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ega Documents\Листинг_Отчетность\"/>
    </mc:Choice>
  </mc:AlternateContent>
  <bookViews>
    <workbookView xWindow="0" yWindow="135" windowWidth="22980" windowHeight="9465" activeTab="1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капитала'!$A$1:$F$24</definedName>
    <definedName name="_xlnm.Print_Area" localSheetId="1">'Отчет о совокупном доходе'!$A$1:$C$47</definedName>
    <definedName name="_xlnm.Print_Area" localSheetId="0">'Отчет о фин положении'!$A$1:$C$67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D13" i="6" l="1"/>
  <c r="F13" i="6" s="1"/>
  <c r="E20" i="6" l="1"/>
  <c r="B20" i="6"/>
  <c r="E12" i="6"/>
  <c r="E14" i="6" s="1"/>
  <c r="E17" i="6" s="1"/>
  <c r="B12" i="6"/>
  <c r="B14" i="6" s="1"/>
  <c r="B17" i="6" s="1"/>
  <c r="D11" i="6"/>
  <c r="F11" i="6" s="1"/>
  <c r="F12" i="6" s="1"/>
  <c r="C12" i="6"/>
  <c r="C14" i="6" s="1"/>
  <c r="C17" i="6" s="1"/>
  <c r="D9" i="6"/>
  <c r="B36" i="4"/>
  <c r="B12" i="4"/>
  <c r="B17" i="4" s="1"/>
  <c r="B24" i="4" s="1"/>
  <c r="B27" i="4" s="1"/>
  <c r="B31" i="4" s="1"/>
  <c r="C71" i="3"/>
  <c r="B71" i="3"/>
  <c r="B19" i="3"/>
  <c r="C19" i="3"/>
  <c r="B29" i="3"/>
  <c r="C29" i="3"/>
  <c r="C38" i="3"/>
  <c r="C40" i="3" s="1"/>
  <c r="B49" i="3"/>
  <c r="C49" i="3"/>
  <c r="B60" i="3"/>
  <c r="C60" i="3"/>
  <c r="C31" i="3" l="1"/>
  <c r="C70" i="3" s="1"/>
  <c r="B42" i="4"/>
  <c r="B41" i="4" s="1"/>
  <c r="B39" i="4" s="1"/>
  <c r="C19" i="6"/>
  <c r="D19" i="6" s="1"/>
  <c r="D20" i="6" s="1"/>
  <c r="B23" i="6"/>
  <c r="E23" i="6"/>
  <c r="F9" i="6"/>
  <c r="F14" i="6" s="1"/>
  <c r="F19" i="6"/>
  <c r="F20" i="6" s="1"/>
  <c r="D12" i="6"/>
  <c r="D14" i="6" s="1"/>
  <c r="D17" i="6" s="1"/>
  <c r="C20" i="6"/>
  <c r="C23" i="6" s="1"/>
  <c r="C41" i="8"/>
  <c r="C34" i="8"/>
  <c r="B41" i="8"/>
  <c r="C12" i="8"/>
  <c r="C22" i="8" s="1"/>
  <c r="C26" i="8" s="1"/>
  <c r="C36" i="4"/>
  <c r="C42" i="4" s="1"/>
  <c r="C41" i="4" s="1"/>
  <c r="C39" i="4" s="1"/>
  <c r="C12" i="4"/>
  <c r="C17" i="4" s="1"/>
  <c r="C24" i="4" s="1"/>
  <c r="C27" i="4" s="1"/>
  <c r="C31" i="4" s="1"/>
  <c r="B37" i="4"/>
  <c r="C62" i="3"/>
  <c r="B62" i="3"/>
  <c r="B72" i="3" s="1"/>
  <c r="B31" i="3"/>
  <c r="B70" i="3" s="1"/>
  <c r="B38" i="3"/>
  <c r="B40" i="3" s="1"/>
  <c r="C63" i="3" l="1"/>
  <c r="C64" i="3" s="1"/>
  <c r="C72" i="3"/>
  <c r="F17" i="6"/>
  <c r="F15" i="6"/>
  <c r="B69" i="3"/>
  <c r="B77" i="3" s="1"/>
  <c r="B66" i="3" s="1"/>
  <c r="C69" i="3"/>
  <c r="C77" i="3" s="1"/>
  <c r="C66" i="3" s="1"/>
  <c r="F23" i="6"/>
  <c r="F24" i="6" s="1"/>
  <c r="D23" i="6"/>
  <c r="C42" i="8"/>
  <c r="C45" i="8" s="1"/>
  <c r="B12" i="8"/>
  <c r="C37" i="4"/>
  <c r="B63" i="3"/>
  <c r="B64" i="3" s="1"/>
  <c r="B22" i="8" l="1"/>
  <c r="B26" i="8" s="1"/>
  <c r="B34" i="8"/>
  <c r="B42" i="8" l="1"/>
  <c r="B45" i="8" s="1"/>
  <c r="B46" i="8" s="1"/>
</calcChain>
</file>

<file path=xl/sharedStrings.xml><?xml version="1.0" encoding="utf-8"?>
<sst xmlns="http://schemas.openxmlformats.org/spreadsheetml/2006/main" count="169" uniqueCount="142">
  <si>
    <t>В тысячах тенге</t>
  </si>
  <si>
    <t>31 марта 2018</t>
  </si>
  <si>
    <t>31 декабря 2017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</si>
  <si>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</si>
  <si>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</si>
  <si>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</si>
  <si>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</si>
  <si>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</si>
  <si>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Налог на добавленную стоимость</t>
  </si>
  <si>
    <t>Инвестиции</t>
  </si>
  <si>
    <t>Отложенный налоговый актив</t>
  </si>
  <si>
    <t>Авансы, уплаченные за долгосрочные активы</t>
  </si>
  <si>
    <t>Активы, предназначенные для продажи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</si>
  <si>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</si>
  <si>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</si>
  <si>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</si>
  <si>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</si>
  <si>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</si>
  <si>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</si>
  <si>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</si>
  <si>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</si>
  <si>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</si>
  <si>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</si>
  <si>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>Дивиденды к получению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</si>
  <si>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</si>
  <si>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</si>
  <si>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</si>
  <si>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</si>
  <si>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</si>
  <si>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</si>
  <si>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</si>
  <si>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</si>
  <si>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</si>
  <si>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</si>
  <si>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</si>
  <si>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</si>
  <si>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</si>
  <si>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</si>
  <si>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Долгосрочные займы связанных сторон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</si>
  <si>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</si>
  <si>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</si>
  <si>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</si>
  <si>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</si>
  <si>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</si>
  <si>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</si>
  <si>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</si>
  <si>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</si>
  <si>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</si>
  <si>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</si>
  <si>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Обязательства по налогу на прибыль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</si>
  <si>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</si>
  <si>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</si>
  <si>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</si>
  <si>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</si>
  <si>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</si>
  <si>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</si>
  <si>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</si>
  <si>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</si>
  <si>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</si>
  <si>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</si>
  <si>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</si>
  <si>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</si>
  <si>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</si>
  <si>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</si>
  <si>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</si>
  <si>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</si>
  <si>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</si>
  <si>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</si>
  <si>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</si>
  <si>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</si>
  <si>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</si>
  <si>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</si>
  <si>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</si>
  <si>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</si>
  <si>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На 31 декабря 2017 года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</si>
  <si>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</si>
  <si>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</si>
  <si>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</si>
  <si>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</si>
  <si>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</si>
  <si>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</si>
  <si>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Амортизацию нематериальных активов</t>
  </si>
  <si>
    <t xml:space="preserve">Убыток от выбытия основных средств </t>
  </si>
  <si>
    <t>Финансовые затраты</t>
  </si>
  <si>
    <t>Курсовую разницу</t>
  </si>
  <si>
    <t>КПН уплаченный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</si>
  <si>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</si>
  <si>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</si>
  <si>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</si>
  <si>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</si>
  <si>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фиксированных активов</t>
  </si>
  <si>
    <t>Приобретение нематериальных активов</t>
  </si>
  <si>
    <t>Займы связанным сторонам, предоставление</t>
  </si>
  <si>
    <t>Займы связанным сторонам, возврат</t>
  </si>
  <si>
    <t>Чистое расходование денежных средств в инвестиционной деятельности</t>
  </si>
  <si>
    <t>Финансовая деятельность</t>
  </si>
  <si>
    <t>Займы от связанных сторон, погашение</t>
  </si>
  <si>
    <t>Погашение обязательств по финансовой аренде</t>
  </si>
  <si>
    <t>Получение займов</t>
  </si>
  <si>
    <t>Погашение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</si>
  <si>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</si>
  <si>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</si>
  <si>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</si>
  <si>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</si>
  <si>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Денежные средства и их эквиваленты на 31 декабря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</si>
  <si>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</si>
  <si>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</si>
  <si>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</si>
  <si>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На 31 марта 2018 года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</si>
  <si>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</si>
  <si>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</si>
  <si>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</si>
  <si>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</si>
  <si>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</si>
  <si>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</si>
  <si>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</si>
  <si>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</si>
  <si>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</si>
  <si>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</si>
  <si>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Три месяца, закончившихся 
31 марта</t>
  </si>
  <si>
    <t>2018 года</t>
  </si>
  <si>
    <t>2017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</si>
  <si>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</si>
  <si>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</si>
  <si>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</si>
  <si>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За 3 месяца, закончившихся 31 марта 2018 года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</si>
  <si>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</si>
  <si>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</si>
  <si>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</si>
  <si>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</si>
  <si>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</si>
  <si>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</si>
  <si>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</si>
  <si>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</si>
  <si>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2017 года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</si>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</sst>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6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khakim\Desktop\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%20Data\My%20Documents\&#1040;&#1089;&#1090;&#1072;&#1085;&#1072;\&#1041;&#1102;&#1076;&#1078;&#1077;&#1090;\&#1041;&#1102;&#1076;&#1078;&#1077;&#1090;%20&#1080;%20&#1073;.&#1087;\&#1073;&#1080;&#1079;&#1085;&#1077;&#1089;-&#1087;&#1083;&#1072;&#1085;&#1099;%20&#1074;%20&#1082;&#1088;&#1072;&#1089;&#1077;\Astana\Documents%20and%20Settings\biryukov\Local%20Settings\Temporary%20Internet%20Files\OLK29\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0;&#1102;&#1085;&#1100;%202009\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GAMxFiles\3w28wsmxu8n833tyiw8qevyftyrqy6sv4efwaciat9q9v7ypkkmc\Nov%209%2009\cdbaffe68eb9456ea7e971406c439fa8\&#1089;&#1077;&#1085;&#1090;&#1103;&#1073;&#1088;&#1100;%202009_1\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ial%20Reporting\Lyazzat\Monthend\2000\12\Report%20for%20Glen&amp;Alex\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uar.Badritdinov\My%20Documents\Engagements\Nursat%202009\Nursat%206%20m%202009\Kazakhtelecom%20forms\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korkmaz\My%20Documents\Budget\2005\Bdz\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rlan.k.aubakirov\My%20Documents\Projects\Nursat\PBC\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AMRO1\ACCOUNTS\Fletcher%20Building\Work\2008-2009\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AMRO3\a-CLIENTS\Crate%20&amp;%20Stein%20BV\Work\2009\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ymbat.Ibrayemova\My%20Documents\Nursat\to%20be%20then%20deleted\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lymkulov\My%20Documents\Audit\Charaltyn\othera\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80;&#1085;%20&#1072;&#1085;&#1072;&#1083;&#1080;&#1079;\&#1041;&#1102;&#1076;&#1078;&#1077;&#1090;%20&#1080;%20&#1040;&#1085;&#1072;&#1083;&#1080;&#1079;%202006\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view="pageBreakPreview" topLeftCell="A43" zoomScale="80" zoomScaleNormal="80" zoomScaleSheetLayoutView="80" workbookViewId="0">
      <selection activeCell="A66" sqref="A66"/>
    </sheetView>
  </sheetViews>
  <sheetFormatPr defaultColWidth="8.85546875" defaultRowHeight="12.75"/>
  <cols>
    <col min="1" max="1" width="52.85546875" style="1" bestFit="1" customWidth="1"/>
    <col min="2" max="3" width="18.85546875" style="1" customWidth="1"/>
    <col min="4" max="4" width="5.7109375" style="1" customWidth="1"/>
    <col min="5" max="16384" width="8.85546875" style="1"/>
  </cols>
  <sheetData>
    <row r="1" spans="1:4" ht="25.5">
      <c r="A1" s="62" t="s">
        <v>105</v>
      </c>
      <c r="B1" s="147" t="s">
        <v>106</v>
      </c>
      <c r="C1" s="147"/>
    </row>
    <row r="2" spans="1:4">
      <c r="A2" s="38"/>
      <c r="B2" s="72"/>
      <c r="C2" s="73"/>
    </row>
    <row r="3" spans="1:4">
      <c r="A3" s="3" t="s">
        <v>107</v>
      </c>
      <c r="B3" s="72"/>
      <c r="C3" s="58"/>
    </row>
    <row r="4" spans="1:4">
      <c r="A4" s="74" t="s">
        <v>108</v>
      </c>
      <c r="B4" s="72"/>
      <c r="C4" s="72"/>
      <c r="D4" s="2"/>
    </row>
    <row r="5" spans="1:4" ht="13.5" thickBot="1">
      <c r="A5" s="5" t="s">
        <v>0</v>
      </c>
      <c r="B5" s="6" t="s">
        <v>1</v>
      </c>
      <c r="C5" s="7" t="s">
        <v>2</v>
      </c>
      <c r="D5" s="8"/>
    </row>
    <row r="6" spans="1:4">
      <c r="A6" s="9" t="s">
        <v>3</v>
      </c>
      <c r="B6" s="9"/>
      <c r="C6" s="10"/>
      <c r="D6" s="11"/>
    </row>
    <row r="7" spans="1:4">
      <c r="A7" s="9" t="s">
        <v>4</v>
      </c>
      <c r="B7" s="12"/>
      <c r="C7" s="13"/>
      <c r="D7" s="14"/>
    </row>
    <row r="8" spans="1:4">
      <c r="A8" s="15" t="s">
        <v>5</v>
      </c>
      <c r="B8" s="12">
        <v>37345847</v>
      </c>
      <c r="C8" s="16">
        <v>37923130</v>
      </c>
      <c r="D8" s="17"/>
    </row>
    <row r="9" spans="1:4">
      <c r="A9" s="15" t="s">
        <v>6</v>
      </c>
      <c r="B9" s="12">
        <v>20872</v>
      </c>
      <c r="C9" s="16">
        <v>83633</v>
      </c>
      <c r="D9" s="17"/>
    </row>
    <row r="10" spans="1:4">
      <c r="A10" s="18" t="s">
        <v>7</v>
      </c>
      <c r="B10" s="12">
        <v>32519</v>
      </c>
      <c r="C10" s="16">
        <v>34380</v>
      </c>
      <c r="D10" s="17"/>
    </row>
    <row r="11" spans="1:4">
      <c r="A11" s="18" t="s">
        <v>8</v>
      </c>
      <c r="B11" s="12">
        <v>0</v>
      </c>
      <c r="C11" s="16">
        <v>0</v>
      </c>
      <c r="D11" s="17"/>
    </row>
    <row r="12" spans="1:4">
      <c r="A12" s="18" t="s">
        <v>9</v>
      </c>
      <c r="B12" s="12">
        <v>0</v>
      </c>
      <c r="C12" s="16">
        <v>0</v>
      </c>
      <c r="D12" s="17"/>
    </row>
    <row r="13" spans="1:4">
      <c r="A13" s="18" t="s">
        <v>10</v>
      </c>
      <c r="B13" s="12">
        <v>21583</v>
      </c>
      <c r="C13" s="16">
        <v>21583</v>
      </c>
      <c r="D13" s="17"/>
    </row>
    <row r="14" spans="1:4">
      <c r="A14" s="15" t="s">
        <v>11</v>
      </c>
      <c r="B14" s="12">
        <v>1618302</v>
      </c>
      <c r="C14" s="16">
        <v>122697</v>
      </c>
      <c r="D14" s="17"/>
    </row>
    <row r="15" spans="1:4">
      <c r="A15" s="15" t="s">
        <v>12</v>
      </c>
      <c r="B15" s="12">
        <v>0</v>
      </c>
      <c r="C15" s="16">
        <v>0</v>
      </c>
      <c r="D15" s="17"/>
    </row>
    <row r="16" spans="1:4">
      <c r="A16" s="20" t="s">
        <v>13</v>
      </c>
      <c r="B16" s="12">
        <v>7914367</v>
      </c>
      <c r="C16" s="16">
        <v>8107039</v>
      </c>
      <c r="D16" s="17"/>
    </row>
    <row r="17" spans="1:4">
      <c r="A17" s="20" t="s">
        <v>14</v>
      </c>
      <c r="B17" s="12">
        <v>30599</v>
      </c>
      <c r="C17" s="16">
        <v>0</v>
      </c>
      <c r="D17" s="17"/>
    </row>
    <row r="18" spans="1:4" ht="13.5" thickBot="1">
      <c r="A18" s="20" t="s">
        <v>15</v>
      </c>
      <c r="B18" s="12">
        <v>365024</v>
      </c>
      <c r="C18" s="16">
        <v>372263</v>
      </c>
      <c r="D18" s="17"/>
    </row>
    <row r="19" spans="1:4" ht="13.5" thickBot="1">
      <c r="A19" s="21"/>
      <c r="B19" s="22">
        <f>SUM(B8:B18)</f>
        <v>47349113</v>
      </c>
      <c r="C19" s="22">
        <f>SUM(C8:C18)</f>
        <v>46664725</v>
      </c>
      <c r="D19" s="23"/>
    </row>
    <row r="20" spans="1:4">
      <c r="A20" s="9" t="s">
        <v>16</v>
      </c>
      <c r="B20" s="26"/>
      <c r="C20" s="27"/>
      <c r="D20" s="28"/>
    </row>
    <row r="21" spans="1:4">
      <c r="A21" s="18" t="s">
        <v>17</v>
      </c>
      <c r="B21" s="12">
        <v>78191</v>
      </c>
      <c r="C21" s="16">
        <v>45907</v>
      </c>
      <c r="D21" s="17"/>
    </row>
    <row r="22" spans="1:4">
      <c r="A22" s="15" t="s">
        <v>18</v>
      </c>
      <c r="B22" s="12">
        <v>791163</v>
      </c>
      <c r="C22" s="16">
        <v>1426231</v>
      </c>
      <c r="D22" s="17"/>
    </row>
    <row r="23" spans="1:4">
      <c r="A23" s="15" t="s">
        <v>19</v>
      </c>
      <c r="B23" s="12">
        <v>0</v>
      </c>
      <c r="C23" s="16">
        <v>0</v>
      </c>
      <c r="D23" s="17"/>
    </row>
    <row r="24" spans="1:4">
      <c r="A24" s="29" t="s">
        <v>20</v>
      </c>
      <c r="B24" s="12">
        <v>9634975</v>
      </c>
      <c r="C24" s="16">
        <v>18028053</v>
      </c>
      <c r="D24" s="17"/>
    </row>
    <row r="25" spans="1:4">
      <c r="A25" s="18" t="s">
        <v>21</v>
      </c>
      <c r="B25" s="12">
        <v>1411969</v>
      </c>
      <c r="C25" s="16">
        <v>1188206</v>
      </c>
      <c r="D25" s="17"/>
    </row>
    <row r="26" spans="1:4">
      <c r="A26" s="20" t="s">
        <v>22</v>
      </c>
      <c r="B26" s="12">
        <v>12445</v>
      </c>
      <c r="C26" s="16">
        <v>0</v>
      </c>
      <c r="D26" s="17"/>
    </row>
    <row r="27" spans="1:4">
      <c r="A27" s="29" t="s">
        <v>23</v>
      </c>
      <c r="B27" s="12">
        <v>0</v>
      </c>
      <c r="C27" s="16">
        <v>0</v>
      </c>
      <c r="D27" s="17"/>
    </row>
    <row r="28" spans="1:4" ht="13.5" thickBot="1">
      <c r="A28" s="18" t="s">
        <v>24</v>
      </c>
      <c r="B28" s="12">
        <v>170129</v>
      </c>
      <c r="C28" s="16">
        <v>98970</v>
      </c>
      <c r="D28" s="17"/>
    </row>
    <row r="29" spans="1:4" ht="13.5" thickBot="1">
      <c r="A29" s="21"/>
      <c r="B29" s="22">
        <f>SUM(B21:B28)</f>
        <v>12098872</v>
      </c>
      <c r="C29" s="30">
        <f>SUM(C21:C28)</f>
        <v>20787367</v>
      </c>
      <c r="D29" s="14"/>
    </row>
    <row r="30" spans="1:4" ht="26.25" thickBot="1">
      <c r="A30" s="31" t="s">
        <v>25</v>
      </c>
      <c r="B30" s="32">
        <v>5024</v>
      </c>
      <c r="C30" s="16">
        <v>5024</v>
      </c>
      <c r="D30" s="14"/>
    </row>
    <row r="31" spans="1:4" ht="13.5" thickBot="1">
      <c r="A31" s="33" t="s">
        <v>26</v>
      </c>
      <c r="B31" s="34">
        <f>B29+B19+B30</f>
        <v>59453009</v>
      </c>
      <c r="C31" s="35">
        <f>C29+C19+C30</f>
        <v>67457116</v>
      </c>
      <c r="D31" s="14"/>
    </row>
    <row r="32" spans="1:4">
      <c r="A32" s="9"/>
      <c r="B32" s="26"/>
      <c r="C32" s="27"/>
      <c r="D32" s="28"/>
    </row>
    <row r="33" spans="1:4">
      <c r="A33" s="36" t="s">
        <v>27</v>
      </c>
      <c r="B33" s="26"/>
      <c r="C33" s="27"/>
      <c r="D33" s="28"/>
    </row>
    <row r="34" spans="1:4">
      <c r="A34" s="38" t="s">
        <v>28</v>
      </c>
      <c r="B34" s="12"/>
      <c r="C34" s="13"/>
      <c r="D34" s="14"/>
    </row>
    <row r="35" spans="1:4">
      <c r="A35" s="18" t="s">
        <v>29</v>
      </c>
      <c r="B35" s="12">
        <v>5774370</v>
      </c>
      <c r="C35" s="16">
        <v>5774370</v>
      </c>
      <c r="D35" s="17"/>
    </row>
    <row r="36" spans="1:4">
      <c r="A36" s="18" t="s">
        <v>30</v>
      </c>
      <c r="B36" s="12">
        <v>0</v>
      </c>
      <c r="C36" s="16">
        <v>0</v>
      </c>
      <c r="D36" s="17"/>
    </row>
    <row r="37" spans="1:4" ht="13.5" thickBot="1">
      <c r="A37" s="18" t="s">
        <v>31</v>
      </c>
      <c r="B37" s="12">
        <v>8392590</v>
      </c>
      <c r="C37" s="16">
        <v>7402763</v>
      </c>
      <c r="D37" s="39"/>
    </row>
    <row r="38" spans="1:4" ht="13.5" thickBot="1">
      <c r="A38" s="40" t="s">
        <v>32</v>
      </c>
      <c r="B38" s="22">
        <f>SUM(B35:B37)</f>
        <v>14166960</v>
      </c>
      <c r="C38" s="41">
        <f>SUM(C35:C37)</f>
        <v>13177133</v>
      </c>
      <c r="D38" s="17"/>
    </row>
    <row r="39" spans="1:4" ht="13.5" thickBot="1">
      <c r="A39" s="43" t="s">
        <v>33</v>
      </c>
      <c r="B39" s="12">
        <v>-16775</v>
      </c>
      <c r="C39" s="16">
        <v>-16775</v>
      </c>
      <c r="D39" s="39"/>
    </row>
    <row r="40" spans="1:4" ht="13.5" thickBot="1">
      <c r="A40" s="44" t="s">
        <v>34</v>
      </c>
      <c r="B40" s="45">
        <f>B38+B39</f>
        <v>14150185</v>
      </c>
      <c r="C40" s="30">
        <f>C38+C39</f>
        <v>13160358</v>
      </c>
      <c r="D40" s="17"/>
    </row>
    <row r="41" spans="1:4">
      <c r="A41" s="38"/>
      <c r="B41" s="12"/>
      <c r="C41" s="13"/>
      <c r="D41" s="14"/>
    </row>
    <row r="42" spans="1:4">
      <c r="A42" s="38" t="s">
        <v>35</v>
      </c>
      <c r="B42" s="12"/>
      <c r="C42" s="13"/>
      <c r="D42" s="14"/>
    </row>
    <row r="43" spans="1:4">
      <c r="A43" s="15" t="s">
        <v>36</v>
      </c>
      <c r="B43" s="12">
        <v>26461473</v>
      </c>
      <c r="C43" s="16">
        <v>26885690</v>
      </c>
      <c r="D43" s="14"/>
    </row>
    <row r="44" spans="1:4">
      <c r="A44" s="15" t="s">
        <v>37</v>
      </c>
      <c r="B44" s="12">
        <v>0</v>
      </c>
      <c r="C44" s="16">
        <v>0</v>
      </c>
      <c r="D44" s="14"/>
    </row>
    <row r="45" spans="1:4">
      <c r="A45" s="15" t="s">
        <v>38</v>
      </c>
      <c r="B45" s="12">
        <v>0</v>
      </c>
      <c r="C45" s="16">
        <v>0</v>
      </c>
      <c r="D45" s="14"/>
    </row>
    <row r="46" spans="1:4">
      <c r="A46" s="46" t="s">
        <v>39</v>
      </c>
      <c r="B46" s="12">
        <v>1422553</v>
      </c>
      <c r="C46" s="16">
        <v>1558355</v>
      </c>
      <c r="D46" s="14"/>
    </row>
    <row r="47" spans="1:4">
      <c r="A47" s="15" t="s">
        <v>41</v>
      </c>
      <c r="B47" s="12">
        <v>1190637</v>
      </c>
      <c r="C47" s="16">
        <v>1190637</v>
      </c>
      <c r="D47" s="14"/>
    </row>
    <row r="48" spans="1:4" ht="13.5" thickBot="1">
      <c r="A48" s="18" t="s">
        <v>40</v>
      </c>
      <c r="B48" s="12">
        <v>651847</v>
      </c>
      <c r="C48" s="16">
        <v>651847</v>
      </c>
      <c r="D48" s="14"/>
    </row>
    <row r="49" spans="1:4" ht="13.5" thickBot="1">
      <c r="A49" s="47"/>
      <c r="B49" s="48">
        <f>SUM(B43:B48)</f>
        <v>29726510</v>
      </c>
      <c r="C49" s="49">
        <f>SUM(C43:C48)</f>
        <v>30286529</v>
      </c>
      <c r="D49" s="50"/>
    </row>
    <row r="50" spans="1:4">
      <c r="A50" s="37"/>
      <c r="B50" s="52"/>
      <c r="C50" s="51"/>
      <c r="D50" s="51"/>
    </row>
    <row r="51" spans="1:4">
      <c r="A51" s="38" t="s">
        <v>42</v>
      </c>
      <c r="B51" s="26"/>
      <c r="C51" s="27"/>
      <c r="D51" s="28"/>
    </row>
    <row r="52" spans="1:4">
      <c r="A52" s="15" t="s">
        <v>43</v>
      </c>
      <c r="B52" s="12">
        <v>7818814</v>
      </c>
      <c r="C52" s="16">
        <v>7343163</v>
      </c>
      <c r="D52" s="14"/>
    </row>
    <row r="53" spans="1:4">
      <c r="A53" s="15" t="s">
        <v>44</v>
      </c>
      <c r="B53" s="12">
        <v>0</v>
      </c>
      <c r="C53" s="16">
        <v>2027</v>
      </c>
      <c r="D53" s="14"/>
    </row>
    <row r="54" spans="1:4">
      <c r="A54" s="15" t="s">
        <v>45</v>
      </c>
      <c r="B54" s="12">
        <v>961780</v>
      </c>
      <c r="C54" s="16">
        <v>912142</v>
      </c>
      <c r="D54" s="14"/>
    </row>
    <row r="55" spans="1:4">
      <c r="A55" s="15" t="s">
        <v>46</v>
      </c>
      <c r="B55" s="12">
        <v>1886592</v>
      </c>
      <c r="C55" s="16">
        <v>2310220</v>
      </c>
      <c r="D55" s="14"/>
    </row>
    <row r="56" spans="1:4">
      <c r="A56" s="15" t="s">
        <v>47</v>
      </c>
      <c r="B56" s="12">
        <v>1060</v>
      </c>
      <c r="C56" s="16">
        <v>1060</v>
      </c>
      <c r="D56" s="14"/>
    </row>
    <row r="57" spans="1:4">
      <c r="A57" s="15" t="s">
        <v>48</v>
      </c>
      <c r="B57" s="12">
        <v>0</v>
      </c>
      <c r="C57" s="16">
        <v>8599598</v>
      </c>
      <c r="D57" s="14"/>
    </row>
    <row r="58" spans="1:4">
      <c r="A58" s="15" t="s">
        <v>49</v>
      </c>
      <c r="B58" s="12">
        <v>0</v>
      </c>
      <c r="C58" s="16">
        <v>0</v>
      </c>
      <c r="D58" s="14"/>
    </row>
    <row r="59" spans="1:4" ht="13.5" thickBot="1">
      <c r="A59" s="15" t="s">
        <v>50</v>
      </c>
      <c r="B59" s="12">
        <v>3049120</v>
      </c>
      <c r="C59" s="16">
        <v>2983071</v>
      </c>
      <c r="D59" s="14"/>
    </row>
    <row r="60" spans="1:4" ht="13.5" thickBot="1">
      <c r="A60" s="21"/>
      <c r="B60" s="22">
        <f>SUM(B52:B59)</f>
        <v>13717366</v>
      </c>
      <c r="C60" s="45">
        <f>SUM(C52:C59)</f>
        <v>22151281</v>
      </c>
      <c r="D60" s="24"/>
    </row>
    <row r="61" spans="1:4" ht="39" thickBot="1">
      <c r="A61" s="53" t="s">
        <v>51</v>
      </c>
      <c r="B61" s="22">
        <v>1858948</v>
      </c>
      <c r="C61" s="16">
        <v>1858948</v>
      </c>
      <c r="D61" s="24"/>
    </row>
    <row r="62" spans="1:4" ht="13.5" thickBot="1">
      <c r="A62" s="21"/>
      <c r="B62" s="22">
        <f>B49+B60+B61</f>
        <v>45302824</v>
      </c>
      <c r="C62" s="22">
        <f>C49+C60+C61</f>
        <v>54296758</v>
      </c>
      <c r="D62" s="23"/>
    </row>
    <row r="63" spans="1:4" ht="13.5" thickBot="1">
      <c r="A63" s="47" t="s">
        <v>52</v>
      </c>
      <c r="B63" s="22">
        <f>B40+B62</f>
        <v>59453009</v>
      </c>
      <c r="C63" s="22">
        <f>C40+C62</f>
        <v>67457116</v>
      </c>
      <c r="D63" s="23"/>
    </row>
    <row r="64" spans="1:4">
      <c r="A64" s="54"/>
      <c r="B64" s="55">
        <f>ROUND(B63-B31,0)</f>
        <v>0</v>
      </c>
      <c r="C64" s="56">
        <f>C63-C31</f>
        <v>0</v>
      </c>
      <c r="D64" s="57"/>
    </row>
    <row r="66" spans="1:3">
      <c r="A66" s="75" t="s">
        <v>109</v>
      </c>
      <c r="B66" s="78">
        <f>B77</f>
        <v>97</v>
      </c>
      <c r="C66" s="78">
        <f>C77</f>
        <v>90</v>
      </c>
    </row>
    <row r="69" spans="1:3">
      <c r="A69" s="76" t="s">
        <v>110</v>
      </c>
      <c r="B69" s="72">
        <f>B70-B71-B72-B73</f>
        <v>14117666</v>
      </c>
      <c r="C69" s="72">
        <f>C70-C71-C72-C73</f>
        <v>13125978</v>
      </c>
    </row>
    <row r="70" spans="1:3">
      <c r="A70" s="76" t="s">
        <v>111</v>
      </c>
      <c r="B70" s="19">
        <f>B31</f>
        <v>59453009</v>
      </c>
      <c r="C70" s="19">
        <f>C31</f>
        <v>67457116</v>
      </c>
    </row>
    <row r="71" spans="1:3">
      <c r="A71" s="76" t="s">
        <v>112</v>
      </c>
      <c r="B71" s="19">
        <f>B10</f>
        <v>32519</v>
      </c>
      <c r="C71" s="19">
        <f>C10</f>
        <v>34380</v>
      </c>
    </row>
    <row r="72" spans="1:3">
      <c r="A72" s="76" t="s">
        <v>113</v>
      </c>
      <c r="B72" s="19">
        <f>B62</f>
        <v>45302824</v>
      </c>
      <c r="C72" s="19">
        <f>C62</f>
        <v>54296758</v>
      </c>
    </row>
    <row r="73" spans="1:3">
      <c r="A73" s="76" t="s">
        <v>114</v>
      </c>
      <c r="B73" s="1">
        <v>0</v>
      </c>
      <c r="C73" s="1">
        <v>0</v>
      </c>
    </row>
    <row r="74" spans="1:3">
      <c r="A74" s="15"/>
    </row>
    <row r="75" spans="1:3">
      <c r="A75" s="76" t="s">
        <v>115</v>
      </c>
      <c r="B75" s="72">
        <v>145780600</v>
      </c>
      <c r="C75" s="72">
        <v>145780600</v>
      </c>
    </row>
    <row r="76" spans="1:3">
      <c r="A76" s="15"/>
    </row>
    <row r="77" spans="1:3">
      <c r="A77" s="76" t="s">
        <v>116</v>
      </c>
      <c r="B77" s="77">
        <f>ROUND(B69/B75*1000,0)</f>
        <v>97</v>
      </c>
      <c r="C77" s="77">
        <f>ROUND(C69/C75*1000,0)</f>
        <v>90</v>
      </c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BreakPreview" topLeftCell="A13" zoomScale="80" zoomScaleNormal="80" zoomScaleSheetLayoutView="80" workbookViewId="0">
      <selection activeCell="B38" sqref="B38"/>
    </sheetView>
  </sheetViews>
  <sheetFormatPr defaultColWidth="8.85546875" defaultRowHeight="12.75"/>
  <cols>
    <col min="1" max="1" width="83.140625" style="1" bestFit="1" customWidth="1"/>
    <col min="2" max="3" width="19.42578125" style="1" customWidth="1"/>
    <col min="4" max="16384" width="8.85546875" style="1"/>
  </cols>
  <sheetData>
    <row r="1" spans="1:3" ht="40.15" customHeight="1">
      <c r="A1" s="62" t="s">
        <v>105</v>
      </c>
      <c r="B1" s="147" t="s">
        <v>106</v>
      </c>
      <c r="C1" s="147"/>
    </row>
    <row r="3" spans="1:3">
      <c r="A3" s="3" t="s">
        <v>117</v>
      </c>
    </row>
    <row r="4" spans="1:3">
      <c r="A4" s="74" t="s">
        <v>125</v>
      </c>
    </row>
    <row r="6" spans="1:3" ht="31.15" customHeight="1">
      <c r="B6" s="148" t="s">
        <v>119</v>
      </c>
      <c r="C6" s="149"/>
    </row>
    <row r="7" spans="1:3" ht="13.5" thickBot="1">
      <c r="A7" s="79" t="s">
        <v>0</v>
      </c>
      <c r="B7" s="80" t="s">
        <v>120</v>
      </c>
      <c r="C7" s="81" t="s">
        <v>121</v>
      </c>
    </row>
    <row r="8" spans="1:3">
      <c r="A8" s="58"/>
      <c r="B8" s="60"/>
      <c r="C8" s="61"/>
    </row>
    <row r="9" spans="1:3">
      <c r="A9" s="62" t="s">
        <v>53</v>
      </c>
      <c r="B9" s="63"/>
      <c r="C9" s="64"/>
    </row>
    <row r="10" spans="1:3">
      <c r="A10" s="58" t="s">
        <v>54</v>
      </c>
      <c r="B10" s="12">
        <v>4387005</v>
      </c>
      <c r="C10" s="16">
        <v>4065813</v>
      </c>
    </row>
    <row r="11" spans="1:3" ht="13.5" thickBot="1">
      <c r="A11" s="65" t="s">
        <v>55</v>
      </c>
      <c r="B11" s="32">
        <v>-1693094</v>
      </c>
      <c r="C11" s="66">
        <v>-1573711</v>
      </c>
    </row>
    <row r="12" spans="1:3">
      <c r="A12" s="62" t="s">
        <v>56</v>
      </c>
      <c r="B12" s="25">
        <f>SUM(B10:B11)</f>
        <v>2693911</v>
      </c>
      <c r="C12" s="25">
        <f>SUM(C10:C11)</f>
        <v>2492102</v>
      </c>
    </row>
    <row r="13" spans="1:3">
      <c r="A13" s="62"/>
      <c r="B13" s="42"/>
      <c r="C13" s="17"/>
    </row>
    <row r="14" spans="1:3">
      <c r="A14" s="58" t="s">
        <v>57</v>
      </c>
      <c r="B14" s="12">
        <v>-610390</v>
      </c>
      <c r="C14" s="17">
        <v>-462125</v>
      </c>
    </row>
    <row r="15" spans="1:3">
      <c r="A15" s="59" t="s">
        <v>58</v>
      </c>
      <c r="B15" s="12">
        <v>-61487</v>
      </c>
      <c r="C15" s="17">
        <v>-58202</v>
      </c>
    </row>
    <row r="16" spans="1:3" ht="13.5" thickBot="1">
      <c r="A16" s="65" t="s">
        <v>59</v>
      </c>
      <c r="B16" s="32">
        <v>0</v>
      </c>
      <c r="C16" s="66">
        <v>0</v>
      </c>
    </row>
    <row r="17" spans="1:3">
      <c r="A17" s="62" t="s">
        <v>60</v>
      </c>
      <c r="B17" s="25">
        <f>SUM(B12:B16)</f>
        <v>2022034</v>
      </c>
      <c r="C17" s="23">
        <f>SUM(C12:C16)</f>
        <v>1971775</v>
      </c>
    </row>
    <row r="18" spans="1:3">
      <c r="A18" s="62"/>
      <c r="B18" s="42"/>
      <c r="C18" s="17"/>
    </row>
    <row r="19" spans="1:3">
      <c r="A19" s="58" t="s">
        <v>61</v>
      </c>
      <c r="B19" s="12">
        <v>-229038</v>
      </c>
      <c r="C19" s="17">
        <v>-201489</v>
      </c>
    </row>
    <row r="20" spans="1:3">
      <c r="A20" s="58" t="s">
        <v>62</v>
      </c>
      <c r="B20" s="12">
        <v>-960438</v>
      </c>
      <c r="C20" s="17">
        <v>-980170</v>
      </c>
    </row>
    <row r="21" spans="1:3">
      <c r="A21" s="58" t="s">
        <v>63</v>
      </c>
      <c r="B21" s="12">
        <v>90503</v>
      </c>
      <c r="C21" s="17">
        <v>63588</v>
      </c>
    </row>
    <row r="22" spans="1:3">
      <c r="A22" s="58" t="s">
        <v>64</v>
      </c>
      <c r="B22" s="12">
        <v>0</v>
      </c>
      <c r="C22" s="17">
        <v>0</v>
      </c>
    </row>
    <row r="23" spans="1:3" ht="13.5" thickBot="1">
      <c r="A23" s="65" t="s">
        <v>65</v>
      </c>
      <c r="B23" s="32">
        <v>16117</v>
      </c>
      <c r="C23" s="66">
        <v>47545</v>
      </c>
    </row>
    <row r="24" spans="1:3">
      <c r="A24" s="82" t="s">
        <v>118</v>
      </c>
      <c r="B24" s="25">
        <f>SUM(B17:B23)</f>
        <v>939178</v>
      </c>
      <c r="C24" s="23">
        <f>SUM(C17:C23)</f>
        <v>901249</v>
      </c>
    </row>
    <row r="25" spans="1:3">
      <c r="A25" s="58"/>
      <c r="B25" s="42"/>
      <c r="C25" s="17"/>
    </row>
    <row r="26" spans="1:3" ht="13.5" thickBot="1">
      <c r="A26" s="65" t="s">
        <v>66</v>
      </c>
      <c r="B26" s="32">
        <v>50649</v>
      </c>
      <c r="C26" s="66">
        <v>-184938</v>
      </c>
    </row>
    <row r="27" spans="1:3" ht="13.5" thickBot="1">
      <c r="A27" s="83" t="s">
        <v>76</v>
      </c>
      <c r="B27" s="32">
        <f>SUM(B24:B26)</f>
        <v>989827</v>
      </c>
      <c r="C27" s="32">
        <f>SUM(C24:C26)</f>
        <v>716311</v>
      </c>
    </row>
    <row r="28" spans="1:3">
      <c r="A28" s="84"/>
      <c r="B28" s="67"/>
      <c r="C28" s="85"/>
    </row>
    <row r="29" spans="1:3">
      <c r="A29" s="9" t="s">
        <v>67</v>
      </c>
      <c r="B29" s="67"/>
      <c r="C29" s="85"/>
    </row>
    <row r="30" spans="1:3" ht="13.5" thickBot="1">
      <c r="A30" s="86" t="s">
        <v>68</v>
      </c>
      <c r="B30" s="32">
        <v>0</v>
      </c>
      <c r="C30" s="66">
        <v>0</v>
      </c>
    </row>
    <row r="31" spans="1:3">
      <c r="A31" s="9" t="s">
        <v>69</v>
      </c>
      <c r="B31" s="87">
        <f>SUM(B27:B30)</f>
        <v>989827</v>
      </c>
      <c r="C31" s="87">
        <f>SUM(C27:C30)</f>
        <v>716311</v>
      </c>
    </row>
    <row r="32" spans="1:3">
      <c r="A32" s="84"/>
      <c r="B32" s="67"/>
      <c r="C32" s="85"/>
    </row>
    <row r="33" spans="1:3">
      <c r="A33" s="88" t="s">
        <v>70</v>
      </c>
      <c r="B33" s="4"/>
      <c r="C33" s="73"/>
    </row>
    <row r="34" spans="1:3">
      <c r="A34" s="89" t="s">
        <v>71</v>
      </c>
      <c r="B34" s="90">
        <v>989827</v>
      </c>
      <c r="C34" s="91">
        <v>716311</v>
      </c>
    </row>
    <row r="35" spans="1:3" ht="13.5" thickBot="1">
      <c r="A35" s="92" t="s">
        <v>33</v>
      </c>
      <c r="B35" s="93">
        <v>0</v>
      </c>
      <c r="C35" s="93">
        <v>0</v>
      </c>
    </row>
    <row r="36" spans="1:3" ht="13.5" thickBot="1">
      <c r="A36" s="94"/>
      <c r="B36" s="95">
        <f>SUM(B34:B35)</f>
        <v>989827</v>
      </c>
      <c r="C36" s="95">
        <f>SUM(C34:C35)</f>
        <v>716311</v>
      </c>
    </row>
    <row r="37" spans="1:3" ht="13.5" thickTop="1">
      <c r="A37" s="84"/>
      <c r="B37" s="68">
        <f>B36-B31</f>
        <v>0</v>
      </c>
      <c r="C37" s="68">
        <f>C36-C31</f>
        <v>0</v>
      </c>
    </row>
    <row r="39" spans="1:3">
      <c r="A39" s="142" t="s">
        <v>136</v>
      </c>
      <c r="B39" s="144">
        <f>B41+B44</f>
        <v>6.7898403491273877E-3</v>
      </c>
      <c r="C39" s="144">
        <f>C41+C44</f>
        <v>4.9136236234450948E-3</v>
      </c>
    </row>
    <row r="40" spans="1:3">
      <c r="A40" s="143" t="s">
        <v>137</v>
      </c>
      <c r="B40" s="2"/>
      <c r="C40" s="2"/>
    </row>
    <row r="41" spans="1:3">
      <c r="A41" s="143" t="s">
        <v>138</v>
      </c>
      <c r="B41" s="145">
        <f>B42+B43</f>
        <v>6.7898403491273877E-3</v>
      </c>
      <c r="C41" s="145">
        <f>C42+C43</f>
        <v>4.9136236234450948E-3</v>
      </c>
    </row>
    <row r="42" spans="1:3">
      <c r="A42" s="143" t="s">
        <v>139</v>
      </c>
      <c r="B42" s="145">
        <f>B36/145780600</f>
        <v>6.7898403491273877E-3</v>
      </c>
      <c r="C42" s="145">
        <f>C36/145780600</f>
        <v>4.9136236234450948E-3</v>
      </c>
    </row>
    <row r="43" spans="1:3">
      <c r="A43" s="143" t="s">
        <v>140</v>
      </c>
      <c r="B43" s="146">
        <v>0</v>
      </c>
      <c r="C43" s="146">
        <v>0</v>
      </c>
    </row>
    <row r="44" spans="1:3">
      <c r="A44" s="143" t="s">
        <v>141</v>
      </c>
      <c r="B44" s="146">
        <v>0</v>
      </c>
      <c r="C44" s="146">
        <v>0</v>
      </c>
    </row>
    <row r="45" spans="1:3">
      <c r="A45" s="143" t="s">
        <v>139</v>
      </c>
      <c r="B45" s="146">
        <v>0</v>
      </c>
      <c r="C45" s="146">
        <v>0</v>
      </c>
    </row>
    <row r="46" spans="1:3">
      <c r="A46" s="143" t="s">
        <v>140</v>
      </c>
      <c r="B46" s="146">
        <v>0</v>
      </c>
      <c r="C46" s="146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topLeftCell="A7" zoomScale="80" zoomScaleNormal="70" zoomScaleSheetLayoutView="80" workbookViewId="0">
      <selection activeCell="B1" sqref="B1:C1"/>
    </sheetView>
  </sheetViews>
  <sheetFormatPr defaultColWidth="9.140625" defaultRowHeight="12.75"/>
  <cols>
    <col min="1" max="1" width="75" style="99" bestFit="1" customWidth="1"/>
    <col min="2" max="2" width="18.140625" style="71" bestFit="1" customWidth="1"/>
    <col min="3" max="3" width="18.140625" style="71" customWidth="1"/>
    <col min="4" max="16384" width="9.140625" style="71"/>
  </cols>
  <sheetData>
    <row r="1" spans="1:3" ht="48" customHeight="1">
      <c r="A1" s="62" t="s">
        <v>105</v>
      </c>
      <c r="B1" s="147" t="s">
        <v>106</v>
      </c>
      <c r="C1" s="147"/>
    </row>
    <row r="2" spans="1:3">
      <c r="A2" s="15"/>
      <c r="B2" s="15"/>
      <c r="C2" s="15"/>
    </row>
    <row r="3" spans="1:3">
      <c r="A3" s="3" t="s">
        <v>126</v>
      </c>
      <c r="B3" s="15"/>
      <c r="C3" s="15"/>
    </row>
    <row r="4" spans="1:3">
      <c r="A4" s="74" t="s">
        <v>125</v>
      </c>
      <c r="B4" s="15"/>
      <c r="C4" s="15"/>
    </row>
    <row r="7" spans="1:3" ht="45" customHeight="1">
      <c r="A7" s="104"/>
      <c r="B7" s="148" t="s">
        <v>119</v>
      </c>
      <c r="C7" s="149"/>
    </row>
    <row r="8" spans="1:3" ht="13.5" thickBot="1">
      <c r="A8" s="105" t="s">
        <v>0</v>
      </c>
      <c r="B8" s="80" t="s">
        <v>120</v>
      </c>
      <c r="C8" s="81" t="s">
        <v>121</v>
      </c>
    </row>
    <row r="9" spans="1:3">
      <c r="A9" s="96" t="s">
        <v>75</v>
      </c>
      <c r="B9" s="100"/>
      <c r="C9" s="100"/>
    </row>
    <row r="10" spans="1:3">
      <c r="A10" s="97" t="s">
        <v>76</v>
      </c>
      <c r="B10" s="107">
        <v>939178</v>
      </c>
      <c r="C10" s="107">
        <v>901249</v>
      </c>
    </row>
    <row r="11" spans="1:3" ht="13.5" thickBot="1">
      <c r="A11" s="111" t="s">
        <v>77</v>
      </c>
      <c r="B11" s="112">
        <v>0</v>
      </c>
      <c r="C11" s="112">
        <v>0</v>
      </c>
    </row>
    <row r="12" spans="1:3">
      <c r="A12" s="97" t="s">
        <v>78</v>
      </c>
      <c r="B12" s="107">
        <f>SUM(B10:B11)</f>
        <v>939178</v>
      </c>
      <c r="C12" s="107">
        <f>SUM(C10:C11)</f>
        <v>901249</v>
      </c>
    </row>
    <row r="13" spans="1:3">
      <c r="A13" s="97"/>
      <c r="B13" s="107"/>
      <c r="C13" s="107"/>
    </row>
    <row r="14" spans="1:3">
      <c r="A14" s="96" t="s">
        <v>79</v>
      </c>
      <c r="B14" s="108"/>
      <c r="C14" s="108"/>
    </row>
    <row r="15" spans="1:3">
      <c r="A15" s="97" t="s">
        <v>80</v>
      </c>
      <c r="B15" s="107">
        <v>685323</v>
      </c>
      <c r="C15" s="107">
        <v>723276</v>
      </c>
    </row>
    <row r="16" spans="1:3">
      <c r="A16" s="97" t="s">
        <v>81</v>
      </c>
      <c r="B16" s="107">
        <v>2646</v>
      </c>
      <c r="C16" s="107">
        <v>2240</v>
      </c>
    </row>
    <row r="17" spans="1:3">
      <c r="A17" s="97" t="s">
        <v>82</v>
      </c>
      <c r="B17" s="107">
        <v>3873</v>
      </c>
      <c r="C17" s="107">
        <v>0</v>
      </c>
    </row>
    <row r="18" spans="1:3">
      <c r="A18" s="97" t="s">
        <v>63</v>
      </c>
      <c r="B18" s="107">
        <v>-90503</v>
      </c>
      <c r="C18" s="107">
        <v>-63588</v>
      </c>
    </row>
    <row r="19" spans="1:3">
      <c r="A19" s="97" t="s">
        <v>83</v>
      </c>
      <c r="B19" s="107">
        <v>960438</v>
      </c>
      <c r="C19" s="107">
        <v>980170</v>
      </c>
    </row>
    <row r="20" spans="1:3">
      <c r="A20" s="97" t="s">
        <v>84</v>
      </c>
      <c r="B20" s="107">
        <v>226744</v>
      </c>
      <c r="C20" s="107">
        <v>197415</v>
      </c>
    </row>
    <row r="21" spans="1:3" ht="13.5" thickBot="1">
      <c r="A21" s="113" t="s">
        <v>127</v>
      </c>
      <c r="B21" s="112">
        <v>-29430</v>
      </c>
      <c r="C21" s="112">
        <v>2398272</v>
      </c>
    </row>
    <row r="22" spans="1:3">
      <c r="A22" s="97"/>
      <c r="B22" s="107">
        <f>SUM(B12:B21)</f>
        <v>2698269</v>
      </c>
      <c r="C22" s="107">
        <f>SUM(C12:C21)</f>
        <v>5139034</v>
      </c>
    </row>
    <row r="23" spans="1:3">
      <c r="A23" s="97" t="s">
        <v>85</v>
      </c>
      <c r="B23" s="107">
        <v>0</v>
      </c>
      <c r="C23" s="107">
        <v>-22756</v>
      </c>
    </row>
    <row r="24" spans="1:3">
      <c r="A24" s="97" t="s">
        <v>86</v>
      </c>
      <c r="B24" s="107">
        <v>5449</v>
      </c>
      <c r="C24" s="107">
        <v>16087</v>
      </c>
    </row>
    <row r="25" spans="1:3" ht="13.5" thickBot="1">
      <c r="A25" s="111" t="s">
        <v>87</v>
      </c>
      <c r="B25" s="112">
        <v>-1161961</v>
      </c>
      <c r="C25" s="112">
        <v>-1335560</v>
      </c>
    </row>
    <row r="26" spans="1:3" ht="13.5" thickBot="1">
      <c r="A26" s="114" t="s">
        <v>88</v>
      </c>
      <c r="B26" s="115">
        <f>SUM(B22:B25)</f>
        <v>1541757</v>
      </c>
      <c r="C26" s="116">
        <f>SUM(C22:C25)</f>
        <v>3796805</v>
      </c>
    </row>
    <row r="27" spans="1:3">
      <c r="A27" s="98"/>
      <c r="B27" s="109"/>
      <c r="C27" s="109"/>
    </row>
    <row r="28" spans="1:3">
      <c r="A28" s="96" t="s">
        <v>89</v>
      </c>
      <c r="B28" s="108"/>
      <c r="C28" s="107"/>
    </row>
    <row r="29" spans="1:3">
      <c r="A29" s="97" t="s">
        <v>90</v>
      </c>
      <c r="B29" s="107">
        <v>-1534150</v>
      </c>
      <c r="C29" s="107">
        <v>-47049</v>
      </c>
    </row>
    <row r="30" spans="1:3">
      <c r="A30" s="97" t="s">
        <v>91</v>
      </c>
      <c r="B30" s="107">
        <v>-785</v>
      </c>
      <c r="C30" s="107">
        <v>0</v>
      </c>
    </row>
    <row r="31" spans="1:3" s="101" customFormat="1">
      <c r="A31" s="97" t="s">
        <v>15</v>
      </c>
      <c r="B31" s="107">
        <v>7239</v>
      </c>
      <c r="C31" s="107">
        <v>0</v>
      </c>
    </row>
    <row r="32" spans="1:3" s="101" customFormat="1">
      <c r="A32" s="97" t="s">
        <v>92</v>
      </c>
      <c r="B32" s="107">
        <v>-210996</v>
      </c>
      <c r="C32" s="107">
        <v>-1401110</v>
      </c>
    </row>
    <row r="33" spans="1:3" s="101" customFormat="1" ht="13.5" thickBot="1">
      <c r="A33" s="97" t="s">
        <v>93</v>
      </c>
      <c r="B33" s="107">
        <v>3500</v>
      </c>
      <c r="C33" s="107">
        <v>0</v>
      </c>
    </row>
    <row r="34" spans="1:3" s="101" customFormat="1" ht="13.5" thickBot="1">
      <c r="A34" s="114" t="s">
        <v>94</v>
      </c>
      <c r="B34" s="115">
        <f>SUM(B29:B33)</f>
        <v>-1735192</v>
      </c>
      <c r="C34" s="116">
        <f>SUM(C29:C33)</f>
        <v>-1448159</v>
      </c>
    </row>
    <row r="35" spans="1:3" s="101" customFormat="1">
      <c r="A35" s="98"/>
      <c r="B35" s="109"/>
      <c r="C35" s="109"/>
    </row>
    <row r="36" spans="1:3" s="101" customFormat="1">
      <c r="A36" s="96" t="s">
        <v>95</v>
      </c>
      <c r="B36" s="108"/>
      <c r="C36" s="107"/>
    </row>
    <row r="37" spans="1:3">
      <c r="A37" s="97" t="s">
        <v>96</v>
      </c>
      <c r="B37" s="107">
        <v>0</v>
      </c>
      <c r="C37" s="107">
        <v>-360344</v>
      </c>
    </row>
    <row r="38" spans="1:3">
      <c r="A38" s="97" t="s">
        <v>97</v>
      </c>
      <c r="B38" s="107">
        <v>-2027</v>
      </c>
      <c r="C38" s="107">
        <v>-23359</v>
      </c>
    </row>
    <row r="39" spans="1:3">
      <c r="A39" s="97" t="s">
        <v>98</v>
      </c>
      <c r="B39" s="107">
        <v>1466711</v>
      </c>
      <c r="C39" s="107">
        <v>0</v>
      </c>
    </row>
    <row r="40" spans="1:3" ht="13.5" thickBot="1">
      <c r="A40" s="97" t="s">
        <v>99</v>
      </c>
      <c r="B40" s="107">
        <v>-1200090</v>
      </c>
      <c r="C40" s="107">
        <v>-2523800</v>
      </c>
    </row>
    <row r="41" spans="1:3" ht="23.25" customHeight="1" thickBot="1">
      <c r="A41" s="117" t="s">
        <v>100</v>
      </c>
      <c r="B41" s="115">
        <f>SUM(B37:B40)</f>
        <v>264594</v>
      </c>
      <c r="C41" s="115">
        <f>SUM(C37:C40)</f>
        <v>-2907503</v>
      </c>
    </row>
    <row r="42" spans="1:3">
      <c r="A42" s="98" t="s">
        <v>101</v>
      </c>
      <c r="B42" s="109">
        <f>B41+B34+B26</f>
        <v>71159</v>
      </c>
      <c r="C42" s="109">
        <f>C41+C34+C26</f>
        <v>-558857</v>
      </c>
    </row>
    <row r="43" spans="1:3">
      <c r="A43" s="97" t="s">
        <v>102</v>
      </c>
      <c r="B43" s="107">
        <v>0</v>
      </c>
      <c r="C43" s="107">
        <v>0</v>
      </c>
    </row>
    <row r="44" spans="1:3" ht="13.5" thickBot="1">
      <c r="A44" s="111" t="s">
        <v>103</v>
      </c>
      <c r="B44" s="112">
        <v>98970</v>
      </c>
      <c r="C44" s="112">
        <v>619557</v>
      </c>
    </row>
    <row r="45" spans="1:3" ht="13.5" thickBot="1">
      <c r="A45" s="118" t="s">
        <v>104</v>
      </c>
      <c r="B45" s="119">
        <f>B44+B42</f>
        <v>170129</v>
      </c>
      <c r="C45" s="119">
        <f>C44+C42</f>
        <v>60700</v>
      </c>
    </row>
    <row r="46" spans="1:3">
      <c r="A46" s="102"/>
      <c r="B46" s="110">
        <f>B45-'Отчет о фин положении'!B28</f>
        <v>0</v>
      </c>
      <c r="C46" s="110"/>
    </row>
    <row r="47" spans="1:3">
      <c r="B47" s="103"/>
      <c r="C47" s="103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80" zoomScaleSheetLayoutView="80" workbookViewId="0">
      <selection activeCell="F15" sqref="F15"/>
    </sheetView>
  </sheetViews>
  <sheetFormatPr defaultColWidth="8.85546875" defaultRowHeight="12.75"/>
  <cols>
    <col min="1" max="1" width="69" style="1" customWidth="1"/>
    <col min="2" max="6" width="18.7109375" style="1" customWidth="1"/>
    <col min="7" max="16384" width="8.85546875" style="1"/>
  </cols>
  <sheetData>
    <row r="1" spans="1:6" ht="55.15" customHeight="1">
      <c r="A1" s="62" t="s">
        <v>105</v>
      </c>
      <c r="E1" s="147" t="s">
        <v>106</v>
      </c>
      <c r="F1" s="147"/>
    </row>
    <row r="3" spans="1:6">
      <c r="A3" s="3" t="s">
        <v>122</v>
      </c>
    </row>
    <row r="4" spans="1:6">
      <c r="A4" s="74" t="s">
        <v>125</v>
      </c>
    </row>
    <row r="6" spans="1:6" ht="13.5" thickBot="1">
      <c r="A6" s="120"/>
      <c r="B6" s="150" t="s">
        <v>123</v>
      </c>
      <c r="C6" s="150"/>
      <c r="D6" s="150"/>
      <c r="E6" s="151" t="s">
        <v>128</v>
      </c>
      <c r="F6" s="151" t="s">
        <v>124</v>
      </c>
    </row>
    <row r="7" spans="1:6" ht="64.5" thickBot="1">
      <c r="A7" s="105" t="s">
        <v>0</v>
      </c>
      <c r="B7" s="106" t="s">
        <v>129</v>
      </c>
      <c r="C7" s="121" t="s">
        <v>130</v>
      </c>
      <c r="D7" s="122" t="s">
        <v>72</v>
      </c>
      <c r="E7" s="152"/>
      <c r="F7" s="153"/>
    </row>
    <row r="8" spans="1:6">
      <c r="A8" s="70" t="s">
        <v>131</v>
      </c>
      <c r="B8" s="70"/>
      <c r="C8" s="70"/>
      <c r="D8" s="69"/>
      <c r="E8" s="70"/>
      <c r="F8" s="69"/>
    </row>
    <row r="9" spans="1:6" ht="13.5" thickBot="1">
      <c r="A9" s="123" t="s">
        <v>134</v>
      </c>
      <c r="B9" s="124">
        <v>5774370</v>
      </c>
      <c r="C9" s="124">
        <v>13003626</v>
      </c>
      <c r="D9" s="124">
        <f>SUM(B9:C9)</f>
        <v>18777996</v>
      </c>
      <c r="E9" s="124">
        <v>-16775</v>
      </c>
      <c r="F9" s="124">
        <f>D9+E9</f>
        <v>18761221</v>
      </c>
    </row>
    <row r="10" spans="1:6">
      <c r="A10" s="70" t="s">
        <v>131</v>
      </c>
      <c r="B10" s="125"/>
      <c r="C10" s="125"/>
      <c r="D10" s="125"/>
      <c r="E10" s="125"/>
      <c r="F10" s="125"/>
    </row>
    <row r="11" spans="1:6" ht="13.5" thickBot="1">
      <c r="A11" s="70" t="s">
        <v>132</v>
      </c>
      <c r="B11" s="126">
        <v>0</v>
      </c>
      <c r="C11" s="125">
        <v>2998735</v>
      </c>
      <c r="D11" s="125">
        <f>SUM(B11:C11)</f>
        <v>2998735</v>
      </c>
      <c r="E11" s="126">
        <v>0</v>
      </c>
      <c r="F11" s="125">
        <f>D11+E11</f>
        <v>2998735</v>
      </c>
    </row>
    <row r="12" spans="1:6" ht="13.5" thickBot="1">
      <c r="A12" s="127" t="s">
        <v>133</v>
      </c>
      <c r="B12" s="128">
        <f>B11</f>
        <v>0</v>
      </c>
      <c r="C12" s="128">
        <f t="shared" ref="C12:F12" si="0">C11</f>
        <v>2998735</v>
      </c>
      <c r="D12" s="128">
        <f t="shared" si="0"/>
        <v>2998735</v>
      </c>
      <c r="E12" s="128">
        <f t="shared" si="0"/>
        <v>0</v>
      </c>
      <c r="F12" s="128">
        <f t="shared" si="0"/>
        <v>2998735</v>
      </c>
    </row>
    <row r="13" spans="1:6">
      <c r="A13" s="129" t="s">
        <v>73</v>
      </c>
      <c r="B13" s="130"/>
      <c r="C13" s="130">
        <v>-8599598</v>
      </c>
      <c r="D13" s="130">
        <f>SUM(B13:C13)</f>
        <v>-8599598</v>
      </c>
      <c r="E13" s="130"/>
      <c r="F13" s="130">
        <f>D13+E13</f>
        <v>-8599598</v>
      </c>
    </row>
    <row r="14" spans="1:6" ht="13.5" thickBot="1">
      <c r="A14" s="70" t="s">
        <v>74</v>
      </c>
      <c r="B14" s="131">
        <f t="shared" ref="B14" si="1">B9+B12+B13</f>
        <v>5774370</v>
      </c>
      <c r="C14" s="131">
        <f>C9+C12+C13</f>
        <v>7402763</v>
      </c>
      <c r="D14" s="131">
        <f t="shared" ref="D14:F14" si="2">D9+D12+D13</f>
        <v>13177133</v>
      </c>
      <c r="E14" s="131">
        <f t="shared" si="2"/>
        <v>-16775</v>
      </c>
      <c r="F14" s="131">
        <f t="shared" si="2"/>
        <v>13160358</v>
      </c>
    </row>
    <row r="15" spans="1:6">
      <c r="A15" s="132" t="s">
        <v>131</v>
      </c>
      <c r="B15" s="128"/>
      <c r="C15" s="128"/>
      <c r="D15" s="128"/>
      <c r="E15" s="128"/>
      <c r="F15" s="141">
        <f>F14-'Отчет о фин положении'!C40</f>
        <v>0</v>
      </c>
    </row>
    <row r="16" spans="1:6">
      <c r="A16" s="69"/>
      <c r="B16" s="4"/>
      <c r="C16" s="4"/>
      <c r="D16" s="4"/>
      <c r="E16" s="4"/>
      <c r="F16" s="4"/>
    </row>
    <row r="17" spans="1:6" ht="13.5" thickBot="1">
      <c r="A17" s="133" t="s">
        <v>135</v>
      </c>
      <c r="B17" s="134">
        <f>B14</f>
        <v>5774370</v>
      </c>
      <c r="C17" s="134">
        <f>C14</f>
        <v>7402763</v>
      </c>
      <c r="D17" s="134">
        <f>D14</f>
        <v>13177133</v>
      </c>
      <c r="E17" s="134">
        <f>E14</f>
        <v>-16775</v>
      </c>
      <c r="F17" s="134">
        <f>F14</f>
        <v>13160358</v>
      </c>
    </row>
    <row r="18" spans="1:6">
      <c r="A18" s="69" t="s">
        <v>131</v>
      </c>
      <c r="B18" s="126"/>
      <c r="C18" s="126"/>
      <c r="D18" s="126"/>
      <c r="E18" s="126"/>
      <c r="F18" s="126"/>
    </row>
    <row r="19" spans="1:6" ht="13.5" thickBot="1">
      <c r="A19" s="69" t="s">
        <v>132</v>
      </c>
      <c r="B19" s="126">
        <v>0</v>
      </c>
      <c r="C19" s="126">
        <f>'Отчет о совокупном доходе'!B36</f>
        <v>989827</v>
      </c>
      <c r="D19" s="126">
        <f>SUM(B19:C19)</f>
        <v>989827</v>
      </c>
      <c r="E19" s="126">
        <v>0</v>
      </c>
      <c r="F19" s="126">
        <f>D19+E19</f>
        <v>989827</v>
      </c>
    </row>
    <row r="20" spans="1:6">
      <c r="A20" s="132" t="s">
        <v>133</v>
      </c>
      <c r="B20" s="135">
        <f>B19</f>
        <v>0</v>
      </c>
      <c r="C20" s="135">
        <f t="shared" ref="C20:F20" si="3">C19</f>
        <v>989827</v>
      </c>
      <c r="D20" s="135">
        <f t="shared" si="3"/>
        <v>989827</v>
      </c>
      <c r="E20" s="135">
        <f t="shared" si="3"/>
        <v>0</v>
      </c>
      <c r="F20" s="135">
        <f t="shared" si="3"/>
        <v>989827</v>
      </c>
    </row>
    <row r="21" spans="1:6" ht="13.5" thickBot="1">
      <c r="A21" s="133" t="s">
        <v>73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</row>
    <row r="22" spans="1:6">
      <c r="A22" s="69"/>
      <c r="B22" s="137"/>
      <c r="C22" s="137"/>
      <c r="D22" s="137"/>
      <c r="E22" s="137"/>
      <c r="F22" s="137"/>
    </row>
    <row r="23" spans="1:6" ht="13.5" thickBot="1">
      <c r="A23" s="138" t="s">
        <v>108</v>
      </c>
      <c r="B23" s="139">
        <f>B17+B20+B21</f>
        <v>5774370</v>
      </c>
      <c r="C23" s="139">
        <f>C17+C20+C21</f>
        <v>8392590</v>
      </c>
      <c r="D23" s="139">
        <f>D17+D20+D21</f>
        <v>14166960</v>
      </c>
      <c r="E23" s="139">
        <f>E17+E20+E21</f>
        <v>-16775</v>
      </c>
      <c r="F23" s="139">
        <f>F17+F20+F21</f>
        <v>14150185</v>
      </c>
    </row>
    <row r="24" spans="1:6" ht="13.5" thickTop="1">
      <c r="F24" s="140">
        <f>F23-'Отчет о фин положении'!B40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Dina Pak</cp:lastModifiedBy>
  <dcterms:created xsi:type="dcterms:W3CDTF">2018-05-18T06:16:59Z</dcterms:created>
  <dcterms:modified xsi:type="dcterms:W3CDTF">2018-05-21T09:39:59Z</dcterms:modified>
</cp:coreProperties>
</file>