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05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[25]yO302.1!#REF!</definedName>
    <definedName name="cd">[25]yO302.1!#REF!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[25]yO302.1!#REF!</definedName>
    <definedName name="cis">[25]yO302.1!#REF!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[25]yO302.1!#REF!</definedName>
    <definedName name="csnab">[25]yO302.1!#REF!</definedName>
    <definedName name="ct" localSheetId="2">[25]yO302.1!#REF!</definedName>
    <definedName name="ct">[25]yO302.1!#REF!</definedName>
    <definedName name="cv" localSheetId="2">[25]yO302.1!#REF!</definedName>
    <definedName name="cv">[25]yO302.1!#REF!</definedName>
    <definedName name="cvo" localSheetId="2">[25]yO302.1!#REF!</definedName>
    <definedName name="cvo">[25]yO302.1!#REF!</definedName>
    <definedName name="cyp">'[31]FS-97'!$BA$90</definedName>
    <definedName name="czhs" localSheetId="2">[25]yO302.1!#REF!</definedName>
    <definedName name="czhs">[25]yO302.1!#REF!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[25]yO302.1!#REF!</definedName>
    <definedName name="hozu">[25]yO302.1!#REF!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[25]yO302.1!#REF!</definedName>
    <definedName name="lvnc">[25]yO302.1!#REF!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[25]yO302.1!#REF!</definedName>
    <definedName name="pz">[25]yO302.1!#REF!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[25]yO302.1!#REF!</definedName>
    <definedName name="zheldor">[25]yO302.1!#REF!</definedName>
    <definedName name="zheldorizdat" localSheetId="2">[25]yO302.1!#REF!</definedName>
    <definedName name="zheldorizdat">[25]yO302.1!#REF!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[25]yO302.1!#REF!</definedName>
    <definedName name="дмтс">[25]yO302.1!#REF!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й">#N/A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капитала'!$A$1:$F$25</definedName>
    <definedName name="_xlnm.Print_Area" localSheetId="1">'Отчет о совокупном доходе'!$A$1:$C$47</definedName>
    <definedName name="_xlnm.Print_Area" localSheetId="0">'Отчет о фин положении'!$A$1:$C$68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[25]yO302.1!#REF!</definedName>
    <definedName name="см">[25]yO302.1!#REF!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[25]yO302.1!#REF!</definedName>
    <definedName name="сяры">[25]yO302.1!#REF!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45621"/>
</workbook>
</file>

<file path=xl/calcChain.xml><?xml version="1.0" encoding="utf-8"?>
<calcChain xmlns="http://schemas.openxmlformats.org/spreadsheetml/2006/main">
  <c r="C34" i="4" l="1"/>
  <c r="B34" i="4"/>
  <c r="E15" i="6" l="1"/>
  <c r="C12" i="8" l="1"/>
  <c r="B12" i="8"/>
  <c r="F14" i="6" l="1"/>
  <c r="C61" i="3"/>
  <c r="B61" i="3"/>
  <c r="D23" i="6" l="1"/>
  <c r="D22" i="6" l="1"/>
  <c r="F22" i="6" s="1"/>
  <c r="E23" i="6"/>
  <c r="E20" i="6"/>
  <c r="D13" i="6" l="1"/>
  <c r="F13" i="6" s="1"/>
  <c r="E21" i="6" l="1"/>
  <c r="B21" i="6"/>
  <c r="E12" i="6"/>
  <c r="B12" i="6"/>
  <c r="B15" i="6" s="1"/>
  <c r="B18" i="6" s="1"/>
  <c r="D11" i="6"/>
  <c r="F11" i="6" s="1"/>
  <c r="F12" i="6" s="1"/>
  <c r="C12" i="6"/>
  <c r="C15" i="6" s="1"/>
  <c r="C18" i="6" s="1"/>
  <c r="D9" i="6"/>
  <c r="B12" i="4"/>
  <c r="B17" i="4" s="1"/>
  <c r="B24" i="4" s="1"/>
  <c r="B27" i="4" s="1"/>
  <c r="B31" i="4" s="1"/>
  <c r="C20" i="6" s="1"/>
  <c r="C72" i="3"/>
  <c r="B72" i="3"/>
  <c r="B20" i="3"/>
  <c r="C20" i="3"/>
  <c r="B30" i="3"/>
  <c r="C30" i="3"/>
  <c r="C39" i="3"/>
  <c r="C41" i="3" s="1"/>
  <c r="B50" i="3"/>
  <c r="C50" i="3"/>
  <c r="B36" i="4" l="1"/>
  <c r="E24" i="6"/>
  <c r="B63" i="3"/>
  <c r="B73" i="3" s="1"/>
  <c r="C32" i="3"/>
  <c r="C71" i="3" s="1"/>
  <c r="B42" i="4"/>
  <c r="B41" i="4" s="1"/>
  <c r="B39" i="4" s="1"/>
  <c r="D20" i="6"/>
  <c r="D21" i="6" s="1"/>
  <c r="B24" i="6"/>
  <c r="F9" i="6"/>
  <c r="F15" i="6" s="1"/>
  <c r="D12" i="6"/>
  <c r="D15" i="6" s="1"/>
  <c r="D18" i="6" s="1"/>
  <c r="C44" i="8"/>
  <c r="C38" i="8"/>
  <c r="B44" i="8"/>
  <c r="C23" i="8"/>
  <c r="C27" i="8" s="1"/>
  <c r="C12" i="4"/>
  <c r="C17" i="4" s="1"/>
  <c r="C24" i="4" s="1"/>
  <c r="C27" i="4" s="1"/>
  <c r="C31" i="4" s="1"/>
  <c r="C36" i="4" s="1"/>
  <c r="C42" i="4" s="1"/>
  <c r="C41" i="4" s="1"/>
  <c r="C39" i="4" s="1"/>
  <c r="C63" i="3"/>
  <c r="B32" i="3"/>
  <c r="B71" i="3" s="1"/>
  <c r="B39" i="3"/>
  <c r="B41" i="3" s="1"/>
  <c r="D24" i="6" l="1"/>
  <c r="C21" i="6"/>
  <c r="F18" i="6"/>
  <c r="F16" i="6"/>
  <c r="F20" i="6"/>
  <c r="F21" i="6" s="1"/>
  <c r="C64" i="3"/>
  <c r="C65" i="3" s="1"/>
  <c r="C73" i="3"/>
  <c r="B70" i="3"/>
  <c r="B78" i="3" s="1"/>
  <c r="B67" i="3" s="1"/>
  <c r="C45" i="8"/>
  <c r="C48" i="8" s="1"/>
  <c r="C37" i="4"/>
  <c r="B64" i="3"/>
  <c r="B65" i="3" s="1"/>
  <c r="C70" i="3" l="1"/>
  <c r="C78" i="3" s="1"/>
  <c r="C67" i="3" s="1"/>
  <c r="F24" i="6"/>
  <c r="F25" i="6" s="1"/>
  <c r="B23" i="8"/>
  <c r="B27" i="8" s="1"/>
  <c r="B38" i="8"/>
  <c r="B45" i="8" l="1"/>
  <c r="B48" i="8" s="1"/>
  <c r="B49" i="8" s="1"/>
</calcChain>
</file>

<file path=xl/sharedStrings.xml><?xml version="1.0" encoding="utf-8"?>
<sst xmlns="http://schemas.openxmlformats.org/spreadsheetml/2006/main" count="175" uniqueCount="145">
  <si>
    <t>В тысячах тенге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</si>
  <si>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</si>
  <si>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</si>
  <si>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</si>
  <si>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</si>
  <si>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</si>
  <si>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Отложенный налоговый актив</t>
  </si>
  <si>
    <t>Авансы, уплаченные за долгосрочные активы</t>
  </si>
  <si>
    <t>Долгосрочные займы выданные</t>
  </si>
  <si>
    <t>Долгосрочные займы третьим сторонам</t>
  </si>
  <si>
    <t>Долгосрочные расходы будущих периодов</t>
  </si>
  <si>
    <t>Текущие активы</t>
  </si>
  <si>
    <t>Товарно-материальные запасы</t>
  </si>
  <si>
    <t>Торговая и прочая дебиторская задолженность</t>
  </si>
  <si>
    <t>Краткосрочные займы выданные</t>
  </si>
  <si>
    <t>Авансовые платежи и прочие текущие активы</t>
  </si>
  <si>
    <t xml:space="preserve">Денежные средства и их эквиваленты 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</si>
  <si>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</si>
  <si>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</si>
  <si>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</si>
  <si>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</si>
  <si>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</si>
  <si>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</si>
  <si>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</si>
  <si>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</si>
  <si>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</si>
  <si>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</si>
  <si>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</si>
  <si>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Займы</t>
  </si>
  <si>
    <t>Авансы полученные, долгосрочная часть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</si>
  <si>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</si>
  <si>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</si>
  <si>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</si>
  <si>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Краткосрочные займы банков</t>
  </si>
  <si>
    <t>Торговая и прочая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</si>
  <si>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</si>
  <si>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</si>
  <si>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</si>
  <si>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</si>
  <si>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</si>
  <si>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</si>
  <si>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</si>
  <si>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</si>
  <si>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</si>
  <si>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</si>
  <si>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</si>
  <si>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</si>
  <si>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</si>
  <si>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</si>
  <si>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</si>
  <si>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</si>
  <si>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</si>
  <si>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>Убыток от обесценения активов, классифицированных как предназначенные для продажи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</si>
  <si>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</si>
  <si>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</si>
  <si>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</si>
  <si>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</si>
  <si>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</si>
  <si>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</si>
  <si>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</si>
  <si>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</si>
  <si>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</si>
  <si>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</si>
  <si>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</si>
  <si>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</si>
  <si>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</si>
  <si>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</si>
  <si>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</si>
  <si>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Финансовые затраты</t>
  </si>
  <si>
    <t>Курсовую разницу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</si>
  <si>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</si>
  <si>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</si>
  <si>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</si>
  <si>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</si>
  <si>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нематериальных активов</t>
  </si>
  <si>
    <t>Чистое расходование денежных средств в инвестиционной деятельности</t>
  </si>
  <si>
    <t>Финансовая деятельность</t>
  </si>
  <si>
    <t>Погашение обязательств по финансовой аренде</t>
  </si>
  <si>
    <t>Получение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</si>
  <si>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</si>
  <si>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</si>
  <si>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</si>
  <si>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</si>
  <si>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</si>
  <si>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</si>
  <si>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</si>
  <si>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</si>
  <si>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</si>
  <si>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</si>
  <si>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</si>
  <si>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</si>
  <si>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</si>
  <si>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</si>
  <si>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</si>
  <si>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</si>
  <si>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</si>
  <si>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</si>
  <si>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</si>
  <si>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</si>
  <si>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</si>
  <si>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</si>
  <si>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</si>
  <si>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</si>
  <si>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</si>
  <si>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</si>
  <si>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</si>
  <si>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</si>
  <si>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</si>
  <si>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</si>
  <si>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</si>
  <si>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</si>
  <si>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</si>
  <si>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</si>
  <si>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Выбытие неконтрольной доли</t>
  </si>
  <si>
    <t>Инвестиции</t>
  </si>
  <si>
    <t>Активы, предназначенные для продажи</t>
  </si>
  <si>
    <t>Прочие краткосрочные финансовые инвестиции</t>
  </si>
  <si>
    <t>Обязательства по налогу на прибыль</t>
  </si>
  <si>
    <t>2019 года</t>
  </si>
  <si>
    <t>Амортизация нематериальных активов</t>
  </si>
  <si>
    <t>Убыток от выбытия основных средств</t>
  </si>
  <si>
    <t>Приобретение инвестиционной недвижимости и основных средств</t>
  </si>
  <si>
    <t>Погашение займов выданных</t>
  </si>
  <si>
    <t>Займы выданные связанным сторонам</t>
  </si>
  <si>
    <t>Сделки по ГЦБ</t>
  </si>
  <si>
    <t>Продажа ГЦБ</t>
  </si>
  <si>
    <t xml:space="preserve">Погашение займов </t>
  </si>
  <si>
    <t>На 1 января 2019 года</t>
  </si>
  <si>
    <t>КПН уплаченный</t>
  </si>
  <si>
    <t>Восстановление резерва на обесценение</t>
  </si>
  <si>
    <t>Прочее выбытие</t>
  </si>
  <si>
    <t>Денежные средства и их эквиваленты на отчетную дату</t>
  </si>
  <si>
    <t>Дивиденды к получению</t>
  </si>
  <si>
    <t>Долгосрочные займы связанных сторон</t>
  </si>
  <si>
    <t>2020 года</t>
  </si>
  <si>
    <t>-</t>
  </si>
  <si>
    <t>На 31 декабря 2019 года</t>
  </si>
  <si>
    <t>На 1 января 2020 года</t>
  </si>
  <si>
    <t>На 30 июня 2020 года</t>
  </si>
  <si>
    <t>Обязательства по аренде</t>
  </si>
  <si>
    <t>Краткосрочная часть обязательств по аренде</t>
  </si>
  <si>
    <t>Право пользования активом</t>
  </si>
  <si>
    <t>Предоплата по подоходному налогу</t>
  </si>
  <si>
    <t>За шесть месяцев, закончившихся 30 июня 2020 года</t>
  </si>
  <si>
    <t>Шесть месяцев, закончившихся 30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</si>
</sst>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1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8" fillId="0" borderId="0" xfId="0" applyFont="1" applyBorder="1"/>
    <xf numFmtId="0" fontId="301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30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  <xf numFmtId="0" fontId="303" fillId="0" borderId="0" xfId="0" applyFont="1" applyAlignment="1"/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ительство 2007 по объектов" xfId="2313"/>
    <cellStyle name="_Капстрой 2 месяца" xfId="2312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йешеду" xfId="10210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khakim\Desktop\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%20Data\My%20Documents\&#1040;&#1089;&#1090;&#1072;&#1085;&#1072;\&#1041;&#1102;&#1076;&#1078;&#1077;&#1090;\&#1041;&#1102;&#1076;&#1078;&#1077;&#1090;%20&#1080;%20&#1073;.&#1087;\&#1073;&#1080;&#1079;&#1085;&#1077;&#1089;-&#1087;&#1083;&#1072;&#1085;&#1099;%20&#1074;%20&#1082;&#1088;&#1072;&#1089;&#1077;\Astana\Documents%20and%20Settings\biryukov\Local%20Settings\Temporary%20Internet%20Files\OLK29\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ser\&#1056;&#1072;&#1073;&#1086;&#1095;&#1080;&#1081;%20&#1089;&#1090;&#1086;&#1083;\&#1080;&#1102;&#1085;&#1100;%202009\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GAMxFiles\3w28wsmxu8n833tyiw8qevyftyrqy6sv4efwaciat9q9v7ypkkmc\Nov%209%2009\cdbaffe68eb9456ea7e971406c439fa8\&#1089;&#1077;&#1085;&#1090;&#1103;&#1073;&#1088;&#1100;%202009_1\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E\Financial%20Reporting\Lyazzat\Monthend\2000\12\Report%20for%20Glen&amp;Alex\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nuar.Badritdinov\My%20Documents\Engagements\Nursat%202009\Nursat%206%20m%202009\Kazakhtelecom%20forms\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korkmaz\My%20Documents\Budget\2005\Bdz\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yerlan.k.aubakirov\My%20Documents\Projects\Nursat\PBC\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-PL\NBPL\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AMRO1\ACCOUNTS\Fletcher%20Building\Work\2008-2009\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AMRO3\a-CLIENTS\Crate%20&amp;%20Stein%20BV\Work\2009\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Symbat.Ibrayemova\My%20Documents\Nursat\to%20be%20then%20deleted\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kalymkulov\My%20Documents\Audit\Charaltyn\othera\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60;&#1080;&#1085;%20&#1072;&#1085;&#1072;&#1083;&#1080;&#1079;\&#1041;&#1102;&#1076;&#1078;&#1077;&#1090;%20&#1080;%20&#1040;&#1085;&#1072;&#1083;&#1080;&#1079;%202006\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&#1056;&#1072;&#1073;&#1086;&#1095;&#1080;&#1081;%20&#1089;&#1090;&#1086;&#1083;\&#1041;&#1048;&#1056;&#1046;&#1040;\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  <sheetName val="Sheet1"/>
      <sheetName val="группа"/>
      <sheetName val="Balance Sh_12_10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Макро"/>
      <sheetName val="Б.мчас (П)"/>
      <sheetName val="list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>
        <row r="1">
          <cell r="G1" t="str">
            <v xml:space="preserve"> </v>
          </cell>
        </row>
      </sheetData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  <sheetName val="МАТЕР.433,452"/>
      <sheetName val="мат расходы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  <sheetName val="Гр5(о)"/>
      <sheetName val="BS new"/>
      <sheetName val="сортаме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  <sheetName val="B-4"/>
      <sheetName val="Лист3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  <sheetName val="Paramètres"/>
      <sheetName val="Securities"/>
      <sheetName val="Sheet4"/>
      <sheetName val="B-4"/>
      <sheetName val="Sheet3"/>
      <sheetName val="T_T"/>
      <sheetName val="CNOBARI"/>
      <sheetName val="types"/>
      <sheetName val="Dropdown"/>
      <sheetName val="Inputs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COP_Analitical"/>
      <sheetName val="Master_(2)"/>
      <sheetName val="C_repair"/>
      <sheetName val="Other_Services"/>
      <sheetName val="GA_LLP"/>
      <sheetName val="Ngdu_1COS"/>
      <sheetName val="Cost_99v98"/>
      <sheetName val="U2_610_R&amp;M"/>
      <sheetName val="Actuals_Input"/>
      <sheetName val="calc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S10">
            <v>119.47</v>
          </cell>
        </row>
      </sheetData>
      <sheetData sheetId="42">
        <row r="10">
          <cell r="S10">
            <v>119.47</v>
          </cell>
        </row>
      </sheetData>
      <sheetData sheetId="43"/>
      <sheetData sheetId="44"/>
      <sheetData sheetId="45"/>
      <sheetData sheetId="46"/>
      <sheetData sheetId="47">
        <row r="10">
          <cell r="S10">
            <v>119.47</v>
          </cell>
        </row>
      </sheetData>
      <sheetData sheetId="48"/>
      <sheetData sheetId="49"/>
      <sheetData sheetId="5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  <sheetName val="CD-실적"/>
      <sheetName val="InputTI"/>
      <sheetName val="Шт расписание"/>
      <sheetName val="Prelim Cost"/>
      <sheetName val="FS-97"/>
      <sheetName val="PY misstat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PBC-Final Kmod8-December-2001"/>
      <sheetName val="31.12.03"/>
      <sheetName val="R-40"/>
      <sheetName val="R-50"/>
      <sheetName val="LME_prices"/>
      <sheetName val="группа"/>
      <sheetName val="std tabel"/>
      <sheetName val="I-Index"/>
      <sheetName val="DATA"/>
      <sheetName val="G-183"/>
      <sheetName val="2008"/>
      <sheetName val="Production_Ref Q-1-3"/>
      <sheetName val="F-2.1"/>
      <sheetName val="тип шпал"/>
      <sheetName val="Г анализ"/>
      <sheetName val="Info"/>
      <sheetName val="D2 DCF"/>
      <sheetName val="Статьи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п 15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  <sheetName val="#REF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  <sheetName val="FA Movement"/>
      <sheetName val="ДД"/>
      <sheetName val="Rollforward"/>
      <sheetName val="Actuals Input"/>
      <sheetName val="Test of FA Installation"/>
      <sheetName val="Additions"/>
      <sheetName val=""/>
      <sheetName val="G201"/>
      <sheetName val="G301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view="pageBreakPreview" zoomScale="80" zoomScaleNormal="80" zoomScaleSheetLayoutView="80" workbookViewId="0">
      <selection activeCell="B62" sqref="B62"/>
    </sheetView>
  </sheetViews>
  <sheetFormatPr defaultColWidth="8.85546875" defaultRowHeight="12.75"/>
  <cols>
    <col min="1" max="1" width="52.85546875" style="1" bestFit="1" customWidth="1"/>
    <col min="2" max="3" width="18.85546875" style="1" customWidth="1"/>
    <col min="4" max="4" width="5.7109375" style="1" customWidth="1"/>
    <col min="5" max="16384" width="8.85546875" style="1"/>
  </cols>
  <sheetData>
    <row r="1" spans="1:4" ht="25.5">
      <c r="A1" s="60" t="s">
        <v>83</v>
      </c>
      <c r="B1" s="150" t="s">
        <v>84</v>
      </c>
      <c r="C1" s="150"/>
    </row>
    <row r="2" spans="1:4">
      <c r="A2" s="36"/>
      <c r="B2" s="70"/>
      <c r="C2" s="71"/>
    </row>
    <row r="3" spans="1:4">
      <c r="A3" s="3" t="s">
        <v>85</v>
      </c>
      <c r="B3" s="70"/>
      <c r="C3" s="56"/>
    </row>
    <row r="4" spans="1:4">
      <c r="A4" s="72" t="s">
        <v>138</v>
      </c>
      <c r="B4" s="70"/>
      <c r="C4" s="70"/>
      <c r="D4" s="2"/>
    </row>
    <row r="5" spans="1:4">
      <c r="A5" s="72"/>
      <c r="B5" s="70"/>
      <c r="C5" s="70"/>
      <c r="D5" s="2"/>
    </row>
    <row r="6" spans="1:4" ht="13.5" thickBot="1">
      <c r="A6" s="5" t="s">
        <v>0</v>
      </c>
      <c r="B6" s="145">
        <v>44012</v>
      </c>
      <c r="C6" s="146">
        <v>43830</v>
      </c>
      <c r="D6" s="6"/>
    </row>
    <row r="7" spans="1:4">
      <c r="A7" s="7" t="s">
        <v>1</v>
      </c>
      <c r="B7" s="7"/>
      <c r="C7" s="8"/>
      <c r="D7" s="9"/>
    </row>
    <row r="8" spans="1:4">
      <c r="A8" s="7" t="s">
        <v>2</v>
      </c>
      <c r="B8" s="10"/>
      <c r="C8" s="11"/>
      <c r="D8" s="12"/>
    </row>
    <row r="9" spans="1:4">
      <c r="A9" s="13" t="s">
        <v>3</v>
      </c>
      <c r="B9" s="10">
        <v>42257110</v>
      </c>
      <c r="C9" s="14">
        <v>41986518</v>
      </c>
      <c r="D9" s="15"/>
    </row>
    <row r="10" spans="1:4">
      <c r="A10" s="13" t="s">
        <v>4</v>
      </c>
      <c r="B10" s="10">
        <v>272074</v>
      </c>
      <c r="C10" s="14">
        <v>244003</v>
      </c>
      <c r="D10" s="15"/>
    </row>
    <row r="11" spans="1:4">
      <c r="A11" s="16" t="s">
        <v>5</v>
      </c>
      <c r="B11" s="10">
        <v>131002</v>
      </c>
      <c r="C11" s="14">
        <v>150155</v>
      </c>
      <c r="D11" s="15"/>
    </row>
    <row r="12" spans="1:4">
      <c r="A12" s="157" t="s">
        <v>141</v>
      </c>
      <c r="B12" s="10">
        <v>686418</v>
      </c>
      <c r="C12" s="14">
        <v>623556</v>
      </c>
      <c r="D12" s="15"/>
    </row>
    <row r="13" spans="1:4">
      <c r="A13" s="13" t="s">
        <v>114</v>
      </c>
      <c r="B13" s="10">
        <v>0</v>
      </c>
      <c r="C13" s="14">
        <v>0</v>
      </c>
      <c r="D13" s="15"/>
    </row>
    <row r="14" spans="1:4">
      <c r="A14" s="18" t="s">
        <v>6</v>
      </c>
      <c r="B14" s="10">
        <v>135992</v>
      </c>
      <c r="C14" s="14">
        <v>135992</v>
      </c>
      <c r="D14" s="15"/>
    </row>
    <row r="15" spans="1:4">
      <c r="A15" s="18" t="s">
        <v>7</v>
      </c>
      <c r="B15" s="10">
        <v>1830303</v>
      </c>
      <c r="C15" s="14">
        <v>2296621</v>
      </c>
      <c r="D15" s="15"/>
    </row>
    <row r="16" spans="1:4">
      <c r="A16" s="18" t="s">
        <v>115</v>
      </c>
      <c r="B16" s="10">
        <v>0</v>
      </c>
      <c r="C16" s="14">
        <v>0</v>
      </c>
      <c r="D16" s="15"/>
    </row>
    <row r="17" spans="1:4">
      <c r="A17" s="18" t="s">
        <v>8</v>
      </c>
      <c r="B17" s="10">
        <v>591251</v>
      </c>
      <c r="C17" s="14">
        <v>640963</v>
      </c>
      <c r="D17" s="15"/>
    </row>
    <row r="18" spans="1:4">
      <c r="A18" s="18" t="s">
        <v>9</v>
      </c>
      <c r="B18" s="10">
        <v>0</v>
      </c>
      <c r="C18" s="14">
        <v>0</v>
      </c>
      <c r="D18" s="15"/>
    </row>
    <row r="19" spans="1:4" ht="13.5" thickBot="1">
      <c r="A19" s="18" t="s">
        <v>10</v>
      </c>
      <c r="B19" s="10">
        <v>8090</v>
      </c>
      <c r="C19" s="14">
        <v>8090</v>
      </c>
      <c r="D19" s="15"/>
    </row>
    <row r="20" spans="1:4" ht="13.5" thickBot="1">
      <c r="A20" s="19"/>
      <c r="B20" s="20">
        <f>SUM(B9:B19)</f>
        <v>45912240</v>
      </c>
      <c r="C20" s="20">
        <f>SUM(C9:C19)</f>
        <v>46085898</v>
      </c>
      <c r="D20" s="21"/>
    </row>
    <row r="21" spans="1:4">
      <c r="A21" s="7" t="s">
        <v>11</v>
      </c>
      <c r="B21" s="24"/>
      <c r="C21" s="25"/>
      <c r="D21" s="26"/>
    </row>
    <row r="22" spans="1:4">
      <c r="A22" s="16" t="s">
        <v>12</v>
      </c>
      <c r="B22" s="10">
        <v>160354</v>
      </c>
      <c r="C22" s="14">
        <v>136423</v>
      </c>
      <c r="D22" s="15"/>
    </row>
    <row r="23" spans="1:4">
      <c r="A23" s="13" t="s">
        <v>13</v>
      </c>
      <c r="B23" s="10">
        <v>765084</v>
      </c>
      <c r="C23" s="14">
        <v>672400</v>
      </c>
      <c r="D23" s="15"/>
    </row>
    <row r="24" spans="1:4">
      <c r="A24" s="27" t="s">
        <v>116</v>
      </c>
      <c r="B24" s="10">
        <v>409001</v>
      </c>
      <c r="C24" s="14">
        <v>0</v>
      </c>
      <c r="D24" s="15"/>
    </row>
    <row r="25" spans="1:4">
      <c r="A25" s="16" t="s">
        <v>14</v>
      </c>
      <c r="B25" s="10">
        <v>5978368</v>
      </c>
      <c r="C25" s="14">
        <v>5786305</v>
      </c>
      <c r="D25" s="15"/>
    </row>
    <row r="26" spans="1:4">
      <c r="A26" s="16" t="s">
        <v>15</v>
      </c>
      <c r="B26" s="10">
        <v>555585</v>
      </c>
      <c r="C26" s="14">
        <v>410517</v>
      </c>
      <c r="D26" s="15"/>
    </row>
    <row r="27" spans="1:4">
      <c r="A27" s="18" t="s">
        <v>142</v>
      </c>
      <c r="B27" s="10">
        <v>122467</v>
      </c>
      <c r="C27" s="14">
        <v>160696</v>
      </c>
      <c r="D27" s="15"/>
    </row>
    <row r="28" spans="1:4">
      <c r="A28" s="18" t="s">
        <v>132</v>
      </c>
      <c r="B28" s="10">
        <v>0</v>
      </c>
      <c r="C28" s="14">
        <v>0</v>
      </c>
      <c r="D28" s="15"/>
    </row>
    <row r="29" spans="1:4" ht="13.5" thickBot="1">
      <c r="A29" s="16" t="s">
        <v>16</v>
      </c>
      <c r="B29" s="10">
        <v>354998</v>
      </c>
      <c r="C29" s="14">
        <v>297379</v>
      </c>
      <c r="D29" s="15"/>
    </row>
    <row r="30" spans="1:4" ht="13.5" thickBot="1">
      <c r="A30" s="19"/>
      <c r="B30" s="20">
        <f>SUM(B22:B29)</f>
        <v>8345857</v>
      </c>
      <c r="C30" s="28">
        <f>SUM(C22:C29)</f>
        <v>7463720</v>
      </c>
      <c r="D30" s="12"/>
    </row>
    <row r="31" spans="1:4" ht="26.25" thickBot="1">
      <c r="A31" s="29" t="s">
        <v>17</v>
      </c>
      <c r="B31" s="30">
        <v>0</v>
      </c>
      <c r="C31" s="14">
        <v>0</v>
      </c>
      <c r="D31" s="12"/>
    </row>
    <row r="32" spans="1:4" ht="13.5" thickBot="1">
      <c r="A32" s="31" t="s">
        <v>18</v>
      </c>
      <c r="B32" s="32">
        <f>B30+B20+B31</f>
        <v>54258097</v>
      </c>
      <c r="C32" s="33">
        <f>C30+C20+C31</f>
        <v>53549618</v>
      </c>
      <c r="D32" s="12"/>
    </row>
    <row r="33" spans="1:4">
      <c r="A33" s="7"/>
      <c r="B33" s="24"/>
      <c r="C33" s="25"/>
      <c r="D33" s="26"/>
    </row>
    <row r="34" spans="1:4">
      <c r="A34" s="34" t="s">
        <v>19</v>
      </c>
      <c r="B34" s="24"/>
      <c r="C34" s="25"/>
      <c r="D34" s="26"/>
    </row>
    <row r="35" spans="1:4">
      <c r="A35" s="36" t="s">
        <v>20</v>
      </c>
      <c r="B35" s="10"/>
      <c r="C35" s="11"/>
      <c r="D35" s="12"/>
    </row>
    <row r="36" spans="1:4">
      <c r="A36" s="16" t="s">
        <v>21</v>
      </c>
      <c r="B36" s="10">
        <v>5774370</v>
      </c>
      <c r="C36" s="14">
        <v>5774370</v>
      </c>
      <c r="D36" s="15"/>
    </row>
    <row r="37" spans="1:4">
      <c r="A37" s="16" t="s">
        <v>22</v>
      </c>
      <c r="B37" s="10">
        <v>0</v>
      </c>
      <c r="C37" s="14">
        <v>0</v>
      </c>
      <c r="D37" s="15"/>
    </row>
    <row r="38" spans="1:4" ht="13.5" thickBot="1">
      <c r="A38" s="16" t="s">
        <v>23</v>
      </c>
      <c r="B38" s="10">
        <v>7584723</v>
      </c>
      <c r="C38" s="14">
        <v>7208632</v>
      </c>
      <c r="D38" s="37"/>
    </row>
    <row r="39" spans="1:4" ht="13.5" thickBot="1">
      <c r="A39" s="38" t="s">
        <v>24</v>
      </c>
      <c r="B39" s="20">
        <f>SUM(B36:B38)</f>
        <v>13359093</v>
      </c>
      <c r="C39" s="39">
        <f>SUM(C36:C38)</f>
        <v>12983002</v>
      </c>
      <c r="D39" s="15"/>
    </row>
    <row r="40" spans="1:4" ht="13.5" thickBot="1">
      <c r="A40" s="41" t="s">
        <v>25</v>
      </c>
      <c r="B40" s="10">
        <v>0</v>
      </c>
      <c r="C40" s="14">
        <v>0</v>
      </c>
      <c r="D40" s="37"/>
    </row>
    <row r="41" spans="1:4" ht="13.5" thickBot="1">
      <c r="A41" s="42" t="s">
        <v>26</v>
      </c>
      <c r="B41" s="43">
        <f>B39+B40</f>
        <v>13359093</v>
      </c>
      <c r="C41" s="28">
        <f>C39+C40</f>
        <v>12983002</v>
      </c>
      <c r="D41" s="15"/>
    </row>
    <row r="42" spans="1:4">
      <c r="A42" s="36"/>
      <c r="B42" s="10"/>
      <c r="C42" s="11"/>
      <c r="D42" s="12"/>
    </row>
    <row r="43" spans="1:4">
      <c r="A43" s="36" t="s">
        <v>27</v>
      </c>
      <c r="B43" s="10"/>
      <c r="C43" s="11"/>
      <c r="D43" s="12"/>
    </row>
    <row r="44" spans="1:4">
      <c r="A44" s="13" t="s">
        <v>28</v>
      </c>
      <c r="B44" s="10">
        <v>22492984</v>
      </c>
      <c r="C44" s="14">
        <v>25975065</v>
      </c>
      <c r="D44" s="12"/>
    </row>
    <row r="45" spans="1:4">
      <c r="A45" s="13" t="s">
        <v>139</v>
      </c>
      <c r="B45" s="10">
        <v>268560</v>
      </c>
      <c r="C45" s="14">
        <v>282310</v>
      </c>
      <c r="D45" s="12"/>
    </row>
    <row r="46" spans="1:4">
      <c r="A46" s="143" t="s">
        <v>133</v>
      </c>
      <c r="B46" s="10">
        <v>0</v>
      </c>
      <c r="C46" s="14">
        <v>0</v>
      </c>
      <c r="D46" s="12"/>
    </row>
    <row r="47" spans="1:4">
      <c r="A47" s="44" t="s">
        <v>29</v>
      </c>
      <c r="B47" s="10">
        <v>399991</v>
      </c>
      <c r="C47" s="14">
        <v>643168</v>
      </c>
      <c r="D47" s="12"/>
    </row>
    <row r="48" spans="1:4">
      <c r="A48" s="13" t="s">
        <v>31</v>
      </c>
      <c r="B48" s="10">
        <v>633164</v>
      </c>
      <c r="C48" s="14">
        <v>633164</v>
      </c>
      <c r="D48" s="12"/>
    </row>
    <row r="49" spans="1:4" ht="13.5" thickBot="1">
      <c r="A49" s="16" t="s">
        <v>30</v>
      </c>
      <c r="B49" s="10">
        <v>0</v>
      </c>
      <c r="C49" s="14">
        <v>0</v>
      </c>
      <c r="D49" s="12"/>
    </row>
    <row r="50" spans="1:4" ht="13.5" thickBot="1">
      <c r="A50" s="45"/>
      <c r="B50" s="46">
        <f>SUM(B44:B49)</f>
        <v>23794699</v>
      </c>
      <c r="C50" s="47">
        <f>SUM(C44:C49)</f>
        <v>27533707</v>
      </c>
      <c r="D50" s="48"/>
    </row>
    <row r="51" spans="1:4">
      <c r="A51" s="35"/>
      <c r="B51" s="50"/>
      <c r="C51" s="49"/>
      <c r="D51" s="49"/>
    </row>
    <row r="52" spans="1:4">
      <c r="A52" s="36" t="s">
        <v>32</v>
      </c>
      <c r="B52" s="24"/>
      <c r="C52" s="25"/>
      <c r="D52" s="26"/>
    </row>
    <row r="53" spans="1:4">
      <c r="A53" s="13" t="s">
        <v>33</v>
      </c>
      <c r="B53" s="10">
        <v>10513087</v>
      </c>
      <c r="C53" s="14">
        <v>6548619</v>
      </c>
      <c r="D53" s="12"/>
    </row>
    <row r="54" spans="1:4">
      <c r="A54" s="13" t="s">
        <v>140</v>
      </c>
      <c r="B54" s="10">
        <v>244966</v>
      </c>
      <c r="C54" s="14">
        <v>239509</v>
      </c>
      <c r="D54" s="12"/>
    </row>
    <row r="55" spans="1:4">
      <c r="A55" s="13" t="s">
        <v>34</v>
      </c>
      <c r="B55" s="10">
        <v>533803</v>
      </c>
      <c r="C55" s="14">
        <v>539340</v>
      </c>
      <c r="D55" s="12"/>
    </row>
    <row r="56" spans="1:4">
      <c r="A56" s="13" t="s">
        <v>35</v>
      </c>
      <c r="B56" s="10">
        <v>1638052</v>
      </c>
      <c r="C56" s="14">
        <v>1795489</v>
      </c>
      <c r="D56" s="12"/>
    </row>
    <row r="57" spans="1:4">
      <c r="A57" s="13" t="s">
        <v>36</v>
      </c>
      <c r="B57" s="10">
        <v>0</v>
      </c>
      <c r="C57" s="14">
        <v>0</v>
      </c>
      <c r="D57" s="12"/>
    </row>
    <row r="58" spans="1:4">
      <c r="A58" s="13" t="s">
        <v>37</v>
      </c>
      <c r="B58" s="10">
        <v>0</v>
      </c>
      <c r="C58" s="14">
        <v>0</v>
      </c>
      <c r="D58" s="12"/>
    </row>
    <row r="59" spans="1:4">
      <c r="A59" s="13" t="s">
        <v>117</v>
      </c>
      <c r="B59" s="10">
        <v>0</v>
      </c>
      <c r="C59" s="14">
        <v>0</v>
      </c>
      <c r="D59" s="12"/>
    </row>
    <row r="60" spans="1:4" ht="13.5" thickBot="1">
      <c r="A60" s="13" t="s">
        <v>38</v>
      </c>
      <c r="B60" s="10">
        <v>4174397</v>
      </c>
      <c r="C60" s="14">
        <v>3909952</v>
      </c>
      <c r="D60" s="12"/>
    </row>
    <row r="61" spans="1:4" ht="13.5" thickBot="1">
      <c r="A61" s="19"/>
      <c r="B61" s="20">
        <f>SUM(B53:B60)</f>
        <v>17104305</v>
      </c>
      <c r="C61" s="20">
        <f>SUM(C53:C60)</f>
        <v>13032909</v>
      </c>
      <c r="D61" s="22"/>
    </row>
    <row r="62" spans="1:4" ht="39" thickBot="1">
      <c r="A62" s="51" t="s">
        <v>39</v>
      </c>
      <c r="B62" s="20">
        <v>0</v>
      </c>
      <c r="C62" s="14">
        <v>0</v>
      </c>
      <c r="D62" s="22"/>
    </row>
    <row r="63" spans="1:4" ht="13.5" thickBot="1">
      <c r="A63" s="19"/>
      <c r="B63" s="20">
        <f>B50+B61+B62</f>
        <v>40899004</v>
      </c>
      <c r="C63" s="20">
        <f>C50+C61+C62</f>
        <v>40566616</v>
      </c>
      <c r="D63" s="21"/>
    </row>
    <row r="64" spans="1:4" ht="13.5" thickBot="1">
      <c r="A64" s="45" t="s">
        <v>40</v>
      </c>
      <c r="B64" s="20">
        <f>B41+B63</f>
        <v>54258097</v>
      </c>
      <c r="C64" s="20">
        <f>C41+C63</f>
        <v>53549618</v>
      </c>
      <c r="D64" s="21"/>
    </row>
    <row r="65" spans="1:4">
      <c r="A65" s="52"/>
      <c r="B65" s="53">
        <f>ROUND(B64-B32,0)</f>
        <v>0</v>
      </c>
      <c r="C65" s="54">
        <f>C64-C32</f>
        <v>0</v>
      </c>
      <c r="D65" s="55"/>
    </row>
    <row r="67" spans="1:4">
      <c r="A67" s="73" t="s">
        <v>86</v>
      </c>
      <c r="B67" s="76">
        <f>B78</f>
        <v>91</v>
      </c>
      <c r="C67" s="76">
        <f>C78</f>
        <v>88</v>
      </c>
    </row>
    <row r="70" spans="1:4">
      <c r="A70" s="74" t="s">
        <v>87</v>
      </c>
      <c r="B70" s="70">
        <f>B71-B72-B73-B74</f>
        <v>13228091</v>
      </c>
      <c r="C70" s="70">
        <f>C71-C72-C73-C74</f>
        <v>12832847</v>
      </c>
    </row>
    <row r="71" spans="1:4">
      <c r="A71" s="74" t="s">
        <v>88</v>
      </c>
      <c r="B71" s="17">
        <f>B32</f>
        <v>54258097</v>
      </c>
      <c r="C71" s="17">
        <f>C32</f>
        <v>53549618</v>
      </c>
    </row>
    <row r="72" spans="1:4">
      <c r="A72" s="74" t="s">
        <v>89</v>
      </c>
      <c r="B72" s="17">
        <f>B11</f>
        <v>131002</v>
      </c>
      <c r="C72" s="17">
        <f>C11</f>
        <v>150155</v>
      </c>
    </row>
    <row r="73" spans="1:4">
      <c r="A73" s="74" t="s">
        <v>90</v>
      </c>
      <c r="B73" s="17">
        <f>B63</f>
        <v>40899004</v>
      </c>
      <c r="C73" s="17">
        <f>C63</f>
        <v>40566616</v>
      </c>
    </row>
    <row r="74" spans="1:4">
      <c r="A74" s="74" t="s">
        <v>91</v>
      </c>
      <c r="B74" s="1">
        <v>0</v>
      </c>
      <c r="C74" s="1">
        <v>0</v>
      </c>
    </row>
    <row r="75" spans="1:4">
      <c r="A75" s="13"/>
    </row>
    <row r="76" spans="1:4">
      <c r="A76" s="74" t="s">
        <v>92</v>
      </c>
      <c r="B76" s="70">
        <v>145780600</v>
      </c>
      <c r="C76" s="70">
        <v>145780600</v>
      </c>
    </row>
    <row r="77" spans="1:4">
      <c r="A77" s="13"/>
    </row>
    <row r="78" spans="1:4">
      <c r="A78" s="74" t="s">
        <v>93</v>
      </c>
      <c r="B78" s="75">
        <f>ROUND(B70/B76*1000,0)</f>
        <v>91</v>
      </c>
      <c r="C78" s="75">
        <f>ROUND(C70/C76*1000,0)</f>
        <v>88</v>
      </c>
    </row>
    <row r="81" spans="1:3">
      <c r="A81" s="149"/>
      <c r="B81" s="17"/>
      <c r="C81" s="17"/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topLeftCell="A22" zoomScale="80" zoomScaleNormal="80" zoomScaleSheetLayoutView="80" workbookViewId="0">
      <selection activeCell="B6" sqref="B6:C6"/>
    </sheetView>
  </sheetViews>
  <sheetFormatPr defaultColWidth="8.85546875" defaultRowHeight="12.75"/>
  <cols>
    <col min="1" max="1" width="83.140625" style="1" bestFit="1" customWidth="1"/>
    <col min="2" max="3" width="19.42578125" style="1" customWidth="1"/>
    <col min="4" max="16384" width="8.85546875" style="1"/>
  </cols>
  <sheetData>
    <row r="1" spans="1:3" ht="40.15" customHeight="1">
      <c r="A1" s="60" t="s">
        <v>83</v>
      </c>
      <c r="B1" s="150" t="s">
        <v>84</v>
      </c>
      <c r="C1" s="150"/>
    </row>
    <row r="3" spans="1:3">
      <c r="A3" s="3" t="s">
        <v>94</v>
      </c>
    </row>
    <row r="4" spans="1:3">
      <c r="A4" s="144" t="s">
        <v>143</v>
      </c>
    </row>
    <row r="6" spans="1:3" ht="31.15" customHeight="1">
      <c r="B6" s="151" t="s">
        <v>144</v>
      </c>
      <c r="C6" s="152"/>
    </row>
    <row r="7" spans="1:3" ht="13.5" thickBot="1">
      <c r="A7" s="77" t="s">
        <v>0</v>
      </c>
      <c r="B7" s="78" t="s">
        <v>134</v>
      </c>
      <c r="C7" s="79" t="s">
        <v>118</v>
      </c>
    </row>
    <row r="8" spans="1:3">
      <c r="A8" s="56"/>
      <c r="B8" s="58"/>
      <c r="C8" s="59"/>
    </row>
    <row r="9" spans="1:3">
      <c r="A9" s="60" t="s">
        <v>41</v>
      </c>
      <c r="B9" s="61"/>
      <c r="C9" s="62"/>
    </row>
    <row r="10" spans="1:3">
      <c r="A10" s="56" t="s">
        <v>42</v>
      </c>
      <c r="B10" s="10">
        <v>6401653</v>
      </c>
      <c r="C10" s="14">
        <v>9458929</v>
      </c>
    </row>
    <row r="11" spans="1:3" ht="13.5" thickBot="1">
      <c r="A11" s="63" t="s">
        <v>43</v>
      </c>
      <c r="B11" s="30">
        <v>-2486405</v>
      </c>
      <c r="C11" s="64">
        <v>-3204397</v>
      </c>
    </row>
    <row r="12" spans="1:3">
      <c r="A12" s="60" t="s">
        <v>44</v>
      </c>
      <c r="B12" s="23">
        <f>SUM(B10:B11)</f>
        <v>3915248</v>
      </c>
      <c r="C12" s="23">
        <f>SUM(C10:C11)</f>
        <v>6254532</v>
      </c>
    </row>
    <row r="13" spans="1:3">
      <c r="A13" s="60"/>
      <c r="B13" s="40"/>
      <c r="C13" s="15"/>
    </row>
    <row r="14" spans="1:3">
      <c r="A14" s="56" t="s">
        <v>45</v>
      </c>
      <c r="B14" s="10">
        <v>-1833127</v>
      </c>
      <c r="C14" s="15">
        <v>-1933945</v>
      </c>
    </row>
    <row r="15" spans="1:3">
      <c r="A15" s="57" t="s">
        <v>46</v>
      </c>
      <c r="B15" s="10">
        <v>-56120</v>
      </c>
      <c r="C15" s="15">
        <v>-159340</v>
      </c>
    </row>
    <row r="16" spans="1:3" ht="13.5" thickBot="1">
      <c r="A16" s="63" t="s">
        <v>47</v>
      </c>
      <c r="B16" s="30">
        <v>0</v>
      </c>
      <c r="C16" s="64">
        <v>0</v>
      </c>
    </row>
    <row r="17" spans="1:3">
      <c r="A17" s="60" t="s">
        <v>48</v>
      </c>
      <c r="B17" s="23">
        <f>SUM(B12:B16)</f>
        <v>2026001</v>
      </c>
      <c r="C17" s="21">
        <f>SUM(C12:C16)</f>
        <v>4161247</v>
      </c>
    </row>
    <row r="18" spans="1:3">
      <c r="A18" s="60"/>
      <c r="B18" s="40"/>
      <c r="C18" s="15"/>
    </row>
    <row r="19" spans="1:3">
      <c r="A19" s="56" t="s">
        <v>49</v>
      </c>
      <c r="B19" s="10">
        <v>-22655</v>
      </c>
      <c r="C19" s="15">
        <v>-5910</v>
      </c>
    </row>
    <row r="20" spans="1:3">
      <c r="A20" s="56" t="s">
        <v>50</v>
      </c>
      <c r="B20" s="10">
        <v>-1883086</v>
      </c>
      <c r="C20" s="15">
        <v>-1685821</v>
      </c>
    </row>
    <row r="21" spans="1:3">
      <c r="A21" s="56" t="s">
        <v>51</v>
      </c>
      <c r="B21" s="10">
        <v>207046</v>
      </c>
      <c r="C21" s="15">
        <v>97328</v>
      </c>
    </row>
    <row r="22" spans="1:3">
      <c r="A22" s="56" t="s">
        <v>52</v>
      </c>
      <c r="B22" s="10">
        <v>0</v>
      </c>
      <c r="C22" s="15">
        <v>0</v>
      </c>
    </row>
    <row r="23" spans="1:3" ht="13.5" thickBot="1">
      <c r="A23" s="63" t="s">
        <v>53</v>
      </c>
      <c r="B23" s="30">
        <v>87014</v>
      </c>
      <c r="C23" s="64">
        <v>-45901</v>
      </c>
    </row>
    <row r="24" spans="1:3">
      <c r="A24" s="80" t="s">
        <v>95</v>
      </c>
      <c r="B24" s="23">
        <f>SUM(B17:B23)</f>
        <v>414320</v>
      </c>
      <c r="C24" s="21">
        <f>SUM(C17:C23)</f>
        <v>2520943</v>
      </c>
    </row>
    <row r="25" spans="1:3">
      <c r="A25" s="56"/>
      <c r="B25" s="40"/>
      <c r="C25" s="15"/>
    </row>
    <row r="26" spans="1:3" ht="13.5" thickBot="1">
      <c r="A26" s="63" t="s">
        <v>54</v>
      </c>
      <c r="B26" s="30">
        <v>-38229</v>
      </c>
      <c r="C26" s="64">
        <v>-29200</v>
      </c>
    </row>
    <row r="27" spans="1:3" ht="13.5" thickBot="1">
      <c r="A27" s="81" t="s">
        <v>63</v>
      </c>
      <c r="B27" s="30">
        <f>SUM(B24:B26)</f>
        <v>376091</v>
      </c>
      <c r="C27" s="30">
        <f>SUM(C24:C26)</f>
        <v>2491743</v>
      </c>
    </row>
    <row r="28" spans="1:3">
      <c r="A28" s="82"/>
      <c r="B28" s="65"/>
      <c r="C28" s="83"/>
    </row>
    <row r="29" spans="1:3">
      <c r="A29" s="7" t="s">
        <v>55</v>
      </c>
      <c r="B29" s="65"/>
      <c r="C29" s="83"/>
    </row>
    <row r="30" spans="1:3" ht="13.5" thickBot="1">
      <c r="A30" s="84" t="s">
        <v>56</v>
      </c>
      <c r="B30" s="30">
        <v>0</v>
      </c>
      <c r="C30" s="64"/>
    </row>
    <row r="31" spans="1:3">
      <c r="A31" s="7" t="s">
        <v>57</v>
      </c>
      <c r="B31" s="85">
        <f>SUM(B27:B30)</f>
        <v>376091</v>
      </c>
      <c r="C31" s="85">
        <f>SUM(C27:C30)</f>
        <v>2491743</v>
      </c>
    </row>
    <row r="32" spans="1:3">
      <c r="A32" s="82"/>
      <c r="B32" s="65"/>
      <c r="C32" s="83"/>
    </row>
    <row r="33" spans="1:3">
      <c r="A33" s="86" t="s">
        <v>58</v>
      </c>
      <c r="B33" s="4"/>
      <c r="C33" s="71"/>
    </row>
    <row r="34" spans="1:3">
      <c r="A34" s="87" t="s">
        <v>59</v>
      </c>
      <c r="B34" s="88">
        <f>B31</f>
        <v>376091</v>
      </c>
      <c r="C34" s="88">
        <f>C31</f>
        <v>2491743</v>
      </c>
    </row>
    <row r="35" spans="1:3" ht="13.5" thickBot="1">
      <c r="A35" s="89" t="s">
        <v>25</v>
      </c>
      <c r="B35" s="90">
        <v>0</v>
      </c>
      <c r="C35" s="90">
        <v>0</v>
      </c>
    </row>
    <row r="36" spans="1:3" ht="13.5" thickBot="1">
      <c r="A36" s="91"/>
      <c r="B36" s="92">
        <f>SUM(B34:B35)</f>
        <v>376091</v>
      </c>
      <c r="C36" s="92">
        <f>SUM(C34:C35)</f>
        <v>2491743</v>
      </c>
    </row>
    <row r="37" spans="1:3" ht="13.5" thickTop="1">
      <c r="A37" s="82"/>
      <c r="B37" s="66"/>
      <c r="C37" s="66">
        <f>C36-C31</f>
        <v>0</v>
      </c>
    </row>
    <row r="39" spans="1:3">
      <c r="A39" s="138" t="s">
        <v>107</v>
      </c>
      <c r="B39" s="140">
        <f>B41+B44</f>
        <v>2.5798425853645821E-3</v>
      </c>
      <c r="C39" s="140">
        <f>C41+C44</f>
        <v>1.7092418332754839E-2</v>
      </c>
    </row>
    <row r="40" spans="1:3">
      <c r="A40" s="139" t="s">
        <v>108</v>
      </c>
      <c r="B40" s="2"/>
      <c r="C40" s="2"/>
    </row>
    <row r="41" spans="1:3">
      <c r="A41" s="139" t="s">
        <v>109</v>
      </c>
      <c r="B41" s="141">
        <f>B42+B43</f>
        <v>2.5798425853645821E-3</v>
      </c>
      <c r="C41" s="141">
        <f>C42+C43</f>
        <v>1.7092418332754839E-2</v>
      </c>
    </row>
    <row r="42" spans="1:3">
      <c r="A42" s="139" t="s">
        <v>110</v>
      </c>
      <c r="B42" s="141">
        <f>B36/145780600</f>
        <v>2.5798425853645821E-3</v>
      </c>
      <c r="C42" s="141">
        <f>C36/145780600</f>
        <v>1.7092418332754839E-2</v>
      </c>
    </row>
    <row r="43" spans="1:3">
      <c r="A43" s="139" t="s">
        <v>111</v>
      </c>
      <c r="B43" s="142">
        <v>0</v>
      </c>
      <c r="C43" s="142">
        <v>0</v>
      </c>
    </row>
    <row r="44" spans="1:3">
      <c r="A44" s="139" t="s">
        <v>112</v>
      </c>
      <c r="B44" s="142">
        <v>0</v>
      </c>
      <c r="C44" s="142">
        <v>0</v>
      </c>
    </row>
    <row r="45" spans="1:3">
      <c r="A45" s="139" t="s">
        <v>110</v>
      </c>
      <c r="B45" s="142">
        <v>0</v>
      </c>
      <c r="C45" s="142">
        <v>0</v>
      </c>
    </row>
    <row r="46" spans="1:3">
      <c r="A46" s="139" t="s">
        <v>111</v>
      </c>
      <c r="B46" s="142">
        <v>0</v>
      </c>
      <c r="C46" s="142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zoomScale="80" zoomScaleNormal="70" zoomScaleSheetLayoutView="80" workbookViewId="0">
      <selection activeCell="C17" sqref="C17:C22"/>
    </sheetView>
  </sheetViews>
  <sheetFormatPr defaultColWidth="9.140625" defaultRowHeight="12.75"/>
  <cols>
    <col min="1" max="1" width="75" style="96" bestFit="1" customWidth="1"/>
    <col min="2" max="2" width="18.140625" style="69" bestFit="1" customWidth="1"/>
    <col min="3" max="3" width="18.140625" style="69" customWidth="1"/>
    <col min="4" max="16384" width="9.140625" style="69"/>
  </cols>
  <sheetData>
    <row r="1" spans="1:3" ht="48" customHeight="1">
      <c r="A1" s="60" t="s">
        <v>83</v>
      </c>
      <c r="B1" s="150" t="s">
        <v>84</v>
      </c>
      <c r="C1" s="150"/>
    </row>
    <row r="2" spans="1:3">
      <c r="A2" s="13"/>
      <c r="B2" s="13"/>
      <c r="C2" s="13"/>
    </row>
    <row r="3" spans="1:3">
      <c r="A3" s="3" t="s">
        <v>99</v>
      </c>
      <c r="B3" s="13"/>
      <c r="C3" s="13"/>
    </row>
    <row r="4" spans="1:3">
      <c r="A4" s="144" t="s">
        <v>143</v>
      </c>
      <c r="B4" s="13"/>
      <c r="C4" s="13"/>
    </row>
    <row r="7" spans="1:3" ht="45" customHeight="1">
      <c r="A7" s="101"/>
      <c r="B7" s="151" t="s">
        <v>144</v>
      </c>
      <c r="C7" s="152"/>
    </row>
    <row r="8" spans="1:3" ht="13.5" thickBot="1">
      <c r="A8" s="102" t="s">
        <v>0</v>
      </c>
      <c r="B8" s="78" t="s">
        <v>134</v>
      </c>
      <c r="C8" s="79" t="s">
        <v>118</v>
      </c>
    </row>
    <row r="9" spans="1:3">
      <c r="A9" s="93" t="s">
        <v>62</v>
      </c>
      <c r="B9" s="97"/>
      <c r="C9" s="97"/>
    </row>
    <row r="10" spans="1:3">
      <c r="A10" s="94" t="s">
        <v>63</v>
      </c>
      <c r="B10" s="104">
        <v>414320</v>
      </c>
      <c r="C10" s="104">
        <v>2520943</v>
      </c>
    </row>
    <row r="11" spans="1:3" ht="13.5" thickBot="1">
      <c r="A11" s="108" t="s">
        <v>64</v>
      </c>
      <c r="B11" s="104"/>
      <c r="C11" s="104"/>
    </row>
    <row r="12" spans="1:3">
      <c r="A12" s="94" t="s">
        <v>65</v>
      </c>
      <c r="B12" s="104">
        <f>SUM(B10:B11)</f>
        <v>414320</v>
      </c>
      <c r="C12" s="104">
        <f>SUM(C10:C11)</f>
        <v>2520943</v>
      </c>
    </row>
    <row r="13" spans="1:3">
      <c r="A13" s="94"/>
      <c r="B13" s="104"/>
      <c r="C13" s="104"/>
    </row>
    <row r="14" spans="1:3">
      <c r="A14" s="93" t="s">
        <v>66</v>
      </c>
      <c r="B14" s="105"/>
      <c r="C14" s="105"/>
    </row>
    <row r="15" spans="1:3">
      <c r="A15" s="94" t="s">
        <v>67</v>
      </c>
      <c r="B15" s="104">
        <v>1076885</v>
      </c>
      <c r="C15" s="104">
        <v>716883</v>
      </c>
    </row>
    <row r="16" spans="1:3">
      <c r="A16" s="94" t="s">
        <v>119</v>
      </c>
      <c r="B16" s="104">
        <v>26307</v>
      </c>
      <c r="C16" s="104">
        <v>9639</v>
      </c>
    </row>
    <row r="17" spans="1:3">
      <c r="A17" s="94" t="s">
        <v>129</v>
      </c>
      <c r="B17" s="104">
        <v>0</v>
      </c>
      <c r="C17" s="104">
        <v>-31120</v>
      </c>
    </row>
    <row r="18" spans="1:3">
      <c r="A18" s="94" t="s">
        <v>120</v>
      </c>
      <c r="B18" s="104">
        <v>17504</v>
      </c>
      <c r="C18" s="104">
        <v>179920</v>
      </c>
    </row>
    <row r="19" spans="1:3">
      <c r="A19" s="94" t="s">
        <v>51</v>
      </c>
      <c r="B19" s="104">
        <v>-202808</v>
      </c>
      <c r="C19" s="104">
        <v>-97328</v>
      </c>
    </row>
    <row r="20" spans="1:3">
      <c r="A20" s="94" t="s">
        <v>68</v>
      </c>
      <c r="B20" s="104">
        <v>1883086</v>
      </c>
      <c r="C20" s="104">
        <v>1685821</v>
      </c>
    </row>
    <row r="21" spans="1:3">
      <c r="A21" s="94" t="s">
        <v>69</v>
      </c>
      <c r="B21" s="104" t="s">
        <v>135</v>
      </c>
      <c r="C21" s="104">
        <v>3049</v>
      </c>
    </row>
    <row r="22" spans="1:3" ht="13.5" thickBot="1">
      <c r="A22" s="110" t="s">
        <v>100</v>
      </c>
      <c r="B22" s="109">
        <v>-574628</v>
      </c>
      <c r="C22" s="109">
        <v>-737210</v>
      </c>
    </row>
    <row r="23" spans="1:3">
      <c r="A23" s="94"/>
      <c r="B23" s="104">
        <f>SUM(B12:B22)</f>
        <v>2640666</v>
      </c>
      <c r="C23" s="104">
        <f>SUM(C12:C22)</f>
        <v>4250597</v>
      </c>
    </row>
    <row r="24" spans="1:3">
      <c r="A24" s="94" t="s">
        <v>128</v>
      </c>
      <c r="B24" s="104">
        <v>0</v>
      </c>
      <c r="C24" s="104">
        <v>-997</v>
      </c>
    </row>
    <row r="25" spans="1:3">
      <c r="A25" s="94" t="s">
        <v>70</v>
      </c>
      <c r="B25" s="104">
        <v>17756</v>
      </c>
      <c r="C25" s="104">
        <v>17214</v>
      </c>
    </row>
    <row r="26" spans="1:3" ht="13.5" thickBot="1">
      <c r="A26" s="108" t="s">
        <v>71</v>
      </c>
      <c r="B26" s="109">
        <v>-663557</v>
      </c>
      <c r="C26" s="109">
        <v>-2096204</v>
      </c>
    </row>
    <row r="27" spans="1:3" ht="13.5" thickBot="1">
      <c r="A27" s="111" t="s">
        <v>72</v>
      </c>
      <c r="B27" s="112">
        <f>SUM(B23:B26)</f>
        <v>1994865</v>
      </c>
      <c r="C27" s="113">
        <f>SUM(C23:C26)</f>
        <v>2170610</v>
      </c>
    </row>
    <row r="28" spans="1:3">
      <c r="A28" s="95"/>
      <c r="B28" s="106"/>
      <c r="C28" s="106"/>
    </row>
    <row r="29" spans="1:3">
      <c r="A29" s="93" t="s">
        <v>73</v>
      </c>
      <c r="B29" s="105"/>
      <c r="C29" s="104"/>
    </row>
    <row r="30" spans="1:3">
      <c r="A30" s="94" t="s">
        <v>121</v>
      </c>
      <c r="B30" s="104">
        <v>-861928</v>
      </c>
      <c r="C30" s="104">
        <v>-1775519</v>
      </c>
    </row>
    <row r="31" spans="1:3">
      <c r="A31" s="94" t="s">
        <v>74</v>
      </c>
      <c r="B31" s="104">
        <v>-7154</v>
      </c>
      <c r="C31" s="104">
        <v>-5146</v>
      </c>
    </row>
    <row r="32" spans="1:3">
      <c r="A32" s="94" t="s">
        <v>122</v>
      </c>
      <c r="B32" s="104">
        <v>92504</v>
      </c>
      <c r="C32" s="104"/>
    </row>
    <row r="33" spans="1:3">
      <c r="A33" s="94" t="s">
        <v>123</v>
      </c>
      <c r="B33" s="104">
        <v>-49803</v>
      </c>
      <c r="C33" s="104">
        <v>-549507</v>
      </c>
    </row>
    <row r="34" spans="1:3">
      <c r="A34" s="94" t="s">
        <v>124</v>
      </c>
      <c r="B34" s="104">
        <v>-45716029</v>
      </c>
      <c r="C34" s="104">
        <v>-27517009</v>
      </c>
    </row>
    <row r="35" spans="1:3">
      <c r="A35" s="94" t="s">
        <v>125</v>
      </c>
      <c r="B35" s="104">
        <v>45307027</v>
      </c>
      <c r="C35" s="104">
        <v>27646008</v>
      </c>
    </row>
    <row r="36" spans="1:3" s="98" customFormat="1">
      <c r="A36" s="94" t="s">
        <v>10</v>
      </c>
      <c r="B36" s="104"/>
      <c r="C36" s="104">
        <v>338663</v>
      </c>
    </row>
    <row r="37" spans="1:3" s="98" customFormat="1" ht="13.5" thickBot="1">
      <c r="A37" s="94" t="s">
        <v>130</v>
      </c>
      <c r="B37" s="104"/>
      <c r="C37" s="104">
        <v>-651847</v>
      </c>
    </row>
    <row r="38" spans="1:3" s="98" customFormat="1" ht="13.5" thickBot="1">
      <c r="A38" s="111" t="s">
        <v>75</v>
      </c>
      <c r="B38" s="112">
        <f>SUM(B30:B37)</f>
        <v>-1235383</v>
      </c>
      <c r="C38" s="113">
        <f>SUM(C30:C37)</f>
        <v>-2514357</v>
      </c>
    </row>
    <row r="39" spans="1:3" s="98" customFormat="1">
      <c r="A39" s="95"/>
      <c r="B39" s="106"/>
      <c r="C39" s="106"/>
    </row>
    <row r="40" spans="1:3" s="98" customFormat="1">
      <c r="A40" s="93" t="s">
        <v>76</v>
      </c>
      <c r="B40" s="105"/>
      <c r="C40" s="104"/>
    </row>
    <row r="41" spans="1:3">
      <c r="A41" s="94" t="s">
        <v>78</v>
      </c>
      <c r="B41" s="104" t="s">
        <v>135</v>
      </c>
      <c r="C41" s="104">
        <v>1025304</v>
      </c>
    </row>
    <row r="42" spans="1:3">
      <c r="A42" s="94" t="s">
        <v>126</v>
      </c>
      <c r="B42" s="104">
        <v>-700000</v>
      </c>
      <c r="C42" s="104">
        <v>-399560</v>
      </c>
    </row>
    <row r="43" spans="1:3" ht="13.5" thickBot="1">
      <c r="A43" s="94" t="s">
        <v>77</v>
      </c>
      <c r="B43" s="104">
        <v>-1864</v>
      </c>
      <c r="C43" s="104">
        <v>-127401</v>
      </c>
    </row>
    <row r="44" spans="1:3" ht="23.25" customHeight="1" thickBot="1">
      <c r="A44" s="114" t="s">
        <v>79</v>
      </c>
      <c r="B44" s="112">
        <f>SUM(B41:B43)</f>
        <v>-701864</v>
      </c>
      <c r="C44" s="112">
        <f>SUM(C41:C43)</f>
        <v>498343</v>
      </c>
    </row>
    <row r="45" spans="1:3">
      <c r="A45" s="95" t="s">
        <v>80</v>
      </c>
      <c r="B45" s="106">
        <f>B44+B38+B27</f>
        <v>57618</v>
      </c>
      <c r="C45" s="106">
        <f>C44+C38+C27</f>
        <v>154596</v>
      </c>
    </row>
    <row r="46" spans="1:3">
      <c r="A46" s="94" t="s">
        <v>81</v>
      </c>
      <c r="B46" s="104">
        <v>0</v>
      </c>
      <c r="C46" s="104">
        <v>0</v>
      </c>
    </row>
    <row r="47" spans="1:3" ht="13.5" thickBot="1">
      <c r="A47" s="108" t="s">
        <v>82</v>
      </c>
      <c r="B47" s="109">
        <v>297380</v>
      </c>
      <c r="C47" s="109">
        <v>170301</v>
      </c>
    </row>
    <row r="48" spans="1:3" ht="13.5" thickBot="1">
      <c r="A48" s="115" t="s">
        <v>131</v>
      </c>
      <c r="B48" s="116">
        <f>B47+B45</f>
        <v>354998</v>
      </c>
      <c r="C48" s="116">
        <f>C47+C45</f>
        <v>324897</v>
      </c>
    </row>
    <row r="49" spans="1:3">
      <c r="A49" s="99"/>
      <c r="B49" s="107">
        <f>B48-'Отчет о фин положении'!B29</f>
        <v>0</v>
      </c>
      <c r="C49" s="107"/>
    </row>
    <row r="50" spans="1:3">
      <c r="B50" s="100"/>
      <c r="C50" s="100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80" zoomScaleNormal="80" zoomScaleSheetLayoutView="80" workbookViewId="0">
      <selection activeCell="A25" sqref="A25"/>
    </sheetView>
  </sheetViews>
  <sheetFormatPr defaultColWidth="8.85546875" defaultRowHeight="12.75"/>
  <cols>
    <col min="1" max="1" width="69" style="1" customWidth="1"/>
    <col min="2" max="6" width="18.7109375" style="1" customWidth="1"/>
    <col min="7" max="16384" width="8.85546875" style="1"/>
  </cols>
  <sheetData>
    <row r="1" spans="1:6" ht="55.15" customHeight="1">
      <c r="A1" s="60" t="s">
        <v>83</v>
      </c>
      <c r="E1" s="150" t="s">
        <v>84</v>
      </c>
      <c r="F1" s="150"/>
    </row>
    <row r="3" spans="1:6">
      <c r="A3" s="3" t="s">
        <v>96</v>
      </c>
    </row>
    <row r="4" spans="1:6">
      <c r="A4" s="144" t="s">
        <v>143</v>
      </c>
    </row>
    <row r="6" spans="1:6" ht="13.5" thickBot="1">
      <c r="A6" s="117"/>
      <c r="B6" s="153" t="s">
        <v>97</v>
      </c>
      <c r="C6" s="153"/>
      <c r="D6" s="153"/>
      <c r="E6" s="154" t="s">
        <v>101</v>
      </c>
      <c r="F6" s="154" t="s">
        <v>98</v>
      </c>
    </row>
    <row r="7" spans="1:6" ht="64.5" thickBot="1">
      <c r="A7" s="102" t="s">
        <v>0</v>
      </c>
      <c r="B7" s="103" t="s">
        <v>102</v>
      </c>
      <c r="C7" s="118" t="s">
        <v>103</v>
      </c>
      <c r="D7" s="119" t="s">
        <v>60</v>
      </c>
      <c r="E7" s="155"/>
      <c r="F7" s="156"/>
    </row>
    <row r="8" spans="1:6">
      <c r="A8" s="68" t="s">
        <v>104</v>
      </c>
      <c r="B8" s="68"/>
      <c r="C8" s="68"/>
      <c r="D8" s="67"/>
      <c r="E8" s="68"/>
      <c r="F8" s="67"/>
    </row>
    <row r="9" spans="1:6" ht="13.5" thickBot="1">
      <c r="A9" s="120" t="s">
        <v>127</v>
      </c>
      <c r="B9" s="121">
        <v>5774370</v>
      </c>
      <c r="C9" s="121">
        <v>5980031</v>
      </c>
      <c r="D9" s="121">
        <f>SUM(B9:C9)</f>
        <v>11754401</v>
      </c>
      <c r="E9" s="121">
        <v>0</v>
      </c>
      <c r="F9" s="121">
        <f>D9+E9</f>
        <v>11754401</v>
      </c>
    </row>
    <row r="10" spans="1:6">
      <c r="A10" s="68" t="s">
        <v>104</v>
      </c>
      <c r="B10" s="122"/>
      <c r="C10" s="122"/>
      <c r="D10" s="122"/>
      <c r="E10" s="122">
        <v>0</v>
      </c>
      <c r="F10" s="122"/>
    </row>
    <row r="11" spans="1:6" ht="13.5" thickBot="1">
      <c r="A11" s="68" t="s">
        <v>105</v>
      </c>
      <c r="B11" s="123">
        <v>0</v>
      </c>
      <c r="C11" s="122">
        <v>6028601</v>
      </c>
      <c r="D11" s="122">
        <f>SUM(B11:C11)</f>
        <v>6028601</v>
      </c>
      <c r="E11" s="122">
        <v>0</v>
      </c>
      <c r="F11" s="122">
        <f>D11+E11</f>
        <v>6028601</v>
      </c>
    </row>
    <row r="12" spans="1:6" ht="13.5" thickBot="1">
      <c r="A12" s="124" t="s">
        <v>106</v>
      </c>
      <c r="B12" s="125">
        <f>B11</f>
        <v>0</v>
      </c>
      <c r="C12" s="125">
        <f t="shared" ref="C12:F12" si="0">C11</f>
        <v>6028601</v>
      </c>
      <c r="D12" s="125">
        <f t="shared" si="0"/>
        <v>6028601</v>
      </c>
      <c r="E12" s="125">
        <f t="shared" si="0"/>
        <v>0</v>
      </c>
      <c r="F12" s="125">
        <f t="shared" si="0"/>
        <v>6028601</v>
      </c>
    </row>
    <row r="13" spans="1:6" ht="13.5" thickBot="1">
      <c r="A13" s="126" t="s">
        <v>61</v>
      </c>
      <c r="B13" s="127"/>
      <c r="C13" s="127">
        <v>-4800000</v>
      </c>
      <c r="D13" s="127">
        <f>SUM(B13:C13)</f>
        <v>-4800000</v>
      </c>
      <c r="E13" s="148">
        <v>0</v>
      </c>
      <c r="F13" s="127">
        <f>D13+E13</f>
        <v>-4800000</v>
      </c>
    </row>
    <row r="14" spans="1:6">
      <c r="A14" s="68" t="s">
        <v>113</v>
      </c>
      <c r="B14" s="147"/>
      <c r="C14" s="147"/>
      <c r="D14" s="147"/>
      <c r="E14" s="148">
        <v>0</v>
      </c>
      <c r="F14" s="127">
        <f>D14+E14</f>
        <v>0</v>
      </c>
    </row>
    <row r="15" spans="1:6" ht="13.5" thickBot="1">
      <c r="A15" s="68" t="s">
        <v>136</v>
      </c>
      <c r="B15" s="128">
        <f>B9+B12+B13</f>
        <v>5774370</v>
      </c>
      <c r="C15" s="128">
        <f>C9+C12+C13</f>
        <v>7208632</v>
      </c>
      <c r="D15" s="128">
        <f>D9+D12+D13</f>
        <v>12983002</v>
      </c>
      <c r="E15" s="128">
        <f>E9+E12+E13+E14</f>
        <v>0</v>
      </c>
      <c r="F15" s="128">
        <f>F9+F12+F13+F14</f>
        <v>12983002</v>
      </c>
    </row>
    <row r="16" spans="1:6">
      <c r="A16" s="129" t="s">
        <v>104</v>
      </c>
      <c r="B16" s="125"/>
      <c r="C16" s="125"/>
      <c r="D16" s="125"/>
      <c r="E16" s="125"/>
      <c r="F16" s="137">
        <f>F15-'Отчет о фин положении'!C41</f>
        <v>0</v>
      </c>
    </row>
    <row r="17" spans="1:6">
      <c r="A17" s="67"/>
      <c r="B17" s="4"/>
      <c r="C17" s="4"/>
      <c r="D17" s="4"/>
      <c r="E17" s="4"/>
      <c r="F17" s="4"/>
    </row>
    <row r="18" spans="1:6" ht="13.5" thickBot="1">
      <c r="A18" s="130" t="s">
        <v>137</v>
      </c>
      <c r="B18" s="131">
        <f>B15</f>
        <v>5774370</v>
      </c>
      <c r="C18" s="131">
        <f>C15</f>
        <v>7208632</v>
      </c>
      <c r="D18" s="131">
        <f>D15</f>
        <v>12983002</v>
      </c>
      <c r="E18" s="131"/>
      <c r="F18" s="131">
        <f>F15</f>
        <v>12983002</v>
      </c>
    </row>
    <row r="19" spans="1:6">
      <c r="A19" s="67" t="s">
        <v>104</v>
      </c>
      <c r="B19" s="123"/>
      <c r="C19" s="123"/>
      <c r="D19" s="123"/>
      <c r="E19" s="123"/>
      <c r="F19" s="123"/>
    </row>
    <row r="20" spans="1:6" ht="13.5" thickBot="1">
      <c r="A20" s="67" t="s">
        <v>105</v>
      </c>
      <c r="B20" s="123">
        <v>0</v>
      </c>
      <c r="C20" s="123">
        <f>'Отчет о совокупном доходе'!B34</f>
        <v>376091</v>
      </c>
      <c r="D20" s="123">
        <f>SUM(B20:C20)</f>
        <v>376091</v>
      </c>
      <c r="E20" s="123">
        <f>'Отчет о совокупном доходе'!B35</f>
        <v>0</v>
      </c>
      <c r="F20" s="123">
        <f>D20+E20</f>
        <v>376091</v>
      </c>
    </row>
    <row r="21" spans="1:6">
      <c r="A21" s="129" t="s">
        <v>106</v>
      </c>
      <c r="B21" s="132">
        <f>B20</f>
        <v>0</v>
      </c>
      <c r="C21" s="132">
        <f t="shared" ref="C21:F21" si="1">C20</f>
        <v>376091</v>
      </c>
      <c r="D21" s="132">
        <f t="shared" si="1"/>
        <v>376091</v>
      </c>
      <c r="E21" s="132">
        <f t="shared" si="1"/>
        <v>0</v>
      </c>
      <c r="F21" s="132">
        <f t="shared" si="1"/>
        <v>376091</v>
      </c>
    </row>
    <row r="22" spans="1:6" ht="13.5" thickBot="1">
      <c r="A22" s="130" t="s">
        <v>61</v>
      </c>
      <c r="B22" s="133">
        <v>0</v>
      </c>
      <c r="C22" s="133"/>
      <c r="D22" s="133">
        <f>B22+C22</f>
        <v>0</v>
      </c>
      <c r="E22" s="133"/>
      <c r="F22" s="133">
        <f>E22+D22</f>
        <v>0</v>
      </c>
    </row>
    <row r="23" spans="1:6" ht="13.5" thickBot="1">
      <c r="A23" s="67" t="s">
        <v>113</v>
      </c>
      <c r="B23" s="133"/>
      <c r="C23" s="133"/>
      <c r="D23" s="133">
        <f>B23+C23</f>
        <v>0</v>
      </c>
      <c r="E23" s="133">
        <f>-C23</f>
        <v>0</v>
      </c>
      <c r="F23" s="133">
        <v>0</v>
      </c>
    </row>
    <row r="24" spans="1:6" ht="13.5" thickBot="1">
      <c r="A24" s="134" t="s">
        <v>138</v>
      </c>
      <c r="B24" s="135">
        <f>B18+B21+B22</f>
        <v>5774370</v>
      </c>
      <c r="C24" s="135" t="s">
        <v>104</v>
      </c>
      <c r="D24" s="135">
        <f>D18+D21+D22+D23</f>
        <v>13359093</v>
      </c>
      <c r="E24" s="135">
        <f>E18+E21+E22+E23</f>
        <v>0</v>
      </c>
      <c r="F24" s="135">
        <f>F18+F21+F22</f>
        <v>13359093</v>
      </c>
    </row>
    <row r="25" spans="1:6" ht="13.5" thickTop="1">
      <c r="F25" s="136">
        <f>F24-'Отчет о фин положении'!B41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dcterms:created xsi:type="dcterms:W3CDTF">2018-05-18T06:16:59Z</dcterms:created>
  <dcterms:modified xsi:type="dcterms:W3CDTF">2020-08-22T12:25:10Z</dcterms:modified>
</cp:coreProperties>
</file>