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1FE4E708-3F72-4627-B953-E25B19DB03C9}" xr6:coauthVersionLast="45" xr6:coauthVersionMax="47" xr10:uidLastSave="{00000000-0000-0000-0000-000000000000}"/>
  <bookViews>
    <workbookView xWindow="-108" yWindow="-108" windowWidth="23256" windowHeight="12576" activeTab="3" xr2:uid="{00000000-000D-0000-FFFF-FFFF00000000}"/>
  </bookViews>
  <sheets>
    <sheet name="Баланс" sheetId="1" r:id="rId1"/>
    <sheet name="ОПУ" sheetId="2" r:id="rId2"/>
    <sheet name="Капитал" sheetId="3" r:id="rId3"/>
    <sheet name="ОДДС" sheetId="6" r:id="rId4"/>
  </sheets>
  <definedNames>
    <definedName name="_Hlk35446127" localSheetId="1">ОПУ!$A$1</definedName>
    <definedName name="_Hlk523759641" localSheetId="0">Баланс!$A$5</definedName>
    <definedName name="_Hlk523759728" localSheetId="1">ОПУ!$A$4</definedName>
    <definedName name="_Hlk9584503" localSheetId="1">ОПУ!$A$7</definedName>
    <definedName name="_xlnm.Print_Area" localSheetId="2">Капитал!$A$1:$I$22</definedName>
    <definedName name="_xlnm.Print_Area" localSheetId="3">ОДДС!$A$1:$F$51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5" i="2" l="1"/>
  <c r="C16" i="1" l="1"/>
  <c r="H15" i="3" l="1"/>
  <c r="F15" i="3"/>
  <c r="F14" i="3"/>
  <c r="C15" i="2"/>
  <c r="C16" i="2"/>
  <c r="C8" i="2"/>
  <c r="C10" i="2"/>
  <c r="C9" i="2"/>
  <c r="C12" i="2"/>
  <c r="C14" i="2"/>
  <c r="C7" i="2"/>
  <c r="E10" i="2"/>
  <c r="C23" i="1"/>
  <c r="C25" i="1"/>
  <c r="C17" i="1"/>
  <c r="C22" i="1"/>
  <c r="C20" i="1"/>
  <c r="D17" i="1"/>
  <c r="C12" i="1"/>
  <c r="C15" i="1"/>
  <c r="C10" i="1" l="1"/>
  <c r="D15" i="3"/>
  <c r="B15" i="3"/>
  <c r="H8" i="3"/>
  <c r="D34" i="1" l="1"/>
  <c r="D33" i="1"/>
  <c r="C33" i="1"/>
  <c r="D27" i="1"/>
  <c r="C27" i="1"/>
  <c r="C34" i="1" l="1"/>
  <c r="H12" i="3" l="1"/>
  <c r="H9" i="3"/>
  <c r="E16" i="2" l="1"/>
  <c r="E36" i="6" l="1"/>
  <c r="E18" i="2" l="1"/>
  <c r="B11" i="3" l="1"/>
  <c r="D11" i="3" l="1"/>
  <c r="E20" i="2" l="1"/>
  <c r="F11" i="3" l="1"/>
  <c r="H10" i="3"/>
  <c r="H11" i="3" s="1"/>
  <c r="C18" i="2"/>
  <c r="C20" i="2" l="1"/>
  <c r="H14" i="3" l="1"/>
</calcChain>
</file>

<file path=xl/sharedStrings.xml><?xml version="1.0" encoding="utf-8"?>
<sst xmlns="http://schemas.openxmlformats.org/spreadsheetml/2006/main" count="158" uniqueCount="126">
  <si>
    <t>Примечание</t>
  </si>
  <si>
    <t>тыс. тенге</t>
  </si>
  <si>
    <t>АКТИВЫ</t>
  </si>
  <si>
    <t>Итого обязательства</t>
  </si>
  <si>
    <t>КАПИТАЛ</t>
  </si>
  <si>
    <t>Уставный капитал</t>
  </si>
  <si>
    <t>Итого капитал</t>
  </si>
  <si>
    <t>Отложенные налоговые активы</t>
  </si>
  <si>
    <t>Директор</t>
  </si>
  <si>
    <t xml:space="preserve">  </t>
  </si>
  <si>
    <t>Движение денежных средств от операционной деятельности</t>
  </si>
  <si>
    <t>Выплаты по заработной плате</t>
  </si>
  <si>
    <t>Платежи поставщикам за товары и услуги</t>
  </si>
  <si>
    <t>Авансы выданные</t>
  </si>
  <si>
    <t>Прочие выплаты</t>
  </si>
  <si>
    <t>Движение денежных средств от инвестиционной деятельности</t>
  </si>
  <si>
    <t>Движение денежных средств от финансовой деятельности</t>
  </si>
  <si>
    <t>Прочие поступления</t>
  </si>
  <si>
    <t>Прочие активы</t>
  </si>
  <si>
    <t>Финансовые доходы</t>
  </si>
  <si>
    <t>Кан Ю.В. ______________________</t>
  </si>
  <si>
    <t>ТОО «МИКРОФИНАНСОВАЯ ОРГАНИЗАЦИЯ ЮНИКРЕДО»</t>
  </si>
  <si>
    <t>Кан Ю.В. ____________________________</t>
  </si>
  <si>
    <t>Остаток на 1 января 2022 года</t>
  </si>
  <si>
    <t>Взносы собственников</t>
  </si>
  <si>
    <t xml:space="preserve">    </t>
  </si>
  <si>
    <t>Погашение процентов по займам полученным</t>
  </si>
  <si>
    <t xml:space="preserve">Процентные расходы </t>
  </si>
  <si>
    <t xml:space="preserve">Итого операционная прибыль </t>
  </si>
  <si>
    <t>Административные расходы</t>
  </si>
  <si>
    <t>Прибыль/(убыток) до налогообложения</t>
  </si>
  <si>
    <t>Экономия/(расходы) по корпоративному подоходному налогу</t>
  </si>
  <si>
    <t>Чистая прибыль/(убыток) за год</t>
  </si>
  <si>
    <t>Итого совокупный доход/(убыток) за год</t>
  </si>
  <si>
    <t>Прочий совокупный доход</t>
  </si>
  <si>
    <t>Кан Ю.В.______________________</t>
  </si>
  <si>
    <t>Остаток на 1 января 2021 года</t>
  </si>
  <si>
    <t>Накопленный купон по выпущенным облигациям</t>
  </si>
  <si>
    <t>Поступление по займам, переданным по договорам уступки права требования</t>
  </si>
  <si>
    <t xml:space="preserve">Операции обратное  РЕПО </t>
  </si>
  <si>
    <t>Налоги и другие платежи в бюджет</t>
  </si>
  <si>
    <t>Покупка по договорам обратного РЕПО</t>
  </si>
  <si>
    <t>Размещение выпущенных облигаций</t>
  </si>
  <si>
    <t>(тыс. тенге)</t>
  </si>
  <si>
    <t>-</t>
  </si>
  <si>
    <t>Займы выданные</t>
  </si>
  <si>
    <t>Прочая дебиторская задолженность</t>
  </si>
  <si>
    <t>Основные средства и нематериальные активы</t>
  </si>
  <si>
    <t>Оценочные обязательства</t>
  </si>
  <si>
    <t>Задолженность по выпущенным облигациям</t>
  </si>
  <si>
    <t>Дополнительно оплаченный капитал</t>
  </si>
  <si>
    <t>Нераспределенная прибыль/(убыток)</t>
  </si>
  <si>
    <t>Совокупный доход за период</t>
  </si>
  <si>
    <t>Совокупный убыток за период</t>
  </si>
  <si>
    <t>Поступление денежных средств, всего, в том числе</t>
  </si>
  <si>
    <t>Погашение основного долга по выданным займам</t>
  </si>
  <si>
    <t>Выбытие денежных средств, всего, в том числе</t>
  </si>
  <si>
    <t>Чистая сумма денежных средств от операционной деятельности</t>
  </si>
  <si>
    <t>Чистая сумма денежных средств от инвестиционной деятельности</t>
  </si>
  <si>
    <t>Чистая сумма денежных средств от финансовой деятельности</t>
  </si>
  <si>
    <t>Чистое изменение в денежных средствах</t>
  </si>
  <si>
    <t>Влияние обменных курсов валют к тенге</t>
  </si>
  <si>
    <t>Денежные средства на начало отчетного периода</t>
  </si>
  <si>
    <t>Денежные средства на конец отчетного периода</t>
  </si>
  <si>
    <t>Наименование статьи</t>
  </si>
  <si>
    <t>Примечания</t>
  </si>
  <si>
    <t>31 декабря 2021 года</t>
  </si>
  <si>
    <t>Денежные средства</t>
  </si>
  <si>
    <t>Операции обратное РЕПО</t>
  </si>
  <si>
    <t>Итого активы</t>
  </si>
  <si>
    <t>ОБЯЗАТЕЛЬСТВА</t>
  </si>
  <si>
    <t>Обязательство по корпоративному подоходному налогу</t>
  </si>
  <si>
    <t>Текущие налоговые обязательства</t>
  </si>
  <si>
    <t>Обязательства по другим обязательным платежам</t>
  </si>
  <si>
    <t>Краткосрочная кредиторская задолженность</t>
  </si>
  <si>
    <t xml:space="preserve">Прочие краткосрочные обязательства </t>
  </si>
  <si>
    <t>Нераспределенная прибыль/ (накопленный убыток)</t>
  </si>
  <si>
    <t xml:space="preserve">Итого обязательства и капитал </t>
  </si>
  <si>
    <t>31 ДЕКАБРЯ 2022 ГОДА</t>
  </si>
  <si>
    <t>31 декабря 2022 года</t>
  </si>
  <si>
    <t>ПРОМЕЖУТОЧНЫЙ СОКРАЩЕННЫЙ ОТЧЕТ О ПРИБЫЛЯХ ИЛИ УБЫТКАХ И ПРОЧЕМ СОВОКУПНОМ ДОХОДЕ ЗА 2022 ГОД</t>
  </si>
  <si>
    <t>ОТЧЕТ ОБ ИЗМЕНЕНИЯХ В КАПИТАЛЕ ЗА 2022 ГОД</t>
  </si>
  <si>
    <t>ОТЧЕТ О ДВИЖЕНИИ ДЕНЕЖНЫХ СРЕДСТВ ЗА 2022 ГОД</t>
  </si>
  <si>
    <t>2022 год</t>
  </si>
  <si>
    <t>2021 год</t>
  </si>
  <si>
    <t>Остаток на 31  декабря 2021 года</t>
  </si>
  <si>
    <t>Остаток на 31 декабря 2022 года</t>
  </si>
  <si>
    <t>ОТЧЕТ О ФИНАНСОВОМ ПОЛОЖЕНИИ НА</t>
  </si>
  <si>
    <t xml:space="preserve">Актив право пользования </t>
  </si>
  <si>
    <t>Прочие доходы/(расходы), нетто</t>
  </si>
  <si>
    <t>Процентные доходы по выданным займам</t>
  </si>
  <si>
    <t>Процентные расходы по финансовой аренде</t>
  </si>
  <si>
    <t xml:space="preserve">Курсовая разница доходы/(расходы), нетто </t>
  </si>
  <si>
    <t>Выплаты опциона держателям облигаций</t>
  </si>
  <si>
    <t>Взносы в уставный капитал</t>
  </si>
  <si>
    <t>Погашение вознаграждения по выданным займам</t>
  </si>
  <si>
    <t>Погашения неустойки (пени) по выданным займам</t>
  </si>
  <si>
    <t>Вознаграждения по депозитам</t>
  </si>
  <si>
    <t>Займы, выданные физическим лицам</t>
  </si>
  <si>
    <t>Корпоративный подоходный налог</t>
  </si>
  <si>
    <t>Резервы (создание/расформирование) по выданным займам</t>
  </si>
  <si>
    <t>(тыс.тенге)</t>
  </si>
  <si>
    <t>(3 449 571)</t>
  </si>
  <si>
    <t>(167 162)</t>
  </si>
  <si>
    <t>(2 817 592)</t>
  </si>
  <si>
    <t>(131 318)</t>
  </si>
  <si>
    <t>(75 170)</t>
  </si>
  <si>
    <t>(2 020)</t>
  </si>
  <si>
    <t>(325 231)</t>
  </si>
  <si>
    <t>(29 028)</t>
  </si>
  <si>
    <t>(1 706)</t>
  </si>
  <si>
    <t>(3 926)</t>
  </si>
  <si>
    <t>(12 043)</t>
  </si>
  <si>
    <t>(842)</t>
  </si>
  <si>
    <t>(15 143)</t>
  </si>
  <si>
    <t>(202 686)</t>
  </si>
  <si>
    <t>(28)</t>
  </si>
  <si>
    <t>(121 862)</t>
  </si>
  <si>
    <t>(1 596 495)</t>
  </si>
  <si>
    <t>(392 243)</t>
  </si>
  <si>
    <t>(203 444)</t>
  </si>
  <si>
    <t>(155 042)</t>
  </si>
  <si>
    <t>(48 402)</t>
  </si>
  <si>
    <t>(212 824)</t>
  </si>
  <si>
    <t>(3 650)</t>
  </si>
  <si>
    <t>1 343 705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</si>
</sst>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;\(#,##0\)"/>
    <numFmt numFmtId="165" formatCode="_(* #,##0_);_(* \(#,##0\);_(* &quot;-&quot;_);_(@_)"/>
    <numFmt numFmtId="166" formatCode="_-* #,##0_-;\-* #,##0_-;_-* &quot;-&quot;??_-;_-@_-"/>
  </numFmts>
  <fonts count="1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b/>
      <sz val="9"/>
      <color rgb="FF00000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Arial"/>
      <family val="2"/>
      <charset val="204"/>
    </font>
    <font>
      <sz val="8"/>
      <color rgb="FF212529"/>
      <name val="Arial"/>
      <family val="2"/>
      <charset val="204"/>
    </font>
    <font>
      <sz val="8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7" fillId="0" borderId="0" applyFont="0" applyFill="0" applyBorder="0" applyAlignment="0" applyProtection="0"/>
    <xf numFmtId="0" fontId="18" fillId="0" borderId="0"/>
  </cellStyleXfs>
  <cellXfs count="143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/>
    </xf>
    <xf numFmtId="164" fontId="4" fillId="0" borderId="0" xfId="0" applyNumberFormat="1" applyFont="1" applyAlignment="1">
      <alignment horizontal="right" vertical="center" wrapText="1"/>
    </xf>
    <xf numFmtId="164" fontId="3" fillId="0" borderId="0" xfId="0" applyNumberFormat="1" applyFont="1" applyAlignment="1">
      <alignment horizontal="right" vertical="center" wrapText="1"/>
    </xf>
    <xf numFmtId="164" fontId="2" fillId="0" borderId="0" xfId="0" applyNumberFormat="1" applyFont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164" fontId="3" fillId="0" borderId="1" xfId="0" applyNumberFormat="1" applyFont="1" applyBorder="1" applyAlignment="1">
      <alignment horizontal="right" vertical="center"/>
    </xf>
    <xf numFmtId="0" fontId="0" fillId="0" borderId="0" xfId="0"/>
    <xf numFmtId="0" fontId="6" fillId="0" borderId="0" xfId="0" applyFont="1"/>
    <xf numFmtId="0" fontId="7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165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165" fontId="10" fillId="0" borderId="0" xfId="0" applyNumberFormat="1" applyFont="1" applyFill="1" applyAlignment="1">
      <alignment horizontal="right" vertical="top" wrapText="1"/>
    </xf>
    <xf numFmtId="0" fontId="10" fillId="0" borderId="0" xfId="0" applyFont="1" applyFill="1" applyAlignment="1">
      <alignment vertical="center" wrapText="1"/>
    </xf>
    <xf numFmtId="165" fontId="7" fillId="0" borderId="0" xfId="0" applyNumberFormat="1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165" fontId="10" fillId="0" borderId="0" xfId="0" applyNumberFormat="1" applyFont="1" applyFill="1"/>
    <xf numFmtId="0" fontId="10" fillId="0" borderId="0" xfId="0" applyFont="1" applyFill="1"/>
    <xf numFmtId="165" fontId="11" fillId="0" borderId="0" xfId="0" applyNumberFormat="1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12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9" fillId="0" borderId="0" xfId="0" applyFont="1" applyAlignment="1">
      <alignment horizontal="left" vertical="center"/>
    </xf>
    <xf numFmtId="0" fontId="10" fillId="0" borderId="0" xfId="0" applyFont="1"/>
    <xf numFmtId="0" fontId="10" fillId="0" borderId="0" xfId="0" applyFont="1" applyAlignment="1">
      <alignment vertical="center"/>
    </xf>
    <xf numFmtId="164" fontId="7" fillId="0" borderId="0" xfId="0" applyNumberFormat="1" applyFont="1" applyAlignment="1">
      <alignment horizontal="right" vertical="center" wrapText="1"/>
    </xf>
    <xf numFmtId="0" fontId="9" fillId="0" borderId="0" xfId="0" applyFont="1"/>
    <xf numFmtId="0" fontId="0" fillId="0" borderId="0" xfId="0"/>
    <xf numFmtId="0" fontId="0" fillId="0" borderId="0" xfId="0"/>
    <xf numFmtId="164" fontId="3" fillId="0" borderId="2" xfId="0" applyNumberFormat="1" applyFont="1" applyBorder="1" applyAlignment="1">
      <alignment horizontal="right" vertical="center"/>
    </xf>
    <xf numFmtId="164" fontId="2" fillId="0" borderId="2" xfId="0" applyNumberFormat="1" applyFont="1" applyBorder="1" applyAlignment="1">
      <alignment horizontal="right" vertical="center"/>
    </xf>
    <xf numFmtId="164" fontId="3" fillId="0" borderId="0" xfId="0" applyNumberFormat="1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right" vertical="center"/>
    </xf>
    <xf numFmtId="0" fontId="13" fillId="0" borderId="0" xfId="0" applyFont="1" applyAlignment="1">
      <alignment horizontal="justify"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3" fontId="0" fillId="0" borderId="0" xfId="0" applyNumberFormat="1"/>
    <xf numFmtId="3" fontId="8" fillId="0" borderId="0" xfId="0" applyNumberFormat="1" applyFont="1" applyAlignment="1">
      <alignment horizontal="right" vertical="center" wrapText="1"/>
    </xf>
    <xf numFmtId="3" fontId="10" fillId="0" borderId="0" xfId="0" applyNumberFormat="1" applyFont="1" applyAlignment="1">
      <alignment vertical="center" wrapText="1"/>
    </xf>
    <xf numFmtId="3" fontId="14" fillId="0" borderId="0" xfId="0" applyNumberFormat="1" applyFont="1" applyAlignment="1">
      <alignment horizontal="right" vertical="center" wrapText="1"/>
    </xf>
    <xf numFmtId="3" fontId="7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right" vertical="center" wrapText="1"/>
    </xf>
    <xf numFmtId="3" fontId="10" fillId="0" borderId="0" xfId="0" applyNumberFormat="1" applyFont="1" applyFill="1"/>
    <xf numFmtId="0" fontId="3" fillId="2" borderId="0" xfId="0" applyFont="1" applyFill="1" applyAlignment="1">
      <alignment vertical="center"/>
    </xf>
    <xf numFmtId="164" fontId="0" fillId="0" borderId="0" xfId="0" applyNumberFormat="1"/>
    <xf numFmtId="164" fontId="8" fillId="0" borderId="0" xfId="0" applyNumberFormat="1" applyFont="1" applyAlignment="1">
      <alignment vertical="center"/>
    </xf>
    <xf numFmtId="0" fontId="9" fillId="0" borderId="0" xfId="0" applyFont="1" applyAlignment="1">
      <alignment vertical="center" wrapText="1"/>
    </xf>
    <xf numFmtId="0" fontId="1" fillId="0" borderId="0" xfId="0" applyFont="1" applyAlignment="1"/>
    <xf numFmtId="0" fontId="0" fillId="0" borderId="0" xfId="0"/>
    <xf numFmtId="0" fontId="2" fillId="0" borderId="0" xfId="0" applyFont="1" applyAlignment="1">
      <alignment horizontal="right" vertical="center" wrapText="1"/>
    </xf>
    <xf numFmtId="0" fontId="9" fillId="0" borderId="0" xfId="0" applyFont="1" applyAlignment="1">
      <alignment horizontal="left" vertical="center" wrapText="1"/>
    </xf>
    <xf numFmtId="0" fontId="1" fillId="0" borderId="0" xfId="0" applyFont="1"/>
    <xf numFmtId="0" fontId="1" fillId="0" borderId="0" xfId="0" applyFont="1" applyAlignment="1">
      <alignment wrapText="1"/>
    </xf>
    <xf numFmtId="0" fontId="9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right" vertical="center" wrapText="1"/>
    </xf>
    <xf numFmtId="165" fontId="10" fillId="2" borderId="0" xfId="0" applyNumberFormat="1" applyFont="1" applyFill="1" applyBorder="1" applyAlignment="1">
      <alignment horizontal="right" vertical="top" wrapText="1"/>
    </xf>
    <xf numFmtId="0" fontId="7" fillId="2" borderId="0" xfId="0" applyFont="1" applyFill="1" applyBorder="1" applyAlignment="1">
      <alignment vertical="center" wrapText="1"/>
    </xf>
    <xf numFmtId="3" fontId="10" fillId="2" borderId="0" xfId="0" applyNumberFormat="1" applyFont="1" applyFill="1" applyBorder="1" applyAlignment="1">
      <alignment vertical="center"/>
    </xf>
    <xf numFmtId="164" fontId="10" fillId="2" borderId="0" xfId="0" applyNumberFormat="1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165" fontId="10" fillId="2" borderId="0" xfId="0" applyNumberFormat="1" applyFont="1" applyFill="1" applyBorder="1" applyAlignment="1">
      <alignment vertical="center"/>
    </xf>
    <xf numFmtId="0" fontId="0" fillId="0" borderId="0" xfId="0"/>
    <xf numFmtId="0" fontId="2" fillId="0" borderId="3" xfId="0" applyFont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/>
    </xf>
    <xf numFmtId="164" fontId="5" fillId="0" borderId="3" xfId="0" applyNumberFormat="1" applyFont="1" applyBorder="1" applyAlignment="1">
      <alignment horizontal="right" vertical="center" wrapText="1"/>
    </xf>
    <xf numFmtId="164" fontId="2" fillId="0" borderId="3" xfId="0" applyNumberFormat="1" applyFont="1" applyBorder="1" applyAlignment="1">
      <alignment horizontal="right" vertical="center" wrapText="1"/>
    </xf>
    <xf numFmtId="0" fontId="2" fillId="0" borderId="3" xfId="0" applyFont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0" fillId="0" borderId="0" xfId="0" applyBorder="1"/>
    <xf numFmtId="164" fontId="2" fillId="0" borderId="3" xfId="0" applyNumberFormat="1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164" fontId="5" fillId="0" borderId="4" xfId="0" applyNumberFormat="1" applyFont="1" applyBorder="1" applyAlignment="1">
      <alignment horizontal="right" vertical="center" wrapText="1"/>
    </xf>
    <xf numFmtId="164" fontId="2" fillId="0" borderId="4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164" fontId="2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0" fillId="0" borderId="1" xfId="0" applyBorder="1"/>
    <xf numFmtId="0" fontId="0" fillId="0" borderId="0" xfId="0" applyBorder="1" applyAlignment="1">
      <alignment wrapText="1"/>
    </xf>
    <xf numFmtId="0" fontId="10" fillId="0" borderId="0" xfId="0" applyFont="1" applyFill="1" applyAlignment="1">
      <alignment wrapText="1"/>
    </xf>
    <xf numFmtId="0" fontId="0" fillId="0" borderId="0" xfId="0" applyAlignment="1">
      <alignment vertical="center" wrapText="1"/>
    </xf>
    <xf numFmtId="164" fontId="7" fillId="2" borderId="0" xfId="0" applyNumberFormat="1" applyFont="1" applyFill="1" applyBorder="1" applyAlignment="1">
      <alignment vertical="center" wrapText="1"/>
    </xf>
    <xf numFmtId="164" fontId="4" fillId="2" borderId="0" xfId="0" applyNumberFormat="1" applyFont="1" applyFill="1" applyBorder="1" applyAlignment="1">
      <alignment horizontal="right" vertical="center" wrapText="1"/>
    </xf>
    <xf numFmtId="164" fontId="2" fillId="2" borderId="0" xfId="0" applyNumberFormat="1" applyFont="1" applyFill="1" applyBorder="1" applyAlignment="1">
      <alignment horizontal="right" vertical="center" wrapText="1"/>
    </xf>
    <xf numFmtId="0" fontId="0" fillId="2" borderId="0" xfId="0" applyFill="1"/>
    <xf numFmtId="0" fontId="0" fillId="0" borderId="0" xfId="0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right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right" vertical="center" wrapText="1"/>
    </xf>
    <xf numFmtId="3" fontId="7" fillId="0" borderId="1" xfId="0" applyNumberFormat="1" applyFont="1" applyBorder="1" applyAlignment="1">
      <alignment horizontal="right" vertical="center"/>
    </xf>
    <xf numFmtId="3" fontId="8" fillId="0" borderId="1" xfId="0" applyNumberFormat="1" applyFont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3" fontId="7" fillId="0" borderId="1" xfId="0" applyNumberFormat="1" applyFont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166" fontId="8" fillId="0" borderId="1" xfId="1" applyNumberFormat="1" applyFont="1" applyBorder="1" applyAlignment="1">
      <alignment horizontal="right" vertical="center" wrapText="1"/>
    </xf>
    <xf numFmtId="166" fontId="8" fillId="0" borderId="0" xfId="1" applyNumberFormat="1" applyFont="1" applyAlignment="1">
      <alignment horizontal="right" vertical="center" wrapText="1"/>
    </xf>
    <xf numFmtId="0" fontId="0" fillId="0" borderId="0" xfId="0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wrapText="1"/>
    </xf>
    <xf numFmtId="0" fontId="0" fillId="0" borderId="0" xfId="0" applyAlignment="1">
      <alignment vertical="center" wrapText="1"/>
    </xf>
    <xf numFmtId="0" fontId="9" fillId="0" borderId="0" xfId="0" applyFont="1" applyAlignment="1">
      <alignment horizontal="left" vertical="center" wrapText="1"/>
    </xf>
    <xf numFmtId="49" fontId="7" fillId="0" borderId="0" xfId="0" applyNumberFormat="1" applyFont="1" applyAlignment="1">
      <alignment horizontal="right" vertical="center" wrapText="1"/>
    </xf>
    <xf numFmtId="3" fontId="0" fillId="0" borderId="0" xfId="0" applyNumberFormat="1" applyAlignment="1">
      <alignment vertical="center" wrapText="1"/>
    </xf>
    <xf numFmtId="49" fontId="0" fillId="0" borderId="0" xfId="0" applyNumberFormat="1" applyAlignment="1">
      <alignment horizontal="right" vertical="center" wrapText="1"/>
    </xf>
    <xf numFmtId="3" fontId="0" fillId="0" borderId="0" xfId="0" applyNumberFormat="1" applyAlignment="1">
      <alignment vertical="center"/>
    </xf>
    <xf numFmtId="3" fontId="1" fillId="0" borderId="0" xfId="0" applyNumberFormat="1" applyFont="1" applyAlignment="1">
      <alignment vertical="center" wrapText="1"/>
    </xf>
    <xf numFmtId="3" fontId="9" fillId="0" borderId="0" xfId="0" applyNumberFormat="1" applyFont="1" applyAlignment="1">
      <alignment horizontal="right" vertical="center" wrapText="1"/>
    </xf>
    <xf numFmtId="49" fontId="10" fillId="0" borderId="0" xfId="0" applyNumberFormat="1" applyFont="1" applyAlignment="1">
      <alignment horizontal="right" vertical="center" wrapText="1"/>
    </xf>
    <xf numFmtId="49" fontId="8" fillId="0" borderId="0" xfId="0" applyNumberFormat="1" applyFont="1" applyAlignment="1">
      <alignment horizontal="right" vertical="center" wrapText="1"/>
    </xf>
    <xf numFmtId="0" fontId="10" fillId="0" borderId="0" xfId="0" applyFont="1" applyFill="1" applyAlignment="1">
      <alignment horizontal="center" vertical="center"/>
    </xf>
    <xf numFmtId="3" fontId="10" fillId="0" borderId="0" xfId="0" applyNumberFormat="1" applyFont="1" applyAlignment="1">
      <alignment vertical="center"/>
    </xf>
    <xf numFmtId="3" fontId="9" fillId="0" borderId="0" xfId="0" applyNumberFormat="1" applyFont="1" applyAlignment="1">
      <alignment vertical="center" wrapText="1"/>
    </xf>
  </cellXfs>
  <cellStyles count="3">
    <cellStyle name="Обычный" xfId="0" builtinId="0"/>
    <cellStyle name="Обычный 2" xfId="2" xr:uid="{7C071104-93EA-4C56-B027-1C4D50AEB19E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8"/>
  <sheetViews>
    <sheetView showGridLines="0" zoomScale="117" zoomScaleNormal="117" workbookViewId="0">
      <selection activeCell="F13" sqref="F13"/>
    </sheetView>
  </sheetViews>
  <sheetFormatPr defaultRowHeight="14.4" x14ac:dyDescent="0.3"/>
  <cols>
    <col min="1" max="1" width="42.44140625" customWidth="1"/>
    <col min="2" max="2" width="10.6640625" customWidth="1"/>
    <col min="3" max="3" width="11" customWidth="1"/>
    <col min="4" max="4" width="12.33203125" customWidth="1"/>
  </cols>
  <sheetData>
    <row r="1" spans="1:6" x14ac:dyDescent="0.3">
      <c r="A1" s="10" t="s">
        <v>21</v>
      </c>
    </row>
    <row r="2" spans="1:6" ht="36" customHeight="1" x14ac:dyDescent="0.3">
      <c r="A2" s="127" t="s">
        <v>87</v>
      </c>
      <c r="B2" s="127"/>
      <c r="C2" s="127"/>
      <c r="D2" s="127"/>
      <c r="E2" s="65"/>
    </row>
    <row r="3" spans="1:6" x14ac:dyDescent="0.3">
      <c r="A3" s="69" t="s">
        <v>78</v>
      </c>
    </row>
    <row r="5" spans="1:6" x14ac:dyDescent="0.3">
      <c r="A5" s="39"/>
    </row>
    <row r="6" spans="1:6" ht="27" thickBot="1" x14ac:dyDescent="0.35">
      <c r="A6" s="107" t="s">
        <v>64</v>
      </c>
      <c r="B6" s="108" t="s">
        <v>65</v>
      </c>
      <c r="C6" s="109" t="s">
        <v>79</v>
      </c>
      <c r="D6" s="109" t="s">
        <v>66</v>
      </c>
    </row>
    <row r="7" spans="1:6" s="80" customFormat="1" x14ac:dyDescent="0.3">
      <c r="A7" s="124"/>
      <c r="B7" s="125"/>
      <c r="C7" s="126" t="s">
        <v>101</v>
      </c>
      <c r="D7" s="126" t="s">
        <v>101</v>
      </c>
    </row>
    <row r="8" spans="1:6" x14ac:dyDescent="0.3">
      <c r="A8" s="110" t="s">
        <v>2</v>
      </c>
      <c r="B8" s="6"/>
      <c r="C8" s="6"/>
      <c r="D8" s="6"/>
    </row>
    <row r="9" spans="1:6" x14ac:dyDescent="0.3">
      <c r="A9" s="111" t="s">
        <v>67</v>
      </c>
      <c r="B9" s="58">
        <v>4</v>
      </c>
      <c r="C9" s="53">
        <v>58125</v>
      </c>
      <c r="D9" s="53">
        <v>274598</v>
      </c>
    </row>
    <row r="10" spans="1:6" x14ac:dyDescent="0.3">
      <c r="A10" s="111" t="s">
        <v>45</v>
      </c>
      <c r="B10" s="58">
        <v>5</v>
      </c>
      <c r="C10" s="53">
        <f>((1102591742+192054104+486570235)-689874288)/1000</f>
        <v>1091341.7930000001</v>
      </c>
      <c r="D10" s="53">
        <v>170998</v>
      </c>
    </row>
    <row r="11" spans="1:6" x14ac:dyDescent="0.3">
      <c r="A11" s="111" t="s">
        <v>68</v>
      </c>
      <c r="B11" s="58">
        <v>6</v>
      </c>
      <c r="C11" s="53" t="s">
        <v>44</v>
      </c>
      <c r="D11" s="53">
        <v>392524</v>
      </c>
      <c r="F11" s="33"/>
    </row>
    <row r="12" spans="1:6" x14ac:dyDescent="0.3">
      <c r="A12" s="111" t="s">
        <v>46</v>
      </c>
      <c r="B12" s="58">
        <v>7</v>
      </c>
      <c r="C12" s="53">
        <f>234761176/1000</f>
        <v>234761.17600000001</v>
      </c>
      <c r="D12" s="53">
        <v>6884</v>
      </c>
      <c r="F12" s="33"/>
    </row>
    <row r="13" spans="1:6" s="42" customFormat="1" x14ac:dyDescent="0.3">
      <c r="A13" s="111" t="s">
        <v>18</v>
      </c>
      <c r="B13" s="58">
        <v>8</v>
      </c>
      <c r="C13" s="53">
        <v>18443</v>
      </c>
      <c r="D13" s="53">
        <v>4310</v>
      </c>
    </row>
    <row r="14" spans="1:6" s="17" customFormat="1" x14ac:dyDescent="0.3">
      <c r="A14" s="111" t="s">
        <v>7</v>
      </c>
      <c r="B14" s="58"/>
      <c r="C14" s="112">
        <v>54</v>
      </c>
      <c r="D14" s="112">
        <v>54</v>
      </c>
      <c r="F14" s="33"/>
    </row>
    <row r="15" spans="1:6" s="80" customFormat="1" x14ac:dyDescent="0.3">
      <c r="A15" s="111" t="s">
        <v>88</v>
      </c>
      <c r="B15" s="58">
        <v>9</v>
      </c>
      <c r="C15" s="53">
        <f>(18005404-3300592)/1000</f>
        <v>14704.812</v>
      </c>
      <c r="D15" s="112" t="s">
        <v>44</v>
      </c>
    </row>
    <row r="16" spans="1:6" s="42" customFormat="1" ht="15" thickBot="1" x14ac:dyDescent="0.35">
      <c r="A16" s="113" t="s">
        <v>47</v>
      </c>
      <c r="B16" s="114">
        <v>10</v>
      </c>
      <c r="C16" s="121">
        <f>(25725825.07+35100)/1000-C15+1</f>
        <v>11057.113070000001</v>
      </c>
      <c r="D16" s="115">
        <v>51</v>
      </c>
    </row>
    <row r="17" spans="1:7" ht="15" thickBot="1" x14ac:dyDescent="0.35">
      <c r="A17" s="107" t="s">
        <v>69</v>
      </c>
      <c r="B17" s="108"/>
      <c r="C17" s="116">
        <f>SUM(C8:C16)</f>
        <v>1428486.8940699999</v>
      </c>
      <c r="D17" s="116">
        <f>SUM(D9:D16)</f>
        <v>849419</v>
      </c>
      <c r="F17" s="33"/>
    </row>
    <row r="18" spans="1:7" x14ac:dyDescent="0.3">
      <c r="A18" s="106"/>
      <c r="B18" s="106"/>
      <c r="C18" s="6"/>
      <c r="D18" s="6"/>
      <c r="F18" s="33"/>
    </row>
    <row r="19" spans="1:7" s="17" customFormat="1" x14ac:dyDescent="0.3">
      <c r="A19" s="50" t="s">
        <v>70</v>
      </c>
      <c r="B19" s="106"/>
      <c r="C19" s="6"/>
      <c r="D19" s="6"/>
      <c r="F19" s="33"/>
    </row>
    <row r="20" spans="1:7" ht="26.4" x14ac:dyDescent="0.3">
      <c r="A20" s="111" t="s">
        <v>71</v>
      </c>
      <c r="B20" s="58"/>
      <c r="C20" s="122">
        <f>86435175.1/1000</f>
        <v>86435.175099999993</v>
      </c>
      <c r="D20" s="112" t="s">
        <v>44</v>
      </c>
    </row>
    <row r="21" spans="1:7" x14ac:dyDescent="0.3">
      <c r="A21" s="111" t="s">
        <v>72</v>
      </c>
      <c r="B21" s="106"/>
      <c r="C21" s="122">
        <v>3930</v>
      </c>
      <c r="D21" s="112">
        <v>50</v>
      </c>
    </row>
    <row r="22" spans="1:7" x14ac:dyDescent="0.3">
      <c r="A22" s="111" t="s">
        <v>73</v>
      </c>
      <c r="B22" s="106"/>
      <c r="C22" s="122">
        <f>2979891.42/1000</f>
        <v>2979.8914199999999</v>
      </c>
      <c r="D22" s="112">
        <v>108</v>
      </c>
      <c r="F22" s="33"/>
    </row>
    <row r="23" spans="1:7" s="17" customFormat="1" x14ac:dyDescent="0.3">
      <c r="A23" s="111" t="s">
        <v>74</v>
      </c>
      <c r="B23" s="58">
        <v>11</v>
      </c>
      <c r="C23" s="122">
        <f>(28981848.97-6540621)/1000</f>
        <v>22441.22797</v>
      </c>
      <c r="D23" s="53">
        <v>9113</v>
      </c>
      <c r="F23" s="33"/>
    </row>
    <row r="24" spans="1:7" x14ac:dyDescent="0.3">
      <c r="A24" s="111" t="s">
        <v>48</v>
      </c>
      <c r="B24" s="106"/>
      <c r="C24" s="122">
        <v>3669</v>
      </c>
      <c r="D24" s="112">
        <v>310</v>
      </c>
      <c r="F24" s="33"/>
    </row>
    <row r="25" spans="1:7" s="42" customFormat="1" x14ac:dyDescent="0.3">
      <c r="A25" s="111" t="s">
        <v>49</v>
      </c>
      <c r="B25" s="58">
        <v>12</v>
      </c>
      <c r="C25" s="53">
        <f>(6540621.85+792314100.76)/1000</f>
        <v>798854.72261000006</v>
      </c>
      <c r="D25" s="53">
        <v>690258</v>
      </c>
    </row>
    <row r="26" spans="1:7" s="17" customFormat="1" ht="15" thickBot="1" x14ac:dyDescent="0.35">
      <c r="A26" s="113" t="s">
        <v>75</v>
      </c>
      <c r="B26" s="114"/>
      <c r="C26" s="115" t="s">
        <v>44</v>
      </c>
      <c r="D26" s="115" t="s">
        <v>44</v>
      </c>
      <c r="F26" s="52"/>
    </row>
    <row r="27" spans="1:7" ht="15" thickBot="1" x14ac:dyDescent="0.35">
      <c r="A27" s="107" t="s">
        <v>3</v>
      </c>
      <c r="B27" s="108"/>
      <c r="C27" s="116">
        <f>SUM(C20:C26)</f>
        <v>918310.01710000006</v>
      </c>
      <c r="D27" s="116">
        <f>SUM(D20:D26)</f>
        <v>699839</v>
      </c>
    </row>
    <row r="28" spans="1:7" x14ac:dyDescent="0.3">
      <c r="A28" s="106"/>
      <c r="B28" s="106"/>
      <c r="C28" s="6"/>
      <c r="D28" s="6"/>
    </row>
    <row r="29" spans="1:7" x14ac:dyDescent="0.3">
      <c r="A29" s="50" t="s">
        <v>4</v>
      </c>
      <c r="B29" s="106"/>
      <c r="C29" s="6"/>
      <c r="D29" s="6"/>
    </row>
    <row r="30" spans="1:7" x14ac:dyDescent="0.3">
      <c r="A30" s="111" t="s">
        <v>5</v>
      </c>
      <c r="B30" s="58">
        <v>13</v>
      </c>
      <c r="C30" s="53">
        <v>100000</v>
      </c>
      <c r="D30" s="53">
        <v>70000</v>
      </c>
    </row>
    <row r="31" spans="1:7" x14ac:dyDescent="0.3">
      <c r="A31" s="111" t="s">
        <v>50</v>
      </c>
      <c r="B31" s="58"/>
      <c r="C31" s="53">
        <v>54750</v>
      </c>
      <c r="D31" s="53">
        <v>54750</v>
      </c>
      <c r="F31" s="52"/>
      <c r="G31" s="52"/>
    </row>
    <row r="32" spans="1:7" ht="15" thickBot="1" x14ac:dyDescent="0.35">
      <c r="A32" s="113" t="s">
        <v>76</v>
      </c>
      <c r="B32" s="114"/>
      <c r="C32" s="117">
        <v>355427</v>
      </c>
      <c r="D32" s="117">
        <v>24830</v>
      </c>
    </row>
    <row r="33" spans="1:4" ht="15" thickBot="1" x14ac:dyDescent="0.35">
      <c r="A33" s="107" t="s">
        <v>6</v>
      </c>
      <c r="B33" s="108"/>
      <c r="C33" s="116">
        <f>SUM(C30:C32)</f>
        <v>510177</v>
      </c>
      <c r="D33" s="116">
        <f>SUM(D30:D32)</f>
        <v>149580</v>
      </c>
    </row>
    <row r="34" spans="1:4" ht="15" thickBot="1" x14ac:dyDescent="0.35">
      <c r="A34" s="107" t="s">
        <v>77</v>
      </c>
      <c r="B34" s="108"/>
      <c r="C34" s="119">
        <f>C27+C33</f>
        <v>1428487.0171000001</v>
      </c>
      <c r="D34" s="119">
        <f>D27+D33</f>
        <v>849419</v>
      </c>
    </row>
    <row r="37" spans="1:4" x14ac:dyDescent="0.3">
      <c r="A37" s="18" t="s">
        <v>8</v>
      </c>
    </row>
    <row r="38" spans="1:4" x14ac:dyDescent="0.3">
      <c r="A38" s="18" t="s">
        <v>20</v>
      </c>
    </row>
  </sheetData>
  <mergeCells count="1">
    <mergeCell ref="A2:D2"/>
  </mergeCells>
  <pageMargins left="0.7" right="0.7" top="0.75" bottom="0.75" header="0.3" footer="0.3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7"/>
  <sheetViews>
    <sheetView showGridLines="0" topLeftCell="A4" zoomScale="130" zoomScaleNormal="130" workbookViewId="0">
      <selection activeCell="C15" sqref="C15"/>
    </sheetView>
  </sheetViews>
  <sheetFormatPr defaultRowHeight="14.4" x14ac:dyDescent="0.3"/>
  <cols>
    <col min="1" max="1" width="47.6640625" customWidth="1"/>
    <col min="2" max="2" width="11.6640625" customWidth="1"/>
    <col min="3" max="3" width="14.5546875" customWidth="1"/>
    <col min="4" max="4" width="4.109375" customWidth="1"/>
    <col min="5" max="5" width="17" customWidth="1"/>
  </cols>
  <sheetData>
    <row r="1" spans="1:12" x14ac:dyDescent="0.3">
      <c r="A1" s="10" t="s">
        <v>21</v>
      </c>
    </row>
    <row r="2" spans="1:12" ht="31.5" customHeight="1" x14ac:dyDescent="0.3">
      <c r="A2" s="128" t="s">
        <v>80</v>
      </c>
      <c r="B2" s="128"/>
      <c r="C2" s="128"/>
      <c r="D2" s="128"/>
      <c r="E2" s="128"/>
    </row>
    <row r="3" spans="1:12" x14ac:dyDescent="0.3">
      <c r="A3" s="69"/>
    </row>
    <row r="4" spans="1:12" ht="68.25" customHeight="1" x14ac:dyDescent="0.3">
      <c r="B4" s="2"/>
      <c r="C4" s="3" t="s">
        <v>83</v>
      </c>
      <c r="D4" s="3"/>
      <c r="E4" s="67" t="s">
        <v>84</v>
      </c>
    </row>
    <row r="5" spans="1:12" x14ac:dyDescent="0.3">
      <c r="B5" s="4" t="s">
        <v>0</v>
      </c>
      <c r="C5" s="3" t="s">
        <v>1</v>
      </c>
      <c r="D5" s="3"/>
      <c r="E5" s="3" t="s">
        <v>1</v>
      </c>
    </row>
    <row r="6" spans="1:12" x14ac:dyDescent="0.3">
      <c r="A6" s="2"/>
      <c r="B6" s="31"/>
      <c r="C6" s="3"/>
      <c r="D6" s="3"/>
      <c r="E6" s="3"/>
      <c r="I6" s="36"/>
      <c r="J6" s="36"/>
      <c r="K6" s="36"/>
      <c r="L6" s="36"/>
    </row>
    <row r="7" spans="1:12" x14ac:dyDescent="0.3">
      <c r="A7" s="8" t="s">
        <v>90</v>
      </c>
      <c r="B7" s="30">
        <v>14</v>
      </c>
      <c r="C7" s="11">
        <f>1633593840/1000</f>
        <v>1633593.84</v>
      </c>
      <c r="D7" s="12"/>
      <c r="E7" s="11">
        <v>69742</v>
      </c>
      <c r="I7" s="36"/>
      <c r="J7" s="36"/>
      <c r="K7" s="36"/>
      <c r="L7" s="36"/>
    </row>
    <row r="8" spans="1:12" s="80" customFormat="1" x14ac:dyDescent="0.3">
      <c r="A8" s="8" t="s">
        <v>100</v>
      </c>
      <c r="B8" s="30"/>
      <c r="C8" s="11">
        <f>-689208888/1000</f>
        <v>-689208.88800000004</v>
      </c>
      <c r="D8" s="12"/>
      <c r="E8" s="11">
        <v>-666</v>
      </c>
    </row>
    <row r="9" spans="1:12" x14ac:dyDescent="0.3">
      <c r="A9" s="5" t="s">
        <v>27</v>
      </c>
      <c r="B9" s="30">
        <v>15</v>
      </c>
      <c r="C9" s="11">
        <f>-45721231/1000</f>
        <v>-45721.231</v>
      </c>
      <c r="D9" s="12"/>
      <c r="E9" s="11">
        <v>-6344</v>
      </c>
      <c r="F9" s="33"/>
      <c r="I9" s="36"/>
      <c r="J9" s="36"/>
      <c r="K9" s="36"/>
      <c r="L9" s="36"/>
    </row>
    <row r="10" spans="1:12" s="80" customFormat="1" x14ac:dyDescent="0.3">
      <c r="A10" s="81" t="s">
        <v>28</v>
      </c>
      <c r="B10" s="82"/>
      <c r="C10" s="83">
        <f>SUM(C7:C9)</f>
        <v>898663.72100000002</v>
      </c>
      <c r="D10" s="84"/>
      <c r="E10" s="83">
        <f>SUM(E7:E9)</f>
        <v>62732</v>
      </c>
    </row>
    <row r="11" spans="1:12" s="33" customFormat="1" x14ac:dyDescent="0.3">
      <c r="A11" s="5" t="s">
        <v>19</v>
      </c>
      <c r="B11" s="30"/>
      <c r="C11" s="11">
        <v>16942</v>
      </c>
      <c r="D11" s="12"/>
      <c r="E11" s="11">
        <v>4667</v>
      </c>
      <c r="F11" s="34"/>
      <c r="I11" s="36"/>
      <c r="J11" s="36"/>
      <c r="K11" s="36"/>
      <c r="L11" s="36"/>
    </row>
    <row r="12" spans="1:12" x14ac:dyDescent="0.3">
      <c r="A12" s="8" t="s">
        <v>29</v>
      </c>
      <c r="B12" s="30">
        <v>16</v>
      </c>
      <c r="C12" s="11">
        <f>-386321691.38/1000</f>
        <v>-386321.69137999997</v>
      </c>
      <c r="D12" s="11"/>
      <c r="E12" s="11">
        <v>-37556</v>
      </c>
      <c r="I12" s="36"/>
      <c r="J12" s="36"/>
      <c r="K12" s="36"/>
      <c r="L12" s="36"/>
    </row>
    <row r="13" spans="1:12" s="80" customFormat="1" x14ac:dyDescent="0.3">
      <c r="A13" s="8" t="s">
        <v>91</v>
      </c>
      <c r="B13" s="30">
        <v>9</v>
      </c>
      <c r="C13" s="11">
        <v>-1199</v>
      </c>
      <c r="D13" s="11"/>
      <c r="E13" s="11" t="s">
        <v>44</v>
      </c>
    </row>
    <row r="14" spans="1:12" s="80" customFormat="1" x14ac:dyDescent="0.3">
      <c r="A14" s="8" t="s">
        <v>92</v>
      </c>
      <c r="B14" s="30"/>
      <c r="C14" s="103">
        <f>(136241883-192406825)/1000</f>
        <v>-56164.942000000003</v>
      </c>
      <c r="D14" s="11"/>
      <c r="E14" s="11">
        <v>-825</v>
      </c>
    </row>
    <row r="15" spans="1:12" s="105" customFormat="1" x14ac:dyDescent="0.3">
      <c r="A15" s="61" t="s">
        <v>89</v>
      </c>
      <c r="B15" s="30">
        <v>17</v>
      </c>
      <c r="C15" s="103">
        <f>3838-58161</f>
        <v>-54323</v>
      </c>
      <c r="D15" s="104"/>
      <c r="E15" s="103">
        <f>4932+825+666</f>
        <v>6423</v>
      </c>
    </row>
    <row r="16" spans="1:12" x14ac:dyDescent="0.3">
      <c r="A16" s="85" t="s">
        <v>30</v>
      </c>
      <c r="B16" s="86"/>
      <c r="C16" s="83">
        <f>SUM(C10:C15)</f>
        <v>417597.08762000006</v>
      </c>
      <c r="D16" s="83"/>
      <c r="E16" s="83">
        <f>SUM(E10:E15)</f>
        <v>35441</v>
      </c>
      <c r="I16" s="36"/>
      <c r="J16" s="36"/>
      <c r="K16" s="36"/>
      <c r="L16" s="36"/>
    </row>
    <row r="17" spans="1:12" x14ac:dyDescent="0.3">
      <c r="A17" s="8" t="s">
        <v>31</v>
      </c>
      <c r="B17" s="30"/>
      <c r="C17" s="11">
        <v>-87000</v>
      </c>
      <c r="D17" s="13"/>
      <c r="E17" s="11">
        <v>54</v>
      </c>
      <c r="I17" s="36"/>
      <c r="J17" s="36"/>
      <c r="K17" s="36"/>
      <c r="L17" s="36"/>
    </row>
    <row r="18" spans="1:12" x14ac:dyDescent="0.3">
      <c r="A18" s="85" t="s">
        <v>32</v>
      </c>
      <c r="B18" s="86"/>
      <c r="C18" s="83">
        <f>SUM(C16:C17)</f>
        <v>330597.08762000006</v>
      </c>
      <c r="D18" s="88"/>
      <c r="E18" s="83">
        <f>SUM(E16:E17)</f>
        <v>35495</v>
      </c>
      <c r="I18" s="36"/>
      <c r="J18" s="36"/>
      <c r="K18" s="62"/>
      <c r="L18" s="36"/>
    </row>
    <row r="19" spans="1:12" s="80" customFormat="1" x14ac:dyDescent="0.3">
      <c r="A19" s="90" t="s">
        <v>34</v>
      </c>
      <c r="B19" s="91"/>
      <c r="C19" s="92"/>
      <c r="D19" s="93"/>
      <c r="E19" s="92"/>
      <c r="K19" s="62"/>
    </row>
    <row r="20" spans="1:12" x14ac:dyDescent="0.3">
      <c r="A20" s="85" t="s">
        <v>33</v>
      </c>
      <c r="B20" s="89"/>
      <c r="C20" s="83">
        <f>C18</f>
        <v>330597.08762000006</v>
      </c>
      <c r="D20" s="88"/>
      <c r="E20" s="83">
        <f>E18</f>
        <v>35495</v>
      </c>
      <c r="I20" s="36"/>
      <c r="J20" s="36"/>
      <c r="K20" s="36"/>
      <c r="L20" s="36"/>
    </row>
    <row r="21" spans="1:12" x14ac:dyDescent="0.3">
      <c r="B21" s="6"/>
      <c r="C21" s="7"/>
      <c r="D21" s="9"/>
      <c r="E21" s="3"/>
      <c r="I21" s="36"/>
      <c r="J21" s="36"/>
      <c r="K21" s="36"/>
      <c r="L21" s="36"/>
    </row>
    <row r="22" spans="1:12" x14ac:dyDescent="0.3">
      <c r="B22" s="6"/>
      <c r="C22" s="7"/>
      <c r="D22" s="3"/>
      <c r="E22" s="3"/>
      <c r="I22" s="36"/>
      <c r="J22" s="36"/>
      <c r="K22" s="36"/>
      <c r="L22" s="36"/>
    </row>
    <row r="23" spans="1:12" x14ac:dyDescent="0.3">
      <c r="I23" s="36"/>
      <c r="J23" s="36"/>
      <c r="K23" s="36"/>
      <c r="L23" s="36"/>
    </row>
    <row r="24" spans="1:12" x14ac:dyDescent="0.3">
      <c r="I24" s="36"/>
      <c r="J24" s="36"/>
      <c r="K24" s="36"/>
      <c r="L24" s="36"/>
    </row>
    <row r="25" spans="1:12" x14ac:dyDescent="0.3">
      <c r="A25" s="18" t="s">
        <v>8</v>
      </c>
      <c r="I25" s="36"/>
      <c r="J25" s="36"/>
      <c r="K25" s="36"/>
      <c r="L25" s="36"/>
    </row>
    <row r="26" spans="1:12" x14ac:dyDescent="0.3">
      <c r="A26" s="18" t="s">
        <v>35</v>
      </c>
      <c r="I26" s="36"/>
      <c r="J26" s="36"/>
      <c r="K26" s="36"/>
      <c r="L26" s="36"/>
    </row>
    <row r="27" spans="1:12" x14ac:dyDescent="0.3">
      <c r="I27" s="36"/>
      <c r="J27" s="36"/>
      <c r="K27" s="36"/>
      <c r="L27" s="36"/>
    </row>
  </sheetData>
  <mergeCells count="1">
    <mergeCell ref="A2:E2"/>
  </mergeCells>
  <pageMargins left="0.7" right="0.7" top="0.75" bottom="0.75" header="0.3" footer="0.3"/>
  <pageSetup paperSize="9" scale="9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27"/>
  <sheetViews>
    <sheetView showGridLines="0" zoomScale="130" zoomScaleNormal="130" workbookViewId="0">
      <selection activeCell="I15" sqref="I15"/>
    </sheetView>
  </sheetViews>
  <sheetFormatPr defaultRowHeight="14.4" x14ac:dyDescent="0.3"/>
  <cols>
    <col min="1" max="1" width="28.88671875" customWidth="1"/>
    <col min="2" max="2" width="16.6640625" customWidth="1"/>
    <col min="3" max="3" width="2.33203125" style="87" customWidth="1"/>
    <col min="4" max="4" width="15" customWidth="1"/>
    <col min="5" max="5" width="2.88671875" style="87" customWidth="1"/>
    <col min="6" max="6" width="15.88671875" customWidth="1"/>
    <col min="7" max="7" width="1.6640625" style="87" customWidth="1"/>
    <col min="8" max="8" width="14.33203125" customWidth="1"/>
  </cols>
  <sheetData>
    <row r="1" spans="1:19" x14ac:dyDescent="0.3">
      <c r="A1" s="10" t="s">
        <v>21</v>
      </c>
      <c r="B1" s="17"/>
      <c r="D1" s="17"/>
      <c r="F1" s="17"/>
      <c r="S1" t="s">
        <v>9</v>
      </c>
    </row>
    <row r="2" spans="1:19" x14ac:dyDescent="0.3">
      <c r="A2" s="128" t="s">
        <v>81</v>
      </c>
      <c r="B2" s="128"/>
      <c r="C2" s="128"/>
      <c r="D2" s="128"/>
      <c r="E2" s="128"/>
      <c r="F2" s="128"/>
      <c r="G2" s="128"/>
      <c r="H2" s="128"/>
      <c r="I2" s="128"/>
    </row>
    <row r="3" spans="1:19" x14ac:dyDescent="0.3">
      <c r="A3" s="128"/>
      <c r="B3" s="128"/>
      <c r="C3" s="128"/>
      <c r="D3" s="128"/>
      <c r="E3" s="128"/>
      <c r="F3" s="128"/>
      <c r="G3" s="128"/>
      <c r="H3" s="128"/>
      <c r="I3" s="128"/>
      <c r="J3" s="35"/>
      <c r="K3" s="35"/>
      <c r="L3" s="35"/>
    </row>
    <row r="4" spans="1:19" x14ac:dyDescent="0.3">
      <c r="A4" s="70"/>
      <c r="B4" s="9"/>
      <c r="C4" s="99"/>
      <c r="D4" s="3"/>
      <c r="E4" s="99"/>
      <c r="F4" s="3"/>
      <c r="G4" s="99"/>
      <c r="H4" s="3"/>
    </row>
    <row r="5" spans="1:19" s="66" customFormat="1" x14ac:dyDescent="0.3">
      <c r="A5" s="70"/>
      <c r="B5" s="9"/>
      <c r="C5" s="99"/>
      <c r="D5" s="67"/>
      <c r="E5" s="99"/>
      <c r="F5" s="67"/>
      <c r="G5" s="99"/>
      <c r="H5" s="67"/>
    </row>
    <row r="6" spans="1:19" ht="36" x14ac:dyDescent="0.3">
      <c r="A6" s="1"/>
      <c r="B6" s="9" t="s">
        <v>5</v>
      </c>
      <c r="C6" s="99"/>
      <c r="D6" s="9" t="s">
        <v>50</v>
      </c>
      <c r="E6" s="99"/>
      <c r="F6" s="3" t="s">
        <v>51</v>
      </c>
      <c r="G6" s="99"/>
      <c r="H6" s="3" t="s">
        <v>6</v>
      </c>
    </row>
    <row r="7" spans="1:19" ht="15" thickBot="1" x14ac:dyDescent="0.35">
      <c r="A7" s="1"/>
      <c r="B7" s="3" t="s">
        <v>1</v>
      </c>
      <c r="C7" s="99"/>
      <c r="D7" s="3" t="s">
        <v>1</v>
      </c>
      <c r="E7" s="99"/>
      <c r="F7" s="3" t="s">
        <v>1</v>
      </c>
      <c r="G7" s="99"/>
      <c r="H7" s="3" t="s">
        <v>1</v>
      </c>
    </row>
    <row r="8" spans="1:19" ht="15" thickBot="1" x14ac:dyDescent="0.35">
      <c r="A8" s="95" t="s">
        <v>36</v>
      </c>
      <c r="B8" s="44">
        <v>50000</v>
      </c>
      <c r="C8" s="46"/>
      <c r="D8" s="44">
        <v>21359</v>
      </c>
      <c r="E8" s="46"/>
      <c r="F8" s="45">
        <v>-10665</v>
      </c>
      <c r="G8" s="46"/>
      <c r="H8" s="45">
        <f>SUM(B8:G8)</f>
        <v>60694</v>
      </c>
    </row>
    <row r="9" spans="1:19" s="43" customFormat="1" ht="15" thickBot="1" x14ac:dyDescent="0.35">
      <c r="A9" s="96" t="s">
        <v>24</v>
      </c>
      <c r="B9" s="16">
        <v>20000</v>
      </c>
      <c r="C9" s="46"/>
      <c r="D9" s="16">
        <v>33391</v>
      </c>
      <c r="E9" s="46"/>
      <c r="F9" s="14"/>
      <c r="G9" s="46"/>
      <c r="H9" s="14">
        <f>SUM(B9:G9)</f>
        <v>53391</v>
      </c>
    </row>
    <row r="10" spans="1:19" ht="15" thickBot="1" x14ac:dyDescent="0.35">
      <c r="A10" s="96" t="s">
        <v>53</v>
      </c>
      <c r="B10" s="16"/>
      <c r="C10" s="47"/>
      <c r="D10" s="98"/>
      <c r="E10" s="47"/>
      <c r="F10" s="16">
        <v>35495</v>
      </c>
      <c r="G10" s="46"/>
      <c r="H10" s="14">
        <f>SUM(B10:F10)</f>
        <v>35495</v>
      </c>
    </row>
    <row r="11" spans="1:19" x14ac:dyDescent="0.3">
      <c r="A11" s="97" t="s">
        <v>85</v>
      </c>
      <c r="B11" s="15">
        <f>SUM(B8:B10)</f>
        <v>70000</v>
      </c>
      <c r="C11" s="47"/>
      <c r="D11" s="15">
        <f>SUM(D8:D9)</f>
        <v>54750</v>
      </c>
      <c r="E11" s="47"/>
      <c r="F11" s="15">
        <f>SUM(F8:F10)</f>
        <v>24830</v>
      </c>
      <c r="G11" s="47"/>
      <c r="H11" s="15">
        <f>SUM(H8:H10)</f>
        <v>149580</v>
      </c>
    </row>
    <row r="12" spans="1:19" ht="15" thickBot="1" x14ac:dyDescent="0.35">
      <c r="A12" s="97" t="s">
        <v>23</v>
      </c>
      <c r="B12" s="14">
        <v>70000</v>
      </c>
      <c r="C12" s="47"/>
      <c r="D12" s="14">
        <v>54750</v>
      </c>
      <c r="E12" s="47"/>
      <c r="F12" s="14">
        <v>24830</v>
      </c>
      <c r="G12" s="47"/>
      <c r="H12" s="14">
        <f>SUM(B12:F12)</f>
        <v>149580</v>
      </c>
    </row>
    <row r="13" spans="1:19" s="80" customFormat="1" ht="15" thickBot="1" x14ac:dyDescent="0.35">
      <c r="A13" s="96" t="s">
        <v>24</v>
      </c>
      <c r="B13" s="16">
        <v>30000</v>
      </c>
      <c r="C13" s="46"/>
      <c r="D13" s="16"/>
      <c r="E13" s="46"/>
      <c r="F13" s="14" t="s">
        <v>44</v>
      </c>
      <c r="G13" s="46"/>
      <c r="H13" s="14">
        <v>30000</v>
      </c>
    </row>
    <row r="14" spans="1:19" ht="15" thickBot="1" x14ac:dyDescent="0.35">
      <c r="A14" s="96" t="s">
        <v>52</v>
      </c>
      <c r="B14" s="16"/>
      <c r="C14" s="47"/>
      <c r="D14" s="98"/>
      <c r="E14" s="47"/>
      <c r="F14" s="16">
        <f>ОПУ!C20</f>
        <v>330597.08762000006</v>
      </c>
      <c r="G14" s="46"/>
      <c r="H14" s="14">
        <f>SUM(B14:G14)</f>
        <v>330597.08762000006</v>
      </c>
    </row>
    <row r="15" spans="1:19" ht="15" thickBot="1" x14ac:dyDescent="0.35">
      <c r="A15" s="97" t="s">
        <v>86</v>
      </c>
      <c r="B15" s="14">
        <f>SUM(B12:B14)</f>
        <v>100000</v>
      </c>
      <c r="C15" s="47"/>
      <c r="D15" s="14">
        <f t="shared" ref="D15" si="0">SUM(D12:D14)</f>
        <v>54750</v>
      </c>
      <c r="E15" s="47"/>
      <c r="F15" s="14">
        <f>SUM(F12:F14)</f>
        <v>355427.08762000006</v>
      </c>
      <c r="G15" s="47"/>
      <c r="H15" s="14">
        <f>SUM(H12:H14)</f>
        <v>510177.08762000006</v>
      </c>
      <c r="K15" s="36"/>
    </row>
    <row r="16" spans="1:19" x14ac:dyDescent="0.3">
      <c r="K16" s="36"/>
    </row>
    <row r="17" spans="1:15" x14ac:dyDescent="0.3">
      <c r="K17" s="36"/>
    </row>
    <row r="18" spans="1:15" x14ac:dyDescent="0.3">
      <c r="K18" s="36"/>
    </row>
    <row r="20" spans="1:15" ht="15.6" x14ac:dyDescent="0.3">
      <c r="A20" s="32" t="s">
        <v>8</v>
      </c>
    </row>
    <row r="21" spans="1:15" ht="15.6" x14ac:dyDescent="0.3">
      <c r="A21" s="32" t="s">
        <v>22</v>
      </c>
    </row>
    <row r="22" spans="1:15" x14ac:dyDescent="0.3">
      <c r="H22" t="s">
        <v>25</v>
      </c>
    </row>
    <row r="24" spans="1:15" x14ac:dyDescent="0.3">
      <c r="F24" s="43"/>
    </row>
    <row r="25" spans="1:15" x14ac:dyDescent="0.3">
      <c r="F25" s="43"/>
    </row>
    <row r="26" spans="1:15" ht="72" customHeight="1" x14ac:dyDescent="0.3">
      <c r="F26" s="43"/>
      <c r="H26" s="129"/>
      <c r="I26" s="129"/>
      <c r="J26" s="129"/>
      <c r="K26" s="129"/>
      <c r="L26" s="129"/>
      <c r="M26" s="129"/>
      <c r="N26" s="129"/>
      <c r="O26" s="129"/>
    </row>
    <row r="27" spans="1:15" x14ac:dyDescent="0.3">
      <c r="F27" s="43"/>
    </row>
  </sheetData>
  <mergeCells count="2">
    <mergeCell ref="A2:I3"/>
    <mergeCell ref="H26:O26"/>
  </mergeCells>
  <pageMargins left="0.7" right="0.7" top="0.75" bottom="0.75" header="0.3" footer="0.3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51"/>
  <sheetViews>
    <sheetView tabSelected="1" topLeftCell="A43" zoomScale="120" zoomScaleNormal="120" workbookViewId="0">
      <selection activeCell="F42" sqref="F42"/>
    </sheetView>
  </sheetViews>
  <sheetFormatPr defaultColWidth="8.88671875" defaultRowHeight="18" customHeight="1" x14ac:dyDescent="0.25"/>
  <cols>
    <col min="1" max="1" width="57" style="22" customWidth="1"/>
    <col min="2" max="2" width="12" style="22" customWidth="1"/>
    <col min="3" max="3" width="15.33203125" style="78" customWidth="1"/>
    <col min="4" max="4" width="18.33203125" style="21" customWidth="1"/>
    <col min="5" max="5" width="0.109375" style="27" customWidth="1"/>
    <col min="6" max="8" width="16.5546875" style="27" customWidth="1"/>
    <col min="9" max="14" width="16.5546875" style="28" customWidth="1"/>
    <col min="15" max="16384" width="8.88671875" style="28"/>
  </cols>
  <sheetData>
    <row r="1" spans="1:9" ht="18" customHeight="1" x14ac:dyDescent="0.25">
      <c r="A1" s="37" t="s">
        <v>21</v>
      </c>
      <c r="B1" s="37"/>
      <c r="C1" s="71"/>
      <c r="D1" s="38"/>
      <c r="E1" s="38"/>
      <c r="F1" s="38"/>
      <c r="G1" s="38"/>
      <c r="H1" s="38"/>
    </row>
    <row r="2" spans="1:9" ht="18" customHeight="1" x14ac:dyDescent="0.25">
      <c r="A2" s="131" t="s">
        <v>82</v>
      </c>
      <c r="B2" s="131"/>
      <c r="C2" s="131"/>
      <c r="D2" s="131"/>
      <c r="E2" s="64"/>
      <c r="F2" s="38"/>
      <c r="G2" s="38"/>
      <c r="H2" s="38"/>
    </row>
    <row r="3" spans="1:9" ht="13.2" x14ac:dyDescent="0.25">
      <c r="A3" s="131"/>
      <c r="B3" s="131"/>
      <c r="C3" s="131"/>
      <c r="D3" s="131"/>
      <c r="E3" s="64"/>
      <c r="F3" s="38"/>
      <c r="G3" s="38"/>
      <c r="H3" s="38"/>
    </row>
    <row r="4" spans="1:9" ht="13.2" x14ac:dyDescent="0.25">
      <c r="A4" s="68"/>
      <c r="B4" s="68"/>
      <c r="C4" s="72"/>
      <c r="D4" s="68"/>
      <c r="E4" s="64"/>
      <c r="F4" s="38"/>
      <c r="G4" s="38"/>
      <c r="H4" s="38"/>
    </row>
    <row r="5" spans="1:9" ht="34.799999999999997" customHeight="1" x14ac:dyDescent="0.25">
      <c r="C5" s="73" t="s">
        <v>83</v>
      </c>
      <c r="D5" s="73" t="s">
        <v>84</v>
      </c>
    </row>
    <row r="6" spans="1:9" ht="14.4" x14ac:dyDescent="0.3">
      <c r="A6" s="24"/>
      <c r="B6" s="26" t="s">
        <v>0</v>
      </c>
      <c r="C6" s="74" t="s">
        <v>43</v>
      </c>
      <c r="D6" s="23" t="s">
        <v>43</v>
      </c>
      <c r="F6" s="48"/>
      <c r="G6"/>
      <c r="H6"/>
      <c r="I6"/>
    </row>
    <row r="7" spans="1:9" ht="18" customHeight="1" x14ac:dyDescent="0.25">
      <c r="A7" s="19" t="s">
        <v>10</v>
      </c>
      <c r="B7" s="19"/>
      <c r="C7" s="75"/>
      <c r="D7" s="25"/>
      <c r="F7" s="50"/>
      <c r="G7" s="102"/>
      <c r="H7" s="53"/>
      <c r="I7" s="49"/>
    </row>
    <row r="8" spans="1:9" ht="18" customHeight="1" x14ac:dyDescent="0.25">
      <c r="A8" s="19" t="s">
        <v>54</v>
      </c>
      <c r="C8" s="56">
        <v>4793276</v>
      </c>
      <c r="D8" s="56">
        <v>45300</v>
      </c>
      <c r="F8" s="50"/>
      <c r="G8" s="101"/>
      <c r="H8" s="53"/>
      <c r="I8" s="101"/>
    </row>
    <row r="9" spans="1:9" ht="18" customHeight="1" x14ac:dyDescent="0.25">
      <c r="A9" s="51" t="s">
        <v>55</v>
      </c>
      <c r="C9" s="53">
        <v>1809136.2439999999</v>
      </c>
      <c r="D9" s="53">
        <v>22502</v>
      </c>
      <c r="F9" s="51"/>
      <c r="G9" s="49"/>
      <c r="H9" s="53"/>
      <c r="I9" s="53"/>
    </row>
    <row r="10" spans="1:9" ht="18" customHeight="1" x14ac:dyDescent="0.25">
      <c r="A10" s="51" t="s">
        <v>95</v>
      </c>
      <c r="C10" s="53">
        <v>513913.22399999999</v>
      </c>
      <c r="D10" s="53">
        <v>6047</v>
      </c>
      <c r="F10" s="51"/>
      <c r="G10" s="49"/>
      <c r="H10" s="53"/>
      <c r="I10" s="49"/>
    </row>
    <row r="11" spans="1:9" ht="18" customHeight="1" x14ac:dyDescent="0.25">
      <c r="A11" s="51" t="s">
        <v>96</v>
      </c>
      <c r="C11" s="53">
        <v>472474.12599999999</v>
      </c>
      <c r="D11" s="53">
        <v>710</v>
      </c>
      <c r="F11" s="51"/>
      <c r="G11" s="94"/>
      <c r="H11" s="53"/>
      <c r="I11" s="94"/>
    </row>
    <row r="12" spans="1:9" ht="18" customHeight="1" x14ac:dyDescent="0.25">
      <c r="A12" s="51" t="s">
        <v>37</v>
      </c>
      <c r="C12" s="53">
        <v>3839</v>
      </c>
      <c r="D12" s="53">
        <v>38</v>
      </c>
      <c r="F12" s="51"/>
      <c r="G12" s="49"/>
      <c r="H12" s="53"/>
      <c r="I12" s="49"/>
    </row>
    <row r="13" spans="1:9" ht="31.5" customHeight="1" x14ac:dyDescent="0.25">
      <c r="A13" s="100" t="s">
        <v>38</v>
      </c>
      <c r="C13" s="53"/>
      <c r="D13" s="54">
        <v>10230</v>
      </c>
      <c r="F13" s="51"/>
      <c r="G13" s="49"/>
      <c r="H13" s="53"/>
      <c r="I13" s="133"/>
    </row>
    <row r="14" spans="1:9" ht="18" customHeight="1" x14ac:dyDescent="0.25">
      <c r="A14" s="51" t="s">
        <v>39</v>
      </c>
      <c r="C14" s="54">
        <v>1990147.8510499999</v>
      </c>
      <c r="D14" s="54">
        <v>4385</v>
      </c>
      <c r="F14" s="51"/>
      <c r="G14" s="49"/>
      <c r="H14" s="54"/>
      <c r="I14" s="133"/>
    </row>
    <row r="15" spans="1:9" ht="18" customHeight="1" x14ac:dyDescent="0.25">
      <c r="A15" s="51" t="s">
        <v>97</v>
      </c>
      <c r="C15" s="54">
        <v>3765</v>
      </c>
      <c r="D15" s="133"/>
      <c r="F15" s="51"/>
      <c r="G15" s="118"/>
      <c r="H15" s="54"/>
      <c r="I15" s="133"/>
    </row>
    <row r="16" spans="1:9" ht="18" customHeight="1" x14ac:dyDescent="0.25">
      <c r="A16" s="51" t="s">
        <v>17</v>
      </c>
      <c r="C16" s="55"/>
      <c r="D16" s="54">
        <v>1388</v>
      </c>
      <c r="F16" s="63"/>
      <c r="G16" s="49"/>
      <c r="H16" s="55"/>
      <c r="I16" s="133"/>
    </row>
    <row r="17" spans="1:10" ht="18" customHeight="1" x14ac:dyDescent="0.25">
      <c r="A17" s="19" t="s">
        <v>56</v>
      </c>
      <c r="C17" s="132" t="s">
        <v>102</v>
      </c>
      <c r="D17" s="132" t="s">
        <v>103</v>
      </c>
      <c r="F17" s="50"/>
      <c r="G17" s="49"/>
      <c r="H17" s="132"/>
      <c r="I17" s="132"/>
      <c r="J17" s="60"/>
    </row>
    <row r="18" spans="1:10" ht="18" customHeight="1" x14ac:dyDescent="0.25">
      <c r="A18" s="51" t="s">
        <v>98</v>
      </c>
      <c r="C18" s="139" t="s">
        <v>104</v>
      </c>
      <c r="D18" s="139" t="s">
        <v>105</v>
      </c>
      <c r="F18" s="51"/>
      <c r="G18" s="49"/>
      <c r="H18" s="139"/>
      <c r="I18" s="139"/>
    </row>
    <row r="19" spans="1:10" ht="18" customHeight="1" x14ac:dyDescent="0.25">
      <c r="A19" s="51" t="s">
        <v>11</v>
      </c>
      <c r="C19" s="139" t="s">
        <v>106</v>
      </c>
      <c r="D19" s="139" t="s">
        <v>107</v>
      </c>
      <c r="F19" s="51"/>
      <c r="G19" s="49"/>
      <c r="H19" s="139"/>
      <c r="I19" s="139"/>
    </row>
    <row r="20" spans="1:10" ht="18" customHeight="1" x14ac:dyDescent="0.25">
      <c r="A20" s="51" t="s">
        <v>12</v>
      </c>
      <c r="C20" s="139" t="s">
        <v>108</v>
      </c>
      <c r="D20" s="139" t="s">
        <v>109</v>
      </c>
      <c r="F20" s="51"/>
      <c r="G20" s="49"/>
      <c r="H20" s="139"/>
      <c r="I20" s="139"/>
    </row>
    <row r="21" spans="1:10" ht="18" customHeight="1" x14ac:dyDescent="0.25">
      <c r="A21" s="51" t="s">
        <v>99</v>
      </c>
      <c r="C21" s="139" t="s">
        <v>110</v>
      </c>
      <c r="D21" s="139" t="s">
        <v>111</v>
      </c>
      <c r="F21" s="51"/>
      <c r="G21" s="94"/>
      <c r="H21" s="139"/>
      <c r="I21" s="139"/>
    </row>
    <row r="22" spans="1:10" ht="18" customHeight="1" x14ac:dyDescent="0.25">
      <c r="A22" s="51" t="s">
        <v>40</v>
      </c>
      <c r="C22" s="139" t="s">
        <v>112</v>
      </c>
      <c r="D22" s="139" t="s">
        <v>113</v>
      </c>
      <c r="F22" s="51"/>
      <c r="G22" s="49"/>
      <c r="H22" s="139"/>
      <c r="I22" s="139"/>
    </row>
    <row r="23" spans="1:10" ht="18" customHeight="1" x14ac:dyDescent="0.25">
      <c r="A23" s="51" t="s">
        <v>13</v>
      </c>
      <c r="C23" s="139" t="s">
        <v>114</v>
      </c>
      <c r="D23" s="139"/>
      <c r="F23" s="51"/>
      <c r="G23" s="49"/>
      <c r="H23" s="139"/>
      <c r="I23" s="139"/>
    </row>
    <row r="24" spans="1:10" ht="18" customHeight="1" x14ac:dyDescent="0.25">
      <c r="A24" s="51" t="s">
        <v>14</v>
      </c>
      <c r="C24" s="139" t="s">
        <v>115</v>
      </c>
      <c r="D24" s="139" t="s">
        <v>116</v>
      </c>
      <c r="F24" s="51"/>
      <c r="G24" s="49"/>
      <c r="H24" s="139"/>
      <c r="I24" s="139"/>
    </row>
    <row r="25" spans="1:10" ht="25.95" customHeight="1" x14ac:dyDescent="0.25">
      <c r="A25" s="19" t="s">
        <v>57</v>
      </c>
      <c r="C25" s="132" t="s">
        <v>125</v>
      </c>
      <c r="D25" s="132" t="s">
        <v>117</v>
      </c>
      <c r="F25" s="50"/>
      <c r="G25" s="49"/>
      <c r="H25" s="132"/>
      <c r="I25" s="132"/>
    </row>
    <row r="26" spans="1:10" ht="18" customHeight="1" x14ac:dyDescent="0.25">
      <c r="A26" s="24"/>
      <c r="C26" s="123"/>
      <c r="D26" s="6"/>
      <c r="F26" s="49"/>
      <c r="G26" s="49"/>
      <c r="H26" s="49"/>
      <c r="I26" s="6"/>
    </row>
    <row r="27" spans="1:10" ht="18" customHeight="1" x14ac:dyDescent="0.25">
      <c r="A27" s="19" t="s">
        <v>15</v>
      </c>
      <c r="C27" s="123"/>
      <c r="D27" s="123"/>
      <c r="F27" s="50"/>
      <c r="G27" s="49"/>
      <c r="H27" s="49"/>
      <c r="I27" s="49"/>
    </row>
    <row r="28" spans="1:10" ht="18" customHeight="1" x14ac:dyDescent="0.25">
      <c r="A28" s="19" t="s">
        <v>54</v>
      </c>
      <c r="C28" s="123"/>
      <c r="D28" s="123"/>
      <c r="F28" s="50"/>
      <c r="G28" s="101"/>
      <c r="H28" s="101"/>
      <c r="I28" s="101"/>
    </row>
    <row r="29" spans="1:10" ht="18" customHeight="1" x14ac:dyDescent="0.25">
      <c r="A29" s="20" t="s">
        <v>41</v>
      </c>
      <c r="C29" s="138" t="s">
        <v>118</v>
      </c>
      <c r="D29" s="138" t="s">
        <v>119</v>
      </c>
      <c r="F29" s="50"/>
      <c r="G29" s="94"/>
      <c r="H29" s="134"/>
      <c r="I29" s="134"/>
    </row>
    <row r="30" spans="1:10" ht="27.75" customHeight="1" x14ac:dyDescent="0.25">
      <c r="A30" s="19" t="s">
        <v>58</v>
      </c>
      <c r="C30" s="132" t="s">
        <v>118</v>
      </c>
      <c r="D30" s="132" t="s">
        <v>119</v>
      </c>
      <c r="F30" s="50"/>
      <c r="G30" s="49"/>
      <c r="H30" s="132"/>
      <c r="I30" s="132"/>
    </row>
    <row r="31" spans="1:10" ht="18" customHeight="1" x14ac:dyDescent="0.25">
      <c r="A31" s="24"/>
      <c r="C31" s="123"/>
      <c r="D31" s="6"/>
      <c r="F31" s="49"/>
      <c r="G31" s="49"/>
      <c r="H31" s="49"/>
      <c r="I31" s="6"/>
    </row>
    <row r="32" spans="1:10" ht="18" customHeight="1" x14ac:dyDescent="0.25">
      <c r="A32" s="19" t="s">
        <v>16</v>
      </c>
      <c r="C32" s="123"/>
      <c r="D32" s="123"/>
      <c r="F32" s="50"/>
      <c r="G32" s="49"/>
      <c r="H32" s="49"/>
      <c r="I32" s="49"/>
    </row>
    <row r="33" spans="1:9" ht="18" customHeight="1" x14ac:dyDescent="0.25">
      <c r="A33" s="19" t="s">
        <v>54</v>
      </c>
      <c r="C33" s="142">
        <v>243411</v>
      </c>
      <c r="D33" s="142">
        <v>700749</v>
      </c>
      <c r="F33" s="50"/>
      <c r="G33" s="101"/>
      <c r="H33" s="133"/>
      <c r="I33" s="133"/>
    </row>
    <row r="34" spans="1:9" ht="18" customHeight="1" x14ac:dyDescent="0.25">
      <c r="A34" s="20" t="s">
        <v>94</v>
      </c>
      <c r="C34" s="54">
        <v>30000</v>
      </c>
      <c r="D34" s="54">
        <v>20000</v>
      </c>
      <c r="F34" s="50"/>
      <c r="G34" s="120"/>
      <c r="H34" s="133"/>
      <c r="I34" s="133"/>
    </row>
    <row r="35" spans="1:9" ht="18" customHeight="1" x14ac:dyDescent="0.25">
      <c r="A35" s="39" t="s">
        <v>42</v>
      </c>
      <c r="C35" s="54">
        <v>213410.81508999999</v>
      </c>
      <c r="D35" s="54">
        <v>680749</v>
      </c>
      <c r="F35" s="51"/>
      <c r="G35" s="49"/>
      <c r="H35" s="133"/>
      <c r="I35" s="133"/>
    </row>
    <row r="36" spans="1:9" ht="18" customHeight="1" x14ac:dyDescent="0.25">
      <c r="A36" s="19" t="s">
        <v>56</v>
      </c>
      <c r="C36" s="132" t="s">
        <v>120</v>
      </c>
      <c r="D36" s="56">
        <v>0</v>
      </c>
      <c r="E36" s="40">
        <f>SUM(E35:E35)</f>
        <v>0</v>
      </c>
      <c r="F36" s="51"/>
      <c r="G36" s="49"/>
      <c r="H36" s="132"/>
      <c r="I36" s="56"/>
    </row>
    <row r="37" spans="1:9" ht="18" customHeight="1" x14ac:dyDescent="0.25">
      <c r="A37" s="39" t="s">
        <v>93</v>
      </c>
      <c r="C37" s="139" t="s">
        <v>121</v>
      </c>
      <c r="D37" s="56"/>
      <c r="E37" s="40"/>
      <c r="F37" s="51"/>
      <c r="G37" s="120"/>
      <c r="H37" s="139"/>
      <c r="I37" s="56"/>
    </row>
    <row r="38" spans="1:9" ht="18" customHeight="1" x14ac:dyDescent="0.25">
      <c r="A38" s="39" t="s">
        <v>26</v>
      </c>
      <c r="C38" s="138" t="s">
        <v>122</v>
      </c>
      <c r="D38" s="59"/>
      <c r="F38" s="51"/>
      <c r="G38" s="130"/>
      <c r="H38" s="138"/>
      <c r="I38" s="59"/>
    </row>
    <row r="39" spans="1:9" ht="22.95" customHeight="1" x14ac:dyDescent="0.25">
      <c r="A39" s="19" t="s">
        <v>59</v>
      </c>
      <c r="C39" s="137">
        <v>39966.393569999986</v>
      </c>
      <c r="D39" s="137">
        <v>700749</v>
      </c>
      <c r="F39" s="6"/>
      <c r="G39" s="130"/>
      <c r="H39" s="136"/>
      <c r="I39" s="137"/>
    </row>
    <row r="40" spans="1:9" ht="18" customHeight="1" x14ac:dyDescent="0.25">
      <c r="A40" s="24"/>
      <c r="C40" s="57"/>
      <c r="D40" s="57"/>
      <c r="F40" s="50"/>
      <c r="G40" s="49"/>
      <c r="H40" s="57"/>
      <c r="I40" s="57"/>
    </row>
    <row r="41" spans="1:9" ht="18" customHeight="1" x14ac:dyDescent="0.25">
      <c r="A41" s="19" t="s">
        <v>60</v>
      </c>
      <c r="C41" s="132" t="s">
        <v>123</v>
      </c>
      <c r="D41" s="56">
        <v>186644</v>
      </c>
      <c r="F41" s="50"/>
      <c r="G41" s="49"/>
      <c r="H41" s="132"/>
      <c r="I41" s="56"/>
    </row>
    <row r="42" spans="1:9" ht="18" customHeight="1" x14ac:dyDescent="0.25">
      <c r="A42" s="39" t="s">
        <v>61</v>
      </c>
      <c r="C42" s="138" t="s">
        <v>124</v>
      </c>
      <c r="D42" s="141">
        <v>2217</v>
      </c>
      <c r="F42" s="49"/>
      <c r="G42" s="49"/>
      <c r="H42" s="134"/>
      <c r="I42" s="135"/>
    </row>
    <row r="43" spans="1:9" ht="18" customHeight="1" x14ac:dyDescent="0.25">
      <c r="A43" s="39" t="s">
        <v>62</v>
      </c>
      <c r="C43" s="56">
        <v>274598</v>
      </c>
      <c r="D43" s="56">
        <v>85737</v>
      </c>
      <c r="F43" s="50"/>
      <c r="G43" s="49"/>
      <c r="H43" s="56"/>
      <c r="I43" s="56"/>
    </row>
    <row r="44" spans="1:9" ht="18" customHeight="1" x14ac:dyDescent="0.25">
      <c r="A44" s="39" t="s">
        <v>63</v>
      </c>
      <c r="B44" s="140">
        <v>4</v>
      </c>
      <c r="C44" s="56">
        <v>58124.726550000778</v>
      </c>
      <c r="D44" s="56">
        <v>274598</v>
      </c>
      <c r="F44" s="51"/>
      <c r="G44" s="49"/>
      <c r="H44" s="136"/>
      <c r="I44" s="136"/>
    </row>
    <row r="45" spans="1:9" ht="18" customHeight="1" x14ac:dyDescent="0.25">
      <c r="B45" s="53"/>
      <c r="C45" s="53"/>
      <c r="D45" s="29"/>
      <c r="F45" s="51"/>
      <c r="G45" s="49"/>
      <c r="H45" s="53"/>
      <c r="I45" s="53"/>
    </row>
    <row r="46" spans="1:9" ht="18" customHeight="1" x14ac:dyDescent="0.25">
      <c r="C46" s="76"/>
      <c r="F46" s="51"/>
      <c r="G46" s="58"/>
      <c r="H46" s="56"/>
      <c r="I46" s="56"/>
    </row>
    <row r="47" spans="1:9" ht="18" customHeight="1" x14ac:dyDescent="0.3">
      <c r="C47" s="77"/>
      <c r="F47" s="48"/>
      <c r="G47"/>
      <c r="H47" s="52"/>
      <c r="I47" s="52"/>
    </row>
    <row r="48" spans="1:9" ht="18" customHeight="1" x14ac:dyDescent="0.3">
      <c r="C48" s="77"/>
      <c r="F48" s="48"/>
      <c r="G48"/>
      <c r="H48"/>
      <c r="I48"/>
    </row>
    <row r="49" spans="1:9" ht="18" customHeight="1" x14ac:dyDescent="0.3">
      <c r="A49" s="41" t="s">
        <v>8</v>
      </c>
      <c r="B49" s="38"/>
      <c r="C49" s="77"/>
      <c r="F49" s="48"/>
      <c r="G49"/>
      <c r="H49"/>
      <c r="I49"/>
    </row>
    <row r="50" spans="1:9" ht="18" customHeight="1" x14ac:dyDescent="0.25">
      <c r="A50" s="41" t="s">
        <v>20</v>
      </c>
      <c r="B50" s="38"/>
    </row>
    <row r="51" spans="1:9" ht="18" customHeight="1" x14ac:dyDescent="0.25">
      <c r="C51" s="79"/>
    </row>
  </sheetData>
  <mergeCells count="2">
    <mergeCell ref="G38:G39"/>
    <mergeCell ref="A2:D3"/>
  </mergeCells>
  <phoneticPr fontId="16" type="noConversion"/>
  <pageMargins left="0.7" right="0.7" top="0.75" bottom="0.75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</vt:i4>
      </vt:variant>
    </vt:vector>
  </HeadingPairs>
  <TitlesOfParts>
    <vt:vector size="10" baseType="lpstr">
      <vt:lpstr>Баланс</vt:lpstr>
      <vt:lpstr>ОПУ</vt:lpstr>
      <vt:lpstr>Капитал</vt:lpstr>
      <vt:lpstr>ОДДС</vt:lpstr>
      <vt:lpstr>ОПУ!_Hlk35446127</vt:lpstr>
      <vt:lpstr>Баланс!_Hlk523759641</vt:lpstr>
      <vt:lpstr>ОПУ!_Hlk523759728</vt:lpstr>
      <vt:lpstr>ОПУ!_Hlk9584503</vt:lpstr>
      <vt:lpstr>Капитал!Область_печати</vt:lpstr>
      <vt:lpstr>ОДДС!Область_печати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Yana Arkhipova</dc:creator>
  <cp:lastModifiedBy>admin</cp:lastModifiedBy>
  <cp:lastPrinted>2022-11-17T10:45:14Z</cp:lastPrinted>
  <dcterms:created xsi:type="dcterms:W3CDTF">2020-11-17T11:18:59Z</dcterms:created>
  <dcterms:modified xsi:type="dcterms:W3CDTF">2023-03-25T18:12:52Z</dcterms:modified>
</cp:coreProperties>
</file>