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9440" windowHeight="7410" firstSheet="19" activeTab="22"/>
  </bookViews>
  <sheets>
    <sheet name="форма 3(01)" sheetId="1" r:id="rId1"/>
    <sheet name="ф1" sheetId="2" r:id="rId2"/>
    <sheet name="осв" sheetId="3" r:id="rId3"/>
    <sheet name="ф2" sheetId="4" r:id="rId4"/>
    <sheet name="ф4" sheetId="5" r:id="rId5"/>
    <sheet name="осв1" sheetId="6" r:id="rId6"/>
    <sheet name="расчет прибыли4" sheetId="7" r:id="rId7"/>
    <sheet name="ф1 (1 кв)" sheetId="8" r:id="rId8"/>
    <sheet name="осв 4" sheetId="9" r:id="rId9"/>
    <sheet name="ф1( 4)" sheetId="10" r:id="rId10"/>
    <sheet name="ф2 (4)" sheetId="11" r:id="rId11"/>
    <sheet name="ф4 (1 кв)" sheetId="12" r:id="rId12"/>
    <sheet name="форма 3(1кв последний)" sheetId="13" r:id="rId13"/>
    <sheet name="осв 1 кв" sheetId="14" r:id="rId14"/>
    <sheet name="сч 1000март" sheetId="15" r:id="rId15"/>
    <sheet name="сч 1000 за 1 кв" sheetId="16" r:id="rId16"/>
    <sheet name="ф2 (3) " sheetId="17" r:id="rId17"/>
    <sheet name="ф3 1 кв" sheetId="18" r:id="rId18"/>
    <sheet name="осв посл за 1 кв" sheetId="19" r:id="rId19"/>
    <sheet name="ф1 06" sheetId="20" r:id="rId20"/>
    <sheet name="ф206" sheetId="21" r:id="rId21"/>
    <sheet name="ф306" sheetId="22" r:id="rId22"/>
    <sheet name="ф406" sheetId="23" r:id="rId23"/>
  </sheets>
  <externalReferences>
    <externalReference r:id="rId26"/>
  </externalReferences>
  <definedNames>
    <definedName name="_xlnm.Print_Area" localSheetId="20">'ф206'!$A$1:$F$47</definedName>
  </definedNames>
  <calcPr fullCalcOnLoad="1"/>
</workbook>
</file>

<file path=xl/comments1.xml><?xml version="1.0" encoding="utf-8"?>
<comments xmlns="http://schemas.openxmlformats.org/spreadsheetml/2006/main">
  <authors>
    <author>r.yaeva</author>
  </authors>
  <commentList>
    <comment ref="E72" authorId="0">
      <text>
        <r>
          <rPr>
            <b/>
            <sz val="8"/>
            <rFont val="Tahoma"/>
            <family val="2"/>
          </rPr>
          <t xml:space="preserve">=900100+1692+195888
</t>
        </r>
      </text>
    </comment>
  </commentList>
</comments>
</file>

<file path=xl/comments10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13.xml><?xml version="1.0" encoding="utf-8"?>
<comments xmlns="http://schemas.openxmlformats.org/spreadsheetml/2006/main">
  <authors>
    <author>r.yaeva</author>
  </authors>
  <commentList>
    <comment ref="E72" authorId="0">
      <text>
        <r>
          <rPr>
            <b/>
            <sz val="8"/>
            <rFont val="Tahoma"/>
            <family val="2"/>
          </rPr>
          <t xml:space="preserve">=900100+1692+195888
</t>
        </r>
      </text>
    </comment>
  </commentList>
</comments>
</file>

<file path=xl/comments2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20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22.xml><?xml version="1.0" encoding="utf-8"?>
<comments xmlns="http://schemas.openxmlformats.org/spreadsheetml/2006/main">
  <authors>
    <author>r.yaeva</author>
  </authors>
  <commentList>
    <comment ref="E72" authorId="0">
      <text>
        <r>
          <rPr>
            <b/>
            <sz val="8"/>
            <rFont val="Tahoma"/>
            <family val="2"/>
          </rPr>
          <t xml:space="preserve">=900100+1692+195888
</t>
        </r>
      </text>
    </comment>
  </commentList>
</comments>
</file>

<file path=xl/comments7.xml><?xml version="1.0" encoding="utf-8"?>
<comments xmlns="http://schemas.openxmlformats.org/spreadsheetml/2006/main">
  <authors>
    <author>a.sarsenova</author>
  </authors>
  <commentList>
    <comment ref="B36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</commentList>
</comments>
</file>

<file path=xl/comments8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sharedStrings.xml><?xml version="1.0" encoding="utf-8"?>
<sst xmlns="http://schemas.openxmlformats.org/spreadsheetml/2006/main" count="2274" uniqueCount="643">
  <si>
    <t>к приказу Министра Финансов Республики Казахстан</t>
  </si>
  <si>
    <t>Код строки</t>
  </si>
  <si>
    <t>Руководитель</t>
  </si>
  <si>
    <t>Главный бухгалтер</t>
  </si>
  <si>
    <t>Приложение 4</t>
  </si>
  <si>
    <t>от 23 октября 2010 г. № 422</t>
  </si>
  <si>
    <t>Отчет о движении денежных средств (прямой метод)</t>
  </si>
  <si>
    <t>тыс.тенге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</si>
  <si>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</si>
  <si>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</si>
  <si>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</si>
  <si>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</si>
  <si>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</si>
  <si>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</si>
  <si>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</si>
  <si>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</si>
  <si>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</si>
  <si>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</si>
  <si>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</si>
  <si>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</si>
  <si>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</si>
  <si>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</si>
  <si>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</si>
  <si>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</si>
  <si>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</si>
  <si>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</si>
  <si>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</si>
  <si>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</si>
  <si>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</si>
  <si>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</si>
  <si>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</si>
  <si>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</si>
  <si>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</si>
  <si>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</si>
  <si>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</si>
  <si>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</si>
  <si>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</si>
  <si>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</si>
  <si>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</si>
  <si>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</si>
  <si>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</si>
  <si>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</si>
  <si>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</si>
  <si>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</si>
  <si>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</si>
  <si>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</si>
  <si>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</si>
  <si>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</si>
  <si>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</si>
  <si>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</si>
  <si>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</si>
  <si>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</si>
  <si>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</si>
  <si>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</si>
  <si>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</si>
  <si>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</si>
  <si>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</si>
  <si>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</si>
  <si>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</si>
  <si>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</si>
  <si>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</si>
  <si>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</si>
  <si>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</si>
  <si>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</si>
  <si>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</si>
  <si>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 xml:space="preserve">                                                   на «31» января 2015 года</t>
  </si>
  <si>
    <t>Приложение 2</t>
  </si>
  <si>
    <t>от 20 августа 2010 г. № 422</t>
  </si>
  <si>
    <t>Бухгалтерский баланс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</si>
  <si>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</si>
  <si>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</si>
  <si>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</si>
  <si>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</si>
  <si>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</si>
  <si>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</si>
  <si>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</si>
  <si>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</si>
  <si>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</si>
  <si>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</si>
  <si>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</si>
  <si>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</si>
  <si>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</si>
  <si>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</si>
  <si>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</si>
  <si>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</si>
  <si>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</si>
  <si>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</si>
  <si>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</si>
  <si>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</si>
  <si>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</si>
  <si>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</si>
  <si>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</si>
  <si>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</si>
  <si>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</si>
  <si>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</si>
  <si>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</si>
  <si>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</si>
  <si>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</si>
  <si>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</si>
  <si>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</si>
  <si>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</si>
  <si>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</si>
  <si>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</si>
  <si>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</si>
  <si>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</si>
  <si>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</si>
  <si>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</si>
  <si>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</si>
  <si>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</si>
  <si>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</si>
  <si>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</si>
  <si>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</si>
  <si>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</si>
  <si>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</si>
  <si>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</si>
  <si>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</si>
  <si>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</si>
  <si>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</si>
  <si>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</si>
  <si>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</si>
  <si>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</si>
  <si>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</si>
  <si>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</si>
  <si>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</si>
  <si>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</si>
  <si>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</si>
  <si>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</si>
  <si>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          по состоянию на «31»января 2015 года</t>
  </si>
  <si>
    <t>АО МРЭК</t>
  </si>
  <si>
    <t>Оборотно-сальдовая ведомость за Январь 2015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</si>
  <si>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</si>
  <si>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</si>
  <si>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</si>
  <si>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</si>
  <si>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</si>
  <si>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</si>
  <si>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</si>
  <si>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</si>
  <si>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</si>
  <si>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</si>
  <si>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</si>
  <si>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</si>
  <si>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</si>
  <si>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1031, Денежные средства на текущих банковских счетах</t>
  </si>
  <si>
    <t>1050, Денежные средства на сберегательных счетах</t>
  </si>
  <si>
    <t>1051, Денежные средства на сберегательных счетах (до 3-х месяцев)</t>
  </si>
  <si>
    <t>1060, Прочие денежные средства</t>
  </si>
  <si>
    <t>1100, Краткосрочные финансовые инвестиции</t>
  </si>
  <si>
    <t>1140, Краткосрочные финансовые инвестиции, имеющиеся в наличие для продажи</t>
  </si>
  <si>
    <t>1200, Краткосрочная дебиторская задолженность</t>
  </si>
  <si>
    <t>1201, Задолженность за техобслуживание</t>
  </si>
  <si>
    <t>1202, Задолженность за подключение</t>
  </si>
  <si>
    <t>1210, Краткосрочная дебиторская задолженность покупателей и заказчиков</t>
  </si>
  <si>
    <t>1211,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</si>
  <si>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</si>
  <si>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подочетных лиц</t>
  </si>
  <si>
    <t>1252, Задолженность по выплаченной заработной плате</t>
  </si>
  <si>
    <t>1255, Прочая краткосрочная дебиторская задолженность с работниками</t>
  </si>
  <si>
    <t>1270, Краткосрочные вознаграждения к получению</t>
  </si>
  <si>
    <t>1276, Краткосрочные начисленные вознаграждения по депозитам</t>
  </si>
  <si>
    <t>1280, Прочая краткосрочная дебиторская задолженность</t>
  </si>
  <si>
    <t>1282, Задолженность по претензиям</t>
  </si>
  <si>
    <t>1284, Прочая краткосрочная дебиторская задолженность</t>
  </si>
  <si>
    <t>1290, Резерв по сомнительным требованиям</t>
  </si>
  <si>
    <t>1291, Резерв по сомнительным требованиям по краткосрочной дебиторской задолженности покупателей и заказчиков</t>
  </si>
  <si>
    <t>1294, Резерв по сомнительным требованиям по прочим краткосрочным активам (по авансам выданным)</t>
  </si>
  <si>
    <t>1300, Запасы</t>
  </si>
  <si>
    <t>1310, Сырье и материалы</t>
  </si>
  <si>
    <t>1311, Сырье</t>
  </si>
  <si>
    <t>1312, Топливо</t>
  </si>
  <si>
    <t>1313, Запасные части</t>
  </si>
  <si>
    <t>1314, Строительные материалы</t>
  </si>
  <si>
    <t>1315, Прочее сырье и материалы</t>
  </si>
  <si>
    <t>1317, Резерв по устаревшим ТМЦ</t>
  </si>
  <si>
    <t>1320, Готовая продукция</t>
  </si>
  <si>
    <t>1324, Прочая готовая продукция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</si>
  <si>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</si>
  <si>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</si>
  <si>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</si>
  <si>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</si>
  <si>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</si>
  <si>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</si>
  <si>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</si>
  <si>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</si>
  <si>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1611, Краткосрочные авансы выданные под выполнение работ и оказание услуг и текущая часть авансов под выполнение работ</t>
  </si>
  <si>
    <t>1612, Краткосрочные авансы выданные под поставку ОС и текущая часть долгосрочных авансов, выданных под приобретение ОС</t>
  </si>
  <si>
    <t>1613, Краткосрочные авансы выданные по поставку ТМЗ и текущая часть долгосрочных авансов, выданных под поставку ТМЗ</t>
  </si>
  <si>
    <t>1620, Краткосрочные расходы будущих периодов</t>
  </si>
  <si>
    <t>1630, Прочие краткосрочные активы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</si>
  <si>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</si>
  <si>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</si>
  <si>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</si>
  <si>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2400, Основные средства</t>
  </si>
  <si>
    <t>2410, Основные средства</t>
  </si>
  <si>
    <t>2412, Здания и сооружения</t>
  </si>
  <si>
    <t>2413, Машины, оборудование и передаточные устройства</t>
  </si>
  <si>
    <t>2414, Транспортные средства</t>
  </si>
  <si>
    <t>2419, Прочее</t>
  </si>
  <si>
    <t>2420, Амортизация основных средств</t>
  </si>
  <si>
    <t>2421, Амортизация зданий и сооружений</t>
  </si>
  <si>
    <t>2422, Амортизация машин, оборудования и передаточных устройств</t>
  </si>
  <si>
    <t>2423, Амортизация транспортных средств</t>
  </si>
  <si>
    <t>2427, Амортизация прочих основных средств</t>
  </si>
  <si>
    <t>2700, Нематериальные активы</t>
  </si>
  <si>
    <t>2730, Прочие нематериальные активы</t>
  </si>
  <si>
    <t>2732, Программное обеспечение</t>
  </si>
  <si>
    <t>2733, Лицензии и франшизы</t>
  </si>
  <si>
    <t>2735, Прочие нематериальные активы</t>
  </si>
  <si>
    <t>2740, Амортизация прочих нематериальных активов</t>
  </si>
  <si>
    <t>2742, Амортизация программного обеспечения</t>
  </si>
  <si>
    <t>2743, Амортизация лицензий и франшиз</t>
  </si>
  <si>
    <t>2745, Амортизация прочих нематериальных активов</t>
  </si>
  <si>
    <t>2900, Прочие долгосрочные активы</t>
  </si>
  <si>
    <t>2910, Долгосрочные авансы выданные</t>
  </si>
  <si>
    <t>2912, Долгосрочные авансы выданные под приобретение ОС</t>
  </si>
  <si>
    <t>2930, Незавершенное строительство</t>
  </si>
  <si>
    <t>2931, Незавершенное строительство</t>
  </si>
  <si>
    <t>3000, Краткосрочные финансовые обязательства</t>
  </si>
  <si>
    <t>3030, Краткосрочная кредиторская задолженность по дивидендам и доходам участников</t>
  </si>
  <si>
    <t>3031, Расчеты по простым акциям</t>
  </si>
  <si>
    <t>3032, Расчеты по привилегированным акциям</t>
  </si>
  <si>
    <t>3040, Текущая часть долгосрочных финансовых обязательств</t>
  </si>
  <si>
    <t>3041, Текущая часть долгосрочных займов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</si>
  <si>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</si>
  <si>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</si>
  <si>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</si>
  <si>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</si>
  <si>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</si>
  <si>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3170, Налог на транспортные средства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</si>
  <si>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</si>
  <si>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</si>
  <si>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</si>
  <si>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</si>
  <si>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</si>
  <si>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</si>
  <si>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3313, Прочая краткосрочная кредиторская задолженность поставщикам и подрядчикам</t>
  </si>
  <si>
    <t>3314, Краткосрочная кредит, задолжен, поставщикам и подрядчикам(материалы)</t>
  </si>
  <si>
    <t>3315, Краткосрочная кредит, задолжен, поставщикам и подрядчикам(услуги)</t>
  </si>
  <si>
    <t>3350, Краткосрочная задолженность по оплате труда</t>
  </si>
  <si>
    <t>3380, Краткосрочные вознаграждения к выплате</t>
  </si>
  <si>
    <t>3385, Прочие краткосрочные начисленные вознаграждения</t>
  </si>
  <si>
    <t>3390, Прочая краткосрочная кредиторская задолженность</t>
  </si>
  <si>
    <t>3394, Задолженность по депонированной заработной плате</t>
  </si>
  <si>
    <t>3395, Задолженность по исполнительным листам</t>
  </si>
  <si>
    <t>3396, Задолженность перед подотчетными лицами</t>
  </si>
  <si>
    <t>3397, Прочая краткосрочная кредиторская задолженность</t>
  </si>
  <si>
    <t>3401, Прочая кредиторская задолженность(687.1.5)</t>
  </si>
  <si>
    <t>3402, Прочая краткосрочная кредиторская 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</si>
  <si>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</si>
  <si>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</si>
  <si>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3431,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</si>
  <si>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</si>
  <si>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</si>
  <si>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3515, Авансы краткосрочные,  полученные под выполнение прочих работ и оказание прочих услуг</t>
  </si>
  <si>
    <t>3516, Переплата за услуги</t>
  </si>
  <si>
    <t>4000, Долгосрочные финансовые обязательства</t>
  </si>
  <si>
    <t>4020, Долгосрочные займы полученные от организаций осуществляющие банковские операции без лицензии уполномоченного органа</t>
  </si>
  <si>
    <t>4024, Займы по плате за доп. мощности</t>
  </si>
  <si>
    <t>4025, Займы по облигациям</t>
  </si>
  <si>
    <t>4030, Прочие долгосрочные финансовые обязательства</t>
  </si>
  <si>
    <t>4033, Обязательства по привилигированным акциям</t>
  </si>
  <si>
    <t>4035, Отсроченный доход</t>
  </si>
  <si>
    <t>4200, Долгосрочные оценочные обязательства</t>
  </si>
  <si>
    <t>4230, Долгосрочные оценочные обязательства по вознаграждениям работникам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</si>
  <si>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</si>
  <si>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</si>
  <si>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</si>
  <si>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5010, Привилегированные акции</t>
  </si>
  <si>
    <t>5020, Простые акции</t>
  </si>
  <si>
    <t>5200, Выкупленные собственные долевые инструменты</t>
  </si>
  <si>
    <t>5210, Выкупленные собственные долевые инструменты</t>
  </si>
  <si>
    <t>5300, Эмиссионный доход</t>
  </si>
  <si>
    <t>5310, Эмиссионный доход</t>
  </si>
  <si>
    <t>5400, Резервы</t>
  </si>
  <si>
    <t>5410, Резервный капитал установленный учредительными документами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</si>
  <si>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</si>
  <si>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</si>
  <si>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</si>
  <si>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</si>
  <si>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</si>
  <si>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</si>
  <si>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</si>
  <si>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6012, Доход от реализации услуг</t>
  </si>
  <si>
    <t>6100, Доходы от финансирования</t>
  </si>
  <si>
    <t>6110, Доходы по вознаграждениям</t>
  </si>
  <si>
    <t>6111, Доходы по вознаграждениям - Вознаграждение (купон) по договору</t>
  </si>
  <si>
    <t>6200, Прочие доходы</t>
  </si>
  <si>
    <t>6250, Доходы от курсовой разницы</t>
  </si>
  <si>
    <t>6280, Прочие доходы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</si>
  <si>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</si>
  <si>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</si>
  <si>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</si>
  <si>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</si>
  <si>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расходы, идущие на вычет по КПН</t>
  </si>
  <si>
    <t>7212, Административные расходы, не идущие на вычет по КПН</t>
  </si>
  <si>
    <t>7300, Расходы на финансирование</t>
  </si>
  <si>
    <t>7310, Расходы по вознаграждениям</t>
  </si>
  <si>
    <t>7313, Амортизация скидок и премий, связанных с займами, векселями и облигациями</t>
  </si>
  <si>
    <t>7400, Прочие расходы</t>
  </si>
  <si>
    <t>7470, Прочие расходы</t>
  </si>
  <si>
    <t>7700, Расходы по корпоративному подоходному налогу</t>
  </si>
  <si>
    <t>7710, Расходы по корпоративному подоходному налогу</t>
  </si>
  <si>
    <t>7712, Текущее налоговое обязательство по корпоративному подоходному налогу</t>
  </si>
  <si>
    <t>8100, Основное производство</t>
  </si>
  <si>
    <t>8110, Основное производство</t>
  </si>
  <si>
    <t>8111, Основное производство (МОЛ)</t>
  </si>
  <si>
    <t>8112, Основное производство (над)</t>
  </si>
  <si>
    <t>8300, Вспомогательные производства</t>
  </si>
  <si>
    <t>8310, Вспомогательные производства</t>
  </si>
  <si>
    <t>8400, Накладные расходы</t>
  </si>
  <si>
    <t>8410, Накладные расходы</t>
  </si>
  <si>
    <t>8420, Ремонт основных средств, выполненный собственными силами</t>
  </si>
  <si>
    <t>8423, Текущий ремонт автотранспорта</t>
  </si>
  <si>
    <t>Итого</t>
  </si>
  <si>
    <t>Приложение 3</t>
  </si>
  <si>
    <t>Отчет о прибылях и убытках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</si>
  <si>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</si>
  <si>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</si>
  <si>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</si>
  <si>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</si>
  <si>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</si>
  <si>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</si>
  <si>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</si>
  <si>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</si>
  <si>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</si>
  <si>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</si>
  <si>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</si>
  <si>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</si>
  <si>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</si>
  <si>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</si>
  <si>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</si>
  <si>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</si>
  <si>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</si>
  <si>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</si>
  <si>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</si>
  <si>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</si>
  <si>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</si>
  <si>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АО "Мангистауская распределительная электросетевая компания"</t>
  </si>
  <si>
    <t>Источник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</si>
  <si>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</si>
  <si>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</si>
  <si>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</si>
  <si>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</si>
  <si>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</si>
  <si>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</si>
  <si>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</si>
  <si>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</si>
  <si>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</si>
  <si>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</si>
  <si>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</si>
  <si>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</si>
  <si>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</si>
  <si>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</si>
  <si>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</si>
  <si>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</si>
  <si>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</si>
  <si>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</si>
  <si>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</si>
  <si>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</si>
  <si>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</si>
  <si>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</si>
  <si>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</si>
  <si>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</si>
  <si>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</si>
  <si>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</si>
  <si>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</si>
  <si>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</si>
  <si>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</si>
  <si>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</si>
  <si>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</si>
  <si>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</si>
  <si>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</si>
  <si>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</si>
  <si>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</si>
  <si>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</si>
  <si>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</si>
  <si>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</si>
  <si>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</si>
  <si>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 xml:space="preserve">Сальдо на 1 января 2014 года  </t>
  </si>
  <si>
    <t>на конец отчетного периода</t>
  </si>
  <si>
    <t>Отчет об изменениях в собственном капитале по состоянию на 31.01.2015г</t>
  </si>
  <si>
    <t xml:space="preserve">   по состоянию на «31»января 2015 года</t>
  </si>
  <si>
    <t>Сальдо на 31декабря  2014г.</t>
  </si>
  <si>
    <t xml:space="preserve">Сальдо на 1 января 2015 года  </t>
  </si>
  <si>
    <t xml:space="preserve">     Расчет     прибыли   2015 ГОД                                     </t>
  </si>
  <si>
    <t>31.01.2015 безпереоценки</t>
  </si>
  <si>
    <t>март2015г</t>
  </si>
  <si>
    <t>с начало года с переоценкой</t>
  </si>
  <si>
    <t>28.02.2015 безпереоценки</t>
  </si>
  <si>
    <t>с начало года без переоценки</t>
  </si>
  <si>
    <t>Реализация э/нергии</t>
  </si>
  <si>
    <t>Себестоимость реализ. э/э</t>
  </si>
  <si>
    <t>Валовый доход (убыток)</t>
  </si>
  <si>
    <t>Расходы периода (всего)</t>
  </si>
  <si>
    <t>Общие и админстр,расходы</t>
  </si>
  <si>
    <t>Расходы периода за счет прибыли</t>
  </si>
  <si>
    <t>Расходы в виде вознаграждения</t>
  </si>
  <si>
    <t>Резерв по устаревшим тмз</t>
  </si>
  <si>
    <t>Резерв по отпускам</t>
  </si>
  <si>
    <t>Актуарные расчеты</t>
  </si>
  <si>
    <t>Доход от основной деятельности</t>
  </si>
  <si>
    <t>Прочая прибыль:</t>
  </si>
  <si>
    <t>за техобслуживание</t>
  </si>
  <si>
    <t>за подключение</t>
  </si>
  <si>
    <t>доходы в виде вознаграждении</t>
  </si>
  <si>
    <t>доход от курсовой разницы</t>
  </si>
  <si>
    <t>списание кт зад/ти(возврат госпошл)</t>
  </si>
  <si>
    <t>признание отсроченного дохода</t>
  </si>
  <si>
    <t>доход от реализац. списания тмз, ОС</t>
  </si>
  <si>
    <t>доход от  безвозмездного оприходовании ОС, ОТ ВОССТАНОВЛЕНИЕ ОБЕСЦНЕНИЕ ТМЗ</t>
  </si>
  <si>
    <t>доход от пении,штрафа</t>
  </si>
  <si>
    <t xml:space="preserve">прочие доходы </t>
  </si>
  <si>
    <t>вознаграждения по депозиту</t>
  </si>
  <si>
    <t>финдоход</t>
  </si>
  <si>
    <t>ИТОГО</t>
  </si>
  <si>
    <t>Прочие убытки</t>
  </si>
  <si>
    <t>штраф,пеня в бюджет,госпошлина</t>
  </si>
  <si>
    <t>расходы по курсовой разнице</t>
  </si>
  <si>
    <t>расходы по реализации ОС/выбытия ОС</t>
  </si>
  <si>
    <t>Прочие расходы (списание неликвидных мат.в)</t>
  </si>
  <si>
    <t xml:space="preserve">Доход (убыток) от обычной </t>
  </si>
  <si>
    <t>деятельности до налогооблажения</t>
  </si>
  <si>
    <t>отсроченный налог</t>
  </si>
  <si>
    <t>списание дисконта по ПДМ</t>
  </si>
  <si>
    <t>Корпоративный п/н</t>
  </si>
  <si>
    <t>дивиденды по привелиг.акц</t>
  </si>
  <si>
    <t>Чистый доход</t>
  </si>
  <si>
    <t>убыток</t>
  </si>
  <si>
    <t xml:space="preserve">          по состоянию на «31» марта 2015 года</t>
  </si>
  <si>
    <t>Оборотно-сальдовая ведомость за 1 квартал 2015 г.</t>
  </si>
  <si>
    <t>1022, Денежные средства в пути конвертация валюты</t>
  </si>
  <si>
    <t>1040, Денежные средства на карт-счетах</t>
  </si>
  <si>
    <t>3160, Земельный налог</t>
  </si>
  <si>
    <t>3190, Прочие налоги</t>
  </si>
  <si>
    <t>3311, Счета к оплате</t>
  </si>
  <si>
    <t>6160, Прочие доходы от финансирования</t>
  </si>
  <si>
    <t>7340, Прочие расходы на финансирование</t>
  </si>
  <si>
    <t>7410, Расходы по выбытию активов</t>
  </si>
  <si>
    <t>7412, Расходы по выбытию основных средств</t>
  </si>
  <si>
    <t>7430, Расходы по курсовой разнице</t>
  </si>
  <si>
    <t>7431, Отрицательная курсовая разница</t>
  </si>
  <si>
    <t>8424, Капитальный ремонт ВЛ и ПС</t>
  </si>
  <si>
    <t xml:space="preserve">Сальдо на 1 января 2014года  </t>
  </si>
  <si>
    <t>Сальдо на 31марта  2015г.</t>
  </si>
  <si>
    <t>Анализ счета 1000 за Март 2015 г.</t>
  </si>
  <si>
    <t>Счет</t>
  </si>
  <si>
    <t>Кор. Счет</t>
  </si>
  <si>
    <t>Начальное сальдо</t>
  </si>
  <si>
    <t>Оборот</t>
  </si>
  <si>
    <t>Конечное сальдо</t>
  </si>
  <si>
    <t>ПОСТУПЛЕНИЕ</t>
  </si>
  <si>
    <t>ВЫПЛАТЫ</t>
  </si>
  <si>
    <t>ДР.ПЛ.БЮДЖЕТ</t>
  </si>
  <si>
    <t>ЗАРПЛАТА</t>
  </si>
  <si>
    <t>ДИВИДЕНДЫ</t>
  </si>
  <si>
    <t xml:space="preserve">     ПДМ</t>
  </si>
  <si>
    <t>КПН</t>
  </si>
  <si>
    <t>АВАНСЫ ВЫДАННЫЕ</t>
  </si>
  <si>
    <t>РАСЧЕТЫ С ПОСТАВЩИКАМИ</t>
  </si>
  <si>
    <t>приход</t>
  </si>
  <si>
    <t>расход</t>
  </si>
  <si>
    <t>март</t>
  </si>
  <si>
    <t xml:space="preserve">                                                   на «31» марта 2015 года</t>
  </si>
  <si>
    <t xml:space="preserve">                          </t>
  </si>
  <si>
    <t>Анализ счета 1000 за 1 квартал 2015 г.</t>
  </si>
  <si>
    <t>прочие</t>
  </si>
  <si>
    <t>&lt;&lt;&lt;&lt;</t>
  </si>
  <si>
    <t xml:space="preserve">                                                          </t>
  </si>
  <si>
    <t xml:space="preserve"> Ф3. Отчет о движении денежных средств за период (прямой метод) и сверка операционной деятельности по косвенному методу </t>
  </si>
  <si>
    <t>Отчетный период</t>
  </si>
  <si>
    <t>Код стр</t>
  </si>
  <si>
    <t>Внутри Группы</t>
  </si>
  <si>
    <t>АО "Национальная компания "АММТП"</t>
  </si>
  <si>
    <t>Фил.грузовой район РГП АММТП Торговый морской порт</t>
  </si>
  <si>
    <t>АО "Эмбамунайгаз"(Атырау)</t>
  </si>
  <si>
    <t>МОДТ филиал  АО"Казахтелеком"</t>
  </si>
  <si>
    <t>АО "Казахтелеком" для  Объединение "Дальная Связь</t>
  </si>
  <si>
    <t>АО ЕвроАзияЭйр</t>
  </si>
  <si>
    <t>ТОО "OiI Construction Company"</t>
  </si>
  <si>
    <t>ТОО "OiI Services Companу"</t>
  </si>
  <si>
    <t>ТОО "Мунайтелеком"</t>
  </si>
  <si>
    <t>ТОО ҚазМұнайГаз Өнімдері</t>
  </si>
  <si>
    <t xml:space="preserve"> АО "Интергаз Центральная Азия" </t>
  </si>
  <si>
    <t>Западный  филиал  АО "КазТрансОйл"</t>
  </si>
  <si>
    <t>ТОО НМСК "Казмортрансфлот"</t>
  </si>
  <si>
    <t>ТОО "Казахский ГПЗ "</t>
  </si>
  <si>
    <t>ТОО "Управление по добыче транспортировки воды"</t>
  </si>
  <si>
    <t>ТОО "Темiржолэнерго"</t>
  </si>
  <si>
    <t>АО КАЗПОЧТА</t>
  </si>
  <si>
    <t>АО "Озенмунайгаз"</t>
  </si>
  <si>
    <t>ДГП  АО"Казахтелеком"</t>
  </si>
  <si>
    <t>ТОО БЕЙНЕУ-БАЙЛАНЫС Л/С 01169</t>
  </si>
  <si>
    <t>ТОО ЖЕТЫБАЙ-БАЙЛАНЫС Л/С 00818</t>
  </si>
  <si>
    <t>ТОО КУРЫК БАЙЛАНЫС Л/С 00990</t>
  </si>
  <si>
    <t>ТОО "Мангист. Ат. Энергет. Комб. Казатомпром"</t>
  </si>
  <si>
    <t>АО "КазТрансОйл"</t>
  </si>
  <si>
    <t>МАНГИСТАУСКОЕ РУТ Л/С 01279</t>
  </si>
  <si>
    <t>ТЮБКАРАГАНСК.ТЕЛЕКОМ Л/С 01454</t>
  </si>
  <si>
    <t>ЗМЭС АО КЕGОС</t>
  </si>
  <si>
    <t>ТОО Самрук-казына Контракт</t>
  </si>
  <si>
    <t>АО "САМРУК -ЭНЕРГО"</t>
  </si>
  <si>
    <t>Акционерное Общество "Разведка Добыча Казмунайгаз"</t>
  </si>
  <si>
    <t>ТОО "KMG EP- Catering (ТОО ОЗЕН ЕЛЕС)</t>
  </si>
  <si>
    <t>Внешние</t>
  </si>
  <si>
    <t>Внутри РК</t>
  </si>
  <si>
    <t>За пределами РК</t>
  </si>
  <si>
    <t>Всего</t>
  </si>
  <si>
    <t>1. Движение денежных средств по операционной деятельности</t>
  </si>
  <si>
    <t>1.1. Поступление денежных средств, 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</si>
  <si>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</si>
  <si>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продукции и товаров</t>
  </si>
  <si>
    <t xml:space="preserve">                                                                               </t>
  </si>
  <si>
    <t>реализация услуг</t>
  </si>
  <si>
    <t xml:space="preserve">                    </t>
  </si>
  <si>
    <t>авансы полученные</t>
  </si>
  <si>
    <t>дивиденды</t>
  </si>
  <si>
    <t>полученные вознаграждения (проценты)</t>
  </si>
  <si>
    <t>Полученные вознаграждения по  займам выданным, КРОМЕ дебиторской задолженности по финансовой аренде)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</si>
  <si>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</si>
  <si>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</si>
  <si>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</si>
  <si>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</si>
  <si>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</si>
  <si>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</si>
  <si>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</si>
  <si>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</si>
  <si>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</si>
  <si>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 xml:space="preserve">Погашение дебиторской задолженности по финансовой аренде </t>
  </si>
  <si>
    <t>Поступления по средствам клиентов</t>
  </si>
  <si>
    <t xml:space="preserve">Поступления по краткосрочным займам полученным </t>
  </si>
  <si>
    <t xml:space="preserve">Поступления по долгосрочным займам полученным 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</si>
  <si>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</si>
  <si>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</si>
  <si>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</si>
  <si>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</si>
  <si>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</si>
  <si>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</si>
  <si>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</si>
  <si>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1.2. Выбытие денежных средств, всего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</si>
  <si>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</si>
  <si>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</si>
  <si>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</si>
  <si>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</si>
  <si>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</si>
  <si>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</si>
  <si>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</si>
  <si>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</si>
  <si>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</si>
  <si>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</si>
  <si>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</si>
  <si>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</si>
  <si>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</si>
  <si>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</si>
  <si>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</si>
  <si>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</si>
  <si>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</si>
  <si>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</si>
  <si>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</si>
  <si>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</si>
  <si>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</si>
  <si>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</si>
  <si>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</si>
  <si>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 (для страховых организаций)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</si>
  <si>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</si>
  <si>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</si>
  <si>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</si>
  <si>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 xml:space="preserve">Поступления от продажи основных средств 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</si>
  <si>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</si>
  <si>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</si>
  <si>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</si>
  <si>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</si>
  <si>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</si>
  <si>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</si>
  <si>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 (для реального сектора)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</si>
  <si>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</si>
  <si>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</si>
  <si>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</si>
  <si>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</si>
  <si>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 xml:space="preserve">Дивиденды и прочие выплаты от совместно-контролируемых организаций 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</si>
  <si>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</si>
  <si>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</si>
  <si>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 (для реального сектора)</t>
  </si>
  <si>
    <t>Прочие поступления</t>
  </si>
  <si>
    <t>2.2. Выбытие денежных средств, всего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</si>
  <si>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</si>
  <si>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</si>
  <si>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</si>
  <si>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</si>
  <si>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</si>
  <si>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</si>
  <si>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</si>
  <si>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 (для реального сектора)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</si>
  <si>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</si>
  <si>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</si>
  <si>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</si>
  <si>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</si>
  <si>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Прочие выплаты</t>
  </si>
  <si>
    <t>2.3. Чистое поступление денежных средств по инвестиционной деятельности</t>
  </si>
  <si>
    <t xml:space="preserve">3. Движение денежных средств по финансовой деятельности </t>
  </si>
  <si>
    <t>3.1. Поступление денежных средств, всего</t>
  </si>
  <si>
    <t>Поступления от выпуска акций и взносы в уставный капитал, в том числе: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</si>
  <si>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</si>
  <si>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</si>
  <si>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</si>
  <si>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</si>
  <si>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</si>
  <si>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организаций, в том числе:</t>
  </si>
  <si>
    <t>Поступления по краткосрочным займам полученным</t>
  </si>
  <si>
    <t>Поступления по долгосрочным займам полученным</t>
  </si>
  <si>
    <t>Продажа собственных акций (не первичное размещение)</t>
  </si>
  <si>
    <t xml:space="preserve">Прочие поступления </t>
  </si>
  <si>
    <t>3.2. Выбытие денежных средств, всего</t>
  </si>
  <si>
    <t>Приобретение собственных акций</t>
  </si>
  <si>
    <t>Погашение выпущенных долговых ценных бумаг (облигаций)</t>
  </si>
  <si>
    <t xml:space="preserve">Погашение основного долга по обязательствам по финансовой аренде </t>
  </si>
  <si>
    <t>Дивиденды, выплаченные:</t>
  </si>
  <si>
    <t xml:space="preserve"> - акционерам материнской компании</t>
  </si>
  <si>
    <t xml:space="preserve"> - неконтролирующим собственникам</t>
  </si>
  <si>
    <t>Прочие выплаты:</t>
  </si>
  <si>
    <t xml:space="preserve">Прочие выплаты </t>
  </si>
  <si>
    <t xml:space="preserve">3.3. Чистое поступление денежных средств по финансовой деятельности </t>
  </si>
  <si>
    <t xml:space="preserve">Влияние изменений обменного курса на сальдо денежных средств в иностранной валюте </t>
  </si>
  <si>
    <t xml:space="preserve">4. Чистое изменение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</si>
  <si>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</si>
  <si>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</si>
  <si>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  по состоянию на «31»марта 2015 года</t>
  </si>
  <si>
    <t>Отчет об изменениях в собственном капитале по состоянию на 31.03.2015г</t>
  </si>
  <si>
    <t>31.03.2015 безпереоценки</t>
  </si>
  <si>
    <t>Оборотно-сальдовая ведомость за Январь 2015 г. - Апрель 2015 г.</t>
  </si>
  <si>
    <t>2000, Долгосрочные финансовые инвестиции</t>
  </si>
  <si>
    <t>2020, Долгосрочные инвестиции, удерживаемые до погашения</t>
  </si>
  <si>
    <t>3020, Краткосрочные займы полученные от организаций осуществляющие банковские операции без лицензии уполномоченного органа</t>
  </si>
  <si>
    <t>3021, Займы, финансовая помощь группы компаний Самрук-Казына</t>
  </si>
  <si>
    <t>8421, Текущий ремонт ВЛ и ПС</t>
  </si>
  <si>
    <t>апрель 2015г</t>
  </si>
  <si>
    <t>30.04.2015 безпереоценки</t>
  </si>
  <si>
    <t xml:space="preserve">          по состоянию на «30» апреля 2015 года</t>
  </si>
  <si>
    <t xml:space="preserve">   по состоянию на «30»апреля 2015 года</t>
  </si>
  <si>
    <t xml:space="preserve">          по состоянию на «30» июня 2015 года</t>
  </si>
  <si>
    <t>Сальдо на 30июня2015г.</t>
  </si>
  <si>
    <t>Отчет об изменениях в собственном капитале по состоянию на 30.06.2015г</t>
  </si>
  <si>
    <t xml:space="preserve">   по состоянию на «30» июня 2015 года</t>
  </si>
  <si>
    <t xml:space="preserve">                                                   на «30» июня 2015 года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</si>
</sst>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sz val="9"/>
      <color indexed="8"/>
      <name val="Arial Cyr"/>
      <family val="0"/>
    </font>
    <font>
      <b/>
      <sz val="8"/>
      <name val="Tahoma"/>
      <family val="2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2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12" borderId="0" applyNumberFormat="0" applyBorder="0" applyAlignment="0" applyProtection="0"/>
    <xf numFmtId="0" fontId="74" fillId="20" borderId="0" applyNumberFormat="0" applyBorder="0" applyAlignment="0" applyProtection="0"/>
    <xf numFmtId="0" fontId="74" fillId="25" borderId="0" applyNumberFormat="0" applyBorder="0" applyAlignment="0" applyProtection="0"/>
    <xf numFmtId="0" fontId="74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4" fillId="34" borderId="0" applyNumberFormat="0" applyBorder="0" applyAlignment="0" applyProtection="0"/>
    <xf numFmtId="0" fontId="74" fillId="35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5" fillId="40" borderId="10" applyNumberFormat="0" applyAlignment="0" applyProtection="0"/>
    <xf numFmtId="0" fontId="76" fillId="41" borderId="11" applyNumberFormat="0" applyAlignment="0" applyProtection="0"/>
    <xf numFmtId="0" fontId="77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12" applyNumberFormat="0" applyFill="0" applyAlignment="0" applyProtection="0"/>
    <xf numFmtId="0" fontId="79" fillId="0" borderId="13" applyNumberFormat="0" applyFill="0" applyAlignment="0" applyProtection="0"/>
    <xf numFmtId="0" fontId="80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82" fillId="42" borderId="16" applyNumberFormat="0" applyAlignment="0" applyProtection="0"/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87" fillId="0" borderId="18" applyNumberFormat="0" applyFill="0" applyAlignment="0" applyProtection="0"/>
    <xf numFmtId="0" fontId="20" fillId="0" borderId="0">
      <alignment/>
      <protection/>
    </xf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9" fillId="46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 vertical="top" wrapText="1"/>
    </xf>
    <xf numFmtId="3" fontId="23" fillId="0" borderId="19" xfId="100" applyNumberFormat="1" applyFont="1" applyFill="1" applyBorder="1" applyAlignment="1">
      <alignment horizontal="center" vertical="top" wrapText="1"/>
      <protection/>
    </xf>
    <xf numFmtId="3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/>
    </xf>
    <xf numFmtId="3" fontId="31" fillId="0" borderId="0" xfId="111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3" fontId="30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horizontal="center" vertical="top" wrapText="1"/>
    </xf>
    <xf numFmtId="3" fontId="26" fillId="0" borderId="0" xfId="0" applyNumberFormat="1" applyFont="1" applyFill="1" applyBorder="1" applyAlignment="1">
      <alignment horizontal="center" vertical="top" wrapText="1"/>
    </xf>
    <xf numFmtId="3" fontId="30" fillId="0" borderId="0" xfId="100" applyNumberFormat="1" applyFont="1" applyFill="1" applyBorder="1" applyAlignment="1">
      <alignment horizontal="center" vertical="top" wrapText="1"/>
      <protection/>
    </xf>
    <xf numFmtId="3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3" fontId="0" fillId="0" borderId="19" xfId="100" applyNumberFormat="1" applyFont="1" applyFill="1" applyBorder="1" applyAlignment="1">
      <alignment horizontal="center"/>
      <protection/>
    </xf>
    <xf numFmtId="192" fontId="32" fillId="0" borderId="0" xfId="0" applyNumberFormat="1" applyFont="1" applyFill="1" applyBorder="1" applyAlignment="1">
      <alignment horizontal="left" vertical="center"/>
    </xf>
    <xf numFmtId="3" fontId="0" fillId="47" borderId="19" xfId="100" applyNumberFormat="1" applyFont="1" applyFill="1" applyBorder="1" applyAlignment="1">
      <alignment horizontal="center"/>
      <protection/>
    </xf>
    <xf numFmtId="192" fontId="32" fillId="47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top" wrapText="1"/>
    </xf>
    <xf numFmtId="3" fontId="24" fillId="0" borderId="0" xfId="100" applyNumberFormat="1" applyFont="1" applyFill="1" applyBorder="1" applyAlignment="1">
      <alignment horizontal="center"/>
      <protection/>
    </xf>
    <xf numFmtId="3" fontId="21" fillId="0" borderId="0" xfId="10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6" fillId="0" borderId="0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3" fontId="25" fillId="0" borderId="19" xfId="0" applyNumberFormat="1" applyFont="1" applyBorder="1" applyAlignment="1">
      <alignment horizontal="center" vertical="top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3" fontId="29" fillId="0" borderId="1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top" wrapText="1"/>
    </xf>
    <xf numFmtId="3" fontId="26" fillId="0" borderId="19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22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top" wrapText="1"/>
    </xf>
    <xf numFmtId="3" fontId="31" fillId="0" borderId="19" xfId="111" applyNumberFormat="1" applyFont="1" applyFill="1" applyBorder="1" applyAlignment="1">
      <alignment horizontal="center" vertical="center"/>
    </xf>
    <xf numFmtId="3" fontId="31" fillId="47" borderId="19" xfId="111" applyNumberFormat="1" applyFont="1" applyFill="1" applyBorder="1" applyAlignment="1">
      <alignment horizontal="center" vertical="center"/>
    </xf>
    <xf numFmtId="3" fontId="37" fillId="0" borderId="23" xfId="0" applyNumberFormat="1" applyFont="1" applyFill="1" applyBorder="1" applyAlignment="1">
      <alignment horizontal="center" vertical="top" wrapText="1"/>
    </xf>
    <xf numFmtId="3" fontId="37" fillId="0" borderId="23" xfId="0" applyNumberFormat="1" applyFont="1" applyBorder="1" applyAlignment="1">
      <alignment horizontal="center" vertical="top" wrapText="1"/>
    </xf>
    <xf numFmtId="3" fontId="38" fillId="0" borderId="2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38" fillId="0" borderId="23" xfId="0" applyNumberFormat="1" applyFont="1" applyBorder="1" applyAlignment="1">
      <alignment horizontal="center" vertical="top" wrapText="1"/>
    </xf>
    <xf numFmtId="3" fontId="35" fillId="0" borderId="23" xfId="0" applyNumberFormat="1" applyFont="1" applyFill="1" applyBorder="1" applyAlignment="1">
      <alignment horizontal="center" vertical="top" wrapText="1"/>
    </xf>
    <xf numFmtId="3" fontId="39" fillId="0" borderId="2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31" fillId="0" borderId="19" xfId="100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39" fillId="0" borderId="23" xfId="0" applyNumberFormat="1" applyFont="1" applyFill="1" applyBorder="1" applyAlignment="1">
      <alignment horizontal="center" vertical="top" wrapText="1"/>
    </xf>
    <xf numFmtId="3" fontId="36" fillId="0" borderId="0" xfId="0" applyNumberFormat="1" applyFont="1" applyAlignment="1">
      <alignment/>
    </xf>
    <xf numFmtId="3" fontId="37" fillId="47" borderId="23" xfId="0" applyNumberFormat="1" applyFont="1" applyFill="1" applyBorder="1" applyAlignment="1">
      <alignment horizontal="center" vertical="top" wrapText="1"/>
    </xf>
    <xf numFmtId="3" fontId="37" fillId="0" borderId="24" xfId="0" applyNumberFormat="1" applyFont="1" applyFill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3" fontId="31" fillId="0" borderId="19" xfId="0" applyNumberFormat="1" applyFont="1" applyBorder="1" applyAlignment="1">
      <alignment horizontal="center"/>
    </xf>
    <xf numFmtId="178" fontId="36" fillId="0" borderId="0" xfId="0" applyNumberFormat="1" applyFont="1" applyAlignment="1">
      <alignment/>
    </xf>
    <xf numFmtId="3" fontId="38" fillId="0" borderId="23" xfId="0" applyNumberFormat="1" applyFont="1" applyFill="1" applyBorder="1" applyAlignment="1">
      <alignment vertical="top" wrapText="1"/>
    </xf>
    <xf numFmtId="3" fontId="38" fillId="0" borderId="23" xfId="0" applyNumberFormat="1" applyFont="1" applyFill="1" applyBorder="1" applyAlignment="1">
      <alignment vertical="top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32" fillId="33" borderId="26" xfId="0" applyNumberFormat="1" applyFont="1" applyFill="1" applyBorder="1" applyAlignment="1">
      <alignment horizontal="center" vertical="center" wrapText="1"/>
    </xf>
    <xf numFmtId="0" fontId="32" fillId="0" borderId="26" xfId="0" applyNumberFormat="1" applyFont="1" applyBorder="1" applyAlignment="1">
      <alignment horizontal="left" vertical="top" wrapText="1"/>
    </xf>
    <xf numFmtId="4" fontId="32" fillId="0" borderId="26" xfId="0" applyNumberFormat="1" applyFont="1" applyBorder="1" applyAlignment="1">
      <alignment horizontal="right" vertical="top" wrapText="1"/>
    </xf>
    <xf numFmtId="0" fontId="32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left" vertical="top" wrapText="1" indent="2"/>
    </xf>
    <xf numFmtId="4" fontId="30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right" vertical="top" wrapText="1"/>
    </xf>
    <xf numFmtId="0" fontId="44" fillId="0" borderId="26" xfId="0" applyNumberFormat="1" applyFont="1" applyBorder="1" applyAlignment="1">
      <alignment horizontal="left" vertical="top" wrapText="1" indent="2"/>
    </xf>
    <xf numFmtId="4" fontId="44" fillId="0" borderId="26" xfId="0" applyNumberFormat="1" applyFont="1" applyBorder="1" applyAlignment="1">
      <alignment horizontal="right" vertical="top" wrapText="1"/>
    </xf>
    <xf numFmtId="0" fontId="44" fillId="0" borderId="26" xfId="0" applyNumberFormat="1" applyFont="1" applyBorder="1" applyAlignment="1">
      <alignment horizontal="right" vertical="top" wrapText="1"/>
    </xf>
    <xf numFmtId="0" fontId="30" fillId="0" borderId="26" xfId="0" applyNumberFormat="1" applyFont="1" applyBorder="1" applyAlignment="1">
      <alignment horizontal="left" vertical="top" wrapText="1" indent="4"/>
    </xf>
    <xf numFmtId="0" fontId="44" fillId="0" borderId="26" xfId="0" applyNumberFormat="1" applyFont="1" applyBorder="1" applyAlignment="1">
      <alignment horizontal="left" vertical="top" wrapText="1" indent="4"/>
    </xf>
    <xf numFmtId="4" fontId="45" fillId="0" borderId="26" xfId="0" applyNumberFormat="1" applyFont="1" applyBorder="1" applyAlignment="1">
      <alignment horizontal="right" vertical="top" wrapText="1"/>
    </xf>
    <xf numFmtId="2" fontId="30" fillId="0" borderId="26" xfId="0" applyNumberFormat="1" applyFont="1" applyBorder="1" applyAlignment="1">
      <alignment horizontal="right" vertical="top" wrapText="1"/>
    </xf>
    <xf numFmtId="4" fontId="46" fillId="0" borderId="26" xfId="0" applyNumberFormat="1" applyFont="1" applyBorder="1" applyAlignment="1">
      <alignment horizontal="right" vertical="top" wrapText="1"/>
    </xf>
    <xf numFmtId="0" fontId="47" fillId="33" borderId="26" xfId="0" applyNumberFormat="1" applyFont="1" applyFill="1" applyBorder="1" applyAlignment="1">
      <alignment horizontal="left" vertical="top"/>
    </xf>
    <xf numFmtId="200" fontId="47" fillId="33" borderId="26" xfId="0" applyNumberFormat="1" applyFont="1" applyFill="1" applyBorder="1" applyAlignment="1">
      <alignment horizontal="right" vertical="top" wrapText="1"/>
    </xf>
    <xf numFmtId="0" fontId="36" fillId="0" borderId="0" xfId="0" applyFont="1" applyAlignment="1">
      <alignment/>
    </xf>
    <xf numFmtId="3" fontId="48" fillId="0" borderId="19" xfId="100" applyNumberFormat="1" applyFont="1" applyFill="1" applyBorder="1" applyAlignment="1">
      <alignment horizontal="center" vertical="center" wrapText="1"/>
      <protection/>
    </xf>
    <xf numFmtId="3" fontId="48" fillId="0" borderId="27" xfId="112" applyNumberFormat="1" applyFont="1" applyFill="1" applyBorder="1" applyAlignment="1">
      <alignment horizontal="center" vertical="center"/>
    </xf>
    <xf numFmtId="199" fontId="48" fillId="0" borderId="27" xfId="112" applyNumberFormat="1" applyFont="1" applyFill="1" applyBorder="1" applyAlignment="1">
      <alignment horizontal="center" vertical="center"/>
    </xf>
    <xf numFmtId="3" fontId="37" fillId="0" borderId="28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36" fillId="0" borderId="0" xfId="0" applyFont="1" applyFill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0" fillId="0" borderId="0" xfId="96">
      <alignment/>
      <protection/>
    </xf>
    <xf numFmtId="0" fontId="21" fillId="4" borderId="0" xfId="96" applyFont="1" applyFill="1">
      <alignment/>
      <protection/>
    </xf>
    <xf numFmtId="0" fontId="22" fillId="0" borderId="0" xfId="96" applyFont="1">
      <alignment/>
      <protection/>
    </xf>
    <xf numFmtId="0" fontId="22" fillId="0" borderId="0" xfId="96" applyFont="1" applyAlignment="1">
      <alignment horizontal="left"/>
      <protection/>
    </xf>
    <xf numFmtId="0" fontId="51" fillId="48" borderId="0" xfId="96" applyFont="1" applyFill="1" applyAlignment="1">
      <alignment horizontal="left" wrapText="1"/>
      <protection/>
    </xf>
    <xf numFmtId="0" fontId="23" fillId="0" borderId="0" xfId="96" applyFont="1" applyFill="1" applyBorder="1">
      <alignment/>
      <protection/>
    </xf>
    <xf numFmtId="0" fontId="52" fillId="0" borderId="20" xfId="96" applyFont="1" applyFill="1" applyBorder="1" applyAlignment="1">
      <alignment horizontal="center" wrapText="1"/>
      <protection/>
    </xf>
    <xf numFmtId="0" fontId="52" fillId="0" borderId="20" xfId="96" applyFont="1" applyFill="1" applyBorder="1" applyAlignment="1">
      <alignment vertical="top" wrapText="1"/>
      <protection/>
    </xf>
    <xf numFmtId="0" fontId="52" fillId="0" borderId="20" xfId="96" applyFont="1" applyFill="1" applyBorder="1" applyAlignment="1">
      <alignment horizontal="left" wrapText="1" indent="1"/>
      <protection/>
    </xf>
    <xf numFmtId="0" fontId="55" fillId="0" borderId="20" xfId="96" applyFont="1" applyFill="1" applyBorder="1" applyAlignment="1">
      <alignment horizontal="left" wrapText="1"/>
      <protection/>
    </xf>
    <xf numFmtId="0" fontId="52" fillId="0" borderId="20" xfId="96" applyFont="1" applyBorder="1" applyAlignment="1">
      <alignment vertical="top" wrapText="1"/>
      <protection/>
    </xf>
    <xf numFmtId="0" fontId="53" fillId="0" borderId="20" xfId="96" applyFont="1" applyBorder="1" applyAlignment="1">
      <alignment wrapText="1"/>
      <protection/>
    </xf>
    <xf numFmtId="179" fontId="56" fillId="0" borderId="20" xfId="114" applyNumberFormat="1" applyFont="1" applyBorder="1" applyAlignment="1">
      <alignment vertical="center" wrapText="1"/>
    </xf>
    <xf numFmtId="179" fontId="57" fillId="0" borderId="20" xfId="114" applyNumberFormat="1" applyFont="1" applyBorder="1" applyAlignment="1">
      <alignment vertical="center" wrapText="1"/>
    </xf>
    <xf numFmtId="0" fontId="58" fillId="0" borderId="20" xfId="96" applyFont="1" applyBorder="1" applyAlignment="1">
      <alignment wrapText="1"/>
      <protection/>
    </xf>
    <xf numFmtId="179" fontId="59" fillId="0" borderId="20" xfId="114" applyNumberFormat="1" applyFont="1" applyBorder="1" applyAlignment="1">
      <alignment vertical="center" wrapText="1"/>
    </xf>
    <xf numFmtId="179" fontId="27" fillId="0" borderId="20" xfId="114" applyNumberFormat="1" applyFont="1" applyBorder="1" applyAlignment="1">
      <alignment vertical="center" wrapText="1"/>
    </xf>
    <xf numFmtId="0" fontId="52" fillId="0" borderId="20" xfId="96" applyFont="1" applyBorder="1" applyAlignment="1">
      <alignment wrapText="1"/>
      <protection/>
    </xf>
    <xf numFmtId="179" fontId="59" fillId="0" borderId="20" xfId="114" applyNumberFormat="1" applyFont="1" applyFill="1" applyBorder="1" applyAlignment="1">
      <alignment vertical="center" wrapText="1"/>
    </xf>
    <xf numFmtId="0" fontId="53" fillId="0" borderId="20" xfId="96" applyFont="1" applyBorder="1" applyAlignment="1">
      <alignment vertical="top" wrapText="1"/>
      <protection/>
    </xf>
    <xf numFmtId="0" fontId="55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60" fillId="0" borderId="20" xfId="96" applyFont="1" applyBorder="1" applyAlignment="1">
      <alignment vertical="top" wrapText="1"/>
      <protection/>
    </xf>
    <xf numFmtId="14" fontId="53" fillId="0" borderId="20" xfId="96" applyNumberFormat="1" applyFont="1" applyFill="1" applyBorder="1" applyAlignment="1">
      <alignment horizontal="center" vertical="top" wrapText="1"/>
      <protection/>
    </xf>
    <xf numFmtId="179" fontId="59" fillId="47" borderId="20" xfId="114" applyNumberFormat="1" applyFont="1" applyFill="1" applyBorder="1" applyAlignment="1">
      <alignment vertical="center" wrapText="1"/>
    </xf>
    <xf numFmtId="0" fontId="52" fillId="0" borderId="0" xfId="96" applyFont="1" applyBorder="1" applyAlignment="1">
      <alignment vertical="top" wrapText="1"/>
      <protection/>
    </xf>
    <xf numFmtId="14" fontId="53" fillId="0" borderId="0" xfId="96" applyNumberFormat="1" applyFont="1" applyFill="1" applyBorder="1" applyAlignment="1">
      <alignment horizontal="center" vertical="top" wrapText="1"/>
      <protection/>
    </xf>
    <xf numFmtId="179" fontId="61" fillId="0" borderId="0" xfId="114" applyNumberFormat="1" applyFont="1" applyBorder="1" applyAlignment="1">
      <alignment vertical="center" wrapText="1"/>
    </xf>
    <xf numFmtId="179" fontId="61" fillId="47" borderId="0" xfId="114" applyNumberFormat="1" applyFont="1" applyFill="1" applyBorder="1" applyAlignment="1">
      <alignment vertical="center" wrapText="1"/>
    </xf>
    <xf numFmtId="179" fontId="0" fillId="0" borderId="0" xfId="114" applyNumberFormat="1" applyFont="1" applyBorder="1" applyAlignment="1">
      <alignment vertical="center" wrapText="1"/>
    </xf>
    <xf numFmtId="179" fontId="36" fillId="0" borderId="0" xfId="114" applyNumberFormat="1" applyFont="1" applyBorder="1" applyAlignment="1">
      <alignment vertical="center" wrapText="1"/>
    </xf>
    <xf numFmtId="14" fontId="62" fillId="0" borderId="0" xfId="96" applyNumberFormat="1" applyFont="1" applyFill="1" applyBorder="1" applyAlignment="1">
      <alignment horizontal="center" vertical="top" wrapText="1"/>
      <protection/>
    </xf>
    <xf numFmtId="179" fontId="63" fillId="0" borderId="0" xfId="114" applyNumberFormat="1" applyFont="1" applyBorder="1" applyAlignment="1">
      <alignment vertical="center" wrapText="1"/>
    </xf>
    <xf numFmtId="0" fontId="36" fillId="0" borderId="0" xfId="96" applyFont="1">
      <alignment/>
      <protection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4" fontId="0" fillId="0" borderId="0" xfId="0" applyNumberFormat="1" applyAlignment="1">
      <alignment horizontal="left"/>
    </xf>
    <xf numFmtId="3" fontId="64" fillId="0" borderId="23" xfId="69" applyNumberFormat="1" applyFont="1" applyFill="1" applyBorder="1" applyAlignment="1">
      <alignment vertical="top" wrapText="1"/>
      <protection/>
    </xf>
    <xf numFmtId="3" fontId="64" fillId="0" borderId="23" xfId="69" applyNumberFormat="1" applyFont="1" applyFill="1" applyBorder="1" applyAlignment="1">
      <alignment horizontal="center" vertical="top" wrapText="1"/>
      <protection/>
    </xf>
    <xf numFmtId="3" fontId="26" fillId="0" borderId="27" xfId="0" applyNumberFormat="1" applyFont="1" applyFill="1" applyBorder="1" applyAlignment="1">
      <alignment horizontal="center" vertical="top" wrapText="1"/>
    </xf>
    <xf numFmtId="3" fontId="64" fillId="0" borderId="19" xfId="69" applyNumberFormat="1" applyFont="1" applyFill="1" applyBorder="1" applyAlignment="1">
      <alignment horizontal="center" vertical="top" wrapText="1"/>
      <protection/>
    </xf>
    <xf numFmtId="2" fontId="66" fillId="0" borderId="0" xfId="0" applyNumberFormat="1" applyFont="1" applyAlignment="1">
      <alignment wrapText="1"/>
    </xf>
    <xf numFmtId="0" fontId="36" fillId="0" borderId="29" xfId="0" applyFont="1" applyBorder="1" applyAlignment="1">
      <alignment/>
    </xf>
    <xf numFmtId="17" fontId="67" fillId="0" borderId="19" xfId="0" applyNumberFormat="1" applyFont="1" applyBorder="1" applyAlignment="1">
      <alignment horizontal="center" wrapText="1"/>
    </xf>
    <xf numFmtId="17" fontId="0" fillId="0" borderId="19" xfId="0" applyNumberFormat="1" applyBorder="1" applyAlignment="1">
      <alignment wrapText="1"/>
    </xf>
    <xf numFmtId="17" fontId="0" fillId="0" borderId="19" xfId="0" applyNumberFormat="1" applyBorder="1" applyAlignment="1">
      <alignment/>
    </xf>
    <xf numFmtId="0" fontId="0" fillId="0" borderId="19" xfId="0" applyBorder="1" applyAlignment="1">
      <alignment wrapText="1"/>
    </xf>
    <xf numFmtId="0" fontId="36" fillId="0" borderId="30" xfId="0" applyFont="1" applyBorder="1" applyAlignment="1">
      <alignment/>
    </xf>
    <xf numFmtId="0" fontId="0" fillId="0" borderId="19" xfId="0" applyBorder="1" applyAlignment="1">
      <alignment/>
    </xf>
    <xf numFmtId="0" fontId="36" fillId="0" borderId="31" xfId="0" applyFont="1" applyBorder="1" applyAlignment="1">
      <alignment wrapText="1"/>
    </xf>
    <xf numFmtId="4" fontId="0" fillId="0" borderId="19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0" fontId="66" fillId="0" borderId="32" xfId="0" applyFont="1" applyBorder="1" applyAlignment="1">
      <alignment wrapText="1"/>
    </xf>
    <xf numFmtId="4" fontId="81" fillId="0" borderId="19" xfId="0" applyNumberFormat="1" applyFont="1" applyBorder="1" applyAlignment="1">
      <alignment/>
    </xf>
    <xf numFmtId="0" fontId="81" fillId="0" borderId="19" xfId="0" applyFont="1" applyBorder="1" applyAlignment="1">
      <alignment/>
    </xf>
    <xf numFmtId="0" fontId="36" fillId="0" borderId="33" xfId="0" applyFont="1" applyBorder="1" applyAlignment="1">
      <alignment wrapText="1"/>
    </xf>
    <xf numFmtId="0" fontId="66" fillId="0" borderId="34" xfId="0" applyFont="1" applyBorder="1" applyAlignment="1">
      <alignment wrapText="1"/>
    </xf>
    <xf numFmtId="1" fontId="0" fillId="0" borderId="19" xfId="0" applyNumberFormat="1" applyBorder="1" applyAlignment="1">
      <alignment/>
    </xf>
    <xf numFmtId="0" fontId="36" fillId="0" borderId="35" xfId="0" applyFont="1" applyBorder="1" applyAlignment="1">
      <alignment wrapText="1"/>
    </xf>
    <xf numFmtId="0" fontId="36" fillId="0" borderId="20" xfId="0" applyFont="1" applyBorder="1" applyAlignment="1">
      <alignment wrapText="1"/>
    </xf>
    <xf numFmtId="0" fontId="66" fillId="0" borderId="36" xfId="0" applyFont="1" applyBorder="1" applyAlignment="1">
      <alignment wrapText="1"/>
    </xf>
    <xf numFmtId="0" fontId="36" fillId="0" borderId="37" xfId="0" applyFont="1" applyBorder="1" applyAlignment="1">
      <alignment wrapText="1"/>
    </xf>
    <xf numFmtId="0" fontId="66" fillId="0" borderId="29" xfId="0" applyFont="1" applyBorder="1" applyAlignment="1">
      <alignment wrapText="1"/>
    </xf>
    <xf numFmtId="0" fontId="36" fillId="0" borderId="30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66" fillId="0" borderId="38" xfId="0" applyFont="1" applyBorder="1" applyAlignment="1">
      <alignment wrapText="1"/>
    </xf>
    <xf numFmtId="0" fontId="66" fillId="0" borderId="31" xfId="0" applyFont="1" applyBorder="1" applyAlignment="1">
      <alignment wrapText="1"/>
    </xf>
    <xf numFmtId="4" fontId="36" fillId="0" borderId="19" xfId="0" applyNumberFormat="1" applyFont="1" applyBorder="1" applyAlignment="1">
      <alignment wrapText="1"/>
    </xf>
    <xf numFmtId="0" fontId="66" fillId="0" borderId="35" xfId="0" applyFont="1" applyBorder="1" applyAlignment="1">
      <alignment/>
    </xf>
    <xf numFmtId="0" fontId="36" fillId="0" borderId="31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2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68" fillId="0" borderId="26" xfId="0" applyNumberFormat="1" applyFont="1" applyBorder="1" applyAlignment="1">
      <alignment horizontal="right" vertical="top" wrapText="1"/>
    </xf>
    <xf numFmtId="2" fontId="44" fillId="0" borderId="26" xfId="0" applyNumberFormat="1" applyFont="1" applyBorder="1" applyAlignment="1">
      <alignment horizontal="right" vertical="top" wrapText="1"/>
    </xf>
    <xf numFmtId="0" fontId="42" fillId="0" borderId="0" xfId="99" applyFont="1" applyAlignment="1">
      <alignment horizontal="left"/>
      <protection/>
    </xf>
    <xf numFmtId="0" fontId="69" fillId="0" borderId="0" xfId="99">
      <alignment/>
      <protection/>
    </xf>
    <xf numFmtId="0" fontId="43" fillId="0" borderId="0" xfId="99" applyFont="1" applyAlignment="1">
      <alignment horizontal="left"/>
      <protection/>
    </xf>
    <xf numFmtId="0" fontId="69" fillId="0" borderId="0" xfId="99" applyAlignment="1">
      <alignment horizontal="left"/>
      <protection/>
    </xf>
    <xf numFmtId="0" fontId="32" fillId="13" borderId="39" xfId="99" applyNumberFormat="1" applyFont="1" applyFill="1" applyBorder="1" applyAlignment="1">
      <alignment horizontal="left" vertical="center" wrapText="1"/>
      <protection/>
    </xf>
    <xf numFmtId="0" fontId="32" fillId="13" borderId="39" xfId="99" applyNumberFormat="1" applyFont="1" applyFill="1" applyBorder="1" applyAlignment="1">
      <alignment horizontal="center" vertical="center" wrapText="1"/>
      <protection/>
    </xf>
    <xf numFmtId="1" fontId="44" fillId="32" borderId="39" xfId="99" applyNumberFormat="1" applyFont="1" applyFill="1" applyBorder="1" applyAlignment="1">
      <alignment horizontal="left" vertical="top"/>
      <protection/>
    </xf>
    <xf numFmtId="0" fontId="44" fillId="32" borderId="39" xfId="99" applyNumberFormat="1" applyFont="1" applyFill="1" applyBorder="1" applyAlignment="1">
      <alignment horizontal="left" vertical="top" wrapText="1"/>
      <protection/>
    </xf>
    <xf numFmtId="4" fontId="44" fillId="32" borderId="39" xfId="99" applyNumberFormat="1" applyFont="1" applyFill="1" applyBorder="1" applyAlignment="1">
      <alignment horizontal="right" vertical="top" wrapText="1"/>
      <protection/>
    </xf>
    <xf numFmtId="0" fontId="44" fillId="32" borderId="39" xfId="99" applyNumberFormat="1" applyFont="1" applyFill="1" applyBorder="1" applyAlignment="1">
      <alignment horizontal="right" vertical="top" wrapText="1"/>
      <protection/>
    </xf>
    <xf numFmtId="0" fontId="30" fillId="0" borderId="39" xfId="99" applyNumberFormat="1" applyFont="1" applyBorder="1" applyAlignment="1">
      <alignment horizontal="left" vertical="top" indent="2"/>
      <protection/>
    </xf>
    <xf numFmtId="1" fontId="30" fillId="0" borderId="39" xfId="99" applyNumberFormat="1" applyFont="1" applyBorder="1" applyAlignment="1">
      <alignment horizontal="left" vertical="top"/>
      <protection/>
    </xf>
    <xf numFmtId="4" fontId="30" fillId="0" borderId="39" xfId="99" applyNumberFormat="1" applyFont="1" applyBorder="1" applyAlignment="1">
      <alignment horizontal="right" vertical="top" wrapText="1"/>
      <protection/>
    </xf>
    <xf numFmtId="0" fontId="30" fillId="0" borderId="39" xfId="99" applyNumberFormat="1" applyFont="1" applyBorder="1" applyAlignment="1">
      <alignment horizontal="left" vertical="top" indent="4"/>
      <protection/>
    </xf>
    <xf numFmtId="0" fontId="30" fillId="0" borderId="39" xfId="99" applyNumberFormat="1" applyFont="1" applyBorder="1" applyAlignment="1">
      <alignment horizontal="right" vertical="top" wrapText="1"/>
      <protection/>
    </xf>
    <xf numFmtId="0" fontId="30" fillId="0" borderId="39" xfId="99" applyNumberFormat="1" applyFont="1" applyBorder="1" applyAlignment="1">
      <alignment horizontal="left" vertical="top" indent="6"/>
      <protection/>
    </xf>
    <xf numFmtId="0" fontId="30" fillId="32" borderId="39" xfId="99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0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70" fillId="0" borderId="0" xfId="0" applyNumberFormat="1" applyFont="1" applyFill="1" applyAlignment="1">
      <alignment/>
    </xf>
    <xf numFmtId="0" fontId="81" fillId="0" borderId="0" xfId="0" applyFont="1" applyFill="1" applyAlignment="1">
      <alignment/>
    </xf>
    <xf numFmtId="4" fontId="81" fillId="0" borderId="0" xfId="0" applyNumberFormat="1" applyFont="1" applyFill="1" applyAlignment="1">
      <alignment/>
    </xf>
    <xf numFmtId="4" fontId="81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center"/>
    </xf>
    <xf numFmtId="4" fontId="6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96" applyFont="1">
      <alignment/>
      <protection/>
    </xf>
    <xf numFmtId="0" fontId="42" fillId="0" borderId="0" xfId="97" applyFont="1" applyAlignment="1">
      <alignment horizontal="left"/>
      <protection/>
    </xf>
    <xf numFmtId="0" fontId="69" fillId="0" borderId="0" xfId="97">
      <alignment/>
      <protection/>
    </xf>
    <xf numFmtId="0" fontId="43" fillId="0" borderId="0" xfId="97" applyFont="1" applyAlignment="1">
      <alignment horizontal="left"/>
      <protection/>
    </xf>
    <xf numFmtId="0" fontId="69" fillId="0" borderId="0" xfId="97" applyAlignment="1">
      <alignment horizontal="left"/>
      <protection/>
    </xf>
    <xf numFmtId="0" fontId="32" fillId="13" borderId="39" xfId="97" applyNumberFormat="1" applyFont="1" applyFill="1" applyBorder="1" applyAlignment="1">
      <alignment horizontal="left" vertical="center" wrapText="1"/>
      <protection/>
    </xf>
    <xf numFmtId="0" fontId="32" fillId="13" borderId="39" xfId="97" applyNumberFormat="1" applyFont="1" applyFill="1" applyBorder="1" applyAlignment="1">
      <alignment horizontal="center" vertical="center" wrapText="1"/>
      <protection/>
    </xf>
    <xf numFmtId="1" fontId="44" fillId="32" borderId="39" xfId="97" applyNumberFormat="1" applyFont="1" applyFill="1" applyBorder="1" applyAlignment="1">
      <alignment horizontal="left" vertical="top"/>
      <protection/>
    </xf>
    <xf numFmtId="0" fontId="44" fillId="32" borderId="39" xfId="97" applyNumberFormat="1" applyFont="1" applyFill="1" applyBorder="1" applyAlignment="1">
      <alignment horizontal="left" vertical="top" wrapText="1"/>
      <protection/>
    </xf>
    <xf numFmtId="4" fontId="44" fillId="32" borderId="39" xfId="97" applyNumberFormat="1" applyFont="1" applyFill="1" applyBorder="1" applyAlignment="1">
      <alignment horizontal="right" vertical="top" wrapText="1"/>
      <protection/>
    </xf>
    <xf numFmtId="0" fontId="44" fillId="32" borderId="39" xfId="97" applyNumberFormat="1" applyFont="1" applyFill="1" applyBorder="1" applyAlignment="1">
      <alignment horizontal="right" vertical="top" wrapText="1"/>
      <protection/>
    </xf>
    <xf numFmtId="0" fontId="30" fillId="0" borderId="39" xfId="97" applyNumberFormat="1" applyFont="1" applyBorder="1" applyAlignment="1">
      <alignment horizontal="left" vertical="top" indent="2"/>
      <protection/>
    </xf>
    <xf numFmtId="1" fontId="30" fillId="0" borderId="39" xfId="97" applyNumberFormat="1" applyFont="1" applyBorder="1" applyAlignment="1">
      <alignment horizontal="left" vertical="top"/>
      <protection/>
    </xf>
    <xf numFmtId="4" fontId="30" fillId="0" borderId="39" xfId="97" applyNumberFormat="1" applyFont="1" applyBorder="1" applyAlignment="1">
      <alignment horizontal="right" vertical="top" wrapText="1"/>
      <protection/>
    </xf>
    <xf numFmtId="0" fontId="30" fillId="0" borderId="39" xfId="97" applyNumberFormat="1" applyFont="1" applyBorder="1" applyAlignment="1">
      <alignment horizontal="left" vertical="top" indent="4"/>
      <protection/>
    </xf>
    <xf numFmtId="0" fontId="30" fillId="0" borderId="39" xfId="97" applyNumberFormat="1" applyFont="1" applyBorder="1" applyAlignment="1">
      <alignment horizontal="right" vertical="top" wrapText="1"/>
      <protection/>
    </xf>
    <xf numFmtId="4" fontId="45" fillId="0" borderId="39" xfId="97" applyNumberFormat="1" applyFont="1" applyBorder="1" applyAlignment="1">
      <alignment horizontal="right" vertical="top" wrapText="1"/>
      <protection/>
    </xf>
    <xf numFmtId="0" fontId="30" fillId="0" borderId="39" xfId="97" applyNumberFormat="1" applyFont="1" applyBorder="1" applyAlignment="1">
      <alignment horizontal="left" vertical="top" indent="6"/>
      <protection/>
    </xf>
    <xf numFmtId="2" fontId="30" fillId="0" borderId="39" xfId="97" applyNumberFormat="1" applyFont="1" applyBorder="1" applyAlignment="1">
      <alignment horizontal="right" vertical="top" wrapText="1"/>
      <protection/>
    </xf>
    <xf numFmtId="0" fontId="30" fillId="32" borderId="39" xfId="97" applyNumberFormat="1" applyFont="1" applyFill="1" applyBorder="1" applyAlignment="1">
      <alignment horizontal="left" vertical="top"/>
      <protection/>
    </xf>
    <xf numFmtId="4" fontId="30" fillId="49" borderId="39" xfId="97" applyNumberFormat="1" applyFont="1" applyFill="1" applyBorder="1" applyAlignment="1">
      <alignment horizontal="right" vertical="top" wrapText="1"/>
      <protection/>
    </xf>
    <xf numFmtId="4" fontId="24" fillId="0" borderId="0" xfId="0" applyNumberFormat="1" applyFont="1" applyAlignment="1">
      <alignment/>
    </xf>
    <xf numFmtId="0" fontId="71" fillId="47" borderId="0" xfId="98" applyNumberFormat="1" applyFont="1" applyFill="1" applyAlignment="1">
      <alignment horizontal="center" vertical="center"/>
      <protection/>
    </xf>
    <xf numFmtId="0" fontId="61" fillId="47" borderId="0" xfId="98" applyNumberFormat="1" applyFont="1" applyFill="1" applyAlignment="1">
      <alignment horizontal="left" vertical="center"/>
      <protection/>
    </xf>
    <xf numFmtId="0" fontId="61" fillId="47" borderId="0" xfId="98" applyNumberFormat="1" applyFont="1" applyFill="1" applyAlignment="1">
      <alignment horizontal="center" vertical="center"/>
      <protection/>
    </xf>
    <xf numFmtId="0" fontId="63" fillId="47" borderId="0" xfId="98" applyNumberFormat="1" applyFont="1" applyFill="1" applyAlignment="1">
      <alignment horizontal="right" vertical="center"/>
      <protection/>
    </xf>
    <xf numFmtId="0" fontId="69" fillId="0" borderId="0" xfId="98">
      <alignment/>
      <protection/>
    </xf>
    <xf numFmtId="0" fontId="61" fillId="47" borderId="40" xfId="98" applyNumberFormat="1" applyFont="1" applyFill="1" applyBorder="1" applyAlignment="1">
      <alignment horizontal="center" vertical="center"/>
      <protection/>
    </xf>
    <xf numFmtId="0" fontId="23" fillId="0" borderId="40" xfId="98" applyNumberFormat="1" applyFont="1" applyBorder="1" applyAlignment="1">
      <alignment horizontal="left" vertical="center"/>
      <protection/>
    </xf>
    <xf numFmtId="0" fontId="63" fillId="4" borderId="19" xfId="98" applyNumberFormat="1" applyFont="1" applyFill="1" applyBorder="1" applyAlignment="1">
      <alignment horizontal="left" vertical="center" wrapText="1"/>
      <protection/>
    </xf>
    <xf numFmtId="0" fontId="63" fillId="4" borderId="41" xfId="98" applyNumberFormat="1" applyFont="1" applyFill="1" applyBorder="1" applyAlignment="1">
      <alignment horizontal="left" vertical="center" wrapText="1"/>
      <protection/>
    </xf>
    <xf numFmtId="0" fontId="63" fillId="4" borderId="42" xfId="98" applyNumberFormat="1" applyFont="1" applyFill="1" applyBorder="1" applyAlignment="1">
      <alignment horizontal="left" vertical="center" wrapText="1"/>
      <protection/>
    </xf>
    <xf numFmtId="0" fontId="63" fillId="4" borderId="19" xfId="98" applyNumberFormat="1" applyFont="1" applyFill="1" applyBorder="1" applyAlignment="1">
      <alignment horizontal="center" vertical="center" wrapText="1"/>
      <protection/>
    </xf>
    <xf numFmtId="0" fontId="63" fillId="4" borderId="27" xfId="98" applyNumberFormat="1" applyFont="1" applyFill="1" applyBorder="1" applyAlignment="1">
      <alignment horizontal="left" vertical="center" wrapText="1"/>
      <protection/>
    </xf>
    <xf numFmtId="0" fontId="42" fillId="0" borderId="19" xfId="98" applyNumberFormat="1" applyFont="1" applyBorder="1" applyAlignment="1">
      <alignment horizontal="center" vertical="center" wrapText="1"/>
      <protection/>
    </xf>
    <xf numFmtId="1" fontId="63" fillId="4" borderId="19" xfId="98" applyNumberFormat="1" applyFont="1" applyFill="1" applyBorder="1" applyAlignment="1">
      <alignment horizontal="center" vertical="center" wrapText="1"/>
      <protection/>
    </xf>
    <xf numFmtId="201" fontId="61" fillId="4" borderId="19" xfId="98" applyNumberFormat="1" applyFont="1" applyFill="1" applyBorder="1" applyAlignment="1">
      <alignment horizontal="right" vertical="center" indent="1"/>
      <protection/>
    </xf>
    <xf numFmtId="0" fontId="42" fillId="0" borderId="19" xfId="98" applyNumberFormat="1" applyFont="1" applyBorder="1" applyAlignment="1">
      <alignment horizontal="right" vertical="top"/>
      <protection/>
    </xf>
    <xf numFmtId="201" fontId="63" fillId="4" borderId="19" xfId="98" applyNumberFormat="1" applyFont="1" applyFill="1" applyBorder="1" applyAlignment="1">
      <alignment horizontal="right" vertical="center" indent="1"/>
      <protection/>
    </xf>
    <xf numFmtId="202" fontId="63" fillId="4" borderId="19" xfId="98" applyNumberFormat="1" applyFont="1" applyFill="1" applyBorder="1" applyAlignment="1">
      <alignment horizontal="right" vertical="center" indent="1"/>
      <protection/>
    </xf>
    <xf numFmtId="4" fontId="42" fillId="0" borderId="19" xfId="98" applyNumberFormat="1" applyFont="1" applyBorder="1" applyAlignment="1">
      <alignment horizontal="right" vertical="top"/>
      <protection/>
    </xf>
    <xf numFmtId="3" fontId="42" fillId="0" borderId="19" xfId="98" applyNumberFormat="1" applyFont="1" applyBorder="1" applyAlignment="1">
      <alignment horizontal="right" vertical="top"/>
      <protection/>
    </xf>
    <xf numFmtId="186" fontId="42" fillId="0" borderId="19" xfId="98" applyNumberFormat="1" applyFont="1" applyBorder="1" applyAlignment="1">
      <alignment horizontal="right" vertical="top"/>
      <protection/>
    </xf>
    <xf numFmtId="0" fontId="61" fillId="47" borderId="19" xfId="98" applyNumberFormat="1" applyFont="1" applyFill="1" applyBorder="1" applyAlignment="1">
      <alignment horizontal="left" vertical="center" wrapText="1"/>
      <protection/>
    </xf>
    <xf numFmtId="201" fontId="61" fillId="33" borderId="19" xfId="98" applyNumberFormat="1" applyFont="1" applyFill="1" applyBorder="1" applyAlignment="1">
      <alignment horizontal="right" vertical="center" indent="1"/>
      <protection/>
    </xf>
    <xf numFmtId="202" fontId="61" fillId="33" borderId="19" xfId="98" applyNumberFormat="1" applyFont="1" applyFill="1" applyBorder="1" applyAlignment="1">
      <alignment horizontal="right" vertical="center" indent="1"/>
      <protection/>
    </xf>
    <xf numFmtId="202" fontId="61" fillId="4" borderId="19" xfId="98" applyNumberFormat="1" applyFont="1" applyFill="1" applyBorder="1" applyAlignment="1">
      <alignment horizontal="right" vertical="center" indent="1"/>
      <protection/>
    </xf>
    <xf numFmtId="0" fontId="72" fillId="47" borderId="19" xfId="98" applyNumberFormat="1" applyFont="1" applyFill="1" applyBorder="1" applyAlignment="1">
      <alignment horizontal="left" vertical="center" wrapText="1" indent="1"/>
      <protection/>
    </xf>
    <xf numFmtId="2" fontId="42" fillId="0" borderId="19" xfId="98" applyNumberFormat="1" applyFont="1" applyBorder="1" applyAlignment="1">
      <alignment horizontal="right" vertical="top"/>
      <protection/>
    </xf>
    <xf numFmtId="0" fontId="63" fillId="47" borderId="19" xfId="98" applyNumberFormat="1" applyFont="1" applyFill="1" applyBorder="1" applyAlignment="1">
      <alignment horizontal="left" vertical="center" wrapText="1"/>
      <protection/>
    </xf>
    <xf numFmtId="201" fontId="63" fillId="33" borderId="19" xfId="98" applyNumberFormat="1" applyFont="1" applyFill="1" applyBorder="1" applyAlignment="1">
      <alignment horizontal="right" vertical="center" indent="1"/>
      <protection/>
    </xf>
    <xf numFmtId="202" fontId="0" fillId="0" borderId="0" xfId="0" applyNumberFormat="1" applyAlignment="1">
      <alignment/>
    </xf>
    <xf numFmtId="4" fontId="81" fillId="0" borderId="19" xfId="0" applyNumberFormat="1" applyFont="1" applyFill="1" applyBorder="1" applyAlignment="1">
      <alignment/>
    </xf>
    <xf numFmtId="4" fontId="81" fillId="0" borderId="0" xfId="0" applyNumberFormat="1" applyFont="1" applyAlignment="1">
      <alignment/>
    </xf>
    <xf numFmtId="0" fontId="24" fillId="0" borderId="0" xfId="0" applyFont="1" applyAlignment="1">
      <alignment/>
    </xf>
    <xf numFmtId="3" fontId="64" fillId="0" borderId="24" xfId="69" applyNumberFormat="1" applyFont="1" applyFill="1" applyBorder="1" applyAlignment="1">
      <alignment horizontal="center" vertical="top" wrapText="1"/>
      <protection/>
    </xf>
    <xf numFmtId="3" fontId="25" fillId="0" borderId="27" xfId="0" applyNumberFormat="1" applyFont="1" applyFill="1" applyBorder="1" applyAlignment="1">
      <alignment horizontal="center" vertical="top" wrapText="1"/>
    </xf>
    <xf numFmtId="3" fontId="64" fillId="0" borderId="24" xfId="69" applyNumberFormat="1" applyFont="1" applyFill="1" applyBorder="1" applyAlignment="1">
      <alignment vertical="top" wrapText="1"/>
      <protection/>
    </xf>
    <xf numFmtId="3" fontId="64" fillId="0" borderId="19" xfId="69" applyNumberFormat="1" applyFont="1" applyFill="1" applyBorder="1" applyAlignment="1">
      <alignment vertical="top" wrapText="1"/>
      <protection/>
    </xf>
    <xf numFmtId="3" fontId="30" fillId="0" borderId="42" xfId="0" applyNumberFormat="1" applyFont="1" applyFill="1" applyBorder="1" applyAlignment="1">
      <alignment horizontal="center" vertical="center"/>
    </xf>
    <xf numFmtId="3" fontId="29" fillId="0" borderId="42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3" fontId="26" fillId="0" borderId="41" xfId="0" applyNumberFormat="1" applyFont="1" applyFill="1" applyBorder="1" applyAlignment="1">
      <alignment horizontal="center" vertical="top" wrapText="1"/>
    </xf>
    <xf numFmtId="3" fontId="64" fillId="0" borderId="41" xfId="69" applyNumberFormat="1" applyFont="1" applyFill="1" applyBorder="1" applyAlignment="1">
      <alignment horizontal="center" vertical="top" wrapText="1"/>
      <protection/>
    </xf>
    <xf numFmtId="0" fontId="26" fillId="0" borderId="41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 vertical="top" wrapText="1"/>
    </xf>
    <xf numFmtId="3" fontId="23" fillId="0" borderId="41" xfId="100" applyNumberFormat="1" applyFont="1" applyFill="1" applyBorder="1" applyAlignment="1">
      <alignment horizontal="center" vertical="top" wrapText="1"/>
      <protection/>
    </xf>
    <xf numFmtId="3" fontId="25" fillId="0" borderId="20" xfId="0" applyNumberFormat="1" applyFont="1" applyFill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3" fontId="25" fillId="0" borderId="20" xfId="0" applyNumberFormat="1" applyFont="1" applyBorder="1" applyAlignment="1">
      <alignment horizontal="center" vertical="top" wrapText="1"/>
    </xf>
    <xf numFmtId="0" fontId="26" fillId="0" borderId="43" xfId="0" applyFont="1" applyBorder="1" applyAlignment="1">
      <alignment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3" fontId="25" fillId="0" borderId="44" xfId="0" applyNumberFormat="1" applyFont="1" applyBorder="1" applyAlignment="1">
      <alignment horizontal="center" vertical="top" wrapText="1"/>
    </xf>
    <xf numFmtId="3" fontId="26" fillId="0" borderId="20" xfId="0" applyNumberFormat="1" applyFont="1" applyFill="1" applyBorder="1" applyAlignment="1">
      <alignment horizontal="center" vertical="top" wrapText="1"/>
    </xf>
    <xf numFmtId="3" fontId="26" fillId="0" borderId="45" xfId="0" applyNumberFormat="1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top" wrapText="1"/>
    </xf>
    <xf numFmtId="3" fontId="25" fillId="0" borderId="21" xfId="0" applyNumberFormat="1" applyFont="1" applyFill="1" applyBorder="1" applyAlignment="1">
      <alignment horizontal="center" vertical="top" wrapText="1"/>
    </xf>
    <xf numFmtId="3" fontId="0" fillId="0" borderId="41" xfId="100" applyNumberFormat="1" applyFont="1" applyFill="1" applyBorder="1" applyAlignment="1">
      <alignment horizontal="center"/>
      <protection/>
    </xf>
    <xf numFmtId="3" fontId="26" fillId="0" borderId="20" xfId="0" applyNumberFormat="1" applyFont="1" applyBorder="1" applyAlignment="1">
      <alignment horizontal="center" vertical="top" wrapText="1"/>
    </xf>
    <xf numFmtId="3" fontId="31" fillId="0" borderId="27" xfId="0" applyNumberFormat="1" applyFont="1" applyBorder="1" applyAlignment="1">
      <alignment horizontal="center"/>
    </xf>
    <xf numFmtId="3" fontId="37" fillId="0" borderId="2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justify"/>
    </xf>
    <xf numFmtId="0" fontId="0" fillId="0" borderId="0" xfId="0" applyFont="1" applyAlignment="1">
      <alignment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2" fillId="33" borderId="26" xfId="0" applyNumberFormat="1" applyFont="1" applyFill="1" applyBorder="1" applyAlignment="1">
      <alignment horizontal="left" vertical="center" wrapText="1"/>
    </xf>
    <xf numFmtId="0" fontId="32" fillId="33" borderId="26" xfId="0" applyNumberFormat="1" applyFont="1" applyFill="1" applyBorder="1" applyAlignment="1">
      <alignment horizontal="center" vertical="center" wrapText="1"/>
    </xf>
    <xf numFmtId="2" fontId="53" fillId="0" borderId="20" xfId="96" applyNumberFormat="1" applyFont="1" applyFill="1" applyBorder="1" applyAlignment="1">
      <alignment horizontal="center" vertical="top" wrapText="1"/>
      <protection/>
    </xf>
    <xf numFmtId="2" fontId="54" fillId="0" borderId="20" xfId="96" applyNumberFormat="1" applyFont="1" applyFill="1" applyBorder="1" applyAlignment="1">
      <alignment horizontal="center" vertical="top" wrapText="1"/>
      <protection/>
    </xf>
    <xf numFmtId="2" fontId="53" fillId="0" borderId="20" xfId="96" applyNumberFormat="1" applyFont="1" applyFill="1" applyBorder="1" applyAlignment="1">
      <alignment horizontal="center" vertical="top"/>
      <protection/>
    </xf>
    <xf numFmtId="0" fontId="51" fillId="48" borderId="0" xfId="96" applyFont="1" applyFill="1" applyAlignment="1">
      <alignment horizontal="left" wrapText="1"/>
      <protection/>
    </xf>
    <xf numFmtId="0" fontId="22" fillId="48" borderId="0" xfId="96" applyFont="1" applyFill="1" applyAlignment="1">
      <alignment/>
      <protection/>
    </xf>
    <xf numFmtId="0" fontId="52" fillId="0" borderId="20" xfId="96" applyFont="1" applyFill="1" applyBorder="1" applyAlignment="1">
      <alignment horizontal="center" wrapText="1"/>
      <protection/>
    </xf>
    <xf numFmtId="0" fontId="61" fillId="47" borderId="0" xfId="98" applyNumberFormat="1" applyFont="1" applyFill="1" applyAlignment="1">
      <alignment horizontal="left" vertical="center"/>
      <protection/>
    </xf>
    <xf numFmtId="0" fontId="63" fillId="47" borderId="40" xfId="98" applyNumberFormat="1" applyFont="1" applyFill="1" applyBorder="1" applyAlignment="1">
      <alignment horizontal="left" vertical="center"/>
      <protection/>
    </xf>
    <xf numFmtId="0" fontId="61" fillId="47" borderId="40" xfId="98" applyNumberFormat="1" applyFont="1" applyFill="1" applyBorder="1" applyAlignment="1">
      <alignment horizontal="left" vertical="center"/>
      <protection/>
    </xf>
    <xf numFmtId="0" fontId="63" fillId="4" borderId="28" xfId="98" applyNumberFormat="1" applyFont="1" applyFill="1" applyBorder="1" applyAlignment="1">
      <alignment horizontal="left" vertical="center" wrapText="1"/>
      <protection/>
    </xf>
    <xf numFmtId="0" fontId="26" fillId="0" borderId="41" xfId="0" applyFont="1" applyBorder="1" applyAlignment="1">
      <alignment horizontal="center" vertical="top" wrapText="1"/>
    </xf>
    <xf numFmtId="0" fontId="26" fillId="0" borderId="47" xfId="0" applyFont="1" applyFill="1" applyBorder="1" applyAlignment="1">
      <alignment horizontal="center" vertical="top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Лист10" xfId="97"/>
    <cellStyle name="Обычный_Лист4" xfId="98"/>
    <cellStyle name="Обычный_Лист9" xfId="99"/>
    <cellStyle name="Обычный_Ф 1,2,3,4, без переоцен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Стиль 1" xfId="107"/>
    <cellStyle name="Текст предупреждения" xfId="108"/>
    <cellStyle name="Comma" xfId="109"/>
    <cellStyle name="Comma [0]" xfId="110"/>
    <cellStyle name="Финансовый 2" xfId="111"/>
    <cellStyle name="Финансовый 3" xfId="112"/>
    <cellStyle name="Финансовый 4" xfId="113"/>
    <cellStyle name="Финансовый_Ф 1,2,3,4, без переоценки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_togisova\NET\DOCUME~1\G_TOGI~1\LOCALS~1\Temp\bat\&#1044;&#1047;&#1054;%20&#1060;&#1086;&#1088;&#1084;&#1099;%20&#1092;&#1080;&#1085;&#1086;&#1090;&#1095;&#1077;&#1090;&#1085;&#1086;&#1089;&#1090;&#1080;%20&#1057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 - 2"/>
      <sheetName val="Ф4"/>
    </sheetNames>
    <sheetDataSet>
      <sheetData sheetId="0">
        <row r="1">
          <cell r="A1" t="str">
            <v>Введите название компании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8">
      <selection activeCell="D65" sqref="D65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6" width="20.625" style="0" customWidth="1"/>
    <col min="7" max="10" width="25.875" style="0" customWidth="1"/>
  </cols>
  <sheetData>
    <row r="1" spans="1:6" ht="14.25">
      <c r="A1" s="2"/>
      <c r="B1" s="2"/>
      <c r="C1" s="2"/>
      <c r="D1" s="2" t="s">
        <v>4</v>
      </c>
      <c r="E1" s="2"/>
      <c r="F1" s="2"/>
    </row>
    <row r="2" spans="1:6" ht="14.25">
      <c r="A2" s="2"/>
      <c r="B2" s="2"/>
      <c r="C2" s="2" t="s">
        <v>0</v>
      </c>
      <c r="D2" s="2"/>
      <c r="E2" s="2"/>
      <c r="F2" s="2"/>
    </row>
    <row r="3" spans="1:6" ht="14.25">
      <c r="A3" s="2"/>
      <c r="B3" s="2"/>
      <c r="C3" s="2" t="s">
        <v>5</v>
      </c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3"/>
      <c r="C5" s="14" t="s">
        <v>6</v>
      </c>
      <c r="D5" s="3"/>
      <c r="E5" s="3"/>
      <c r="F5" s="3"/>
    </row>
    <row r="6" spans="1:6" ht="14.25">
      <c r="A6" s="2"/>
      <c r="B6" s="3"/>
      <c r="C6" s="14"/>
      <c r="D6" s="3"/>
      <c r="E6" s="3"/>
      <c r="F6" s="3"/>
    </row>
    <row r="7" spans="1:6" ht="12.75" customHeight="1">
      <c r="A7" s="2"/>
      <c r="B7" s="299" t="s">
        <v>65</v>
      </c>
      <c r="C7" s="300"/>
      <c r="D7" s="3"/>
      <c r="E7" s="3"/>
      <c r="F7" s="3"/>
    </row>
    <row r="8" spans="1:6" ht="14.25">
      <c r="A8" s="2"/>
      <c r="B8" s="3"/>
      <c r="C8" s="15"/>
      <c r="D8" s="3"/>
      <c r="E8" s="3"/>
      <c r="F8" s="3"/>
    </row>
    <row r="9" spans="1:6" ht="14.25">
      <c r="A9" s="2"/>
      <c r="B9" s="3"/>
      <c r="C9" s="3"/>
      <c r="D9" s="3"/>
      <c r="E9" s="1" t="s">
        <v>7</v>
      </c>
      <c r="F9" s="1"/>
    </row>
    <row r="10" spans="1:6" ht="14.25">
      <c r="A10" s="2"/>
      <c r="B10" s="3"/>
      <c r="C10" s="3"/>
      <c r="D10" s="3"/>
      <c r="E10" s="3"/>
      <c r="F10" s="3"/>
    </row>
    <row r="11" spans="1:8" ht="33.75" customHeight="1">
      <c r="A11" s="2"/>
      <c r="B11" s="34" t="s">
        <v>8</v>
      </c>
      <c r="C11" s="34" t="s">
        <v>1</v>
      </c>
      <c r="D11" s="34" t="s">
        <v>9</v>
      </c>
      <c r="E11" s="34" t="s">
        <v>10</v>
      </c>
      <c r="F11" s="16"/>
      <c r="G11" s="29"/>
      <c r="H11" s="29"/>
    </row>
    <row r="12" spans="1:8" ht="13.5" customHeight="1">
      <c r="A12" s="2"/>
      <c r="B12" s="301" t="s">
        <v>11</v>
      </c>
      <c r="C12" s="301"/>
      <c r="D12" s="301"/>
      <c r="E12" s="301"/>
      <c r="F12" s="16"/>
      <c r="G12" s="29"/>
      <c r="H12" s="29"/>
    </row>
    <row r="13" spans="1:8" ht="35.25" customHeight="1">
      <c r="A13" s="2"/>
      <c r="B13" s="35" t="s">
        <v>12</v>
      </c>
      <c r="C13" s="34">
        <v>10</v>
      </c>
      <c r="D13" s="36">
        <f>SUM(D14:D20)</f>
        <v>982011</v>
      </c>
      <c r="E13" s="36">
        <f>SUM(E14:E20)</f>
        <v>10123993</v>
      </c>
      <c r="F13" s="17"/>
      <c r="G13" s="30"/>
      <c r="H13" s="31"/>
    </row>
    <row r="14" spans="1:8" ht="22.5" customHeight="1">
      <c r="A14" s="2"/>
      <c r="B14" s="35" t="s">
        <v>13</v>
      </c>
      <c r="C14" s="34"/>
      <c r="D14" s="37"/>
      <c r="E14" s="38"/>
      <c r="F14" s="18"/>
      <c r="G14" s="29"/>
      <c r="H14" s="31"/>
    </row>
    <row r="15" spans="1:8" ht="15.75" customHeight="1" thickBot="1">
      <c r="A15" s="2"/>
      <c r="B15" s="39" t="s">
        <v>14</v>
      </c>
      <c r="C15" s="40">
        <v>11</v>
      </c>
      <c r="D15" s="13">
        <v>304051</v>
      </c>
      <c r="E15" s="143">
        <v>9237447</v>
      </c>
      <c r="F15" s="19"/>
      <c r="G15" s="29"/>
      <c r="H15" s="31"/>
    </row>
    <row r="16" spans="1:8" ht="18" customHeight="1" thickBot="1">
      <c r="A16" s="2"/>
      <c r="B16" s="39" t="s">
        <v>15</v>
      </c>
      <c r="C16" s="40">
        <v>12</v>
      </c>
      <c r="D16" s="41"/>
      <c r="E16" s="143"/>
      <c r="F16" s="18"/>
      <c r="G16" s="29"/>
      <c r="H16" s="31"/>
    </row>
    <row r="17" spans="1:8" ht="29.25" customHeight="1" thickBot="1">
      <c r="A17" s="2"/>
      <c r="B17" s="39" t="s">
        <v>16</v>
      </c>
      <c r="C17" s="40">
        <v>13</v>
      </c>
      <c r="D17" s="13">
        <v>671004</v>
      </c>
      <c r="E17" s="143">
        <v>676987</v>
      </c>
      <c r="F17" s="19"/>
      <c r="G17" s="29"/>
      <c r="H17" s="31"/>
    </row>
    <row r="18" spans="1:8" ht="18" customHeight="1" thickBot="1">
      <c r="A18" s="2"/>
      <c r="B18" s="39" t="s">
        <v>17</v>
      </c>
      <c r="C18" s="40">
        <v>14</v>
      </c>
      <c r="D18" s="41"/>
      <c r="E18" s="143"/>
      <c r="F18" s="18"/>
      <c r="G18" s="29"/>
      <c r="H18" s="31"/>
    </row>
    <row r="19" spans="1:8" ht="15" customHeight="1" thickBot="1">
      <c r="A19" s="2"/>
      <c r="B19" s="39" t="s">
        <v>18</v>
      </c>
      <c r="C19" s="40">
        <v>15</v>
      </c>
      <c r="D19" s="42"/>
      <c r="E19" s="143"/>
      <c r="F19" s="18"/>
      <c r="G19" s="29"/>
      <c r="H19" s="31"/>
    </row>
    <row r="20" spans="1:8" ht="41.25" customHeight="1" thickBot="1">
      <c r="A20" s="2"/>
      <c r="B20" s="39" t="s">
        <v>19</v>
      </c>
      <c r="C20" s="40">
        <v>16</v>
      </c>
      <c r="D20" s="13">
        <v>6956</v>
      </c>
      <c r="E20" s="143">
        <v>209559</v>
      </c>
      <c r="F20" s="19"/>
      <c r="G20" s="29"/>
      <c r="H20" s="31"/>
    </row>
    <row r="21" spans="1:8" ht="36" customHeight="1">
      <c r="A21" s="2"/>
      <c r="B21" s="39" t="s">
        <v>20</v>
      </c>
      <c r="C21" s="40">
        <v>20</v>
      </c>
      <c r="D21" s="43">
        <f>SUM(D23:D29)</f>
        <v>822878.5950000001</v>
      </c>
      <c r="E21" s="43">
        <f>SUM(E22:E29)</f>
        <v>8590491</v>
      </c>
      <c r="F21" s="20"/>
      <c r="G21" s="30"/>
      <c r="H21" s="31"/>
    </row>
    <row r="22" spans="1:8" ht="14.25">
      <c r="A22" s="2"/>
      <c r="B22" s="39" t="s">
        <v>13</v>
      </c>
      <c r="C22" s="40"/>
      <c r="D22" s="38"/>
      <c r="E22" s="38"/>
      <c r="F22" s="18"/>
      <c r="G22" s="29"/>
      <c r="H22" s="29"/>
    </row>
    <row r="23" spans="1:8" ht="21" customHeight="1" thickBot="1">
      <c r="A23" s="2"/>
      <c r="B23" s="39" t="s">
        <v>21</v>
      </c>
      <c r="C23" s="40">
        <v>21</v>
      </c>
      <c r="D23" s="5">
        <f>275560+8563</f>
        <v>284123</v>
      </c>
      <c r="E23" s="143">
        <v>5706143</v>
      </c>
      <c r="F23" s="19"/>
      <c r="G23" s="29"/>
      <c r="H23" s="31"/>
    </row>
    <row r="24" spans="1:8" ht="33" customHeight="1" thickBot="1">
      <c r="A24" s="2"/>
      <c r="B24" s="39" t="s">
        <v>22</v>
      </c>
      <c r="C24" s="40">
        <v>22</v>
      </c>
      <c r="D24" s="5">
        <v>222468.392</v>
      </c>
      <c r="E24" s="143">
        <v>45493</v>
      </c>
      <c r="F24" s="19"/>
      <c r="G24" s="29"/>
      <c r="H24" s="31"/>
    </row>
    <row r="25" spans="1:8" ht="15" thickBot="1">
      <c r="A25" s="2"/>
      <c r="B25" s="39" t="s">
        <v>23</v>
      </c>
      <c r="C25" s="40">
        <v>23</v>
      </c>
      <c r="D25" s="5">
        <v>114233.268</v>
      </c>
      <c r="E25" s="143">
        <v>1332076</v>
      </c>
      <c r="F25" s="19"/>
      <c r="G25" s="29"/>
      <c r="H25" s="31"/>
    </row>
    <row r="26" spans="1:8" ht="16.5" customHeight="1" thickBot="1">
      <c r="A26" s="2"/>
      <c r="B26" s="39" t="s">
        <v>24</v>
      </c>
      <c r="C26" s="40">
        <v>24</v>
      </c>
      <c r="D26" s="38">
        <v>106749.9</v>
      </c>
      <c r="E26" s="143">
        <v>197524</v>
      </c>
      <c r="F26" s="19"/>
      <c r="G26" s="29"/>
      <c r="H26" s="31"/>
    </row>
    <row r="27" spans="1:8" ht="24" customHeight="1" thickBot="1">
      <c r="A27" s="2"/>
      <c r="B27" s="39" t="s">
        <v>25</v>
      </c>
      <c r="C27" s="40">
        <v>25</v>
      </c>
      <c r="D27" s="38"/>
      <c r="E27" s="143"/>
      <c r="F27" s="18"/>
      <c r="G27" s="29"/>
      <c r="H27" s="31"/>
    </row>
    <row r="28" spans="1:8" ht="28.5" customHeight="1" thickBot="1">
      <c r="A28" s="2"/>
      <c r="B28" s="39" t="s">
        <v>26</v>
      </c>
      <c r="C28" s="40">
        <v>26</v>
      </c>
      <c r="D28" s="5">
        <v>46280.501</v>
      </c>
      <c r="E28" s="143">
        <v>832164</v>
      </c>
      <c r="F28" s="19"/>
      <c r="G28" s="29"/>
      <c r="H28" s="31"/>
    </row>
    <row r="29" spans="1:8" ht="15" thickBot="1">
      <c r="A29" s="2"/>
      <c r="B29" s="39" t="s">
        <v>27</v>
      </c>
      <c r="C29" s="40">
        <v>27</v>
      </c>
      <c r="D29" s="5">
        <v>49023.534</v>
      </c>
      <c r="E29" s="143">
        <v>477091</v>
      </c>
      <c r="F29" s="19"/>
      <c r="G29" s="29"/>
      <c r="H29" s="31"/>
    </row>
    <row r="30" spans="1:8" ht="52.5" customHeight="1">
      <c r="A30" s="2"/>
      <c r="B30" s="39" t="s">
        <v>28</v>
      </c>
      <c r="C30" s="40">
        <v>30</v>
      </c>
      <c r="D30" s="43">
        <f>D13-D21</f>
        <v>159132.4049999999</v>
      </c>
      <c r="E30" s="43">
        <f>E13-E21</f>
        <v>1533502</v>
      </c>
      <c r="F30" s="20"/>
      <c r="G30" s="30"/>
      <c r="H30" s="20"/>
    </row>
    <row r="31" spans="1:8" ht="13.5" customHeight="1">
      <c r="A31" s="2"/>
      <c r="B31" s="302" t="s">
        <v>29</v>
      </c>
      <c r="C31" s="302"/>
      <c r="D31" s="302"/>
      <c r="E31" s="302"/>
      <c r="F31" s="21"/>
      <c r="G31" s="29"/>
      <c r="H31" s="32"/>
    </row>
    <row r="32" spans="1:8" ht="43.5" customHeight="1">
      <c r="A32" s="2"/>
      <c r="B32" s="39" t="s">
        <v>30</v>
      </c>
      <c r="C32" s="40">
        <v>40</v>
      </c>
      <c r="D32" s="38">
        <f>SUM(D33:D44)</f>
        <v>0</v>
      </c>
      <c r="E32" s="38">
        <f>SUM(E33:E44)</f>
        <v>0</v>
      </c>
      <c r="F32" s="18"/>
      <c r="G32" s="29"/>
      <c r="H32" s="29"/>
    </row>
    <row r="33" spans="1:8" ht="14.25">
      <c r="A33" s="2"/>
      <c r="B33" s="39" t="s">
        <v>13</v>
      </c>
      <c r="C33" s="40"/>
      <c r="D33" s="38"/>
      <c r="E33" s="38"/>
      <c r="F33" s="18"/>
      <c r="G33" s="29"/>
      <c r="H33" s="29"/>
    </row>
    <row r="34" spans="1:8" ht="18" customHeight="1">
      <c r="A34" s="2"/>
      <c r="B34" s="39" t="s">
        <v>31</v>
      </c>
      <c r="C34" s="40">
        <v>41</v>
      </c>
      <c r="D34" s="38"/>
      <c r="E34" s="38"/>
      <c r="F34" s="18"/>
      <c r="G34" s="29"/>
      <c r="H34" s="29"/>
    </row>
    <row r="35" spans="1:8" ht="25.5" customHeight="1">
      <c r="A35" s="2"/>
      <c r="B35" s="39" t="s">
        <v>32</v>
      </c>
      <c r="C35" s="40">
        <v>42</v>
      </c>
      <c r="D35" s="38"/>
      <c r="E35" s="38"/>
      <c r="F35" s="18"/>
      <c r="G35" s="29"/>
      <c r="H35" s="29"/>
    </row>
    <row r="36" spans="1:8" ht="17.25" customHeight="1">
      <c r="A36" s="2"/>
      <c r="B36" s="39" t="s">
        <v>33</v>
      </c>
      <c r="C36" s="40">
        <v>43</v>
      </c>
      <c r="D36" s="38"/>
      <c r="E36" s="38"/>
      <c r="F36" s="18"/>
      <c r="G36" s="29"/>
      <c r="H36" s="29"/>
    </row>
    <row r="37" spans="1:8" ht="41.25" customHeight="1">
      <c r="A37" s="2"/>
      <c r="B37" s="39" t="s">
        <v>34</v>
      </c>
      <c r="C37" s="40">
        <v>44</v>
      </c>
      <c r="D37" s="38"/>
      <c r="E37" s="38"/>
      <c r="F37" s="18"/>
      <c r="G37" s="29"/>
      <c r="H37" s="29"/>
    </row>
    <row r="38" spans="1:8" ht="34.5" customHeight="1">
      <c r="A38" s="2"/>
      <c r="B38" s="39" t="s">
        <v>35</v>
      </c>
      <c r="C38" s="40">
        <v>45</v>
      </c>
      <c r="D38" s="38"/>
      <c r="E38" s="38"/>
      <c r="F38" s="18"/>
      <c r="G38" s="29"/>
      <c r="H38" s="29"/>
    </row>
    <row r="39" spans="1:8" ht="36.75" customHeight="1">
      <c r="A39" s="2"/>
      <c r="B39" s="39" t="s">
        <v>36</v>
      </c>
      <c r="C39" s="40">
        <v>46</v>
      </c>
      <c r="D39" s="38"/>
      <c r="E39" s="38"/>
      <c r="F39" s="18"/>
      <c r="G39" s="29"/>
      <c r="H39" s="29"/>
    </row>
    <row r="40" spans="1:8" ht="31.5" customHeight="1">
      <c r="A40" s="2"/>
      <c r="B40" s="39" t="s">
        <v>37</v>
      </c>
      <c r="C40" s="40">
        <v>47</v>
      </c>
      <c r="D40" s="38"/>
      <c r="E40" s="38"/>
      <c r="F40" s="18"/>
      <c r="G40" s="29"/>
      <c r="H40" s="29"/>
    </row>
    <row r="41" spans="1:8" ht="33.75" customHeight="1">
      <c r="A41" s="2"/>
      <c r="B41" s="39" t="s">
        <v>38</v>
      </c>
      <c r="C41" s="40">
        <v>48</v>
      </c>
      <c r="D41" s="38"/>
      <c r="E41" s="38"/>
      <c r="F41" s="18"/>
      <c r="G41" s="29"/>
      <c r="H41" s="29"/>
    </row>
    <row r="42" spans="1:8" ht="22.5" customHeight="1">
      <c r="A42" s="2"/>
      <c r="B42" s="39" t="s">
        <v>39</v>
      </c>
      <c r="C42" s="40">
        <v>49</v>
      </c>
      <c r="D42" s="38"/>
      <c r="E42" s="38"/>
      <c r="F42" s="18"/>
      <c r="G42" s="29"/>
      <c r="H42" s="29"/>
    </row>
    <row r="43" spans="1:8" ht="18" customHeight="1">
      <c r="A43" s="2"/>
      <c r="B43" s="39" t="s">
        <v>18</v>
      </c>
      <c r="C43" s="40">
        <v>50</v>
      </c>
      <c r="D43" s="38"/>
      <c r="E43" s="38"/>
      <c r="F43" s="18"/>
      <c r="G43" s="29"/>
      <c r="H43" s="29"/>
    </row>
    <row r="44" spans="1:8" ht="21.75" customHeight="1">
      <c r="A44" s="2"/>
      <c r="B44" s="39" t="s">
        <v>19</v>
      </c>
      <c r="C44" s="40">
        <v>51</v>
      </c>
      <c r="D44" s="38"/>
      <c r="E44" s="38"/>
      <c r="F44" s="18"/>
      <c r="G44" s="29"/>
      <c r="H44" s="29"/>
    </row>
    <row r="45" spans="1:8" ht="42.75" customHeight="1">
      <c r="A45" s="2"/>
      <c r="B45" s="39" t="s">
        <v>40</v>
      </c>
      <c r="C45" s="40">
        <v>60</v>
      </c>
      <c r="D45" s="43">
        <f>SUM(D47:D49)</f>
        <v>855239</v>
      </c>
      <c r="E45" s="43">
        <f>SUM(E46:E49)</f>
        <v>3123237</v>
      </c>
      <c r="F45" s="20"/>
      <c r="G45" s="29"/>
      <c r="H45" s="31"/>
    </row>
    <row r="46" spans="1:8" ht="14.25">
      <c r="A46" s="2"/>
      <c r="B46" s="39" t="s">
        <v>13</v>
      </c>
      <c r="C46" s="40"/>
      <c r="D46" s="38"/>
      <c r="E46" s="38"/>
      <c r="F46" s="18"/>
      <c r="G46" s="29"/>
      <c r="H46" s="31"/>
    </row>
    <row r="47" spans="1:8" ht="29.25" customHeight="1">
      <c r="A47" s="2"/>
      <c r="B47" s="39" t="s">
        <v>41</v>
      </c>
      <c r="C47" s="40">
        <v>61</v>
      </c>
      <c r="D47" s="22">
        <f>750081+71357</f>
        <v>821438</v>
      </c>
      <c r="E47" s="145">
        <v>3000431</v>
      </c>
      <c r="F47" s="23"/>
      <c r="G47" s="29"/>
      <c r="H47" s="31"/>
    </row>
    <row r="48" spans="1:8" ht="18" customHeight="1">
      <c r="A48" s="2"/>
      <c r="B48" s="39" t="s">
        <v>42</v>
      </c>
      <c r="C48" s="40">
        <v>62</v>
      </c>
      <c r="D48" s="24">
        <v>33801</v>
      </c>
      <c r="E48" s="145">
        <v>85551</v>
      </c>
      <c r="F48" s="25"/>
      <c r="G48" s="29"/>
      <c r="H48" s="31"/>
    </row>
    <row r="49" spans="1:8" ht="27" customHeight="1">
      <c r="A49" s="2"/>
      <c r="B49" s="39" t="s">
        <v>43</v>
      </c>
      <c r="C49" s="40">
        <v>63</v>
      </c>
      <c r="D49" s="22"/>
      <c r="E49" s="145">
        <v>37255</v>
      </c>
      <c r="F49" s="25"/>
      <c r="G49" s="29"/>
      <c r="H49" s="31"/>
    </row>
    <row r="50" spans="1:8" ht="41.25" customHeight="1">
      <c r="A50" s="2"/>
      <c r="B50" s="39" t="s">
        <v>44</v>
      </c>
      <c r="C50" s="40">
        <v>64</v>
      </c>
      <c r="D50" s="38"/>
      <c r="E50" s="144"/>
      <c r="F50" s="18"/>
      <c r="G50" s="29"/>
      <c r="H50" s="31"/>
    </row>
    <row r="51" spans="1:8" ht="30.75" customHeight="1">
      <c r="A51" s="2"/>
      <c r="B51" s="39" t="s">
        <v>45</v>
      </c>
      <c r="C51" s="40">
        <v>65</v>
      </c>
      <c r="D51" s="38"/>
      <c r="E51" s="38"/>
      <c r="F51" s="18"/>
      <c r="G51" s="29"/>
      <c r="H51" s="31"/>
    </row>
    <row r="52" spans="1:8" ht="37.5" customHeight="1">
      <c r="A52" s="2"/>
      <c r="B52" s="39" t="s">
        <v>46</v>
      </c>
      <c r="C52" s="40">
        <v>66</v>
      </c>
      <c r="D52" s="38"/>
      <c r="E52" s="38"/>
      <c r="F52" s="18"/>
      <c r="G52" s="29"/>
      <c r="H52" s="31"/>
    </row>
    <row r="53" spans="1:8" ht="16.5" customHeight="1">
      <c r="A53" s="2"/>
      <c r="B53" s="39" t="s">
        <v>47</v>
      </c>
      <c r="C53" s="40">
        <v>67</v>
      </c>
      <c r="D53" s="38"/>
      <c r="E53" s="38"/>
      <c r="F53" s="18"/>
      <c r="G53" s="29"/>
      <c r="H53" s="31"/>
    </row>
    <row r="54" spans="1:8" ht="14.25">
      <c r="A54" s="2"/>
      <c r="B54" s="39" t="s">
        <v>48</v>
      </c>
      <c r="C54" s="40">
        <v>68</v>
      </c>
      <c r="D54" s="38"/>
      <c r="E54" s="38"/>
      <c r="F54" s="18"/>
      <c r="G54" s="29"/>
      <c r="H54" s="31"/>
    </row>
    <row r="55" spans="1:8" ht="32.25" customHeight="1">
      <c r="A55" s="2"/>
      <c r="B55" s="39" t="s">
        <v>38</v>
      </c>
      <c r="C55" s="40">
        <v>69</v>
      </c>
      <c r="D55" s="38"/>
      <c r="E55" s="38"/>
      <c r="F55" s="18"/>
      <c r="G55" s="29"/>
      <c r="H55" s="31"/>
    </row>
    <row r="56" spans="1:8" ht="43.5" customHeight="1">
      <c r="A56" s="2"/>
      <c r="B56" s="39" t="s">
        <v>49</v>
      </c>
      <c r="C56" s="40">
        <v>70</v>
      </c>
      <c r="D56" s="38"/>
      <c r="E56" s="38"/>
      <c r="F56" s="18"/>
      <c r="G56" s="29"/>
      <c r="H56" s="31"/>
    </row>
    <row r="57" spans="1:8" ht="14.25">
      <c r="A57" s="2"/>
      <c r="B57" s="39" t="s">
        <v>27</v>
      </c>
      <c r="C57" s="40">
        <v>71</v>
      </c>
      <c r="D57" s="38"/>
      <c r="E57" s="38"/>
      <c r="F57" s="18"/>
      <c r="G57" s="29"/>
      <c r="H57" s="31"/>
    </row>
    <row r="58" spans="1:8" ht="42" customHeight="1">
      <c r="A58" s="2"/>
      <c r="B58" s="39" t="s">
        <v>50</v>
      </c>
      <c r="C58" s="40">
        <v>80</v>
      </c>
      <c r="D58" s="38">
        <f>D32-D45</f>
        <v>-855239</v>
      </c>
      <c r="E58" s="38">
        <f>E32-E45</f>
        <v>-3123237</v>
      </c>
      <c r="F58" s="26"/>
      <c r="G58" s="29"/>
      <c r="H58" s="18"/>
    </row>
    <row r="59" spans="1:8" ht="13.5" customHeight="1">
      <c r="A59" s="2"/>
      <c r="B59" s="302" t="s">
        <v>51</v>
      </c>
      <c r="C59" s="302"/>
      <c r="D59" s="302"/>
      <c r="E59" s="302"/>
      <c r="F59" s="21"/>
      <c r="G59" s="29"/>
      <c r="H59" s="31"/>
    </row>
    <row r="60" spans="1:8" ht="44.25" customHeight="1">
      <c r="A60" s="2"/>
      <c r="B60" s="39" t="s">
        <v>52</v>
      </c>
      <c r="C60" s="40">
        <v>90</v>
      </c>
      <c r="D60" s="43">
        <f>SUM(D61:D65)</f>
        <v>402952</v>
      </c>
      <c r="E60" s="43">
        <f>SUM(E61:E65)</f>
        <v>2375791.881</v>
      </c>
      <c r="F60" s="20"/>
      <c r="G60" s="29"/>
      <c r="H60" s="31"/>
    </row>
    <row r="61" spans="1:8" ht="14.25">
      <c r="A61" s="2"/>
      <c r="B61" s="39" t="s">
        <v>13</v>
      </c>
      <c r="C61" s="40"/>
      <c r="D61" s="38"/>
      <c r="E61" s="38"/>
      <c r="F61" s="18"/>
      <c r="G61" s="29"/>
      <c r="H61" s="31"/>
    </row>
    <row r="62" spans="1:8" ht="29.25" customHeight="1">
      <c r="A62" s="2"/>
      <c r="B62" s="39" t="s">
        <v>53</v>
      </c>
      <c r="C62" s="40">
        <v>91</v>
      </c>
      <c r="D62" s="38"/>
      <c r="E62" s="38"/>
      <c r="F62" s="18"/>
      <c r="G62" s="29"/>
      <c r="H62" s="31"/>
    </row>
    <row r="63" spans="1:8" ht="15" thickBot="1">
      <c r="A63" s="2"/>
      <c r="B63" s="39" t="s">
        <v>54</v>
      </c>
      <c r="C63" s="40">
        <v>92</v>
      </c>
      <c r="D63" s="142"/>
      <c r="E63" s="143">
        <v>2372219.881</v>
      </c>
      <c r="F63" s="18"/>
      <c r="G63" s="29"/>
      <c r="H63" s="31"/>
    </row>
    <row r="64" spans="1:8" ht="25.5" customHeight="1" thickBot="1">
      <c r="A64" s="2"/>
      <c r="B64" s="39" t="s">
        <v>18</v>
      </c>
      <c r="C64" s="40">
        <v>93</v>
      </c>
      <c r="D64" s="142"/>
      <c r="E64" s="143"/>
      <c r="F64" s="18"/>
      <c r="G64" s="29"/>
      <c r="H64" s="31"/>
    </row>
    <row r="65" spans="1:8" ht="17.25" customHeight="1" thickBot="1">
      <c r="A65" s="2"/>
      <c r="B65" s="39" t="s">
        <v>19</v>
      </c>
      <c r="C65" s="40">
        <v>94</v>
      </c>
      <c r="D65" s="143">
        <v>402952</v>
      </c>
      <c r="E65" s="143">
        <v>3572</v>
      </c>
      <c r="F65" s="27"/>
      <c r="G65" s="29"/>
      <c r="H65" s="31"/>
    </row>
    <row r="66" spans="1:8" ht="28.5" customHeight="1">
      <c r="A66" s="2"/>
      <c r="B66" s="39" t="s">
        <v>55</v>
      </c>
      <c r="C66" s="40">
        <v>100</v>
      </c>
      <c r="D66" s="43">
        <f>SUM(D68:D72)</f>
        <v>415207.098</v>
      </c>
      <c r="E66" s="43">
        <f>SUM(E67:E72)</f>
        <v>1421730</v>
      </c>
      <c r="F66" s="20"/>
      <c r="G66" s="20"/>
      <c r="H66" s="31"/>
    </row>
    <row r="67" spans="1:8" ht="18.75" customHeight="1">
      <c r="A67" s="2"/>
      <c r="B67" s="39" t="s">
        <v>13</v>
      </c>
      <c r="C67" s="40"/>
      <c r="D67" s="38"/>
      <c r="E67" s="38"/>
      <c r="F67" s="18"/>
      <c r="G67" s="18"/>
      <c r="H67" s="31"/>
    </row>
    <row r="68" spans="1:8" ht="19.5" customHeight="1" thickBot="1">
      <c r="A68" s="2"/>
      <c r="B68" s="39" t="s">
        <v>56</v>
      </c>
      <c r="C68" s="40">
        <v>101</v>
      </c>
      <c r="D68" s="38"/>
      <c r="E68" s="143">
        <v>789920</v>
      </c>
      <c r="F68" s="18"/>
      <c r="G68" s="18"/>
      <c r="H68" s="31"/>
    </row>
    <row r="69" spans="1:8" ht="22.5" customHeight="1" thickBot="1">
      <c r="A69" s="2"/>
      <c r="B69" s="39" t="s">
        <v>24</v>
      </c>
      <c r="C69" s="40">
        <v>102</v>
      </c>
      <c r="D69" s="38"/>
      <c r="E69" s="143"/>
      <c r="F69" s="18"/>
      <c r="G69" s="18"/>
      <c r="H69" s="31"/>
    </row>
    <row r="70" spans="1:8" ht="18" customHeight="1" thickBot="1">
      <c r="A70" s="2"/>
      <c r="B70" s="39" t="s">
        <v>57</v>
      </c>
      <c r="C70" s="40">
        <v>103</v>
      </c>
      <c r="D70" s="22">
        <v>0</v>
      </c>
      <c r="E70" s="143">
        <v>434130</v>
      </c>
      <c r="F70" s="28"/>
      <c r="G70" s="28"/>
      <c r="H70" s="31"/>
    </row>
    <row r="71" spans="1:8" ht="18.75" customHeight="1" thickBot="1">
      <c r="A71" s="2"/>
      <c r="B71" s="39" t="s">
        <v>58</v>
      </c>
      <c r="C71" s="40">
        <v>104</v>
      </c>
      <c r="D71" s="38"/>
      <c r="E71" s="143"/>
      <c r="F71" s="18"/>
      <c r="G71" s="18"/>
      <c r="H71" s="31"/>
    </row>
    <row r="72" spans="1:8" ht="15" thickBot="1">
      <c r="A72" s="2"/>
      <c r="B72" s="39" t="s">
        <v>59</v>
      </c>
      <c r="C72" s="40">
        <v>105</v>
      </c>
      <c r="D72" s="22">
        <f>16207.098+399000</f>
        <v>415207.098</v>
      </c>
      <c r="E72" s="143">
        <v>197680</v>
      </c>
      <c r="F72" s="28"/>
      <c r="G72" s="28"/>
      <c r="H72" s="31"/>
    </row>
    <row r="73" spans="1:8" ht="37.5" customHeight="1">
      <c r="A73" s="2"/>
      <c r="B73" s="39" t="s">
        <v>60</v>
      </c>
      <c r="C73" s="40">
        <v>110</v>
      </c>
      <c r="D73" s="43">
        <f>D60-D66</f>
        <v>-12255.097999999998</v>
      </c>
      <c r="E73" s="43">
        <f>E60-E66</f>
        <v>954061.881</v>
      </c>
      <c r="F73" s="20"/>
      <c r="G73" s="20"/>
      <c r="H73" s="31"/>
    </row>
    <row r="74" spans="1:8" ht="15.75" customHeight="1">
      <c r="A74" s="2"/>
      <c r="B74" s="39" t="s">
        <v>61</v>
      </c>
      <c r="C74" s="40">
        <v>120</v>
      </c>
      <c r="D74" s="38"/>
      <c r="E74" s="38"/>
      <c r="F74" s="18"/>
      <c r="G74" s="18"/>
      <c r="H74" s="31"/>
    </row>
    <row r="75" spans="1:8" ht="27" customHeight="1">
      <c r="A75" s="2"/>
      <c r="B75" s="35" t="s">
        <v>62</v>
      </c>
      <c r="C75" s="34">
        <v>130</v>
      </c>
      <c r="D75" s="44">
        <f>D30+D58+D73</f>
        <v>-708361.6930000001</v>
      </c>
      <c r="E75" s="44">
        <f>E30+E58+E73</f>
        <v>-635673.119</v>
      </c>
      <c r="F75" s="33"/>
      <c r="G75" s="33"/>
      <c r="H75" s="31"/>
    </row>
    <row r="76" spans="1:8" ht="41.25" customHeight="1">
      <c r="A76" s="2"/>
      <c r="B76" s="35" t="s">
        <v>63</v>
      </c>
      <c r="C76" s="34">
        <v>140</v>
      </c>
      <c r="D76" s="36">
        <v>1084637</v>
      </c>
      <c r="E76" s="36">
        <v>1720310</v>
      </c>
      <c r="F76" s="17"/>
      <c r="G76" s="17"/>
      <c r="H76" s="20"/>
    </row>
    <row r="77" spans="1:8" ht="39" customHeight="1">
      <c r="A77" s="2"/>
      <c r="B77" s="35" t="s">
        <v>64</v>
      </c>
      <c r="C77" s="34">
        <v>150</v>
      </c>
      <c r="D77" s="36">
        <f>D76+D75</f>
        <v>376275.3069999999</v>
      </c>
      <c r="E77" s="36">
        <v>1084637</v>
      </c>
      <c r="F77" s="17"/>
      <c r="G77" s="17"/>
      <c r="H77" s="32"/>
    </row>
    <row r="78" spans="1:6" ht="14.25">
      <c r="A78" s="2"/>
      <c r="B78" s="3"/>
      <c r="C78" s="8"/>
      <c r="D78" s="10"/>
      <c r="E78" s="11"/>
      <c r="F78" s="11"/>
    </row>
    <row r="79" spans="1:6" ht="15">
      <c r="A79" s="2"/>
      <c r="B79" s="3"/>
      <c r="C79" s="8"/>
      <c r="D79" s="9"/>
      <c r="E79" s="11"/>
      <c r="F79" s="8"/>
    </row>
    <row r="80" spans="2:6" ht="12.75">
      <c r="B80" s="4" t="s">
        <v>2</v>
      </c>
      <c r="C80" s="8"/>
      <c r="D80" s="11"/>
      <c r="E80" s="8"/>
      <c r="F80" s="8"/>
    </row>
    <row r="81" spans="2:6" ht="12.75">
      <c r="B81" s="7"/>
      <c r="C81" s="3"/>
      <c r="D81" s="6"/>
      <c r="E81" s="3"/>
      <c r="F81" s="3"/>
    </row>
    <row r="82" spans="2:6" ht="12.75">
      <c r="B82" s="7" t="s">
        <v>3</v>
      </c>
      <c r="C82" s="3"/>
      <c r="D82" s="3"/>
      <c r="E82" s="3"/>
      <c r="F82" s="3"/>
    </row>
    <row r="83" ht="18">
      <c r="B83" s="12"/>
    </row>
  </sheetData>
  <sheetProtection/>
  <mergeCells count="4">
    <mergeCell ref="B7:C7"/>
    <mergeCell ref="B12:E12"/>
    <mergeCell ref="B31:E31"/>
    <mergeCell ref="B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40">
      <selection activeCell="D49" sqref="D49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46" t="s">
        <v>66</v>
      </c>
    </row>
    <row r="3" spans="3:4" ht="12.75">
      <c r="C3" s="46" t="s">
        <v>0</v>
      </c>
      <c r="D3" s="46"/>
    </row>
    <row r="4" spans="3:5" ht="12.75">
      <c r="C4" s="46" t="s">
        <v>67</v>
      </c>
      <c r="D4" s="46"/>
      <c r="E4" s="46"/>
    </row>
    <row r="5" spans="2:6" ht="15.75">
      <c r="B5" s="47" t="s">
        <v>68</v>
      </c>
      <c r="C5" s="48"/>
      <c r="D5" s="48"/>
      <c r="E5" s="48"/>
      <c r="F5" s="48"/>
    </row>
    <row r="6" spans="2:6" ht="15.75">
      <c r="B6" s="47"/>
      <c r="C6" s="48"/>
      <c r="D6" s="48"/>
      <c r="E6" s="48"/>
      <c r="F6" s="48"/>
    </row>
    <row r="7" spans="2:6" ht="15.75">
      <c r="B7" s="303" t="s">
        <v>636</v>
      </c>
      <c r="C7" s="303"/>
      <c r="D7" s="48"/>
      <c r="E7" s="48"/>
      <c r="F7" s="48"/>
    </row>
    <row r="8" spans="2:6" ht="15.75">
      <c r="B8" s="49"/>
      <c r="C8" s="48"/>
      <c r="D8" s="48"/>
      <c r="E8" s="48"/>
      <c r="F8" s="48"/>
    </row>
    <row r="9" spans="2:6" ht="7.5" customHeight="1">
      <c r="B9" s="48"/>
      <c r="C9" s="48"/>
      <c r="D9" s="48"/>
      <c r="E9" s="48"/>
      <c r="F9" s="48"/>
    </row>
    <row r="10" spans="2:6" ht="15" customHeight="1">
      <c r="B10" s="48"/>
      <c r="C10" s="48"/>
      <c r="D10" s="48"/>
      <c r="E10" s="50" t="s">
        <v>69</v>
      </c>
      <c r="F10" s="48"/>
    </row>
    <row r="11" spans="2:6" ht="1.5" customHeight="1" hidden="1">
      <c r="B11" s="48"/>
      <c r="C11" s="48"/>
      <c r="D11" s="48"/>
      <c r="E11" s="48"/>
      <c r="F11" s="48"/>
    </row>
    <row r="12" spans="2:6" ht="15.75" thickBot="1">
      <c r="B12" s="48"/>
      <c r="C12" s="48"/>
      <c r="D12" s="48"/>
      <c r="E12" s="48"/>
      <c r="F12" s="48"/>
    </row>
    <row r="13" spans="2:6" ht="48" thickBot="1">
      <c r="B13" s="51" t="s">
        <v>70</v>
      </c>
      <c r="C13" s="52" t="s">
        <v>1</v>
      </c>
      <c r="D13" s="52" t="s">
        <v>71</v>
      </c>
      <c r="E13" s="52" t="s">
        <v>72</v>
      </c>
      <c r="F13" s="48"/>
    </row>
    <row r="14" spans="2:6" ht="19.5" customHeight="1" thickBot="1">
      <c r="B14" s="53" t="s">
        <v>73</v>
      </c>
      <c r="C14" s="54"/>
      <c r="D14" s="54"/>
      <c r="E14" s="54"/>
      <c r="F14" s="48"/>
    </row>
    <row r="15" spans="2:6" ht="28.5" customHeight="1" thickBot="1">
      <c r="B15" s="53" t="s">
        <v>74</v>
      </c>
      <c r="C15" s="54">
        <v>10</v>
      </c>
      <c r="D15" s="55">
        <f>'осв 4'!F6/1000</f>
        <v>325143.34314</v>
      </c>
      <c r="E15" s="56">
        <v>1084637</v>
      </c>
      <c r="F15" s="48"/>
    </row>
    <row r="16" spans="2:6" ht="33.75" customHeight="1" thickBot="1">
      <c r="B16" s="53" t="s">
        <v>75</v>
      </c>
      <c r="C16" s="54">
        <v>11</v>
      </c>
      <c r="D16" s="57"/>
      <c r="E16" s="58"/>
      <c r="F16" s="48"/>
    </row>
    <row r="17" spans="2:6" ht="17.25" customHeight="1" thickBot="1">
      <c r="B17" s="53" t="s">
        <v>76</v>
      </c>
      <c r="C17" s="54">
        <v>12</v>
      </c>
      <c r="D17" s="57"/>
      <c r="E17" s="58"/>
      <c r="F17" s="48"/>
    </row>
    <row r="18" spans="2:6" ht="46.5" customHeight="1" thickBot="1">
      <c r="B18" s="53" t="s">
        <v>77</v>
      </c>
      <c r="C18" s="54">
        <v>13</v>
      </c>
      <c r="D18" s="57"/>
      <c r="E18" s="58"/>
      <c r="F18" s="48"/>
    </row>
    <row r="19" spans="2:6" ht="32.25" thickBot="1">
      <c r="B19" s="53" t="s">
        <v>78</v>
      </c>
      <c r="C19" s="54">
        <v>14</v>
      </c>
      <c r="D19" s="57"/>
      <c r="E19" s="58"/>
      <c r="F19" s="48"/>
    </row>
    <row r="20" spans="2:6" ht="22.5" customHeight="1" thickBot="1">
      <c r="B20" s="53" t="s">
        <v>79</v>
      </c>
      <c r="C20" s="54">
        <v>15</v>
      </c>
      <c r="D20" s="57"/>
      <c r="E20" s="58"/>
      <c r="F20" s="48"/>
    </row>
    <row r="21" spans="2:9" ht="32.25" thickBot="1">
      <c r="B21" s="53" t="s">
        <v>80</v>
      </c>
      <c r="C21" s="54">
        <v>16</v>
      </c>
      <c r="D21" s="59">
        <f>('осв 4'!F18+'осв 4'!F20+'осв 4'!F22+'осв 4'!F24+'осв 4'!F30+'осв 4'!F50+'осв 4'!F53+'осв 4'!F54-'осв 4'!G34)/1000</f>
        <v>639636.3277799999</v>
      </c>
      <c r="E21" s="59">
        <v>844475</v>
      </c>
      <c r="F21" s="48"/>
      <c r="G21" s="60"/>
      <c r="I21" s="60"/>
    </row>
    <row r="22" spans="2:7" ht="18.75" customHeight="1" thickBot="1">
      <c r="B22" s="53" t="s">
        <v>81</v>
      </c>
      <c r="C22" s="54">
        <v>17</v>
      </c>
      <c r="D22" s="59">
        <f>'осв 4'!F49/1000</f>
        <v>25317.52079</v>
      </c>
      <c r="E22" s="61">
        <v>48286</v>
      </c>
      <c r="F22" s="48"/>
      <c r="G22" s="60"/>
    </row>
    <row r="23" spans="2:7" ht="16.5" thickBot="1">
      <c r="B23" s="53" t="s">
        <v>82</v>
      </c>
      <c r="C23" s="54">
        <v>18</v>
      </c>
      <c r="D23" s="59">
        <f>'осв 4'!F37/1000</f>
        <v>361496.91497000004</v>
      </c>
      <c r="E23" s="61">
        <v>225472</v>
      </c>
      <c r="F23" s="48"/>
      <c r="G23" s="60"/>
    </row>
    <row r="24" spans="2:7" ht="22.5" customHeight="1" thickBot="1">
      <c r="B24" s="53" t="s">
        <v>83</v>
      </c>
      <c r="C24" s="54">
        <v>19</v>
      </c>
      <c r="D24" s="57"/>
      <c r="E24" s="58"/>
      <c r="F24" s="48"/>
      <c r="G24" s="60"/>
    </row>
    <row r="25" spans="2:6" ht="36" customHeight="1" thickBot="1">
      <c r="B25" s="53" t="s">
        <v>84</v>
      </c>
      <c r="C25" s="54">
        <v>100</v>
      </c>
      <c r="D25" s="62">
        <f>SUM(D15:D23)</f>
        <v>1351594.10668</v>
      </c>
      <c r="E25" s="63">
        <f>SUM(E15:E24)</f>
        <v>2202870</v>
      </c>
      <c r="F25" s="48"/>
    </row>
    <row r="26" spans="2:7" ht="39" customHeight="1" thickBot="1">
      <c r="B26" s="53" t="s">
        <v>85</v>
      </c>
      <c r="C26" s="54">
        <v>101</v>
      </c>
      <c r="D26" s="57"/>
      <c r="E26" s="58"/>
      <c r="F26" s="48"/>
      <c r="G26" s="60"/>
    </row>
    <row r="27" spans="2:7" ht="23.25" customHeight="1" thickBot="1">
      <c r="B27" s="53" t="s">
        <v>86</v>
      </c>
      <c r="C27" s="54"/>
      <c r="D27" s="57"/>
      <c r="E27" s="58"/>
      <c r="F27" s="48"/>
      <c r="G27" s="60"/>
    </row>
    <row r="28" spans="2:7" ht="33.75" customHeight="1" thickBot="1">
      <c r="B28" s="53" t="s">
        <v>75</v>
      </c>
      <c r="C28" s="54">
        <v>110</v>
      </c>
      <c r="D28" s="57"/>
      <c r="E28" s="58"/>
      <c r="F28" s="48"/>
      <c r="G28" s="60"/>
    </row>
    <row r="29" spans="2:7" ht="33" customHeight="1" thickBot="1">
      <c r="B29" s="53" t="s">
        <v>76</v>
      </c>
      <c r="C29" s="54">
        <v>111</v>
      </c>
      <c r="D29" s="57"/>
      <c r="E29" s="58"/>
      <c r="F29" s="48"/>
      <c r="G29" s="60"/>
    </row>
    <row r="30" spans="2:7" ht="45.75" customHeight="1" thickBot="1">
      <c r="B30" s="53" t="s">
        <v>77</v>
      </c>
      <c r="C30" s="54">
        <v>112</v>
      </c>
      <c r="D30" s="57"/>
      <c r="E30" s="58"/>
      <c r="F30" s="48"/>
      <c r="G30" s="60"/>
    </row>
    <row r="31" spans="2:7" ht="36" customHeight="1" thickBot="1">
      <c r="B31" s="53" t="s">
        <v>78</v>
      </c>
      <c r="C31" s="54">
        <v>113</v>
      </c>
      <c r="D31" s="57"/>
      <c r="E31" s="58"/>
      <c r="F31" s="48"/>
      <c r="G31" s="60"/>
    </row>
    <row r="32" spans="2:7" ht="23.25" customHeight="1" thickBot="1">
      <c r="B32" s="53" t="s">
        <v>87</v>
      </c>
      <c r="C32" s="54">
        <v>114</v>
      </c>
      <c r="D32" s="59"/>
      <c r="E32" s="58"/>
      <c r="F32" s="48"/>
      <c r="G32" s="64"/>
    </row>
    <row r="33" spans="2:7" ht="38.25" customHeight="1" thickBot="1">
      <c r="B33" s="53" t="s">
        <v>88</v>
      </c>
      <c r="C33" s="54">
        <v>115</v>
      </c>
      <c r="D33" s="57"/>
      <c r="E33" s="58"/>
      <c r="F33" s="48"/>
      <c r="G33" s="60"/>
    </row>
    <row r="34" spans="2:7" ht="37.5" customHeight="1" thickBot="1">
      <c r="B34" s="53" t="s">
        <v>89</v>
      </c>
      <c r="C34" s="54">
        <v>116</v>
      </c>
      <c r="D34" s="57"/>
      <c r="E34" s="58"/>
      <c r="F34" s="48"/>
      <c r="G34" s="60"/>
    </row>
    <row r="35" spans="2:6" ht="18.75" customHeight="1" thickBot="1">
      <c r="B35" s="53" t="s">
        <v>90</v>
      </c>
      <c r="C35" s="54">
        <v>117</v>
      </c>
      <c r="D35" s="57"/>
      <c r="E35" s="57"/>
      <c r="F35" s="48"/>
    </row>
    <row r="36" spans="2:8" ht="21" customHeight="1" thickBot="1">
      <c r="B36" s="53" t="s">
        <v>91</v>
      </c>
      <c r="C36" s="54">
        <v>118</v>
      </c>
      <c r="D36" s="65">
        <f>('осв 4'!F65+'осв 4'!F88)/1000</f>
        <v>24922639.9256</v>
      </c>
      <c r="E36" s="65">
        <v>24789621</v>
      </c>
      <c r="F36" s="48"/>
      <c r="H36" s="66"/>
    </row>
    <row r="37" spans="2:6" ht="21" customHeight="1" thickBot="1">
      <c r="B37" s="53" t="s">
        <v>92</v>
      </c>
      <c r="C37" s="54">
        <v>119</v>
      </c>
      <c r="D37" s="57"/>
      <c r="E37" s="57"/>
      <c r="F37" s="48"/>
    </row>
    <row r="38" spans="2:6" ht="21.75" customHeight="1" thickBot="1">
      <c r="B38" s="53" t="s">
        <v>93</v>
      </c>
      <c r="C38" s="54">
        <v>120</v>
      </c>
      <c r="D38" s="57"/>
      <c r="E38" s="57"/>
      <c r="F38" s="48"/>
    </row>
    <row r="39" spans="2:6" ht="21.75" customHeight="1" thickBot="1">
      <c r="B39" s="53" t="s">
        <v>94</v>
      </c>
      <c r="C39" s="54">
        <v>121</v>
      </c>
      <c r="D39" s="59">
        <f>'осв 4'!F76/1000</f>
        <v>130867.76120000001</v>
      </c>
      <c r="E39" s="59">
        <v>141019</v>
      </c>
      <c r="F39" s="48"/>
    </row>
    <row r="40" spans="2:6" ht="21.75" customHeight="1" thickBot="1">
      <c r="B40" s="53" t="s">
        <v>95</v>
      </c>
      <c r="C40" s="54">
        <v>122</v>
      </c>
      <c r="D40" s="57"/>
      <c r="E40" s="58"/>
      <c r="F40" s="48"/>
    </row>
    <row r="41" spans="2:6" ht="21" customHeight="1" thickBot="1">
      <c r="B41" s="53" t="s">
        <v>96</v>
      </c>
      <c r="C41" s="54">
        <v>123</v>
      </c>
      <c r="D41" s="57">
        <f>'осв 4'!F87/1000</f>
        <v>672251.8171799999</v>
      </c>
      <c r="E41" s="58">
        <v>15960</v>
      </c>
      <c r="F41" s="48"/>
    </row>
    <row r="42" spans="2:8" ht="41.25" customHeight="1" thickBot="1">
      <c r="B42" s="53" t="s">
        <v>97</v>
      </c>
      <c r="C42" s="54">
        <v>200</v>
      </c>
      <c r="D42" s="67">
        <f>SUM(D28:D41)</f>
        <v>25725759.50398</v>
      </c>
      <c r="E42" s="63">
        <f>SUM(E33:E41)</f>
        <v>24946600</v>
      </c>
      <c r="F42" s="48"/>
      <c r="G42" s="68"/>
      <c r="H42" s="66"/>
    </row>
    <row r="43" spans="2:8" ht="28.5" customHeight="1" thickBot="1">
      <c r="B43" s="53" t="s">
        <v>98</v>
      </c>
      <c r="C43" s="54"/>
      <c r="D43" s="67">
        <f>D25+D42</f>
        <v>27077353.610659998</v>
      </c>
      <c r="E43" s="63">
        <f>E25+E42</f>
        <v>27149470</v>
      </c>
      <c r="F43" s="48"/>
      <c r="G43" s="66">
        <v>27077354</v>
      </c>
      <c r="H43" s="66">
        <f>G43-D43</f>
        <v>0.38934000208973885</v>
      </c>
    </row>
    <row r="44" spans="2:6" ht="24" customHeight="1" thickBot="1">
      <c r="B44" s="53" t="s">
        <v>99</v>
      </c>
      <c r="C44" s="54" t="s">
        <v>1</v>
      </c>
      <c r="D44" s="57" t="s">
        <v>71</v>
      </c>
      <c r="E44" s="58" t="s">
        <v>72</v>
      </c>
      <c r="F44" s="48"/>
    </row>
    <row r="45" spans="2:6" ht="21" customHeight="1" thickBot="1">
      <c r="B45" s="53" t="s">
        <v>100</v>
      </c>
      <c r="C45" s="54"/>
      <c r="D45" s="57"/>
      <c r="E45" s="58"/>
      <c r="F45" s="48"/>
    </row>
    <row r="46" spans="2:6" ht="16.5" thickBot="1">
      <c r="B46" s="53" t="s">
        <v>101</v>
      </c>
      <c r="C46" s="54">
        <v>210</v>
      </c>
      <c r="D46" s="57"/>
      <c r="E46" s="58"/>
      <c r="F46" s="48"/>
    </row>
    <row r="47" spans="2:6" ht="22.5" customHeight="1" thickBot="1">
      <c r="B47" s="53" t="s">
        <v>76</v>
      </c>
      <c r="C47" s="54">
        <v>211</v>
      </c>
      <c r="D47" s="57"/>
      <c r="E47" s="58"/>
      <c r="F47" s="48"/>
    </row>
    <row r="48" spans="2:7" ht="33.75" customHeight="1" thickBot="1">
      <c r="B48" s="53" t="s">
        <v>102</v>
      </c>
      <c r="C48" s="54">
        <v>212</v>
      </c>
      <c r="D48" s="57">
        <f>('осв 4'!G92+'осв 4'!G96+'осв 4'!G116)/1000</f>
        <v>637967.2049299999</v>
      </c>
      <c r="E48" s="58">
        <v>314441</v>
      </c>
      <c r="F48" s="48"/>
      <c r="G48" s="66"/>
    </row>
    <row r="49" spans="2:10" ht="38.25" customHeight="1" thickBot="1">
      <c r="B49" s="53" t="s">
        <v>103</v>
      </c>
      <c r="C49" s="54">
        <v>213</v>
      </c>
      <c r="D49" s="57">
        <f>('осв 4'!G111+'осв 4'!G93+'осв 4'!G118+'осв 4'!G129)/1000</f>
        <v>1382412.3043399998</v>
      </c>
      <c r="E49" s="58">
        <v>2585313</v>
      </c>
      <c r="F49" s="48"/>
      <c r="J49" s="66"/>
    </row>
    <row r="50" spans="2:6" ht="21.75" customHeight="1" thickBot="1">
      <c r="B50" s="53" t="s">
        <v>104</v>
      </c>
      <c r="C50" s="54">
        <v>214</v>
      </c>
      <c r="D50" s="57">
        <f>('осв 4'!G126-2848000)/1000</f>
        <v>140046.504</v>
      </c>
      <c r="E50" s="58">
        <v>140047</v>
      </c>
      <c r="F50" s="48"/>
    </row>
    <row r="51" spans="2:8" ht="30.75" customHeight="1" thickBot="1">
      <c r="B51" s="53" t="s">
        <v>105</v>
      </c>
      <c r="C51" s="54">
        <v>215</v>
      </c>
      <c r="D51" s="57"/>
      <c r="E51" s="57"/>
      <c r="F51" s="48"/>
      <c r="H51" s="66"/>
    </row>
    <row r="52" spans="2:6" ht="26.25" customHeight="1" thickBot="1">
      <c r="B52" s="53" t="s">
        <v>106</v>
      </c>
      <c r="C52" s="54">
        <v>216</v>
      </c>
      <c r="D52" s="57">
        <f>'осв 4'!G115/1000</f>
        <v>73309.55544</v>
      </c>
      <c r="E52" s="58">
        <v>64147</v>
      </c>
      <c r="F52" s="48"/>
    </row>
    <row r="53" spans="2:8" ht="24" customHeight="1" thickBot="1">
      <c r="B53" s="53" t="s">
        <v>107</v>
      </c>
      <c r="C53" s="54">
        <v>217</v>
      </c>
      <c r="D53" s="57">
        <f>('осв 4'!G98+'осв 4'!G107+2848000)/1000</f>
        <v>33913.98461</v>
      </c>
      <c r="E53" s="69">
        <v>57817</v>
      </c>
      <c r="F53" s="48"/>
      <c r="H53" s="60"/>
    </row>
    <row r="54" spans="2:7" ht="39.75" customHeight="1" thickBot="1">
      <c r="B54" s="53" t="s">
        <v>108</v>
      </c>
      <c r="C54" s="54">
        <v>300</v>
      </c>
      <c r="D54" s="62">
        <f>SUM(D48:D53)</f>
        <v>2267649.55332</v>
      </c>
      <c r="E54" s="63">
        <f>SUM(E48:E53)</f>
        <v>3161765</v>
      </c>
      <c r="F54" s="48"/>
      <c r="G54" s="66"/>
    </row>
    <row r="55" spans="2:6" ht="37.5" customHeight="1" thickBot="1">
      <c r="B55" s="53" t="s">
        <v>109</v>
      </c>
      <c r="C55" s="54">
        <v>301</v>
      </c>
      <c r="D55" s="57"/>
      <c r="E55" s="58"/>
      <c r="F55" s="48"/>
    </row>
    <row r="56" spans="2:6" ht="28.5" customHeight="1" thickBot="1">
      <c r="B56" s="53" t="s">
        <v>110</v>
      </c>
      <c r="C56" s="54"/>
      <c r="D56" s="57"/>
      <c r="E56" s="58"/>
      <c r="F56" s="48"/>
    </row>
    <row r="57" spans="2:6" ht="21.75" customHeight="1" thickBot="1">
      <c r="B57" s="53" t="s">
        <v>101</v>
      </c>
      <c r="C57" s="54">
        <v>310</v>
      </c>
      <c r="D57" s="57">
        <f>('осв 4'!G134-'осв 4'!F64)/1000</f>
        <v>4521725.94118</v>
      </c>
      <c r="E57" s="58">
        <v>4486834</v>
      </c>
      <c r="F57" s="48"/>
    </row>
    <row r="58" spans="2:6" ht="27.75" customHeight="1" thickBot="1">
      <c r="B58" s="53" t="s">
        <v>76</v>
      </c>
      <c r="C58" s="54">
        <v>311</v>
      </c>
      <c r="D58" s="70"/>
      <c r="E58" s="58"/>
      <c r="F58" s="48"/>
    </row>
    <row r="59" spans="2:6" ht="35.25" customHeight="1" thickBot="1">
      <c r="B59" s="53" t="s">
        <v>111</v>
      </c>
      <c r="C59" s="71">
        <v>312</v>
      </c>
      <c r="D59" s="72"/>
      <c r="E59" s="72"/>
      <c r="F59" s="48"/>
    </row>
    <row r="60" spans="2:6" ht="39.75" customHeight="1" thickBot="1">
      <c r="B60" s="53" t="s">
        <v>112</v>
      </c>
      <c r="C60" s="54">
        <v>313</v>
      </c>
      <c r="D60" s="59"/>
      <c r="E60" s="58"/>
      <c r="F60" s="48"/>
    </row>
    <row r="61" spans="2:6" ht="24.75" customHeight="1" thickBot="1">
      <c r="B61" s="53" t="s">
        <v>113</v>
      </c>
      <c r="C61" s="54">
        <v>314</v>
      </c>
      <c r="D61" s="59">
        <f>'осв 4'!G141/1000</f>
        <v>60548.775</v>
      </c>
      <c r="E61" s="61">
        <v>60549</v>
      </c>
      <c r="F61" s="48"/>
    </row>
    <row r="62" spans="2:6" ht="26.25" customHeight="1" thickBot="1">
      <c r="B62" s="53" t="s">
        <v>114</v>
      </c>
      <c r="C62" s="54">
        <v>315</v>
      </c>
      <c r="D62" s="59">
        <f>'осв 4'!G143/1000</f>
        <v>2837544.4</v>
      </c>
      <c r="E62" s="59">
        <v>2837544</v>
      </c>
      <c r="F62" s="73"/>
    </row>
    <row r="63" spans="2:6" ht="24" customHeight="1" thickBot="1">
      <c r="B63" s="53" t="s">
        <v>115</v>
      </c>
      <c r="C63" s="54">
        <v>316</v>
      </c>
      <c r="D63" s="59">
        <f>'осв 4'!G137/1000</f>
        <v>1624248.1692899999</v>
      </c>
      <c r="E63" s="61">
        <v>1641030</v>
      </c>
      <c r="F63" s="48"/>
    </row>
    <row r="64" spans="2:7" ht="33.75" customHeight="1" thickBot="1">
      <c r="B64" s="53" t="s">
        <v>116</v>
      </c>
      <c r="C64" s="54">
        <v>400</v>
      </c>
      <c r="D64" s="63">
        <f>SUM(D57:D63)</f>
        <v>9044067.285470001</v>
      </c>
      <c r="E64" s="63">
        <f>SUM(E57:E63)</f>
        <v>9025957</v>
      </c>
      <c r="F64" s="48"/>
      <c r="G64" s="266"/>
    </row>
    <row r="65" spans="2:6" ht="16.5" thickBot="1">
      <c r="B65" s="53" t="s">
        <v>117</v>
      </c>
      <c r="C65" s="54"/>
      <c r="D65" s="74"/>
      <c r="E65" s="61"/>
      <c r="F65" s="48"/>
    </row>
    <row r="66" spans="2:7" ht="24" customHeight="1" thickBot="1">
      <c r="B66" s="53" t="s">
        <v>118</v>
      </c>
      <c r="C66" s="54">
        <v>410</v>
      </c>
      <c r="D66" s="59">
        <f>('осв 4'!G144+'осв 4'!G150)/1000</f>
        <v>1712761.7765</v>
      </c>
      <c r="E66" s="59">
        <v>1756762</v>
      </c>
      <c r="F66" s="48"/>
      <c r="G66" s="66"/>
    </row>
    <row r="67" spans="2:6" ht="16.5" thickBot="1">
      <c r="B67" s="53" t="s">
        <v>119</v>
      </c>
      <c r="C67" s="54">
        <v>411</v>
      </c>
      <c r="D67" s="74"/>
      <c r="E67" s="61"/>
      <c r="F67" s="48"/>
    </row>
    <row r="68" spans="2:6" ht="35.25" customHeight="1" thickBot="1">
      <c r="B68" s="53" t="s">
        <v>120</v>
      </c>
      <c r="C68" s="54">
        <v>412</v>
      </c>
      <c r="D68" s="59">
        <f>'осв 4'!G148/1000</f>
        <v>-38923.5764</v>
      </c>
      <c r="E68" s="61">
        <v>-82924</v>
      </c>
      <c r="F68" s="48"/>
    </row>
    <row r="69" spans="2:6" ht="16.5" thickBot="1">
      <c r="B69" s="53" t="s">
        <v>121</v>
      </c>
      <c r="C69" s="54">
        <v>413</v>
      </c>
      <c r="D69" s="59">
        <f>'осв 4'!G151/1000</f>
        <v>6883023.9162800005</v>
      </c>
      <c r="E69" s="59">
        <v>7053517</v>
      </c>
      <c r="F69" s="73"/>
    </row>
    <row r="70" spans="2:8" ht="31.5" customHeight="1" thickBot="1">
      <c r="B70" s="53" t="s">
        <v>122</v>
      </c>
      <c r="C70" s="54">
        <v>414</v>
      </c>
      <c r="D70" s="59">
        <f>'осв 4'!G153/1000</f>
        <v>7208774.655490001</v>
      </c>
      <c r="E70" s="61">
        <v>6234393</v>
      </c>
      <c r="F70" s="68"/>
      <c r="H70" s="66"/>
    </row>
    <row r="71" spans="2:6" ht="53.25" customHeight="1" thickBot="1">
      <c r="B71" s="53" t="s">
        <v>123</v>
      </c>
      <c r="C71" s="54">
        <v>420</v>
      </c>
      <c r="D71" s="74"/>
      <c r="E71" s="58"/>
      <c r="F71" s="48"/>
    </row>
    <row r="72" spans="2:6" ht="32.25" customHeight="1" thickBot="1">
      <c r="B72" s="53" t="s">
        <v>124</v>
      </c>
      <c r="C72" s="54">
        <v>421</v>
      </c>
      <c r="D72" s="75"/>
      <c r="E72" s="57"/>
      <c r="F72" s="48"/>
    </row>
    <row r="73" spans="2:7" ht="27.75" customHeight="1" thickBot="1">
      <c r="B73" s="53" t="s">
        <v>125</v>
      </c>
      <c r="C73" s="54">
        <v>500</v>
      </c>
      <c r="D73" s="63">
        <f>SUM(D66:D72)</f>
        <v>15765636.771870002</v>
      </c>
      <c r="E73" s="63">
        <f>SUM(E66:E72)</f>
        <v>14961748</v>
      </c>
      <c r="F73" s="48"/>
      <c r="G73" s="66"/>
    </row>
    <row r="74" spans="2:8" ht="36" customHeight="1" thickBot="1">
      <c r="B74" s="53" t="s">
        <v>126</v>
      </c>
      <c r="C74" s="54"/>
      <c r="D74" s="63">
        <f>D54+D64+D73</f>
        <v>27077353.61066</v>
      </c>
      <c r="E74" s="63">
        <f>E54+E64+E73</f>
        <v>27149470</v>
      </c>
      <c r="F74" s="48"/>
      <c r="G74" s="66"/>
      <c r="H74" s="66"/>
    </row>
    <row r="75" spans="2:6" ht="15">
      <c r="B75" s="48"/>
      <c r="C75" s="48"/>
      <c r="D75" s="68"/>
      <c r="E75" s="48"/>
      <c r="F75" s="48"/>
    </row>
    <row r="76" spans="2:6" ht="15">
      <c r="B76" s="48"/>
      <c r="C76" s="48"/>
      <c r="D76" s="68">
        <f>D43-D74</f>
        <v>0</v>
      </c>
      <c r="E76" s="68"/>
      <c r="F76" s="48"/>
    </row>
    <row r="77" spans="2:6" ht="15">
      <c r="B77" s="48"/>
      <c r="C77" s="48"/>
      <c r="D77" s="68"/>
      <c r="E77" s="48"/>
      <c r="F77" s="48"/>
    </row>
    <row r="78" spans="2:6" ht="15">
      <c r="B78" s="48" t="s">
        <v>2</v>
      </c>
      <c r="C78" s="48"/>
      <c r="D78" s="68"/>
      <c r="E78" s="48"/>
      <c r="F78" s="48"/>
    </row>
    <row r="79" spans="2:6" ht="15">
      <c r="B79" s="48"/>
      <c r="C79" s="48"/>
      <c r="D79" s="68"/>
      <c r="E79" s="48"/>
      <c r="F79" s="48"/>
    </row>
    <row r="80" spans="2:6" ht="15">
      <c r="B80" s="48" t="s">
        <v>3</v>
      </c>
      <c r="C80" s="48"/>
      <c r="D80" s="48"/>
      <c r="E80" s="48"/>
      <c r="F80" s="48"/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48"/>
      <c r="C1" s="45"/>
      <c r="D1" s="45" t="s">
        <v>314</v>
      </c>
      <c r="E1" s="96"/>
    </row>
    <row r="2" spans="2:5" ht="15">
      <c r="B2" s="48"/>
      <c r="C2" s="45" t="s">
        <v>0</v>
      </c>
      <c r="D2" s="45"/>
      <c r="E2" s="96"/>
    </row>
    <row r="3" spans="2:5" ht="15">
      <c r="B3" s="48"/>
      <c r="C3" s="45" t="s">
        <v>67</v>
      </c>
      <c r="D3" s="45"/>
      <c r="E3" s="96"/>
    </row>
    <row r="4" spans="2:5" ht="15">
      <c r="B4" s="48"/>
      <c r="C4" s="48"/>
      <c r="D4" s="48"/>
      <c r="E4" s="48"/>
    </row>
    <row r="5" spans="2:5" ht="15.75">
      <c r="B5" s="47" t="s">
        <v>315</v>
      </c>
      <c r="C5" s="48"/>
      <c r="D5" s="48"/>
      <c r="E5" s="48"/>
    </row>
    <row r="6" spans="2:5" ht="15.75">
      <c r="B6" s="47"/>
      <c r="C6" s="48"/>
      <c r="D6" s="48"/>
      <c r="E6" s="48"/>
    </row>
    <row r="7" spans="2:5" ht="15.75">
      <c r="B7" s="49" t="s">
        <v>637</v>
      </c>
      <c r="C7" s="48"/>
      <c r="D7" s="48"/>
      <c r="E7" s="48"/>
    </row>
    <row r="8" spans="2:5" ht="15">
      <c r="B8" s="48"/>
      <c r="C8" s="48"/>
      <c r="D8" s="48"/>
      <c r="E8" s="48"/>
    </row>
    <row r="9" spans="2:5" ht="12.75" customHeight="1">
      <c r="B9" s="48"/>
      <c r="C9" s="48"/>
      <c r="D9" s="48"/>
      <c r="E9" s="50" t="s">
        <v>69</v>
      </c>
    </row>
    <row r="10" spans="2:5" ht="3" customHeight="1" hidden="1">
      <c r="B10" s="48"/>
      <c r="C10" s="48"/>
      <c r="D10" s="48"/>
      <c r="E10" s="48"/>
    </row>
    <row r="11" spans="2:5" ht="15.75" thickBot="1">
      <c r="B11" s="48"/>
      <c r="C11" s="48"/>
      <c r="D11" s="48"/>
      <c r="E11" s="48"/>
    </row>
    <row r="12" spans="2:5" ht="63.75" customHeight="1" thickBot="1">
      <c r="B12" s="51" t="s">
        <v>8</v>
      </c>
      <c r="C12" s="52" t="s">
        <v>1</v>
      </c>
      <c r="D12" s="52" t="s">
        <v>9</v>
      </c>
      <c r="E12" s="52" t="s">
        <v>316</v>
      </c>
    </row>
    <row r="13" spans="2:5" ht="16.5" thickBot="1">
      <c r="B13" s="53" t="s">
        <v>317</v>
      </c>
      <c r="C13" s="54">
        <v>10</v>
      </c>
      <c r="D13" s="97">
        <f>'расчет прибыли4'!L4/1000</f>
        <v>3196605.7888</v>
      </c>
      <c r="E13" s="97">
        <v>3004369.586</v>
      </c>
    </row>
    <row r="14" spans="2:5" ht="34.5" customHeight="1" thickBot="1">
      <c r="B14" s="53" t="s">
        <v>318</v>
      </c>
      <c r="C14" s="54">
        <v>11</v>
      </c>
      <c r="D14" s="98">
        <f>'расчет прибыли4'!L5/1000</f>
        <v>1979594.1942999999</v>
      </c>
      <c r="E14" s="99">
        <v>2032937.647</v>
      </c>
    </row>
    <row r="15" spans="2:5" ht="30.75" customHeight="1" thickBot="1">
      <c r="B15" s="53" t="s">
        <v>319</v>
      </c>
      <c r="C15" s="54">
        <v>12</v>
      </c>
      <c r="D15" s="62">
        <f>D13-D14</f>
        <v>1217011.5945000004</v>
      </c>
      <c r="E15" s="62">
        <f>E13-E14</f>
        <v>971431.939</v>
      </c>
    </row>
    <row r="16" spans="2:5" ht="24.75" customHeight="1" thickBot="1">
      <c r="B16" s="53" t="s">
        <v>320</v>
      </c>
      <c r="C16" s="54">
        <v>13</v>
      </c>
      <c r="D16" s="57">
        <f>'расчет прибыли4'!L11/1000</f>
        <v>30127.50907</v>
      </c>
      <c r="E16" s="57">
        <v>30145.621</v>
      </c>
    </row>
    <row r="17" spans="2:5" ht="21" customHeight="1" thickBot="1">
      <c r="B17" s="53" t="s">
        <v>321</v>
      </c>
      <c r="C17" s="54">
        <v>14</v>
      </c>
      <c r="D17" s="57">
        <f>('расчет прибыли4'!L9+'расчет прибыли4'!L10)/1000</f>
        <v>238255.40567</v>
      </c>
      <c r="E17" s="57">
        <v>257815.708</v>
      </c>
    </row>
    <row r="18" spans="2:7" ht="16.5" thickBot="1">
      <c r="B18" s="53" t="s">
        <v>322</v>
      </c>
      <c r="C18" s="54">
        <v>15</v>
      </c>
      <c r="D18" s="57"/>
      <c r="E18" s="57"/>
      <c r="G18" s="66"/>
    </row>
    <row r="19" spans="2:5" ht="16.5" thickBot="1">
      <c r="B19" s="53" t="s">
        <v>323</v>
      </c>
      <c r="C19" s="54">
        <v>16</v>
      </c>
      <c r="D19" s="57">
        <f>('расчет прибыли4'!L19+'расчет прибыли4'!L20+'расчет прибыли4'!L22+'расчет прибыли4'!L24+'расчет прибыли4'!L26-'расчет прибыли4'!L34-'расчет прибыли4'!L35-'расчет прибыли4'!L36-'расчет прибыли4'!L37)/1000</f>
        <v>24582.144239999998</v>
      </c>
      <c r="E19" s="57">
        <v>48860.468</v>
      </c>
    </row>
    <row r="20" spans="2:5" ht="35.25" customHeight="1" thickBot="1">
      <c r="B20" s="53" t="s">
        <v>324</v>
      </c>
      <c r="C20" s="54">
        <v>20</v>
      </c>
      <c r="D20" s="57">
        <f>D15-D16-D17+D19</f>
        <v>973210.8240000005</v>
      </c>
      <c r="E20" s="57">
        <f>E15-E16-E17+E19</f>
        <v>732331.078</v>
      </c>
    </row>
    <row r="21" spans="2:7" ht="24" customHeight="1" thickBot="1">
      <c r="B21" s="53" t="s">
        <v>325</v>
      </c>
      <c r="C21" s="54">
        <v>21</v>
      </c>
      <c r="D21" s="57">
        <f>('расчет прибыли4'!L21+'расчет прибыли4'!L29+'расчет прибыли4'!L30)/1000</f>
        <v>13537.01049</v>
      </c>
      <c r="E21" s="57">
        <v>2830.898</v>
      </c>
      <c r="G21" s="66"/>
    </row>
    <row r="22" spans="2:5" ht="29.25" customHeight="1" thickBot="1">
      <c r="B22" s="53" t="s">
        <v>326</v>
      </c>
      <c r="C22" s="54">
        <v>22</v>
      </c>
      <c r="D22" s="57">
        <f>('расчет прибыли4'!L12)/1000</f>
        <v>76811.59</v>
      </c>
      <c r="E22" s="57">
        <v>97906.881</v>
      </c>
    </row>
    <row r="23" spans="2:5" ht="62.25" customHeight="1" thickBot="1">
      <c r="B23" s="53" t="s">
        <v>327</v>
      </c>
      <c r="C23" s="54">
        <v>23</v>
      </c>
      <c r="D23" s="57"/>
      <c r="E23" s="57"/>
    </row>
    <row r="24" spans="2:5" ht="20.25" customHeight="1" thickBot="1">
      <c r="B24" s="53" t="s">
        <v>328</v>
      </c>
      <c r="C24" s="54">
        <v>24</v>
      </c>
      <c r="D24" s="57"/>
      <c r="E24" s="57"/>
    </row>
    <row r="25" spans="2:5" ht="17.25" customHeight="1" thickBot="1">
      <c r="B25" s="53" t="s">
        <v>329</v>
      </c>
      <c r="C25" s="54">
        <v>25</v>
      </c>
      <c r="D25" s="57"/>
      <c r="E25" s="57"/>
    </row>
    <row r="26" spans="2:7" ht="36" customHeight="1" thickBot="1">
      <c r="B26" s="53" t="s">
        <v>330</v>
      </c>
      <c r="C26" s="54">
        <v>100</v>
      </c>
      <c r="D26" s="62">
        <f>D15-D16-D17+D19+D21-D22</f>
        <v>909936.2444900005</v>
      </c>
      <c r="E26" s="62">
        <f>E20+E21-E22</f>
        <v>637255.095</v>
      </c>
      <c r="G26" s="66"/>
    </row>
    <row r="27" spans="2:5" ht="23.25" customHeight="1" thickBot="1">
      <c r="B27" s="53" t="s">
        <v>331</v>
      </c>
      <c r="C27" s="51">
        <v>101</v>
      </c>
      <c r="D27" s="100">
        <f>'расчет прибыли4'!L44/1000</f>
        <v>106046.76</v>
      </c>
      <c r="E27" s="100">
        <v>100425.794</v>
      </c>
    </row>
    <row r="28" spans="2:7" ht="54.75" customHeight="1" thickBot="1">
      <c r="B28" s="53" t="s">
        <v>332</v>
      </c>
      <c r="C28" s="54">
        <v>200</v>
      </c>
      <c r="D28" s="57">
        <f>D26-D27</f>
        <v>803889.4844900005</v>
      </c>
      <c r="E28" s="57">
        <f>E26-E27</f>
        <v>536829.301</v>
      </c>
      <c r="G28" s="66"/>
    </row>
    <row r="29" spans="2:5" ht="48.75" customHeight="1" thickBot="1">
      <c r="B29" s="53" t="s">
        <v>333</v>
      </c>
      <c r="C29" s="54">
        <v>201</v>
      </c>
      <c r="D29" s="57"/>
      <c r="E29" s="57"/>
    </row>
    <row r="30" spans="2:5" ht="33.75" customHeight="1" thickBot="1">
      <c r="B30" s="53" t="s">
        <v>334</v>
      </c>
      <c r="C30" s="54">
        <v>300</v>
      </c>
      <c r="D30" s="62">
        <f>D28+D29</f>
        <v>803889.4844900005</v>
      </c>
      <c r="E30" s="62">
        <f>E28+E29</f>
        <v>536829.301</v>
      </c>
    </row>
    <row r="31" spans="2:9" ht="16.5" thickBot="1">
      <c r="B31" s="53" t="s">
        <v>335</v>
      </c>
      <c r="C31" s="54"/>
      <c r="D31" s="57">
        <f>D30*78.64%</f>
        <v>632178.6906029364</v>
      </c>
      <c r="E31" s="57">
        <f>E30*78.64%</f>
        <v>422162.5623064</v>
      </c>
      <c r="I31">
        <f>599183-599281</f>
        <v>-98</v>
      </c>
    </row>
    <row r="32" spans="2:5" ht="16.5" thickBot="1">
      <c r="B32" s="53" t="s">
        <v>336</v>
      </c>
      <c r="C32" s="54"/>
      <c r="D32" s="57">
        <f>D30-D31</f>
        <v>171710.7938870641</v>
      </c>
      <c r="E32" s="57">
        <f>E30-E31</f>
        <v>114666.7386936</v>
      </c>
    </row>
    <row r="33" spans="2:5" ht="15">
      <c r="B33" s="101"/>
      <c r="C33" s="48"/>
      <c r="D33" s="48"/>
      <c r="E33" s="102"/>
    </row>
    <row r="34" spans="2:5" ht="15">
      <c r="B34" s="103" t="s">
        <v>2</v>
      </c>
      <c r="C34" s="48"/>
      <c r="D34" s="48"/>
      <c r="E34" s="102"/>
    </row>
    <row r="35" spans="2:5" ht="15">
      <c r="B35" s="101"/>
      <c r="C35" s="48"/>
      <c r="D35" s="48"/>
      <c r="E35" s="102"/>
    </row>
    <row r="36" spans="2:5" ht="15">
      <c r="B36" s="103" t="s">
        <v>3</v>
      </c>
      <c r="C36" s="48"/>
      <c r="D36" s="48"/>
      <c r="E36" s="102"/>
    </row>
    <row r="37" spans="2:4" ht="18">
      <c r="B37" s="104"/>
      <c r="D37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M63"/>
  <sheetViews>
    <sheetView zoomScalePageLayoutView="0" workbookViewId="0" topLeftCell="A8">
      <selection activeCell="A8" sqref="A1:IV16384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05" customFormat="1" ht="12" customHeight="1"/>
    <row r="2" s="105" customFormat="1" ht="12.75" hidden="1"/>
    <row r="3" s="105" customFormat="1" ht="12.75" hidden="1"/>
    <row r="4" s="105" customFormat="1" ht="12.75" hidden="1"/>
    <row r="5" s="105" customFormat="1" ht="12.75"/>
    <row r="6" s="105" customFormat="1" ht="12.75"/>
    <row r="7" spans="1:8" s="105" customFormat="1" ht="12.75">
      <c r="A7" s="106" t="str">
        <f>+'[1]Ф1'!A1</f>
        <v>Введите название компании</v>
      </c>
      <c r="B7" s="106"/>
      <c r="C7" s="107" t="s">
        <v>337</v>
      </c>
      <c r="D7" s="107"/>
      <c r="E7" s="108"/>
      <c r="F7" s="107"/>
      <c r="G7" s="107"/>
      <c r="H7" s="107"/>
    </row>
    <row r="8" spans="1:8" s="110" customFormat="1" ht="15.75" customHeight="1">
      <c r="A8" s="109" t="s">
        <v>338</v>
      </c>
      <c r="B8" s="309" t="s">
        <v>626</v>
      </c>
      <c r="C8" s="309"/>
      <c r="D8" s="309"/>
      <c r="E8" s="309"/>
      <c r="F8" s="309"/>
      <c r="G8" s="310"/>
      <c r="H8" s="310"/>
    </row>
    <row r="9" s="105" customFormat="1" ht="13.5" thickBot="1">
      <c r="B9" s="212"/>
    </row>
    <row r="10" spans="1:13" s="105" customFormat="1" ht="21.75" customHeight="1" thickBot="1">
      <c r="A10" s="111" t="s">
        <v>339</v>
      </c>
      <c r="B10" s="311"/>
      <c r="C10" s="306" t="s">
        <v>340</v>
      </c>
      <c r="D10" s="306" t="s">
        <v>341</v>
      </c>
      <c r="E10" s="306" t="s">
        <v>342</v>
      </c>
      <c r="F10" s="306" t="s">
        <v>343</v>
      </c>
      <c r="G10" s="306" t="s">
        <v>344</v>
      </c>
      <c r="H10" s="306" t="s">
        <v>345</v>
      </c>
      <c r="I10" s="306" t="s">
        <v>346</v>
      </c>
      <c r="J10" s="306" t="s">
        <v>122</v>
      </c>
      <c r="K10" s="306" t="s">
        <v>347</v>
      </c>
      <c r="L10" s="306" t="s">
        <v>348</v>
      </c>
      <c r="M10" s="308" t="s">
        <v>313</v>
      </c>
    </row>
    <row r="11" spans="1:13" s="105" customFormat="1" ht="63.75" customHeight="1" thickBot="1">
      <c r="A11" s="111"/>
      <c r="B11" s="311"/>
      <c r="C11" s="307"/>
      <c r="D11" s="307"/>
      <c r="E11" s="306"/>
      <c r="F11" s="307"/>
      <c r="G11" s="306"/>
      <c r="H11" s="306"/>
      <c r="I11" s="306"/>
      <c r="J11" s="307"/>
      <c r="K11" s="306"/>
      <c r="L11" s="306"/>
      <c r="M11" s="308"/>
    </row>
    <row r="12" spans="1:13" s="105" customFormat="1" ht="13.5" thickBot="1">
      <c r="A12" s="112"/>
      <c r="B12" s="113"/>
      <c r="C12" s="114" t="s">
        <v>349</v>
      </c>
      <c r="D12" s="114" t="s">
        <v>349</v>
      </c>
      <c r="E12" s="114" t="s">
        <v>349</v>
      </c>
      <c r="F12" s="114" t="s">
        <v>349</v>
      </c>
      <c r="G12" s="114" t="s">
        <v>349</v>
      </c>
      <c r="H12" s="114" t="s">
        <v>349</v>
      </c>
      <c r="I12" s="114" t="s">
        <v>349</v>
      </c>
      <c r="J12" s="114" t="s">
        <v>349</v>
      </c>
      <c r="K12" s="114" t="s">
        <v>349</v>
      </c>
      <c r="L12" s="114" t="s">
        <v>349</v>
      </c>
      <c r="M12" s="114" t="s">
        <v>349</v>
      </c>
    </row>
    <row r="13" spans="1:13" s="105" customFormat="1" ht="24.75" customHeight="1" thickBot="1">
      <c r="A13" s="115"/>
      <c r="B13" s="116" t="s">
        <v>383</v>
      </c>
      <c r="C13" s="117">
        <v>1712761.776</v>
      </c>
      <c r="D13" s="117">
        <v>-38923.559</v>
      </c>
      <c r="E13" s="117"/>
      <c r="F13" s="117">
        <v>7053515.985</v>
      </c>
      <c r="G13" s="117"/>
      <c r="H13" s="117"/>
      <c r="I13" s="117"/>
      <c r="J13" s="117">
        <v>6234394</v>
      </c>
      <c r="K13" s="118">
        <f>SUM(C13:J13)</f>
        <v>14961748.202</v>
      </c>
      <c r="L13" s="117"/>
      <c r="M13" s="118">
        <f>K13</f>
        <v>14961748.202</v>
      </c>
    </row>
    <row r="14" spans="1:13" s="105" customFormat="1" ht="39.75" customHeight="1" thickBot="1">
      <c r="A14" s="115" t="s">
        <v>350</v>
      </c>
      <c r="B14" s="119" t="s">
        <v>351</v>
      </c>
      <c r="C14" s="120"/>
      <c r="D14" s="120"/>
      <c r="E14" s="120"/>
      <c r="F14" s="120"/>
      <c r="G14" s="120"/>
      <c r="H14" s="120"/>
      <c r="I14" s="120"/>
      <c r="J14" s="120"/>
      <c r="K14" s="121">
        <f aca="true" t="shared" si="0" ref="K14:K34">+SUM(C14:J14)</f>
        <v>0</v>
      </c>
      <c r="L14" s="120"/>
      <c r="M14" s="121">
        <f aca="true" t="shared" si="1" ref="M14:M34">+K14+L14</f>
        <v>0</v>
      </c>
    </row>
    <row r="15" spans="1:13" s="105" customFormat="1" ht="34.5" customHeight="1" thickBot="1">
      <c r="A15" s="115" t="s">
        <v>350</v>
      </c>
      <c r="B15" s="119" t="s">
        <v>352</v>
      </c>
      <c r="C15" s="120"/>
      <c r="D15" s="120"/>
      <c r="E15" s="120"/>
      <c r="F15" s="120"/>
      <c r="G15" s="120"/>
      <c r="H15" s="120"/>
      <c r="I15" s="120"/>
      <c r="J15" s="120"/>
      <c r="K15" s="121">
        <f t="shared" si="0"/>
        <v>0</v>
      </c>
      <c r="L15" s="120"/>
      <c r="M15" s="121">
        <f t="shared" si="1"/>
        <v>0</v>
      </c>
    </row>
    <row r="16" spans="1:13" s="105" customFormat="1" ht="51.75" customHeight="1" thickBot="1">
      <c r="A16" s="115" t="s">
        <v>350</v>
      </c>
      <c r="B16" s="119" t="s">
        <v>353</v>
      </c>
      <c r="C16" s="120"/>
      <c r="D16" s="120"/>
      <c r="E16" s="120"/>
      <c r="F16" s="120"/>
      <c r="G16" s="120"/>
      <c r="H16" s="120"/>
      <c r="I16" s="120"/>
      <c r="J16" s="120"/>
      <c r="K16" s="121">
        <f t="shared" si="0"/>
        <v>0</v>
      </c>
      <c r="L16" s="120"/>
      <c r="M16" s="121">
        <f t="shared" si="1"/>
        <v>0</v>
      </c>
    </row>
    <row r="17" spans="1:13" s="105" customFormat="1" ht="29.25" customHeight="1" thickBot="1">
      <c r="A17" s="115" t="s">
        <v>354</v>
      </c>
      <c r="B17" s="119" t="s">
        <v>355</v>
      </c>
      <c r="C17" s="120"/>
      <c r="D17" s="120"/>
      <c r="E17" s="120"/>
      <c r="F17" s="120"/>
      <c r="G17" s="120"/>
      <c r="H17" s="120"/>
      <c r="I17" s="120"/>
      <c r="J17" s="120"/>
      <c r="K17" s="121">
        <f>+SUM(C17:J17)</f>
        <v>0</v>
      </c>
      <c r="L17" s="120"/>
      <c r="M17" s="121">
        <f t="shared" si="1"/>
        <v>0</v>
      </c>
    </row>
    <row r="18" spans="1:13" s="105" customFormat="1" ht="29.25" customHeight="1" thickBot="1">
      <c r="A18" s="115" t="s">
        <v>350</v>
      </c>
      <c r="B18" s="119" t="s">
        <v>356</v>
      </c>
      <c r="C18" s="120"/>
      <c r="D18" s="120"/>
      <c r="E18" s="120"/>
      <c r="F18" s="120"/>
      <c r="G18" s="120"/>
      <c r="H18" s="120"/>
      <c r="I18" s="120"/>
      <c r="J18" s="120"/>
      <c r="K18" s="121">
        <f t="shared" si="0"/>
        <v>0</v>
      </c>
      <c r="L18" s="120"/>
      <c r="M18" s="121">
        <f t="shared" si="1"/>
        <v>0</v>
      </c>
    </row>
    <row r="19" spans="1:13" s="105" customFormat="1" ht="40.5" customHeight="1" thickBot="1">
      <c r="A19" s="115" t="s">
        <v>350</v>
      </c>
      <c r="B19" s="116" t="s">
        <v>357</v>
      </c>
      <c r="C19" s="121">
        <f aca="true" t="shared" si="2" ref="C19:J19">+SUM(C14:C18)</f>
        <v>0</v>
      </c>
      <c r="D19" s="121">
        <f t="shared" si="2"/>
        <v>0</v>
      </c>
      <c r="E19" s="121">
        <f t="shared" si="2"/>
        <v>0</v>
      </c>
      <c r="F19" s="121"/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0"/>
        <v>0</v>
      </c>
      <c r="L19" s="121">
        <f>+SUM(L14:L18)</f>
        <v>0</v>
      </c>
      <c r="M19" s="121">
        <f t="shared" si="1"/>
        <v>0</v>
      </c>
    </row>
    <row r="20" spans="1:13" s="105" customFormat="1" ht="27.75" customHeight="1" thickBot="1">
      <c r="A20" s="115"/>
      <c r="B20" s="119" t="s">
        <v>358</v>
      </c>
      <c r="C20" s="120"/>
      <c r="D20" s="120"/>
      <c r="E20" s="120"/>
      <c r="F20" s="120"/>
      <c r="G20" s="120"/>
      <c r="H20" s="120"/>
      <c r="I20" s="120"/>
      <c r="J20" s="120"/>
      <c r="K20" s="121">
        <f t="shared" si="0"/>
        <v>0</v>
      </c>
      <c r="L20" s="120"/>
      <c r="M20" s="121">
        <f t="shared" si="1"/>
        <v>0</v>
      </c>
    </row>
    <row r="21" spans="1:13" s="105" customFormat="1" ht="46.5" customHeight="1" thickBot="1">
      <c r="A21" s="115" t="s">
        <v>359</v>
      </c>
      <c r="B21" s="119" t="s">
        <v>360</v>
      </c>
      <c r="C21" s="120"/>
      <c r="D21" s="120"/>
      <c r="E21" s="120"/>
      <c r="F21" s="120"/>
      <c r="G21" s="120"/>
      <c r="H21" s="120"/>
      <c r="I21" s="120"/>
      <c r="J21" s="120"/>
      <c r="K21" s="121">
        <f t="shared" si="0"/>
        <v>0</v>
      </c>
      <c r="L21" s="120"/>
      <c r="M21" s="121">
        <f t="shared" si="1"/>
        <v>0</v>
      </c>
    </row>
    <row r="22" spans="1:13" s="105" customFormat="1" ht="70.5" customHeight="1" thickBot="1">
      <c r="A22" s="115" t="s">
        <v>361</v>
      </c>
      <c r="B22" s="119" t="s">
        <v>362</v>
      </c>
      <c r="C22" s="120"/>
      <c r="D22" s="120"/>
      <c r="E22" s="120"/>
      <c r="F22" s="120"/>
      <c r="G22" s="120"/>
      <c r="H22" s="120"/>
      <c r="I22" s="120"/>
      <c r="J22" s="120"/>
      <c r="K22" s="121">
        <f t="shared" si="0"/>
        <v>0</v>
      </c>
      <c r="L22" s="120"/>
      <c r="M22" s="121">
        <f t="shared" si="1"/>
        <v>0</v>
      </c>
    </row>
    <row r="23" spans="1:13" s="105" customFormat="1" ht="37.5" customHeight="1" thickBot="1">
      <c r="A23" s="115"/>
      <c r="B23" s="119" t="s">
        <v>363</v>
      </c>
      <c r="C23" s="120"/>
      <c r="D23" s="120"/>
      <c r="E23" s="120"/>
      <c r="F23" s="120">
        <v>-170492</v>
      </c>
      <c r="G23" s="120"/>
      <c r="H23" s="120"/>
      <c r="I23" s="120"/>
      <c r="J23" s="120">
        <v>170492</v>
      </c>
      <c r="K23" s="121">
        <f t="shared" si="0"/>
        <v>0</v>
      </c>
      <c r="L23" s="120"/>
      <c r="M23" s="121">
        <f t="shared" si="1"/>
        <v>0</v>
      </c>
    </row>
    <row r="24" spans="1:13" s="105" customFormat="1" ht="16.5" customHeight="1" thickBot="1">
      <c r="A24" s="115"/>
      <c r="B24" s="119" t="s">
        <v>364</v>
      </c>
      <c r="C24" s="120"/>
      <c r="D24" s="120"/>
      <c r="E24" s="120"/>
      <c r="F24" s="120"/>
      <c r="G24" s="120"/>
      <c r="H24" s="120"/>
      <c r="I24" s="120"/>
      <c r="J24" s="120"/>
      <c r="K24" s="121">
        <f t="shared" si="0"/>
        <v>0</v>
      </c>
      <c r="L24" s="120"/>
      <c r="M24" s="121">
        <f t="shared" si="1"/>
        <v>0</v>
      </c>
    </row>
    <row r="25" spans="1:13" s="105" customFormat="1" ht="26.25" customHeight="1" thickBot="1">
      <c r="A25" s="115" t="s">
        <v>365</v>
      </c>
      <c r="B25" s="122" t="s">
        <v>366</v>
      </c>
      <c r="C25" s="120"/>
      <c r="D25" s="120"/>
      <c r="E25" s="120"/>
      <c r="F25" s="120"/>
      <c r="G25" s="120"/>
      <c r="H25" s="120"/>
      <c r="I25" s="120"/>
      <c r="J25" s="123">
        <v>599183</v>
      </c>
      <c r="K25" s="121">
        <f t="shared" si="0"/>
        <v>599183</v>
      </c>
      <c r="L25" s="120"/>
      <c r="M25" s="121">
        <f t="shared" si="1"/>
        <v>599183</v>
      </c>
    </row>
    <row r="26" spans="1:13" s="105" customFormat="1" ht="23.25" thickBot="1">
      <c r="A26" s="115" t="s">
        <v>367</v>
      </c>
      <c r="B26" s="116" t="s">
        <v>368</v>
      </c>
      <c r="C26" s="120">
        <f aca="true" t="shared" si="3" ref="C26:I26">+SUM(C19:C25)</f>
        <v>0</v>
      </c>
      <c r="D26" s="120">
        <f t="shared" si="3"/>
        <v>0</v>
      </c>
      <c r="E26" s="120">
        <f t="shared" si="3"/>
        <v>0</v>
      </c>
      <c r="F26" s="120">
        <f>F13+F17+F23</f>
        <v>6883023.985</v>
      </c>
      <c r="G26" s="120">
        <f t="shared" si="3"/>
        <v>0</v>
      </c>
      <c r="H26" s="120">
        <f t="shared" si="3"/>
        <v>0</v>
      </c>
      <c r="I26" s="120">
        <f t="shared" si="3"/>
        <v>0</v>
      </c>
      <c r="J26" s="123">
        <f>J13+J23+J25</f>
        <v>7004069</v>
      </c>
      <c r="K26" s="121">
        <f>+SUM(C26:J26)</f>
        <v>13887092.985</v>
      </c>
      <c r="L26" s="120">
        <f>+SUM(L19:L25)</f>
        <v>0</v>
      </c>
      <c r="M26" s="121">
        <f>+K26+L26</f>
        <v>13887092.985</v>
      </c>
    </row>
    <row r="27" spans="1:13" s="105" customFormat="1" ht="25.5" customHeight="1" thickBot="1">
      <c r="A27" s="115" t="s">
        <v>369</v>
      </c>
      <c r="B27" s="119" t="s">
        <v>370</v>
      </c>
      <c r="C27" s="120"/>
      <c r="D27" s="120"/>
      <c r="E27" s="120"/>
      <c r="F27" s="120"/>
      <c r="G27" s="120"/>
      <c r="H27" s="120"/>
      <c r="I27" s="120"/>
      <c r="J27" s="120"/>
      <c r="K27" s="121">
        <f t="shared" si="0"/>
        <v>0</v>
      </c>
      <c r="L27" s="120"/>
      <c r="M27" s="121">
        <f t="shared" si="1"/>
        <v>0</v>
      </c>
    </row>
    <row r="28" spans="1:13" s="105" customFormat="1" ht="25.5" customHeight="1" thickBot="1">
      <c r="A28" s="115"/>
      <c r="B28" s="119" t="s">
        <v>371</v>
      </c>
      <c r="C28" s="120"/>
      <c r="D28" s="120"/>
      <c r="E28" s="120"/>
      <c r="F28" s="120"/>
      <c r="G28" s="120"/>
      <c r="H28" s="120"/>
      <c r="I28" s="120"/>
      <c r="J28" s="120"/>
      <c r="K28" s="121">
        <f t="shared" si="0"/>
        <v>0</v>
      </c>
      <c r="L28" s="120"/>
      <c r="M28" s="121">
        <f t="shared" si="1"/>
        <v>0</v>
      </c>
    </row>
    <row r="29" spans="1:13" s="105" customFormat="1" ht="27" customHeight="1" thickBot="1">
      <c r="A29" s="115" t="s">
        <v>369</v>
      </c>
      <c r="B29" s="119" t="s">
        <v>372</v>
      </c>
      <c r="C29" s="120"/>
      <c r="D29" s="120"/>
      <c r="E29" s="120"/>
      <c r="F29" s="120"/>
      <c r="G29" s="120"/>
      <c r="H29" s="120"/>
      <c r="I29" s="120"/>
      <c r="J29" s="120"/>
      <c r="K29" s="121">
        <f t="shared" si="0"/>
        <v>0</v>
      </c>
      <c r="L29" s="120"/>
      <c r="M29" s="121">
        <f t="shared" si="1"/>
        <v>0</v>
      </c>
    </row>
    <row r="30" spans="1:13" s="105" customFormat="1" ht="23.25" customHeight="1" thickBot="1">
      <c r="A30" s="115" t="s">
        <v>369</v>
      </c>
      <c r="B30" s="119" t="s">
        <v>373</v>
      </c>
      <c r="C30" s="120"/>
      <c r="D30" s="120"/>
      <c r="E30" s="120"/>
      <c r="F30" s="120"/>
      <c r="G30" s="120"/>
      <c r="H30" s="120"/>
      <c r="I30" s="120"/>
      <c r="J30" s="120"/>
      <c r="K30" s="121">
        <f t="shared" si="0"/>
        <v>0</v>
      </c>
      <c r="L30" s="120"/>
      <c r="M30" s="121">
        <f t="shared" si="1"/>
        <v>0</v>
      </c>
    </row>
    <row r="31" spans="1:13" s="105" customFormat="1" ht="27.75" customHeight="1" thickBot="1">
      <c r="A31" s="115" t="s">
        <v>369</v>
      </c>
      <c r="B31" s="119" t="s">
        <v>374</v>
      </c>
      <c r="C31" s="120"/>
      <c r="D31" s="120"/>
      <c r="E31" s="120"/>
      <c r="F31" s="120"/>
      <c r="G31" s="120"/>
      <c r="H31" s="120"/>
      <c r="I31" s="120"/>
      <c r="J31" s="120"/>
      <c r="K31" s="121">
        <f t="shared" si="0"/>
        <v>0</v>
      </c>
      <c r="L31" s="120"/>
      <c r="M31" s="121">
        <f t="shared" si="1"/>
        <v>0</v>
      </c>
    </row>
    <row r="32" spans="1:13" s="105" customFormat="1" ht="25.5" customHeight="1" thickBot="1">
      <c r="A32" s="115"/>
      <c r="B32" s="119" t="s">
        <v>375</v>
      </c>
      <c r="C32" s="120"/>
      <c r="D32" s="120"/>
      <c r="E32" s="120"/>
      <c r="F32" s="120"/>
      <c r="G32" s="120"/>
      <c r="H32" s="120"/>
      <c r="I32" s="120"/>
      <c r="J32" s="120"/>
      <c r="K32" s="121">
        <f t="shared" si="0"/>
        <v>0</v>
      </c>
      <c r="L32" s="120"/>
      <c r="M32" s="121">
        <f t="shared" si="1"/>
        <v>0</v>
      </c>
    </row>
    <row r="33" spans="1:13" s="105" customFormat="1" ht="35.25" customHeight="1" thickBot="1">
      <c r="A33" s="115" t="s">
        <v>369</v>
      </c>
      <c r="B33" s="119" t="s">
        <v>376</v>
      </c>
      <c r="C33" s="120"/>
      <c r="D33" s="120"/>
      <c r="E33" s="120"/>
      <c r="F33" s="120"/>
      <c r="G33" s="120"/>
      <c r="H33" s="120"/>
      <c r="I33" s="120"/>
      <c r="J33" s="120"/>
      <c r="K33" s="121">
        <f t="shared" si="0"/>
        <v>0</v>
      </c>
      <c r="L33" s="120"/>
      <c r="M33" s="121">
        <f t="shared" si="1"/>
        <v>0</v>
      </c>
    </row>
    <row r="34" spans="1:13" s="105" customFormat="1" ht="27" customHeight="1" thickBot="1">
      <c r="A34" s="115" t="s">
        <v>369</v>
      </c>
      <c r="B34" s="119" t="s">
        <v>377</v>
      </c>
      <c r="C34" s="120"/>
      <c r="D34" s="120"/>
      <c r="E34" s="120"/>
      <c r="F34" s="120"/>
      <c r="G34" s="120"/>
      <c r="H34" s="120"/>
      <c r="I34" s="120"/>
      <c r="J34" s="120"/>
      <c r="K34" s="121">
        <f t="shared" si="0"/>
        <v>0</v>
      </c>
      <c r="L34" s="120"/>
      <c r="M34" s="121">
        <f t="shared" si="1"/>
        <v>0</v>
      </c>
    </row>
    <row r="35" spans="1:13" s="105" customFormat="1" ht="26.25" customHeight="1" thickBot="1">
      <c r="A35" s="124"/>
      <c r="B35" s="125" t="s">
        <v>443</v>
      </c>
      <c r="C35" s="117">
        <f aca="true" t="shared" si="4" ref="C35:I35">+C13+C26+SUM(C27:C34)</f>
        <v>1712761.776</v>
      </c>
      <c r="D35" s="117">
        <f t="shared" si="4"/>
        <v>-38923.559</v>
      </c>
      <c r="E35" s="117">
        <f t="shared" si="4"/>
        <v>0</v>
      </c>
      <c r="F35" s="117">
        <f>F26</f>
        <v>6883023.985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7">
        <f>J26+J34</f>
        <v>7004069</v>
      </c>
      <c r="K35" s="118">
        <f>+SUM(C35:J35)</f>
        <v>15560931.202</v>
      </c>
      <c r="L35" s="117">
        <f>+L13+L26+SUM(L27:L34)</f>
        <v>0</v>
      </c>
      <c r="M35" s="118">
        <f>+K35+L35</f>
        <v>15560931.202</v>
      </c>
    </row>
    <row r="36" spans="1:13" s="126" customFormat="1" ht="32.25" customHeight="1" thickBot="1">
      <c r="A36" s="124"/>
      <c r="B36" s="125" t="s">
        <v>442</v>
      </c>
      <c r="C36" s="117">
        <v>1712762</v>
      </c>
      <c r="D36" s="117">
        <v>-38924</v>
      </c>
      <c r="E36" s="117"/>
      <c r="F36" s="117">
        <v>7754455</v>
      </c>
      <c r="G36" s="117"/>
      <c r="H36" s="117"/>
      <c r="I36" s="117"/>
      <c r="J36" s="117">
        <v>5024692</v>
      </c>
      <c r="K36" s="118">
        <v>14452985</v>
      </c>
      <c r="L36" s="117"/>
      <c r="M36" s="118">
        <v>14452985</v>
      </c>
    </row>
    <row r="37" spans="1:13" s="105" customFormat="1" ht="39.75" customHeight="1" thickBot="1">
      <c r="A37" s="115" t="s">
        <v>350</v>
      </c>
      <c r="B37" s="119" t="s">
        <v>351</v>
      </c>
      <c r="C37" s="120"/>
      <c r="D37" s="120"/>
      <c r="E37" s="120"/>
      <c r="F37" s="120"/>
      <c r="G37" s="120"/>
      <c r="H37" s="120"/>
      <c r="I37" s="120"/>
      <c r="J37" s="120"/>
      <c r="K37" s="121">
        <f aca="true" t="shared" si="5" ref="K37:K57">+SUM(C37:J37)</f>
        <v>0</v>
      </c>
      <c r="L37" s="120"/>
      <c r="M37" s="121">
        <f>+K37+L37</f>
        <v>0</v>
      </c>
    </row>
    <row r="38" spans="1:13" s="105" customFormat="1" ht="34.5" customHeight="1" thickBot="1">
      <c r="A38" s="115" t="s">
        <v>350</v>
      </c>
      <c r="B38" s="119" t="s">
        <v>352</v>
      </c>
      <c r="C38" s="120"/>
      <c r="D38" s="120"/>
      <c r="E38" s="120"/>
      <c r="F38" s="120"/>
      <c r="G38" s="120"/>
      <c r="H38" s="120"/>
      <c r="I38" s="120"/>
      <c r="J38" s="120"/>
      <c r="K38" s="121">
        <f t="shared" si="5"/>
        <v>0</v>
      </c>
      <c r="L38" s="120"/>
      <c r="M38" s="121">
        <f aca="true" t="shared" si="6" ref="M38:M57">+K38+L38</f>
        <v>0</v>
      </c>
    </row>
    <row r="39" spans="1:13" s="105" customFormat="1" ht="51.75" customHeight="1" thickBot="1">
      <c r="A39" s="115" t="s">
        <v>350</v>
      </c>
      <c r="B39" s="119" t="s">
        <v>353</v>
      </c>
      <c r="C39" s="120"/>
      <c r="D39" s="120"/>
      <c r="E39" s="120"/>
      <c r="F39" s="120"/>
      <c r="G39" s="120"/>
      <c r="H39" s="120"/>
      <c r="I39" s="120"/>
      <c r="J39" s="120"/>
      <c r="K39" s="121">
        <f t="shared" si="5"/>
        <v>0</v>
      </c>
      <c r="L39" s="120"/>
      <c r="M39" s="121">
        <f t="shared" si="6"/>
        <v>0</v>
      </c>
    </row>
    <row r="40" spans="1:13" s="105" customFormat="1" ht="29.25" customHeight="1" thickBot="1">
      <c r="A40" s="115" t="s">
        <v>354</v>
      </c>
      <c r="B40" s="119" t="s">
        <v>355</v>
      </c>
      <c r="C40" s="120"/>
      <c r="D40" s="120"/>
      <c r="E40" s="120"/>
      <c r="F40" s="120">
        <v>-17373</v>
      </c>
      <c r="G40" s="120"/>
      <c r="H40" s="120"/>
      <c r="I40" s="120"/>
      <c r="J40" s="120"/>
      <c r="K40" s="121">
        <v>-17373</v>
      </c>
      <c r="L40" s="120"/>
      <c r="M40" s="121">
        <v>-17373</v>
      </c>
    </row>
    <row r="41" spans="1:13" s="105" customFormat="1" ht="29.25" customHeight="1" thickBot="1">
      <c r="A41" s="115" t="s">
        <v>350</v>
      </c>
      <c r="B41" s="119" t="s">
        <v>356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0"/>
      <c r="M41" s="121"/>
    </row>
    <row r="42" spans="1:13" s="105" customFormat="1" ht="40.5" customHeight="1" thickBot="1">
      <c r="A42" s="115" t="s">
        <v>350</v>
      </c>
      <c r="B42" s="116" t="s">
        <v>357</v>
      </c>
      <c r="C42" s="121">
        <f>+SUM(C37:C41)</f>
        <v>0</v>
      </c>
      <c r="D42" s="121">
        <f>+SUM(D37:D41)</f>
        <v>0</v>
      </c>
      <c r="E42" s="121">
        <f>+SUM(E37:E41)</f>
        <v>0</v>
      </c>
      <c r="F42" s="121"/>
      <c r="G42" s="121"/>
      <c r="H42" s="121"/>
      <c r="I42" s="121"/>
      <c r="J42" s="121"/>
      <c r="K42" s="121"/>
      <c r="L42" s="121"/>
      <c r="M42" s="121"/>
    </row>
    <row r="43" spans="1:13" s="105" customFormat="1" ht="27.75" customHeight="1" thickBot="1">
      <c r="A43" s="115"/>
      <c r="B43" s="119" t="s">
        <v>358</v>
      </c>
      <c r="C43" s="120"/>
      <c r="D43" s="120"/>
      <c r="E43" s="120"/>
      <c r="F43" s="120"/>
      <c r="G43" s="120"/>
      <c r="H43" s="120"/>
      <c r="I43" s="120"/>
      <c r="J43" s="120"/>
      <c r="K43" s="121">
        <f t="shared" si="5"/>
        <v>0</v>
      </c>
      <c r="L43" s="120"/>
      <c r="M43" s="121">
        <f t="shared" si="6"/>
        <v>0</v>
      </c>
    </row>
    <row r="44" spans="1:13" s="105" customFormat="1" ht="56.25" customHeight="1" thickBot="1">
      <c r="A44" s="115" t="s">
        <v>359</v>
      </c>
      <c r="B44" s="119" t="s">
        <v>360</v>
      </c>
      <c r="C44" s="120"/>
      <c r="D44" s="120"/>
      <c r="E44" s="120"/>
      <c r="F44" s="120"/>
      <c r="G44" s="120"/>
      <c r="H44" s="120"/>
      <c r="I44" s="120"/>
      <c r="J44" s="120"/>
      <c r="K44" s="121">
        <f t="shared" si="5"/>
        <v>0</v>
      </c>
      <c r="L44" s="120"/>
      <c r="M44" s="121">
        <f t="shared" si="6"/>
        <v>0</v>
      </c>
    </row>
    <row r="45" spans="1:13" s="105" customFormat="1" ht="70.5" customHeight="1" thickBot="1">
      <c r="A45" s="115" t="s">
        <v>361</v>
      </c>
      <c r="B45" s="119" t="s">
        <v>362</v>
      </c>
      <c r="C45" s="120"/>
      <c r="D45" s="120"/>
      <c r="E45" s="120"/>
      <c r="F45" s="120"/>
      <c r="G45" s="120"/>
      <c r="H45" s="120"/>
      <c r="I45" s="120"/>
      <c r="J45" s="120"/>
      <c r="K45" s="121">
        <f t="shared" si="5"/>
        <v>0</v>
      </c>
      <c r="L45" s="120"/>
      <c r="M45" s="121">
        <f t="shared" si="6"/>
        <v>0</v>
      </c>
    </row>
    <row r="46" spans="1:13" s="105" customFormat="1" ht="37.5" customHeight="1" thickBot="1">
      <c r="A46" s="127"/>
      <c r="B46" s="119" t="s">
        <v>363</v>
      </c>
      <c r="C46" s="120"/>
      <c r="D46" s="120"/>
      <c r="E46" s="120"/>
      <c r="F46" s="120">
        <v>-683566</v>
      </c>
      <c r="G46" s="120"/>
      <c r="H46" s="120"/>
      <c r="I46" s="120"/>
      <c r="J46" s="120">
        <v>683566</v>
      </c>
      <c r="K46" s="121"/>
      <c r="L46" s="120"/>
      <c r="M46" s="121"/>
    </row>
    <row r="47" spans="1:13" s="105" customFormat="1" ht="15" thickBot="1">
      <c r="A47" s="127"/>
      <c r="B47" s="119" t="s">
        <v>364</v>
      </c>
      <c r="C47" s="120"/>
      <c r="D47" s="120"/>
      <c r="E47" s="120"/>
      <c r="F47" s="120"/>
      <c r="G47" s="120"/>
      <c r="H47" s="120"/>
      <c r="I47" s="120"/>
      <c r="J47" s="120"/>
      <c r="K47" s="121">
        <f t="shared" si="5"/>
        <v>0</v>
      </c>
      <c r="L47" s="120"/>
      <c r="M47" s="121">
        <f t="shared" si="6"/>
        <v>0</v>
      </c>
    </row>
    <row r="48" spans="1:13" s="105" customFormat="1" ht="26.25" customHeight="1" thickBot="1">
      <c r="A48" s="115" t="s">
        <v>365</v>
      </c>
      <c r="B48" s="122" t="s">
        <v>366</v>
      </c>
      <c r="C48" s="120"/>
      <c r="D48" s="120"/>
      <c r="E48" s="120"/>
      <c r="F48" s="120"/>
      <c r="G48" s="120"/>
      <c r="H48" s="120"/>
      <c r="I48" s="120"/>
      <c r="J48" s="123">
        <v>954556</v>
      </c>
      <c r="K48" s="121">
        <f t="shared" si="5"/>
        <v>954556</v>
      </c>
      <c r="L48" s="120"/>
      <c r="M48" s="121">
        <f t="shared" si="6"/>
        <v>954556</v>
      </c>
    </row>
    <row r="49" spans="1:13" s="105" customFormat="1" ht="23.25" thickBot="1">
      <c r="A49" s="115" t="s">
        <v>367</v>
      </c>
      <c r="B49" s="116" t="s">
        <v>368</v>
      </c>
      <c r="C49" s="120">
        <f aca="true" t="shared" si="7" ref="C49:I49">+SUM(C42:C48)</f>
        <v>0</v>
      </c>
      <c r="D49" s="120">
        <f t="shared" si="7"/>
        <v>0</v>
      </c>
      <c r="E49" s="120">
        <f t="shared" si="7"/>
        <v>0</v>
      </c>
      <c r="F49" s="120">
        <f>SUM(F40:F47)</f>
        <v>-700939</v>
      </c>
      <c r="G49" s="120">
        <f t="shared" si="7"/>
        <v>0</v>
      </c>
      <c r="H49" s="120">
        <f t="shared" si="7"/>
        <v>0</v>
      </c>
      <c r="I49" s="120">
        <f t="shared" si="7"/>
        <v>0</v>
      </c>
      <c r="J49" s="123">
        <f>+SUM(J42:J48)</f>
        <v>1638122</v>
      </c>
      <c r="K49" s="121">
        <f>+SUM(C49:J49)</f>
        <v>937183</v>
      </c>
      <c r="L49" s="120">
        <f>+SUM(L42:L48)</f>
        <v>0</v>
      </c>
      <c r="M49" s="121">
        <f>+K49+L49</f>
        <v>937183</v>
      </c>
    </row>
    <row r="50" spans="1:13" s="105" customFormat="1" ht="25.5" customHeight="1" thickBot="1">
      <c r="A50" s="115" t="s">
        <v>369</v>
      </c>
      <c r="B50" s="119" t="s">
        <v>370</v>
      </c>
      <c r="C50" s="120"/>
      <c r="D50" s="120"/>
      <c r="E50" s="120"/>
      <c r="F50" s="120"/>
      <c r="G50" s="120"/>
      <c r="H50" s="120"/>
      <c r="I50" s="120"/>
      <c r="J50" s="120"/>
      <c r="K50" s="121">
        <f t="shared" si="5"/>
        <v>0</v>
      </c>
      <c r="L50" s="120"/>
      <c r="M50" s="121">
        <f t="shared" si="6"/>
        <v>0</v>
      </c>
    </row>
    <row r="51" spans="1:13" s="105" customFormat="1" ht="25.5" customHeight="1" thickBot="1">
      <c r="A51" s="115"/>
      <c r="B51" s="119" t="s">
        <v>371</v>
      </c>
      <c r="C51" s="120"/>
      <c r="D51" s="120"/>
      <c r="E51" s="120"/>
      <c r="F51" s="120"/>
      <c r="G51" s="120"/>
      <c r="H51" s="120"/>
      <c r="I51" s="120"/>
      <c r="J51" s="120"/>
      <c r="K51" s="121">
        <f t="shared" si="5"/>
        <v>0</v>
      </c>
      <c r="L51" s="120"/>
      <c r="M51" s="121">
        <f t="shared" si="6"/>
        <v>0</v>
      </c>
    </row>
    <row r="52" spans="1:13" s="105" customFormat="1" ht="27" customHeight="1" thickBot="1">
      <c r="A52" s="115" t="s">
        <v>369</v>
      </c>
      <c r="B52" s="119" t="s">
        <v>372</v>
      </c>
      <c r="C52" s="120"/>
      <c r="D52" s="120"/>
      <c r="E52" s="120"/>
      <c r="F52" s="120"/>
      <c r="G52" s="120"/>
      <c r="H52" s="120"/>
      <c r="I52" s="120"/>
      <c r="J52" s="120"/>
      <c r="K52" s="121">
        <f t="shared" si="5"/>
        <v>0</v>
      </c>
      <c r="L52" s="120"/>
      <c r="M52" s="121">
        <f t="shared" si="6"/>
        <v>0</v>
      </c>
    </row>
    <row r="53" spans="1:13" s="105" customFormat="1" ht="23.25" customHeight="1" thickBot="1">
      <c r="A53" s="115" t="s">
        <v>369</v>
      </c>
      <c r="B53" s="119" t="s">
        <v>373</v>
      </c>
      <c r="C53" s="120"/>
      <c r="D53" s="120"/>
      <c r="E53" s="120"/>
      <c r="F53" s="120"/>
      <c r="G53" s="120"/>
      <c r="H53" s="120"/>
      <c r="I53" s="120"/>
      <c r="J53" s="120"/>
      <c r="K53" s="121">
        <f t="shared" si="5"/>
        <v>0</v>
      </c>
      <c r="L53" s="120"/>
      <c r="M53" s="121">
        <f t="shared" si="6"/>
        <v>0</v>
      </c>
    </row>
    <row r="54" spans="1:13" s="105" customFormat="1" ht="27.75" customHeight="1" thickBot="1">
      <c r="A54" s="115" t="s">
        <v>369</v>
      </c>
      <c r="B54" s="119" t="s">
        <v>374</v>
      </c>
      <c r="C54" s="120"/>
      <c r="D54" s="120"/>
      <c r="E54" s="120"/>
      <c r="F54" s="120"/>
      <c r="G54" s="120"/>
      <c r="H54" s="120"/>
      <c r="I54" s="120"/>
      <c r="J54" s="120"/>
      <c r="K54" s="121">
        <f t="shared" si="5"/>
        <v>0</v>
      </c>
      <c r="L54" s="120"/>
      <c r="M54" s="121">
        <f t="shared" si="6"/>
        <v>0</v>
      </c>
    </row>
    <row r="55" spans="1:13" s="105" customFormat="1" ht="25.5" customHeight="1" thickBot="1">
      <c r="A55" s="115"/>
      <c r="B55" s="119" t="s">
        <v>375</v>
      </c>
      <c r="C55" s="120"/>
      <c r="D55" s="120"/>
      <c r="E55" s="120"/>
      <c r="F55" s="120"/>
      <c r="G55" s="120"/>
      <c r="H55" s="120"/>
      <c r="I55" s="120"/>
      <c r="J55" s="120"/>
      <c r="K55" s="121">
        <f t="shared" si="5"/>
        <v>0</v>
      </c>
      <c r="L55" s="120"/>
      <c r="M55" s="121">
        <f t="shared" si="6"/>
        <v>0</v>
      </c>
    </row>
    <row r="56" spans="1:13" s="105" customFormat="1" ht="35.25" customHeight="1" thickBot="1">
      <c r="A56" s="115" t="s">
        <v>369</v>
      </c>
      <c r="B56" s="119" t="s">
        <v>376</v>
      </c>
      <c r="C56" s="120"/>
      <c r="D56" s="120"/>
      <c r="E56" s="120"/>
      <c r="F56" s="120"/>
      <c r="G56" s="120"/>
      <c r="H56" s="120"/>
      <c r="I56" s="120"/>
      <c r="J56" s="120"/>
      <c r="K56" s="121">
        <f t="shared" si="5"/>
        <v>0</v>
      </c>
      <c r="L56" s="120"/>
      <c r="M56" s="121">
        <f t="shared" si="6"/>
        <v>0</v>
      </c>
    </row>
    <row r="57" spans="1:13" s="105" customFormat="1" ht="27" customHeight="1" thickBot="1">
      <c r="A57" s="115" t="s">
        <v>369</v>
      </c>
      <c r="B57" s="119" t="s">
        <v>377</v>
      </c>
      <c r="C57" s="120"/>
      <c r="D57" s="120"/>
      <c r="E57" s="120"/>
      <c r="F57" s="120"/>
      <c r="G57" s="120"/>
      <c r="H57" s="120"/>
      <c r="I57" s="120"/>
      <c r="J57" s="120">
        <v>-428420</v>
      </c>
      <c r="K57" s="121">
        <f t="shared" si="5"/>
        <v>-428420</v>
      </c>
      <c r="L57" s="120"/>
      <c r="M57" s="121">
        <f t="shared" si="6"/>
        <v>-428420</v>
      </c>
    </row>
    <row r="58" spans="1:13" s="105" customFormat="1" ht="20.25" customHeight="1" thickBot="1">
      <c r="A58" s="115"/>
      <c r="B58" s="128" t="s">
        <v>379</v>
      </c>
      <c r="C58" s="120">
        <f aca="true" t="shared" si="8" ref="C58:I58">+C36+C49+SUM(C50:C57)</f>
        <v>1712762</v>
      </c>
      <c r="D58" s="120">
        <f t="shared" si="8"/>
        <v>-38924</v>
      </c>
      <c r="E58" s="120">
        <f t="shared" si="8"/>
        <v>0</v>
      </c>
      <c r="F58" s="120">
        <f>+F36+F49</f>
        <v>7053516</v>
      </c>
      <c r="G58" s="120">
        <f t="shared" si="8"/>
        <v>0</v>
      </c>
      <c r="H58" s="120">
        <f t="shared" si="8"/>
        <v>0</v>
      </c>
      <c r="I58" s="120">
        <f t="shared" si="8"/>
        <v>0</v>
      </c>
      <c r="J58" s="129">
        <f>+J36+J49+SUM(J50:J57)</f>
        <v>6234394</v>
      </c>
      <c r="K58" s="121">
        <f>SUM(C58:J58)</f>
        <v>14961748</v>
      </c>
      <c r="L58" s="120">
        <f>+L35+L49+SUM(L50:L57)</f>
        <v>0</v>
      </c>
      <c r="M58" s="121">
        <f>+K58+L58</f>
        <v>14961748</v>
      </c>
    </row>
    <row r="59" spans="1:13" s="105" customFormat="1" ht="15">
      <c r="A59" s="130"/>
      <c r="B59" s="131"/>
      <c r="C59" s="132"/>
      <c r="D59" s="132"/>
      <c r="E59" s="132"/>
      <c r="F59" s="132"/>
      <c r="G59" s="132"/>
      <c r="H59" s="132"/>
      <c r="I59" s="132"/>
      <c r="J59" s="133"/>
      <c r="K59" s="134"/>
      <c r="L59" s="132"/>
      <c r="M59" s="135"/>
    </row>
    <row r="60" spans="1:13" s="105" customFormat="1" ht="15">
      <c r="A60" s="130"/>
      <c r="B60" s="136"/>
      <c r="C60" s="132"/>
      <c r="D60" s="132"/>
      <c r="E60" s="137"/>
      <c r="F60" s="132"/>
      <c r="G60" s="132"/>
      <c r="H60" s="132"/>
      <c r="I60" s="132"/>
      <c r="J60" s="133"/>
      <c r="K60" s="134"/>
      <c r="L60" s="132"/>
      <c r="M60" s="135"/>
    </row>
    <row r="61" spans="2:6" s="105" customFormat="1" ht="15">
      <c r="B61" s="138" t="s">
        <v>2</v>
      </c>
      <c r="F61" s="139"/>
    </row>
    <row r="62" s="105" customFormat="1" ht="12.75">
      <c r="B62" s="140"/>
    </row>
    <row r="63" s="105" customFormat="1" ht="15">
      <c r="B63" s="138" t="s">
        <v>3</v>
      </c>
    </row>
  </sheetData>
  <sheetProtection/>
  <mergeCells count="13">
    <mergeCell ref="F10:F11"/>
    <mergeCell ref="G10:G11"/>
    <mergeCell ref="H10:H11"/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6" width="20.625" style="0" customWidth="1"/>
    <col min="7" max="10" width="25.875" style="0" customWidth="1"/>
  </cols>
  <sheetData>
    <row r="1" spans="1:6" ht="14.25">
      <c r="A1" s="2"/>
      <c r="B1" s="2"/>
      <c r="C1" s="2"/>
      <c r="D1" s="2" t="s">
        <v>4</v>
      </c>
      <c r="E1" s="2"/>
      <c r="F1" s="2"/>
    </row>
    <row r="2" spans="1:6" ht="14.25">
      <c r="A2" s="2"/>
      <c r="B2" s="2"/>
      <c r="C2" s="2" t="s">
        <v>0</v>
      </c>
      <c r="D2" s="2"/>
      <c r="E2" s="2"/>
      <c r="F2" s="2"/>
    </row>
    <row r="3" spans="1:6" ht="14.25">
      <c r="A3" s="2"/>
      <c r="B3" s="2"/>
      <c r="C3" s="2" t="s">
        <v>5</v>
      </c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3"/>
      <c r="C5" s="14" t="s">
        <v>6</v>
      </c>
      <c r="D5" s="3"/>
      <c r="E5" s="3"/>
      <c r="F5" s="3"/>
    </row>
    <row r="6" spans="1:6" ht="14.25">
      <c r="A6" s="2"/>
      <c r="B6" s="3"/>
      <c r="C6" s="14"/>
      <c r="D6" s="3"/>
      <c r="E6" s="3"/>
      <c r="F6" s="3"/>
    </row>
    <row r="7" spans="1:6" ht="12.75" customHeight="1">
      <c r="A7" s="2"/>
      <c r="B7" s="299" t="s">
        <v>462</v>
      </c>
      <c r="C7" s="300"/>
      <c r="D7" s="3"/>
      <c r="E7" s="3"/>
      <c r="F7" s="3"/>
    </row>
    <row r="8" spans="1:6" ht="14.25">
      <c r="A8" s="2"/>
      <c r="B8" s="3" t="s">
        <v>463</v>
      </c>
      <c r="C8" s="15"/>
      <c r="D8" s="3"/>
      <c r="E8" s="3"/>
      <c r="F8" s="3"/>
    </row>
    <row r="9" spans="1:6" ht="14.25">
      <c r="A9" s="2"/>
      <c r="B9" s="3"/>
      <c r="C9" s="3"/>
      <c r="D9" s="3"/>
      <c r="E9" s="1" t="s">
        <v>7</v>
      </c>
      <c r="F9" s="1"/>
    </row>
    <row r="10" spans="1:6" ht="14.25">
      <c r="A10" s="2"/>
      <c r="B10" s="3"/>
      <c r="C10" s="3"/>
      <c r="D10" s="3"/>
      <c r="E10" s="3"/>
      <c r="F10" s="3"/>
    </row>
    <row r="11" spans="1:8" ht="33.75" customHeight="1">
      <c r="A11" s="2"/>
      <c r="B11" s="34" t="s">
        <v>8</v>
      </c>
      <c r="C11" s="34" t="s">
        <v>1</v>
      </c>
      <c r="D11" s="34" t="s">
        <v>9</v>
      </c>
      <c r="E11" s="34" t="s">
        <v>10</v>
      </c>
      <c r="F11" s="16"/>
      <c r="G11" s="29"/>
      <c r="H11" s="29"/>
    </row>
    <row r="12" spans="1:8" ht="13.5" customHeight="1">
      <c r="A12" s="2"/>
      <c r="B12" s="301" t="s">
        <v>11</v>
      </c>
      <c r="C12" s="301"/>
      <c r="D12" s="301"/>
      <c r="E12" s="301"/>
      <c r="F12" s="16"/>
      <c r="G12" s="29"/>
      <c r="H12" s="29"/>
    </row>
    <row r="13" spans="1:8" ht="35.25" customHeight="1">
      <c r="A13" s="2"/>
      <c r="B13" s="35" t="s">
        <v>12</v>
      </c>
      <c r="C13" s="34">
        <v>10</v>
      </c>
      <c r="D13" s="36">
        <f>SUM(D14:D20)</f>
        <v>2850836</v>
      </c>
      <c r="E13" s="36">
        <f>SUM(E14:E20)</f>
        <v>10123993</v>
      </c>
      <c r="F13" s="17"/>
      <c r="G13" s="31"/>
      <c r="H13" s="31"/>
    </row>
    <row r="14" spans="1:8" ht="22.5" customHeight="1">
      <c r="A14" s="2"/>
      <c r="B14" s="35" t="s">
        <v>13</v>
      </c>
      <c r="C14" s="34"/>
      <c r="D14" s="37"/>
      <c r="E14" s="38"/>
      <c r="F14" s="18"/>
      <c r="G14" s="29"/>
      <c r="H14" s="31"/>
    </row>
    <row r="15" spans="1:8" ht="15.75" customHeight="1" thickBot="1">
      <c r="A15" s="2"/>
      <c r="B15" s="39" t="s">
        <v>14</v>
      </c>
      <c r="C15" s="40">
        <v>11</v>
      </c>
      <c r="D15" s="13">
        <v>2156704</v>
      </c>
      <c r="E15" s="143">
        <v>9237447</v>
      </c>
      <c r="F15" s="19"/>
      <c r="G15" s="29"/>
      <c r="H15" s="31"/>
    </row>
    <row r="16" spans="1:8" ht="18" customHeight="1" thickBot="1">
      <c r="A16" s="2"/>
      <c r="B16" s="39" t="s">
        <v>15</v>
      </c>
      <c r="C16" s="40">
        <v>12</v>
      </c>
      <c r="D16" s="41"/>
      <c r="E16" s="143"/>
      <c r="F16" s="18"/>
      <c r="G16" s="32"/>
      <c r="H16" s="31"/>
    </row>
    <row r="17" spans="1:8" ht="29.25" customHeight="1" thickBot="1">
      <c r="A17" s="2"/>
      <c r="B17" s="39" t="s">
        <v>16</v>
      </c>
      <c r="C17" s="40">
        <v>13</v>
      </c>
      <c r="D17" s="13">
        <v>658100</v>
      </c>
      <c r="E17" s="143">
        <v>676987</v>
      </c>
      <c r="F17" s="19"/>
      <c r="G17" s="29"/>
      <c r="H17" s="31"/>
    </row>
    <row r="18" spans="1:8" ht="18" customHeight="1" thickBot="1">
      <c r="A18" s="2"/>
      <c r="B18" s="39" t="s">
        <v>17</v>
      </c>
      <c r="C18" s="40">
        <v>14</v>
      </c>
      <c r="D18" s="41"/>
      <c r="E18" s="143"/>
      <c r="F18" s="18"/>
      <c r="G18" s="29"/>
      <c r="H18" s="31"/>
    </row>
    <row r="19" spans="1:8" ht="15" customHeight="1" thickBot="1">
      <c r="A19" s="2"/>
      <c r="B19" s="39" t="s">
        <v>18</v>
      </c>
      <c r="C19" s="40">
        <v>15</v>
      </c>
      <c r="D19" s="42"/>
      <c r="E19" s="143"/>
      <c r="F19" s="18"/>
      <c r="G19" s="29"/>
      <c r="H19" s="31"/>
    </row>
    <row r="20" spans="1:8" ht="41.25" customHeight="1" thickBot="1">
      <c r="A20" s="2"/>
      <c r="B20" s="39" t="s">
        <v>19</v>
      </c>
      <c r="C20" s="40">
        <v>16</v>
      </c>
      <c r="D20" s="13">
        <v>36032</v>
      </c>
      <c r="E20" s="143">
        <v>209559</v>
      </c>
      <c r="F20" s="19"/>
      <c r="G20" s="29"/>
      <c r="H20" s="31"/>
    </row>
    <row r="21" spans="1:8" ht="36" customHeight="1">
      <c r="A21" s="2"/>
      <c r="B21" s="39" t="s">
        <v>20</v>
      </c>
      <c r="C21" s="40">
        <v>20</v>
      </c>
      <c r="D21" s="43">
        <f>SUM(D23:D29)</f>
        <v>1956438</v>
      </c>
      <c r="E21" s="43">
        <f>SUM(E22:E29)</f>
        <v>8590491</v>
      </c>
      <c r="F21" s="20"/>
      <c r="G21" s="30"/>
      <c r="H21" s="31"/>
    </row>
    <row r="22" spans="1:8" ht="14.25">
      <c r="A22" s="2"/>
      <c r="B22" s="39" t="s">
        <v>13</v>
      </c>
      <c r="C22" s="40"/>
      <c r="D22" s="38"/>
      <c r="E22" s="38"/>
      <c r="F22" s="18"/>
      <c r="G22" s="29"/>
      <c r="H22" s="29"/>
    </row>
    <row r="23" spans="1:8" ht="21" customHeight="1" thickBot="1">
      <c r="A23" s="2"/>
      <c r="B23" s="39" t="s">
        <v>21</v>
      </c>
      <c r="C23" s="40">
        <v>21</v>
      </c>
      <c r="D23" s="5">
        <v>1017371</v>
      </c>
      <c r="E23" s="143">
        <v>5706143</v>
      </c>
      <c r="F23" s="19"/>
      <c r="G23" s="29"/>
      <c r="H23" s="31"/>
    </row>
    <row r="24" spans="1:8" ht="33" customHeight="1" thickBot="1">
      <c r="A24" s="2"/>
      <c r="B24" s="39" t="s">
        <v>22</v>
      </c>
      <c r="C24" s="40">
        <v>22</v>
      </c>
      <c r="D24" s="5">
        <v>131157</v>
      </c>
      <c r="E24" s="143">
        <v>45493</v>
      </c>
      <c r="F24" s="19"/>
      <c r="G24" s="29"/>
      <c r="H24" s="31"/>
    </row>
    <row r="25" spans="1:8" ht="15" thickBot="1">
      <c r="A25" s="2"/>
      <c r="B25" s="39" t="s">
        <v>23</v>
      </c>
      <c r="C25" s="40">
        <v>23</v>
      </c>
      <c r="D25" s="5">
        <v>373479</v>
      </c>
      <c r="E25" s="143">
        <v>1332076</v>
      </c>
      <c r="F25" s="19"/>
      <c r="G25" s="29"/>
      <c r="H25" s="31"/>
    </row>
    <row r="26" spans="1:8" ht="16.5" customHeight="1" thickBot="1">
      <c r="A26" s="2"/>
      <c r="B26" s="39" t="s">
        <v>24</v>
      </c>
      <c r="C26" s="40">
        <v>24</v>
      </c>
      <c r="D26" s="38">
        <v>106750</v>
      </c>
      <c r="E26" s="143">
        <v>197524</v>
      </c>
      <c r="F26" s="19"/>
      <c r="G26" s="29"/>
      <c r="H26" s="31"/>
    </row>
    <row r="27" spans="1:8" ht="24" customHeight="1" thickBot="1">
      <c r="A27" s="2"/>
      <c r="B27" s="39" t="s">
        <v>25</v>
      </c>
      <c r="C27" s="40">
        <v>25</v>
      </c>
      <c r="D27" s="38"/>
      <c r="E27" s="143"/>
      <c r="F27" s="18"/>
      <c r="G27" s="29"/>
      <c r="H27" s="31"/>
    </row>
    <row r="28" spans="1:8" ht="28.5" customHeight="1" thickBot="1">
      <c r="A28" s="2"/>
      <c r="B28" s="39" t="s">
        <v>26</v>
      </c>
      <c r="C28" s="40">
        <v>26</v>
      </c>
      <c r="D28" s="5">
        <v>156000</v>
      </c>
      <c r="E28" s="143">
        <v>832164</v>
      </c>
      <c r="F28" s="19"/>
      <c r="G28" s="29"/>
      <c r="H28" s="31"/>
    </row>
    <row r="29" spans="1:8" ht="15" thickBot="1">
      <c r="A29" s="2"/>
      <c r="B29" s="39" t="s">
        <v>27</v>
      </c>
      <c r="C29" s="40">
        <v>27</v>
      </c>
      <c r="D29" s="5">
        <v>171681</v>
      </c>
      <c r="E29" s="143">
        <v>477091</v>
      </c>
      <c r="F29" s="19"/>
      <c r="G29" s="29"/>
      <c r="H29" s="31"/>
    </row>
    <row r="30" spans="1:8" ht="52.5" customHeight="1">
      <c r="A30" s="2"/>
      <c r="B30" s="39" t="s">
        <v>28</v>
      </c>
      <c r="C30" s="40">
        <v>30</v>
      </c>
      <c r="D30" s="43">
        <f>D13-D21</f>
        <v>894398</v>
      </c>
      <c r="E30" s="43">
        <f>E13-E21</f>
        <v>1533502</v>
      </c>
      <c r="F30" s="20"/>
      <c r="G30" s="30"/>
      <c r="H30" s="20"/>
    </row>
    <row r="31" spans="1:8" ht="13.5" customHeight="1">
      <c r="A31" s="2"/>
      <c r="B31" s="302" t="s">
        <v>29</v>
      </c>
      <c r="C31" s="302"/>
      <c r="D31" s="302"/>
      <c r="E31" s="302"/>
      <c r="F31" s="21"/>
      <c r="G31" s="29"/>
      <c r="H31" s="32"/>
    </row>
    <row r="32" spans="1:8" ht="43.5" customHeight="1">
      <c r="A32" s="2"/>
      <c r="B32" s="39" t="s">
        <v>30</v>
      </c>
      <c r="C32" s="40">
        <v>40</v>
      </c>
      <c r="D32" s="38">
        <f>SUM(D33:D44)</f>
        <v>0</v>
      </c>
      <c r="E32" s="38">
        <f>SUM(E33:E44)</f>
        <v>0</v>
      </c>
      <c r="F32" s="18"/>
      <c r="G32" s="29"/>
      <c r="H32" s="29"/>
    </row>
    <row r="33" spans="1:8" ht="14.25">
      <c r="A33" s="2"/>
      <c r="B33" s="39" t="s">
        <v>13</v>
      </c>
      <c r="C33" s="40"/>
      <c r="D33" s="38"/>
      <c r="E33" s="38"/>
      <c r="F33" s="18"/>
      <c r="G33" s="29"/>
      <c r="H33" s="29"/>
    </row>
    <row r="34" spans="1:8" ht="18" customHeight="1">
      <c r="A34" s="2"/>
      <c r="B34" s="39" t="s">
        <v>31</v>
      </c>
      <c r="C34" s="40">
        <v>41</v>
      </c>
      <c r="D34" s="38"/>
      <c r="E34" s="38"/>
      <c r="F34" s="18"/>
      <c r="G34" s="29"/>
      <c r="H34" s="29"/>
    </row>
    <row r="35" spans="1:8" ht="25.5" customHeight="1">
      <c r="A35" s="2"/>
      <c r="B35" s="39" t="s">
        <v>32</v>
      </c>
      <c r="C35" s="40">
        <v>42</v>
      </c>
      <c r="D35" s="38"/>
      <c r="E35" s="38"/>
      <c r="F35" s="18"/>
      <c r="G35" s="29"/>
      <c r="H35" s="29"/>
    </row>
    <row r="36" spans="1:8" ht="17.25" customHeight="1">
      <c r="A36" s="2"/>
      <c r="B36" s="39" t="s">
        <v>33</v>
      </c>
      <c r="C36" s="40">
        <v>43</v>
      </c>
      <c r="D36" s="38"/>
      <c r="E36" s="38"/>
      <c r="F36" s="18"/>
      <c r="G36" s="29"/>
      <c r="H36" s="29"/>
    </row>
    <row r="37" spans="1:8" ht="41.25" customHeight="1">
      <c r="A37" s="2"/>
      <c r="B37" s="39" t="s">
        <v>34</v>
      </c>
      <c r="C37" s="40">
        <v>44</v>
      </c>
      <c r="D37" s="38"/>
      <c r="E37" s="38"/>
      <c r="F37" s="18"/>
      <c r="G37" s="29"/>
      <c r="H37" s="29"/>
    </row>
    <row r="38" spans="1:8" ht="34.5" customHeight="1">
      <c r="A38" s="2"/>
      <c r="B38" s="39" t="s">
        <v>35</v>
      </c>
      <c r="C38" s="40">
        <v>45</v>
      </c>
      <c r="D38" s="38"/>
      <c r="E38" s="38"/>
      <c r="F38" s="18"/>
      <c r="G38" s="29"/>
      <c r="H38" s="29"/>
    </row>
    <row r="39" spans="1:8" ht="36.75" customHeight="1">
      <c r="A39" s="2"/>
      <c r="B39" s="39" t="s">
        <v>36</v>
      </c>
      <c r="C39" s="40">
        <v>46</v>
      </c>
      <c r="D39" s="38"/>
      <c r="E39" s="38"/>
      <c r="F39" s="18"/>
      <c r="G39" s="29"/>
      <c r="H39" s="29"/>
    </row>
    <row r="40" spans="1:8" ht="31.5" customHeight="1">
      <c r="A40" s="2"/>
      <c r="B40" s="39" t="s">
        <v>37</v>
      </c>
      <c r="C40" s="40">
        <v>47</v>
      </c>
      <c r="D40" s="38"/>
      <c r="E40" s="38"/>
      <c r="F40" s="18"/>
      <c r="G40" s="29"/>
      <c r="H40" s="29"/>
    </row>
    <row r="41" spans="1:8" ht="33.75" customHeight="1">
      <c r="A41" s="2"/>
      <c r="B41" s="39" t="s">
        <v>38</v>
      </c>
      <c r="C41" s="40">
        <v>48</v>
      </c>
      <c r="D41" s="38"/>
      <c r="E41" s="38"/>
      <c r="F41" s="18"/>
      <c r="G41" s="29"/>
      <c r="H41" s="29"/>
    </row>
    <row r="42" spans="1:8" ht="22.5" customHeight="1">
      <c r="A42" s="2"/>
      <c r="B42" s="39" t="s">
        <v>39</v>
      </c>
      <c r="C42" s="40">
        <v>49</v>
      </c>
      <c r="D42" s="38"/>
      <c r="E42" s="38"/>
      <c r="F42" s="18"/>
      <c r="G42" s="29"/>
      <c r="H42" s="29"/>
    </row>
    <row r="43" spans="1:8" ht="18" customHeight="1">
      <c r="A43" s="2"/>
      <c r="B43" s="39" t="s">
        <v>18</v>
      </c>
      <c r="C43" s="40">
        <v>50</v>
      </c>
      <c r="D43" s="38"/>
      <c r="E43" s="38"/>
      <c r="F43" s="18"/>
      <c r="G43" s="29"/>
      <c r="H43" s="29"/>
    </row>
    <row r="44" spans="1:8" ht="21.75" customHeight="1">
      <c r="A44" s="2"/>
      <c r="B44" s="39" t="s">
        <v>19</v>
      </c>
      <c r="C44" s="40">
        <v>51</v>
      </c>
      <c r="D44" s="38"/>
      <c r="E44" s="38"/>
      <c r="F44" s="18"/>
      <c r="G44" s="29"/>
      <c r="H44" s="29"/>
    </row>
    <row r="45" spans="1:8" ht="42.75" customHeight="1">
      <c r="A45" s="2"/>
      <c r="B45" s="39" t="s">
        <v>40</v>
      </c>
      <c r="C45" s="40">
        <v>60</v>
      </c>
      <c r="D45" s="43">
        <f>SUM(D47:D49)</f>
        <v>1512667</v>
      </c>
      <c r="E45" s="43">
        <f>SUM(E46:E49)</f>
        <v>3123237</v>
      </c>
      <c r="F45" s="20"/>
      <c r="G45" s="29"/>
      <c r="H45" s="31"/>
    </row>
    <row r="46" spans="1:8" ht="14.25">
      <c r="A46" s="2"/>
      <c r="B46" s="39" t="s">
        <v>13</v>
      </c>
      <c r="C46" s="40"/>
      <c r="D46" s="38"/>
      <c r="E46" s="38"/>
      <c r="F46" s="18"/>
      <c r="G46" s="29"/>
      <c r="H46" s="31"/>
    </row>
    <row r="47" spans="1:8" ht="29.25" customHeight="1">
      <c r="A47" s="2"/>
      <c r="B47" s="39" t="s">
        <v>41</v>
      </c>
      <c r="C47" s="40">
        <v>61</v>
      </c>
      <c r="D47" s="22">
        <v>1482488</v>
      </c>
      <c r="E47" s="22">
        <v>3000431</v>
      </c>
      <c r="F47" s="23"/>
      <c r="G47" s="29"/>
      <c r="H47" s="31"/>
    </row>
    <row r="48" spans="1:8" ht="18" customHeight="1">
      <c r="A48" s="2"/>
      <c r="B48" s="39" t="s">
        <v>42</v>
      </c>
      <c r="C48" s="40">
        <v>62</v>
      </c>
      <c r="D48" s="24">
        <v>30179</v>
      </c>
      <c r="E48" s="145">
        <f>85551+37255</f>
        <v>122806</v>
      </c>
      <c r="F48" s="25"/>
      <c r="G48" s="29"/>
      <c r="H48" s="31"/>
    </row>
    <row r="49" spans="1:8" ht="27" customHeight="1">
      <c r="A49" s="2"/>
      <c r="B49" s="39" t="s">
        <v>43</v>
      </c>
      <c r="C49" s="40">
        <v>63</v>
      </c>
      <c r="D49" s="22"/>
      <c r="E49" s="145"/>
      <c r="F49" s="25"/>
      <c r="G49" s="29"/>
      <c r="H49" s="31"/>
    </row>
    <row r="50" spans="1:8" ht="41.25" customHeight="1">
      <c r="A50" s="2"/>
      <c r="B50" s="39" t="s">
        <v>44</v>
      </c>
      <c r="C50" s="40">
        <v>64</v>
      </c>
      <c r="D50" s="38"/>
      <c r="E50" s="144"/>
      <c r="F50" s="18"/>
      <c r="G50" s="29"/>
      <c r="H50" s="31"/>
    </row>
    <row r="51" spans="1:8" ht="30.75" customHeight="1">
      <c r="A51" s="2"/>
      <c r="B51" s="39" t="s">
        <v>45</v>
      </c>
      <c r="C51" s="40">
        <v>65</v>
      </c>
      <c r="D51" s="38"/>
      <c r="E51" s="38"/>
      <c r="F51" s="18"/>
      <c r="G51" s="29"/>
      <c r="H51" s="31"/>
    </row>
    <row r="52" spans="1:8" ht="37.5" customHeight="1">
      <c r="A52" s="2"/>
      <c r="B52" s="39" t="s">
        <v>46</v>
      </c>
      <c r="C52" s="40">
        <v>66</v>
      </c>
      <c r="D52" s="38"/>
      <c r="E52" s="38"/>
      <c r="F52" s="18"/>
      <c r="G52" s="29"/>
      <c r="H52" s="31"/>
    </row>
    <row r="53" spans="1:8" ht="16.5" customHeight="1">
      <c r="A53" s="2"/>
      <c r="B53" s="39" t="s">
        <v>47</v>
      </c>
      <c r="C53" s="40">
        <v>67</v>
      </c>
      <c r="D53" s="38"/>
      <c r="E53" s="38"/>
      <c r="F53" s="18"/>
      <c r="G53" s="29"/>
      <c r="H53" s="31"/>
    </row>
    <row r="54" spans="1:8" ht="14.25">
      <c r="A54" s="2"/>
      <c r="B54" s="39" t="s">
        <v>48</v>
      </c>
      <c r="C54" s="40">
        <v>68</v>
      </c>
      <c r="D54" s="38"/>
      <c r="E54" s="38"/>
      <c r="F54" s="18"/>
      <c r="G54" s="29"/>
      <c r="H54" s="31"/>
    </row>
    <row r="55" spans="1:8" ht="32.25" customHeight="1">
      <c r="A55" s="2"/>
      <c r="B55" s="39" t="s">
        <v>38</v>
      </c>
      <c r="C55" s="40">
        <v>69</v>
      </c>
      <c r="D55" s="38"/>
      <c r="E55" s="38"/>
      <c r="F55" s="18"/>
      <c r="G55" s="29"/>
      <c r="H55" s="31"/>
    </row>
    <row r="56" spans="1:8" ht="43.5" customHeight="1">
      <c r="A56" s="2"/>
      <c r="B56" s="39" t="s">
        <v>49</v>
      </c>
      <c r="C56" s="40">
        <v>70</v>
      </c>
      <c r="D56" s="38"/>
      <c r="E56" s="38"/>
      <c r="F56" s="18"/>
      <c r="G56" s="29"/>
      <c r="H56" s="31"/>
    </row>
    <row r="57" spans="1:8" ht="14.25">
      <c r="A57" s="2"/>
      <c r="B57" s="39" t="s">
        <v>27</v>
      </c>
      <c r="C57" s="40">
        <v>71</v>
      </c>
      <c r="D57" s="38"/>
      <c r="E57" s="38"/>
      <c r="F57" s="18"/>
      <c r="G57" s="29"/>
      <c r="H57" s="31"/>
    </row>
    <row r="58" spans="1:8" ht="42" customHeight="1">
      <c r="A58" s="2"/>
      <c r="B58" s="39" t="s">
        <v>50</v>
      </c>
      <c r="C58" s="40">
        <v>80</v>
      </c>
      <c r="D58" s="38">
        <f>D32-D45</f>
        <v>-1512667</v>
      </c>
      <c r="E58" s="38">
        <f>E32-E45</f>
        <v>-3123237</v>
      </c>
      <c r="F58" s="26"/>
      <c r="G58" s="29"/>
      <c r="H58" s="18"/>
    </row>
    <row r="59" spans="1:8" ht="13.5" customHeight="1">
      <c r="A59" s="2"/>
      <c r="B59" s="302" t="s">
        <v>51</v>
      </c>
      <c r="C59" s="302"/>
      <c r="D59" s="302"/>
      <c r="E59" s="302"/>
      <c r="F59" s="21"/>
      <c r="G59" s="29"/>
      <c r="H59" s="31"/>
    </row>
    <row r="60" spans="1:8" ht="44.25" customHeight="1">
      <c r="A60" s="2"/>
      <c r="B60" s="39" t="s">
        <v>52</v>
      </c>
      <c r="C60" s="40">
        <v>90</v>
      </c>
      <c r="D60" s="43">
        <f>SUM(D61:D65)</f>
        <v>2951</v>
      </c>
      <c r="E60" s="43">
        <f>SUM(E61:E65)</f>
        <v>2375791.881</v>
      </c>
      <c r="F60" s="20"/>
      <c r="G60" s="29"/>
      <c r="H60" s="31"/>
    </row>
    <row r="61" spans="1:8" ht="14.25">
      <c r="A61" s="2"/>
      <c r="B61" s="39" t="s">
        <v>13</v>
      </c>
      <c r="C61" s="40"/>
      <c r="D61" s="38"/>
      <c r="E61" s="38"/>
      <c r="F61" s="18"/>
      <c r="G61" s="29"/>
      <c r="H61" s="31"/>
    </row>
    <row r="62" spans="1:8" ht="29.25" customHeight="1">
      <c r="A62" s="2"/>
      <c r="B62" s="39" t="s">
        <v>53</v>
      </c>
      <c r="C62" s="40">
        <v>91</v>
      </c>
      <c r="D62" s="38"/>
      <c r="E62" s="38"/>
      <c r="F62" s="18"/>
      <c r="G62" s="29"/>
      <c r="H62" s="31"/>
    </row>
    <row r="63" spans="1:8" ht="14.25">
      <c r="A63" s="2"/>
      <c r="B63" s="39" t="s">
        <v>54</v>
      </c>
      <c r="C63" s="40">
        <v>92</v>
      </c>
      <c r="D63" s="269"/>
      <c r="E63" s="267">
        <v>2372219.881</v>
      </c>
      <c r="F63" s="18"/>
      <c r="G63" s="29"/>
      <c r="H63" s="31"/>
    </row>
    <row r="64" spans="1:8" ht="25.5" customHeight="1">
      <c r="A64" s="2"/>
      <c r="B64" s="39" t="s">
        <v>18</v>
      </c>
      <c r="C64" s="40">
        <v>93</v>
      </c>
      <c r="D64" s="270"/>
      <c r="E64" s="145"/>
      <c r="F64" s="18"/>
      <c r="G64" s="29"/>
      <c r="H64" s="31"/>
    </row>
    <row r="65" spans="1:8" ht="17.25" customHeight="1">
      <c r="A65" s="2"/>
      <c r="B65" s="39" t="s">
        <v>19</v>
      </c>
      <c r="C65" s="40">
        <v>94</v>
      </c>
      <c r="D65" s="145">
        <v>2951</v>
      </c>
      <c r="E65" s="145">
        <v>3572</v>
      </c>
      <c r="F65" s="27"/>
      <c r="G65" s="29"/>
      <c r="H65" s="31"/>
    </row>
    <row r="66" spans="1:8" ht="28.5" customHeight="1">
      <c r="A66" s="2"/>
      <c r="B66" s="39" t="s">
        <v>55</v>
      </c>
      <c r="C66" s="40">
        <v>100</v>
      </c>
      <c r="D66" s="43">
        <f>SUM(D68:D72)</f>
        <v>48683</v>
      </c>
      <c r="E66" s="43">
        <f>SUM(E67:E72)</f>
        <v>1421730</v>
      </c>
      <c r="F66" s="20"/>
      <c r="G66" s="20"/>
      <c r="H66" s="31"/>
    </row>
    <row r="67" spans="1:8" ht="18.75" customHeight="1">
      <c r="A67" s="2"/>
      <c r="B67" s="39" t="s">
        <v>13</v>
      </c>
      <c r="C67" s="40"/>
      <c r="D67" s="38"/>
      <c r="E67" s="38"/>
      <c r="F67" s="18"/>
      <c r="G67" s="18"/>
      <c r="H67" s="31"/>
    </row>
    <row r="68" spans="1:8" ht="19.5" customHeight="1">
      <c r="A68" s="2"/>
      <c r="B68" s="39" t="s">
        <v>56</v>
      </c>
      <c r="C68" s="40">
        <v>101</v>
      </c>
      <c r="D68" s="38"/>
      <c r="E68" s="145">
        <v>789920</v>
      </c>
      <c r="F68" s="18"/>
      <c r="G68" s="18"/>
      <c r="H68" s="31"/>
    </row>
    <row r="69" spans="1:8" ht="22.5" customHeight="1">
      <c r="A69" s="2"/>
      <c r="B69" s="39" t="s">
        <v>24</v>
      </c>
      <c r="C69" s="40">
        <v>102</v>
      </c>
      <c r="D69" s="38"/>
      <c r="E69" s="145"/>
      <c r="F69" s="18"/>
      <c r="G69" s="18"/>
      <c r="H69" s="31"/>
    </row>
    <row r="70" spans="1:8" ht="18" customHeight="1">
      <c r="A70" s="2"/>
      <c r="B70" s="39" t="s">
        <v>57</v>
      </c>
      <c r="C70" s="40">
        <v>103</v>
      </c>
      <c r="D70" s="22">
        <v>62</v>
      </c>
      <c r="E70" s="145">
        <v>434130</v>
      </c>
      <c r="F70" s="28"/>
      <c r="G70" s="28"/>
      <c r="H70" s="31"/>
    </row>
    <row r="71" spans="1:8" ht="18.75" customHeight="1">
      <c r="A71" s="2"/>
      <c r="B71" s="39" t="s">
        <v>58</v>
      </c>
      <c r="C71" s="40">
        <v>104</v>
      </c>
      <c r="D71" s="38"/>
      <c r="E71" s="145"/>
      <c r="F71" s="18"/>
      <c r="G71" s="18"/>
      <c r="H71" s="31"/>
    </row>
    <row r="72" spans="1:8" ht="14.25">
      <c r="A72" s="2"/>
      <c r="B72" s="39" t="s">
        <v>59</v>
      </c>
      <c r="C72" s="40">
        <v>105</v>
      </c>
      <c r="D72" s="22">
        <f>48621</f>
        <v>48621</v>
      </c>
      <c r="E72" s="145">
        <v>197680</v>
      </c>
      <c r="F72" s="28"/>
      <c r="G72" s="28"/>
      <c r="H72" s="31"/>
    </row>
    <row r="73" spans="1:8" ht="37.5" customHeight="1">
      <c r="A73" s="2"/>
      <c r="B73" s="39" t="s">
        <v>60</v>
      </c>
      <c r="C73" s="40">
        <v>110</v>
      </c>
      <c r="D73" s="43">
        <f>D60-D66</f>
        <v>-45732</v>
      </c>
      <c r="E73" s="268">
        <f>E60-E66</f>
        <v>954061.881</v>
      </c>
      <c r="F73" s="20"/>
      <c r="G73" s="20"/>
      <c r="H73" s="31"/>
    </row>
    <row r="74" spans="1:8" ht="15.75" customHeight="1">
      <c r="A74" s="2"/>
      <c r="B74" s="39" t="s">
        <v>61</v>
      </c>
      <c r="C74" s="40">
        <v>120</v>
      </c>
      <c r="D74" s="38"/>
      <c r="E74" s="38"/>
      <c r="F74" s="18"/>
      <c r="G74" s="18"/>
      <c r="H74" s="31"/>
    </row>
    <row r="75" spans="1:8" ht="27" customHeight="1">
      <c r="A75" s="2"/>
      <c r="B75" s="35" t="s">
        <v>62</v>
      </c>
      <c r="C75" s="34">
        <v>130</v>
      </c>
      <c r="D75" s="44">
        <f>D30+D58+D73</f>
        <v>-664001</v>
      </c>
      <c r="E75" s="44">
        <f>E30+E58+E73</f>
        <v>-635673.119</v>
      </c>
      <c r="F75" s="33"/>
      <c r="G75" s="33"/>
      <c r="H75" s="31"/>
    </row>
    <row r="76" spans="1:8" ht="41.25" customHeight="1">
      <c r="A76" s="2"/>
      <c r="B76" s="35" t="s">
        <v>63</v>
      </c>
      <c r="C76" s="34">
        <v>140</v>
      </c>
      <c r="D76" s="36">
        <v>1084637</v>
      </c>
      <c r="E76" s="36">
        <v>1720310</v>
      </c>
      <c r="F76" s="17"/>
      <c r="G76" s="17"/>
      <c r="H76" s="20"/>
    </row>
    <row r="77" spans="1:8" ht="39" customHeight="1">
      <c r="A77" s="2"/>
      <c r="B77" s="35" t="s">
        <v>64</v>
      </c>
      <c r="C77" s="34">
        <v>150</v>
      </c>
      <c r="D77" s="36">
        <f>D76+D75</f>
        <v>420636</v>
      </c>
      <c r="E77" s="36">
        <v>1084637</v>
      </c>
      <c r="F77" s="17"/>
      <c r="G77" s="17"/>
      <c r="H77" s="32"/>
    </row>
    <row r="78" spans="1:6" ht="14.25">
      <c r="A78" s="2"/>
      <c r="B78" s="3"/>
      <c r="C78" s="8"/>
      <c r="D78" s="10"/>
      <c r="E78" s="11"/>
      <c r="F78" s="11"/>
    </row>
    <row r="79" spans="1:6" ht="15">
      <c r="A79" s="2"/>
      <c r="B79" s="3"/>
      <c r="C79" s="8"/>
      <c r="D79" s="9"/>
      <c r="E79" s="11"/>
      <c r="F79" s="8"/>
    </row>
    <row r="80" spans="2:6" ht="12.75">
      <c r="B80" s="4" t="s">
        <v>2</v>
      </c>
      <c r="C80" s="8"/>
      <c r="D80" s="11"/>
      <c r="E80" s="8"/>
      <c r="F80" s="8"/>
    </row>
    <row r="81" spans="2:6" ht="12.75">
      <c r="B81" s="7"/>
      <c r="C81" s="3"/>
      <c r="D81" s="6"/>
      <c r="E81" s="3"/>
      <c r="F81" s="3"/>
    </row>
    <row r="82" spans="2:6" ht="12.75">
      <c r="B82" s="7" t="s">
        <v>3</v>
      </c>
      <c r="C82" s="3"/>
      <c r="D82" s="3"/>
      <c r="E82" s="3"/>
      <c r="F82" s="3"/>
    </row>
    <row r="83" ht="18">
      <c r="B83" s="12"/>
    </row>
  </sheetData>
  <sheetProtection/>
  <mergeCells count="4">
    <mergeCell ref="B7:C7"/>
    <mergeCell ref="B12:E12"/>
    <mergeCell ref="B31:E31"/>
    <mergeCell ref="B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95"/>
  <sheetViews>
    <sheetView zoomScalePageLayoutView="0" workbookViewId="0" topLeftCell="A91">
      <selection activeCell="I103" sqref="I103"/>
    </sheetView>
  </sheetViews>
  <sheetFormatPr defaultColWidth="23.125" defaultRowHeight="12.75" outlineLevelRow="2"/>
  <cols>
    <col min="1" max="7" width="23.125" style="77" customWidth="1"/>
  </cols>
  <sheetData>
    <row r="1" ht="12.75">
      <c r="A1" s="76" t="s">
        <v>128</v>
      </c>
    </row>
    <row r="2" ht="15.75">
      <c r="A2" s="78" t="s">
        <v>429</v>
      </c>
    </row>
    <row r="3" spans="1:2" ht="12.75">
      <c r="A3" s="77" t="s">
        <v>130</v>
      </c>
      <c r="B3" s="77" t="s">
        <v>131</v>
      </c>
    </row>
    <row r="4" spans="1:7" ht="12" customHeight="1">
      <c r="A4" s="304" t="s">
        <v>132</v>
      </c>
      <c r="B4" s="305" t="s">
        <v>133</v>
      </c>
      <c r="C4" s="305"/>
      <c r="D4" s="305" t="s">
        <v>134</v>
      </c>
      <c r="E4" s="305"/>
      <c r="F4" s="305" t="s">
        <v>135</v>
      </c>
      <c r="G4" s="305"/>
    </row>
    <row r="5" spans="1:7" ht="12" customHeight="1">
      <c r="A5" s="304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29538113710.160004</v>
      </c>
      <c r="E6" s="81">
        <v>29803115207.41</v>
      </c>
      <c r="F6" s="81">
        <v>420635993.05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20555997</v>
      </c>
      <c r="E7" s="84">
        <v>19302600.55</v>
      </c>
      <c r="F7" s="84">
        <v>1674962.71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180">
        <v>-13229910.1</v>
      </c>
      <c r="E8" s="180">
        <v>-13229910.1</v>
      </c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91">
        <v>-15156927.68</v>
      </c>
      <c r="E9" s="91">
        <v>-15156927.68</v>
      </c>
      <c r="F9" s="84">
        <v>30087454.83</v>
      </c>
      <c r="G9" s="85"/>
    </row>
    <row r="10" spans="1:7" ht="23.25" customHeight="1" outlineLevel="2">
      <c r="A10" s="89" t="s">
        <v>430</v>
      </c>
      <c r="B10" s="85"/>
      <c r="C10" s="85"/>
      <c r="D10" s="84">
        <v>1927017.58</v>
      </c>
      <c r="E10" s="84">
        <v>1927017.58</v>
      </c>
      <c r="F10" s="85"/>
      <c r="G10" s="85"/>
    </row>
    <row r="11" spans="1:7" ht="23.25" customHeight="1" outlineLevel="1">
      <c r="A11" s="86" t="s">
        <v>142</v>
      </c>
      <c r="B11" s="87">
        <v>474128469.21</v>
      </c>
      <c r="C11" s="88"/>
      <c r="D11" s="87">
        <v>13114921929.89</v>
      </c>
      <c r="E11" s="87">
        <v>13337376823.59</v>
      </c>
      <c r="F11" s="87">
        <v>251673575.51</v>
      </c>
      <c r="G11" s="88"/>
    </row>
    <row r="12" spans="1:7" ht="23.25" customHeight="1" outlineLevel="2">
      <c r="A12" s="89" t="s">
        <v>143</v>
      </c>
      <c r="B12" s="84">
        <v>474128469.21</v>
      </c>
      <c r="C12" s="85"/>
      <c r="D12" s="84">
        <v>13114921929.89</v>
      </c>
      <c r="E12" s="84">
        <v>13337376823.59</v>
      </c>
      <c r="F12" s="84">
        <v>251673575.51</v>
      </c>
      <c r="G12" s="85"/>
    </row>
    <row r="13" spans="1:7" ht="23.25" customHeight="1" outlineLevel="1">
      <c r="A13" s="86" t="s">
        <v>431</v>
      </c>
      <c r="B13" s="88"/>
      <c r="C13" s="88"/>
      <c r="D13" s="87">
        <v>327645.47</v>
      </c>
      <c r="E13" s="87">
        <v>327645.47</v>
      </c>
      <c r="F13" s="88"/>
      <c r="G13" s="88"/>
    </row>
    <row r="14" spans="1:7" ht="23.25" customHeight="1" outlineLevel="1">
      <c r="A14" s="86" t="s">
        <v>144</v>
      </c>
      <c r="B14" s="87">
        <v>180000000</v>
      </c>
      <c r="C14" s="88"/>
      <c r="D14" s="87">
        <v>16415538047.9</v>
      </c>
      <c r="E14" s="87">
        <v>16458338047.9</v>
      </c>
      <c r="F14" s="87">
        <v>137200000</v>
      </c>
      <c r="G14" s="88"/>
    </row>
    <row r="15" spans="1:7" ht="34.5" customHeight="1" outlineLevel="2">
      <c r="A15" s="89" t="s">
        <v>145</v>
      </c>
      <c r="B15" s="84">
        <v>180000000</v>
      </c>
      <c r="C15" s="85"/>
      <c r="D15" s="84">
        <v>16415538047.9</v>
      </c>
      <c r="E15" s="84">
        <v>16458338047.9</v>
      </c>
      <c r="F15" s="84">
        <v>137200000</v>
      </c>
      <c r="G15" s="85"/>
    </row>
    <row r="16" spans="1:7" ht="23.25" customHeight="1" outlineLevel="1">
      <c r="A16" s="83" t="s">
        <v>146</v>
      </c>
      <c r="B16" s="84">
        <v>1000000</v>
      </c>
      <c r="C16" s="85"/>
      <c r="D16" s="85"/>
      <c r="E16" s="84">
        <v>1000000</v>
      </c>
      <c r="F16" s="85"/>
      <c r="G16" s="85"/>
    </row>
    <row r="17" spans="1:7" ht="23.25" customHeight="1">
      <c r="A17" s="80" t="s">
        <v>147</v>
      </c>
      <c r="B17" s="81">
        <v>400799809.9</v>
      </c>
      <c r="C17" s="82"/>
      <c r="D17" s="81">
        <v>2951469.26</v>
      </c>
      <c r="E17" s="81">
        <v>401951469.26</v>
      </c>
      <c r="F17" s="81">
        <v>1799809.9</v>
      </c>
      <c r="G17" s="82"/>
    </row>
    <row r="18" spans="1:7" ht="45.75" customHeight="1" outlineLevel="1">
      <c r="A18" s="83" t="s">
        <v>148</v>
      </c>
      <c r="B18" s="84">
        <v>400799809.9</v>
      </c>
      <c r="C18" s="85"/>
      <c r="D18" s="84">
        <v>2951469.26</v>
      </c>
      <c r="E18" s="84">
        <v>401951469.26</v>
      </c>
      <c r="F18" s="84">
        <v>1799809.9</v>
      </c>
      <c r="G18" s="85"/>
    </row>
    <row r="19" spans="1:7" ht="23.25" customHeight="1">
      <c r="A19" s="80" t="s">
        <v>149</v>
      </c>
      <c r="B19" s="81">
        <v>331447274.09</v>
      </c>
      <c r="C19" s="82"/>
      <c r="D19" s="81">
        <v>3082040345.85</v>
      </c>
      <c r="E19" s="81">
        <v>3046174567.84</v>
      </c>
      <c r="F19" s="81">
        <v>367313052.1</v>
      </c>
      <c r="G19" s="82"/>
    </row>
    <row r="20" spans="1:7" ht="23.25" customHeight="1" outlineLevel="1">
      <c r="A20" s="83" t="s">
        <v>150</v>
      </c>
      <c r="B20" s="84">
        <v>13584542.37</v>
      </c>
      <c r="C20" s="85"/>
      <c r="D20" s="85"/>
      <c r="E20" s="84">
        <v>4926747.51</v>
      </c>
      <c r="F20" s="84">
        <v>8657794.86</v>
      </c>
      <c r="G20" s="85"/>
    </row>
    <row r="21" spans="1:7" ht="23.25" customHeight="1" outlineLevel="1">
      <c r="A21" s="83" t="s">
        <v>151</v>
      </c>
      <c r="B21" s="85"/>
      <c r="C21" s="85"/>
      <c r="D21" s="84">
        <v>62876</v>
      </c>
      <c r="E21" s="84">
        <v>62876</v>
      </c>
      <c r="F21" s="85"/>
      <c r="G21" s="85"/>
    </row>
    <row r="22" spans="1:7" ht="34.5" customHeight="1" outlineLevel="1">
      <c r="A22" s="86" t="s">
        <v>152</v>
      </c>
      <c r="B22" s="87">
        <v>281787591.09</v>
      </c>
      <c r="C22" s="88"/>
      <c r="D22" s="87">
        <v>2968770644.17</v>
      </c>
      <c r="E22" s="87">
        <v>2928598953.9100003</v>
      </c>
      <c r="F22" s="87">
        <v>321959281.35</v>
      </c>
      <c r="G22" s="88"/>
    </row>
    <row r="23" spans="1:7" ht="34.5" customHeight="1" outlineLevel="2">
      <c r="A23" s="89" t="s">
        <v>153</v>
      </c>
      <c r="B23" s="84">
        <v>281787591.09</v>
      </c>
      <c r="C23" s="85"/>
      <c r="D23" s="84">
        <v>2968770644.17</v>
      </c>
      <c r="E23" s="84">
        <v>2928598953.9100003</v>
      </c>
      <c r="F23" s="84">
        <v>321959281.35</v>
      </c>
      <c r="G23" s="85"/>
    </row>
    <row r="24" spans="1:7" ht="34.5" customHeight="1" outlineLevel="1">
      <c r="A24" s="86" t="s">
        <v>154</v>
      </c>
      <c r="B24" s="87">
        <v>2366818.25</v>
      </c>
      <c r="C24" s="88"/>
      <c r="D24" s="87">
        <v>13998658.42</v>
      </c>
      <c r="E24" s="87">
        <v>13301249.72</v>
      </c>
      <c r="F24" s="87">
        <v>3064226.95</v>
      </c>
      <c r="G24" s="88"/>
    </row>
    <row r="25" spans="1:7" ht="34.5" customHeight="1" outlineLevel="2">
      <c r="A25" s="89" t="s">
        <v>155</v>
      </c>
      <c r="B25" s="84">
        <v>2095995.62</v>
      </c>
      <c r="C25" s="85"/>
      <c r="D25" s="84">
        <v>12049849</v>
      </c>
      <c r="E25" s="84">
        <v>12741281.99</v>
      </c>
      <c r="F25" s="84">
        <v>1404562.63</v>
      </c>
      <c r="G25" s="85"/>
    </row>
    <row r="26" spans="1:7" ht="34.5" customHeight="1" outlineLevel="2">
      <c r="A26" s="89" t="s">
        <v>156</v>
      </c>
      <c r="B26" s="84">
        <v>270822.63</v>
      </c>
      <c r="C26" s="85"/>
      <c r="D26" s="84">
        <v>1844999.9</v>
      </c>
      <c r="E26" s="84">
        <v>456158.21</v>
      </c>
      <c r="F26" s="84">
        <v>1659664.32</v>
      </c>
      <c r="G26" s="85"/>
    </row>
    <row r="27" spans="1:7" ht="34.5" customHeight="1" outlineLevel="2">
      <c r="A27" s="89" t="s">
        <v>157</v>
      </c>
      <c r="B27" s="85"/>
      <c r="C27" s="85"/>
      <c r="D27" s="84">
        <v>103809.52</v>
      </c>
      <c r="E27" s="84">
        <v>103809.52</v>
      </c>
      <c r="F27" s="85"/>
      <c r="G27" s="85"/>
    </row>
    <row r="28" spans="1:7" ht="23.25" customHeight="1" outlineLevel="1">
      <c r="A28" s="86" t="s">
        <v>158</v>
      </c>
      <c r="B28" s="88"/>
      <c r="C28" s="88"/>
      <c r="D28" s="87">
        <v>6588345</v>
      </c>
      <c r="E28" s="87">
        <v>6588345</v>
      </c>
      <c r="F28" s="88"/>
      <c r="G28" s="88"/>
    </row>
    <row r="29" spans="1:7" ht="34.5" customHeight="1" outlineLevel="2">
      <c r="A29" s="89" t="s">
        <v>159</v>
      </c>
      <c r="B29" s="85"/>
      <c r="C29" s="85"/>
      <c r="D29" s="84">
        <v>6588345</v>
      </c>
      <c r="E29" s="84">
        <v>6588345</v>
      </c>
      <c r="F29" s="85"/>
      <c r="G29" s="85"/>
    </row>
    <row r="30" spans="1:7" ht="23.25" customHeight="1" outlineLevel="1">
      <c r="A30" s="83" t="s">
        <v>160</v>
      </c>
      <c r="B30" s="84">
        <v>74549445.59</v>
      </c>
      <c r="C30" s="85"/>
      <c r="D30" s="84">
        <v>92619822.26</v>
      </c>
      <c r="E30" s="84">
        <v>92696395.7</v>
      </c>
      <c r="F30" s="84">
        <v>74472872.15</v>
      </c>
      <c r="G30" s="85"/>
    </row>
    <row r="31" spans="1:7" ht="23.25" customHeight="1" outlineLevel="2">
      <c r="A31" s="89" t="s">
        <v>160</v>
      </c>
      <c r="B31" s="84">
        <v>11741624.4</v>
      </c>
      <c r="C31" s="85"/>
      <c r="D31" s="84">
        <v>92619822.26</v>
      </c>
      <c r="E31" s="84">
        <v>91386543.09</v>
      </c>
      <c r="F31" s="84">
        <v>12974903.57</v>
      </c>
      <c r="G31" s="85"/>
    </row>
    <row r="32" spans="1:7" ht="23.25" customHeight="1" outlineLevel="2">
      <c r="A32" s="89" t="s">
        <v>161</v>
      </c>
      <c r="B32" s="84">
        <v>60336941.91</v>
      </c>
      <c r="C32" s="85"/>
      <c r="D32" s="85"/>
      <c r="E32" s="84">
        <v>1309852.61</v>
      </c>
      <c r="F32" s="84">
        <v>59027089.3</v>
      </c>
      <c r="G32" s="85"/>
    </row>
    <row r="33" spans="1:7" ht="23.25" customHeight="1" outlineLevel="2">
      <c r="A33" s="89" t="s">
        <v>162</v>
      </c>
      <c r="B33" s="84">
        <v>2470879.28</v>
      </c>
      <c r="C33" s="85"/>
      <c r="D33" s="85"/>
      <c r="E33" s="85"/>
      <c r="F33" s="84">
        <v>2470879.28</v>
      </c>
      <c r="G33" s="85"/>
    </row>
    <row r="34" spans="1:7" ht="23.25" customHeight="1" outlineLevel="1">
      <c r="A34" s="86" t="s">
        <v>163</v>
      </c>
      <c r="B34" s="88"/>
      <c r="C34" s="87">
        <v>40841123.21</v>
      </c>
      <c r="D34" s="88"/>
      <c r="E34" s="88"/>
      <c r="F34" s="88"/>
      <c r="G34" s="87">
        <v>40841123.21</v>
      </c>
    </row>
    <row r="35" spans="1:7" ht="57" customHeight="1" outlineLevel="2">
      <c r="A35" s="89" t="s">
        <v>164</v>
      </c>
      <c r="B35" s="85"/>
      <c r="C35" s="84">
        <v>36551914.74</v>
      </c>
      <c r="D35" s="85"/>
      <c r="E35" s="85"/>
      <c r="F35" s="85"/>
      <c r="G35" s="84">
        <v>36551914.74</v>
      </c>
    </row>
    <row r="36" spans="1:7" ht="57" customHeight="1" outlineLevel="2">
      <c r="A36" s="89" t="s">
        <v>165</v>
      </c>
      <c r="B36" s="85"/>
      <c r="C36" s="84">
        <v>4289208.47</v>
      </c>
      <c r="D36" s="85"/>
      <c r="E36" s="85"/>
      <c r="F36" s="85"/>
      <c r="G36" s="84">
        <v>4289208.47</v>
      </c>
    </row>
    <row r="37" spans="1:7" ht="12" customHeight="1">
      <c r="A37" s="80" t="s">
        <v>166</v>
      </c>
      <c r="B37" s="81">
        <v>225472363.8</v>
      </c>
      <c r="C37" s="82"/>
      <c r="D37" s="81">
        <v>763218580.86</v>
      </c>
      <c r="E37" s="81">
        <v>693960081.31</v>
      </c>
      <c r="F37" s="81">
        <v>294730863.35</v>
      </c>
      <c r="G37" s="82"/>
    </row>
    <row r="38" spans="1:7" ht="12" customHeight="1" outlineLevel="1">
      <c r="A38" s="86" t="s">
        <v>167</v>
      </c>
      <c r="B38" s="87">
        <v>225467113.8</v>
      </c>
      <c r="C38" s="88"/>
      <c r="D38" s="87">
        <v>141912681.09</v>
      </c>
      <c r="E38" s="87">
        <v>72800237.69</v>
      </c>
      <c r="F38" s="87">
        <v>294579557.2</v>
      </c>
      <c r="G38" s="88"/>
    </row>
    <row r="39" spans="1:7" ht="12" customHeight="1" outlineLevel="2">
      <c r="A39" s="89" t="s">
        <v>168</v>
      </c>
      <c r="B39" s="84">
        <v>183684360.79</v>
      </c>
      <c r="C39" s="85"/>
      <c r="D39" s="84">
        <v>75330897.19</v>
      </c>
      <c r="E39" s="84">
        <v>27843071.36</v>
      </c>
      <c r="F39" s="84">
        <v>231172186.62</v>
      </c>
      <c r="G39" s="85"/>
    </row>
    <row r="40" spans="1:7" ht="12" customHeight="1" outlineLevel="2">
      <c r="A40" s="89" t="s">
        <v>169</v>
      </c>
      <c r="B40" s="84">
        <v>9907014.32</v>
      </c>
      <c r="C40" s="85"/>
      <c r="D40" s="84">
        <v>25971228.54</v>
      </c>
      <c r="E40" s="84">
        <v>25104852</v>
      </c>
      <c r="F40" s="84">
        <v>10773390.86</v>
      </c>
      <c r="G40" s="85"/>
    </row>
    <row r="41" spans="1:7" ht="12" customHeight="1" outlineLevel="2">
      <c r="A41" s="89" t="s">
        <v>170</v>
      </c>
      <c r="B41" s="84">
        <v>12134606.54</v>
      </c>
      <c r="C41" s="85"/>
      <c r="D41" s="84">
        <v>8033576</v>
      </c>
      <c r="E41" s="84">
        <v>3076591.78</v>
      </c>
      <c r="F41" s="84">
        <v>17091590.76</v>
      </c>
      <c r="G41" s="85"/>
    </row>
    <row r="42" spans="1:7" ht="23.25" customHeight="1" outlineLevel="2">
      <c r="A42" s="89" t="s">
        <v>171</v>
      </c>
      <c r="B42" s="84">
        <v>12967212.72</v>
      </c>
      <c r="C42" s="85"/>
      <c r="D42" s="84">
        <v>18764239.21</v>
      </c>
      <c r="E42" s="84">
        <v>11855814.67</v>
      </c>
      <c r="F42" s="84">
        <v>19875637.26</v>
      </c>
      <c r="G42" s="85"/>
    </row>
    <row r="43" spans="1:7" ht="23.25" customHeight="1" outlineLevel="2">
      <c r="A43" s="89" t="s">
        <v>172</v>
      </c>
      <c r="B43" s="84">
        <v>18431097.31</v>
      </c>
      <c r="C43" s="85"/>
      <c r="D43" s="84">
        <v>13812740.15</v>
      </c>
      <c r="E43" s="84">
        <v>4919907.88</v>
      </c>
      <c r="F43" s="84">
        <v>27323929.58</v>
      </c>
      <c r="G43" s="85"/>
    </row>
    <row r="44" spans="1:7" ht="23.25" customHeight="1" outlineLevel="2">
      <c r="A44" s="89" t="s">
        <v>173</v>
      </c>
      <c r="B44" s="91">
        <v>-11657177.88</v>
      </c>
      <c r="C44" s="85"/>
      <c r="D44" s="85"/>
      <c r="E44" s="85"/>
      <c r="F44" s="91">
        <v>-11657177.88</v>
      </c>
      <c r="G44" s="85"/>
    </row>
    <row r="45" spans="1:7" ht="12" customHeight="1" outlineLevel="1">
      <c r="A45" s="83" t="s">
        <v>174</v>
      </c>
      <c r="B45" s="85"/>
      <c r="C45" s="85"/>
      <c r="D45" s="84">
        <v>620734508.66</v>
      </c>
      <c r="E45" s="84">
        <v>620734508.66</v>
      </c>
      <c r="F45" s="85"/>
      <c r="G45" s="85"/>
    </row>
    <row r="46" spans="1:7" ht="23.25" customHeight="1" outlineLevel="2">
      <c r="A46" s="89" t="s">
        <v>175</v>
      </c>
      <c r="B46" s="85"/>
      <c r="C46" s="85"/>
      <c r="D46" s="84">
        <v>620734508.66</v>
      </c>
      <c r="E46" s="84">
        <v>620734508.66</v>
      </c>
      <c r="F46" s="85"/>
      <c r="G46" s="85"/>
    </row>
    <row r="47" spans="1:7" ht="12" customHeight="1" outlineLevel="1">
      <c r="A47" s="83" t="s">
        <v>176</v>
      </c>
      <c r="B47" s="84">
        <v>5250</v>
      </c>
      <c r="C47" s="85"/>
      <c r="D47" s="84">
        <v>571391.11</v>
      </c>
      <c r="E47" s="84">
        <v>425334.96</v>
      </c>
      <c r="F47" s="84">
        <v>151306.15</v>
      </c>
      <c r="G47" s="85"/>
    </row>
    <row r="48" spans="1:7" ht="12" customHeight="1">
      <c r="A48" s="80" t="s">
        <v>177</v>
      </c>
      <c r="B48" s="81">
        <v>232066019.23</v>
      </c>
      <c r="C48" s="82"/>
      <c r="D48" s="81">
        <v>170573288.8</v>
      </c>
      <c r="E48" s="81">
        <v>200550641.72</v>
      </c>
      <c r="F48" s="81">
        <f>202088666.31-96202933.03</f>
        <v>105885733.28</v>
      </c>
      <c r="G48" s="82"/>
    </row>
    <row r="49" spans="1:7" ht="23.25" customHeight="1" outlineLevel="1">
      <c r="A49" s="83" t="s">
        <v>178</v>
      </c>
      <c r="B49" s="84">
        <v>48286444.79</v>
      </c>
      <c r="C49" s="85"/>
      <c r="D49" s="85"/>
      <c r="E49" s="85"/>
      <c r="F49" s="84">
        <v>48286444.79</v>
      </c>
      <c r="G49" s="85"/>
    </row>
    <row r="50" spans="1:7" ht="23.25" customHeight="1" outlineLevel="1">
      <c r="A50" s="86" t="s">
        <v>179</v>
      </c>
      <c r="B50" s="87">
        <v>183644570.52</v>
      </c>
      <c r="C50" s="88"/>
      <c r="D50" s="87">
        <v>169501352.5</v>
      </c>
      <c r="E50" s="87">
        <v>200303201.1</v>
      </c>
      <c r="F50" s="87">
        <f>152842721.92-96233933.03</f>
        <v>56608788.889999986</v>
      </c>
      <c r="G50" s="88"/>
    </row>
    <row r="51" spans="1:7" ht="23.25" customHeight="1" outlineLevel="2">
      <c r="A51" s="90" t="s">
        <v>179</v>
      </c>
      <c r="B51" s="87">
        <v>5743517.66</v>
      </c>
      <c r="C51" s="88"/>
      <c r="D51" s="88"/>
      <c r="E51" s="88"/>
      <c r="F51" s="87">
        <v>5743517.66</v>
      </c>
      <c r="G51" s="88"/>
    </row>
    <row r="52" spans="1:7" ht="23.25" customHeight="1" outlineLevel="2">
      <c r="A52" s="89" t="s">
        <v>180</v>
      </c>
      <c r="B52" s="84">
        <v>177901052.86</v>
      </c>
      <c r="C52" s="85"/>
      <c r="D52" s="84">
        <f>169501352.5</f>
        <v>169501352.5</v>
      </c>
      <c r="E52" s="84">
        <f>200303201.1+96202933.03</f>
        <v>296506134.13</v>
      </c>
      <c r="F52" s="84">
        <f>147099204.26-96202933.03</f>
        <v>50896271.22999999</v>
      </c>
      <c r="G52" s="85"/>
    </row>
    <row r="53" spans="1:7" ht="34.5" customHeight="1" outlineLevel="1">
      <c r="A53" s="83" t="s">
        <v>181</v>
      </c>
      <c r="B53" s="84">
        <v>135003.92</v>
      </c>
      <c r="C53" s="85"/>
      <c r="D53" s="84">
        <v>1071936.3</v>
      </c>
      <c r="E53" s="84">
        <v>247440.62</v>
      </c>
      <c r="F53" s="84">
        <v>959499.6</v>
      </c>
      <c r="G53" s="85"/>
    </row>
    <row r="54" spans="1:7" ht="23.25" customHeight="1">
      <c r="A54" s="80" t="s">
        <v>182</v>
      </c>
      <c r="B54" s="81">
        <v>327446515.01</v>
      </c>
      <c r="C54" s="82"/>
      <c r="D54" s="81">
        <v>865005462.99</v>
      </c>
      <c r="E54" s="81">
        <v>1055308223.67</v>
      </c>
      <c r="F54" s="81">
        <v>137143754.33</v>
      </c>
      <c r="G54" s="82"/>
    </row>
    <row r="55" spans="1:7" ht="23.25" customHeight="1" outlineLevel="1">
      <c r="A55" s="83" t="s">
        <v>183</v>
      </c>
      <c r="B55" s="84">
        <v>313224218.81</v>
      </c>
      <c r="C55" s="85"/>
      <c r="D55" s="84">
        <v>862180373.41</v>
      </c>
      <c r="E55" s="84">
        <v>1052461809.27</v>
      </c>
      <c r="F55" s="84">
        <v>122942782.95</v>
      </c>
      <c r="G55" s="85"/>
    </row>
    <row r="56" spans="1:7" ht="57" customHeight="1" outlineLevel="2">
      <c r="A56" s="89" t="s">
        <v>184</v>
      </c>
      <c r="B56" s="84">
        <v>308642347.71</v>
      </c>
      <c r="C56" s="85"/>
      <c r="D56" s="84">
        <v>832884214.64</v>
      </c>
      <c r="E56" s="84">
        <v>1041142017.64</v>
      </c>
      <c r="F56" s="84">
        <v>100384544.71</v>
      </c>
      <c r="G56" s="85"/>
    </row>
    <row r="57" spans="1:7" ht="57" customHeight="1" outlineLevel="2">
      <c r="A57" s="89" t="s">
        <v>186</v>
      </c>
      <c r="B57" s="84">
        <v>4581871.1</v>
      </c>
      <c r="C57" s="85"/>
      <c r="D57" s="84">
        <v>29296158.77</v>
      </c>
      <c r="E57" s="84">
        <v>11319791.63</v>
      </c>
      <c r="F57" s="84">
        <v>22558238.24</v>
      </c>
      <c r="G57" s="85"/>
    </row>
    <row r="58" spans="1:7" ht="23.25" customHeight="1" outlineLevel="1">
      <c r="A58" s="83" t="s">
        <v>187</v>
      </c>
      <c r="B58" s="84">
        <v>14222296.2</v>
      </c>
      <c r="C58" s="85"/>
      <c r="D58" s="84">
        <v>2823934</v>
      </c>
      <c r="E58" s="84">
        <v>2845258.82</v>
      </c>
      <c r="F58" s="84">
        <v>14200971.38</v>
      </c>
      <c r="G58" s="85"/>
    </row>
    <row r="59" spans="1:7" ht="23.25" customHeight="1" outlineLevel="1">
      <c r="A59" s="83" t="s">
        <v>188</v>
      </c>
      <c r="B59" s="85"/>
      <c r="C59" s="85"/>
      <c r="D59" s="84">
        <v>1155.58</v>
      </c>
      <c r="E59" s="84">
        <v>1155.58</v>
      </c>
      <c r="F59" s="85"/>
      <c r="G59" s="85"/>
    </row>
    <row r="60" spans="1:7" ht="23.25" customHeight="1">
      <c r="A60" s="80" t="s">
        <v>189</v>
      </c>
      <c r="B60" s="81">
        <v>91404484.17</v>
      </c>
      <c r="C60" s="82"/>
      <c r="D60" s="82"/>
      <c r="E60" s="81">
        <v>1377050</v>
      </c>
      <c r="F60" s="81">
        <v>90027434.17</v>
      </c>
      <c r="G60" s="82"/>
    </row>
    <row r="61" spans="1:7" ht="23.25" customHeight="1" outlineLevel="1">
      <c r="A61" s="83" t="s">
        <v>190</v>
      </c>
      <c r="B61" s="84">
        <v>91404484.17</v>
      </c>
      <c r="C61" s="85"/>
      <c r="D61" s="85"/>
      <c r="E61" s="84">
        <v>1377050</v>
      </c>
      <c r="F61" s="84">
        <v>90027434.17</v>
      </c>
      <c r="G61" s="85"/>
    </row>
    <row r="62" spans="1:7" ht="23.25" customHeight="1" outlineLevel="2">
      <c r="A62" s="89" t="s">
        <v>191</v>
      </c>
      <c r="B62" s="84">
        <v>91404484.17</v>
      </c>
      <c r="C62" s="85"/>
      <c r="D62" s="85"/>
      <c r="E62" s="84">
        <v>1377050</v>
      </c>
      <c r="F62" s="84">
        <v>90027434.17</v>
      </c>
      <c r="G62" s="85"/>
    </row>
    <row r="63" spans="1:7" ht="12" customHeight="1">
      <c r="A63" s="80" t="s">
        <v>192</v>
      </c>
      <c r="B63" s="81">
        <v>21603878504.24</v>
      </c>
      <c r="C63" s="82"/>
      <c r="D63" s="81">
        <v>4345601.43</v>
      </c>
      <c r="E63" s="81">
        <v>353281339.05</v>
      </c>
      <c r="F63" s="81">
        <v>21254942766.62</v>
      </c>
      <c r="G63" s="82"/>
    </row>
    <row r="64" spans="1:7" ht="23.25" customHeight="1" outlineLevel="1">
      <c r="A64" s="86" t="s">
        <v>193</v>
      </c>
      <c r="B64" s="87">
        <v>116008868456.81999</v>
      </c>
      <c r="C64" s="88"/>
      <c r="D64" s="88"/>
      <c r="E64" s="87">
        <v>4345602.05</v>
      </c>
      <c r="F64" s="87">
        <v>116004522854.77</v>
      </c>
      <c r="G64" s="88"/>
    </row>
    <row r="65" spans="1:7" ht="12" customHeight="1" outlineLevel="2">
      <c r="A65" s="89" t="s">
        <v>194</v>
      </c>
      <c r="B65" s="84">
        <v>1938926677.38</v>
      </c>
      <c r="C65" s="85"/>
      <c r="D65" s="85"/>
      <c r="E65" s="85"/>
      <c r="F65" s="84">
        <v>1938926677.38</v>
      </c>
      <c r="G65" s="85"/>
    </row>
    <row r="66" spans="1:7" ht="23.25" customHeight="1" outlineLevel="2">
      <c r="A66" s="89" t="s">
        <v>195</v>
      </c>
      <c r="B66" s="84">
        <v>113349434102.17</v>
      </c>
      <c r="C66" s="85"/>
      <c r="D66" s="85"/>
      <c r="E66" s="84">
        <v>4345602.05</v>
      </c>
      <c r="F66" s="84">
        <v>113345088500.12</v>
      </c>
      <c r="G66" s="85"/>
    </row>
    <row r="67" spans="1:7" ht="12" customHeight="1" outlineLevel="2">
      <c r="A67" s="89" t="s">
        <v>196</v>
      </c>
      <c r="B67" s="84">
        <v>529494619.62</v>
      </c>
      <c r="C67" s="85"/>
      <c r="D67" s="85"/>
      <c r="E67" s="85"/>
      <c r="F67" s="84">
        <v>529494619.62</v>
      </c>
      <c r="G67" s="85"/>
    </row>
    <row r="68" spans="1:7" ht="12" customHeight="1" outlineLevel="2">
      <c r="A68" s="89" t="s">
        <v>197</v>
      </c>
      <c r="B68" s="84">
        <v>191013057.65</v>
      </c>
      <c r="C68" s="85"/>
      <c r="D68" s="85"/>
      <c r="E68" s="85"/>
      <c r="F68" s="84">
        <v>191013057.65</v>
      </c>
      <c r="G68" s="85"/>
    </row>
    <row r="69" spans="1:7" ht="23.25" customHeight="1" outlineLevel="1">
      <c r="A69" s="86" t="s">
        <v>198</v>
      </c>
      <c r="B69" s="88"/>
      <c r="C69" s="87">
        <v>94404989952.57999</v>
      </c>
      <c r="D69" s="87">
        <v>4345601.43</v>
      </c>
      <c r="E69" s="87">
        <v>348935737</v>
      </c>
      <c r="F69" s="88"/>
      <c r="G69" s="87">
        <v>94749580088.15</v>
      </c>
    </row>
    <row r="70" spans="1:7" ht="23.25" customHeight="1" outlineLevel="2">
      <c r="A70" s="89" t="s">
        <v>199</v>
      </c>
      <c r="B70" s="85"/>
      <c r="C70" s="84">
        <v>1119885427.79</v>
      </c>
      <c r="D70" s="85"/>
      <c r="E70" s="84">
        <v>10174734</v>
      </c>
      <c r="F70" s="85"/>
      <c r="G70" s="84">
        <v>1130060161.79</v>
      </c>
    </row>
    <row r="71" spans="1:7" ht="34.5" customHeight="1" outlineLevel="2">
      <c r="A71" s="89" t="s">
        <v>200</v>
      </c>
      <c r="B71" s="85"/>
      <c r="C71" s="84">
        <v>93028780243.75</v>
      </c>
      <c r="D71" s="84">
        <v>4345601.43</v>
      </c>
      <c r="E71" s="84">
        <v>317536008</v>
      </c>
      <c r="F71" s="85"/>
      <c r="G71" s="84">
        <v>93341970650.31999</v>
      </c>
    </row>
    <row r="72" spans="1:7" ht="23.25" customHeight="1" outlineLevel="2">
      <c r="A72" s="89" t="s">
        <v>201</v>
      </c>
      <c r="B72" s="85"/>
      <c r="C72" s="84">
        <v>176745435.66</v>
      </c>
      <c r="D72" s="85"/>
      <c r="E72" s="84">
        <v>14261888</v>
      </c>
      <c r="F72" s="85"/>
      <c r="G72" s="84">
        <v>191007323.66</v>
      </c>
    </row>
    <row r="73" spans="1:7" ht="23.25" customHeight="1" outlineLevel="2">
      <c r="A73" s="89" t="s">
        <v>202</v>
      </c>
      <c r="B73" s="85"/>
      <c r="C73" s="84">
        <v>79578845.38</v>
      </c>
      <c r="D73" s="85"/>
      <c r="E73" s="84">
        <v>6963107</v>
      </c>
      <c r="F73" s="85"/>
      <c r="G73" s="84">
        <v>86541952.38</v>
      </c>
    </row>
    <row r="74" spans="1:7" ht="12" customHeight="1">
      <c r="A74" s="80" t="s">
        <v>203</v>
      </c>
      <c r="B74" s="81">
        <v>141019154.56</v>
      </c>
      <c r="C74" s="82"/>
      <c r="D74" s="82"/>
      <c r="E74" s="81">
        <v>7613545.02</v>
      </c>
      <c r="F74" s="81">
        <v>133405609.54</v>
      </c>
      <c r="G74" s="82"/>
    </row>
    <row r="75" spans="1:7" ht="23.25" customHeight="1" outlineLevel="1">
      <c r="A75" s="86" t="s">
        <v>204</v>
      </c>
      <c r="B75" s="87">
        <v>204958129.18</v>
      </c>
      <c r="C75" s="88"/>
      <c r="D75" s="88"/>
      <c r="E75" s="88"/>
      <c r="F75" s="87">
        <v>204958129.18</v>
      </c>
      <c r="G75" s="88"/>
    </row>
    <row r="76" spans="1:7" ht="23.25" customHeight="1" outlineLevel="2">
      <c r="A76" s="89" t="s">
        <v>205</v>
      </c>
      <c r="B76" s="84">
        <v>191028862.78</v>
      </c>
      <c r="C76" s="85"/>
      <c r="D76" s="85"/>
      <c r="E76" s="85"/>
      <c r="F76" s="84">
        <v>191028862.78</v>
      </c>
      <c r="G76" s="85"/>
    </row>
    <row r="77" spans="1:7" ht="12" customHeight="1" outlineLevel="2">
      <c r="A77" s="89" t="s">
        <v>206</v>
      </c>
      <c r="B77" s="84">
        <v>8036061.04</v>
      </c>
      <c r="C77" s="85"/>
      <c r="D77" s="85"/>
      <c r="E77" s="85"/>
      <c r="F77" s="84">
        <v>8036061.04</v>
      </c>
      <c r="G77" s="85"/>
    </row>
    <row r="78" spans="1:7" ht="23.25" customHeight="1" outlineLevel="2">
      <c r="A78" s="89" t="s">
        <v>207</v>
      </c>
      <c r="B78" s="84">
        <v>5893205.36</v>
      </c>
      <c r="C78" s="85"/>
      <c r="D78" s="85"/>
      <c r="E78" s="85"/>
      <c r="F78" s="84">
        <v>5893205.36</v>
      </c>
      <c r="G78" s="85"/>
    </row>
    <row r="79" spans="1:7" ht="23.25" customHeight="1" outlineLevel="1">
      <c r="A79" s="86" t="s">
        <v>208</v>
      </c>
      <c r="B79" s="88"/>
      <c r="C79" s="87">
        <v>63938974.62</v>
      </c>
      <c r="D79" s="88"/>
      <c r="E79" s="87">
        <v>7613545.02</v>
      </c>
      <c r="F79" s="88"/>
      <c r="G79" s="87">
        <v>71552519.64</v>
      </c>
    </row>
    <row r="80" spans="1:7" ht="23.25" customHeight="1" outlineLevel="2">
      <c r="A80" s="89" t="s">
        <v>209</v>
      </c>
      <c r="B80" s="85"/>
      <c r="C80" s="84">
        <v>58377309.57</v>
      </c>
      <c r="D80" s="85"/>
      <c r="E80" s="84">
        <v>7091954.58</v>
      </c>
      <c r="F80" s="85"/>
      <c r="G80" s="84">
        <v>65469264.15</v>
      </c>
    </row>
    <row r="81" spans="1:7" ht="23.25" customHeight="1" outlineLevel="2">
      <c r="A81" s="89" t="s">
        <v>210</v>
      </c>
      <c r="B81" s="85"/>
      <c r="C81" s="84">
        <v>1854986.88</v>
      </c>
      <c r="D81" s="85"/>
      <c r="E81" s="84">
        <v>159474.72</v>
      </c>
      <c r="F81" s="85"/>
      <c r="G81" s="84">
        <v>2014461.6</v>
      </c>
    </row>
    <row r="82" spans="1:7" ht="23.25" customHeight="1" outlineLevel="2">
      <c r="A82" s="89" t="s">
        <v>211</v>
      </c>
      <c r="B82" s="85"/>
      <c r="C82" s="84">
        <v>3706678.17</v>
      </c>
      <c r="D82" s="85"/>
      <c r="E82" s="84">
        <v>362115.72</v>
      </c>
      <c r="F82" s="85"/>
      <c r="G82" s="84">
        <v>4068793.89</v>
      </c>
    </row>
    <row r="83" spans="1:7" ht="23.25" customHeight="1">
      <c r="A83" s="80" t="s">
        <v>212</v>
      </c>
      <c r="B83" s="81">
        <v>3201702904.84</v>
      </c>
      <c r="C83" s="82"/>
      <c r="D83" s="81">
        <v>1385292330.2700002</v>
      </c>
      <c r="E83" s="81">
        <v>315150007.88</v>
      </c>
      <c r="F83" s="81">
        <v>4271845227.23</v>
      </c>
      <c r="G83" s="82"/>
    </row>
    <row r="84" spans="1:7" ht="23.25" customHeight="1" outlineLevel="1">
      <c r="A84" s="83" t="s">
        <v>213</v>
      </c>
      <c r="B84" s="84">
        <v>15960000</v>
      </c>
      <c r="C84" s="85"/>
      <c r="D84" s="84">
        <v>835461211.88</v>
      </c>
      <c r="E84" s="84">
        <v>315150007.88</v>
      </c>
      <c r="F84" s="84">
        <v>536271204</v>
      </c>
      <c r="G84" s="85"/>
    </row>
    <row r="85" spans="1:7" ht="34.5" customHeight="1" outlineLevel="2">
      <c r="A85" s="89" t="s">
        <v>214</v>
      </c>
      <c r="B85" s="84">
        <v>15960000</v>
      </c>
      <c r="C85" s="85"/>
      <c r="D85" s="84">
        <v>835461211.88</v>
      </c>
      <c r="E85" s="84">
        <v>315150007.88</v>
      </c>
      <c r="F85" s="84">
        <v>536271204</v>
      </c>
      <c r="G85" s="85"/>
    </row>
    <row r="86" spans="1:7" ht="23.25" customHeight="1" outlineLevel="1">
      <c r="A86" s="83" t="s">
        <v>215</v>
      </c>
      <c r="B86" s="84">
        <v>3185742904.84</v>
      </c>
      <c r="C86" s="85"/>
      <c r="D86" s="84">
        <v>549831118.39</v>
      </c>
      <c r="E86" s="85"/>
      <c r="F86" s="84">
        <v>3735574023.23</v>
      </c>
      <c r="G86" s="85"/>
    </row>
    <row r="87" spans="1:7" ht="23.25" customHeight="1" outlineLevel="2">
      <c r="A87" s="89" t="s">
        <v>216</v>
      </c>
      <c r="B87" s="84">
        <v>3185742904.84</v>
      </c>
      <c r="C87" s="85"/>
      <c r="D87" s="84">
        <v>549831118.39</v>
      </c>
      <c r="E87" s="85"/>
      <c r="F87" s="84">
        <v>3735574023.23</v>
      </c>
      <c r="G87" s="85"/>
    </row>
    <row r="88" spans="1:7" ht="23.25" customHeight="1">
      <c r="A88" s="80" t="s">
        <v>217</v>
      </c>
      <c r="B88" s="82"/>
      <c r="C88" s="81">
        <v>219824349.37</v>
      </c>
      <c r="D88" s="81">
        <v>48813852.24</v>
      </c>
      <c r="E88" s="82"/>
      <c r="F88" s="82"/>
      <c r="G88" s="81">
        <v>171010497.13</v>
      </c>
    </row>
    <row r="89" spans="1:7" ht="45.75" customHeight="1" outlineLevel="1">
      <c r="A89" s="83" t="s">
        <v>218</v>
      </c>
      <c r="B89" s="85"/>
      <c r="C89" s="84">
        <v>19770760.95</v>
      </c>
      <c r="D89" s="84">
        <v>62363.55</v>
      </c>
      <c r="E89" s="85"/>
      <c r="F89" s="85"/>
      <c r="G89" s="84">
        <v>19708397.4</v>
      </c>
    </row>
    <row r="90" spans="1:7" ht="23.25" customHeight="1" outlineLevel="2">
      <c r="A90" s="89" t="s">
        <v>219</v>
      </c>
      <c r="B90" s="85"/>
      <c r="C90" s="84">
        <v>9366008.67</v>
      </c>
      <c r="D90" s="85"/>
      <c r="E90" s="85"/>
      <c r="F90" s="85"/>
      <c r="G90" s="84">
        <v>9366008.67</v>
      </c>
    </row>
    <row r="91" spans="1:7" ht="23.25" customHeight="1" outlineLevel="2">
      <c r="A91" s="89" t="s">
        <v>220</v>
      </c>
      <c r="B91" s="85"/>
      <c r="C91" s="84">
        <v>10404752.28</v>
      </c>
      <c r="D91" s="84">
        <v>62363.55</v>
      </c>
      <c r="E91" s="85"/>
      <c r="F91" s="85"/>
      <c r="G91" s="84">
        <v>10342388.73</v>
      </c>
    </row>
    <row r="92" spans="1:7" ht="34.5" customHeight="1" outlineLevel="1">
      <c r="A92" s="86" t="s">
        <v>221</v>
      </c>
      <c r="B92" s="88"/>
      <c r="C92" s="87">
        <v>200053588.42</v>
      </c>
      <c r="D92" s="87">
        <v>48751488.69</v>
      </c>
      <c r="E92" s="88"/>
      <c r="F92" s="88"/>
      <c r="G92" s="87">
        <v>151302099.73</v>
      </c>
    </row>
    <row r="93" spans="1:7" ht="23.25" customHeight="1" outlineLevel="2">
      <c r="A93" s="89" t="s">
        <v>222</v>
      </c>
      <c r="B93" s="85"/>
      <c r="C93" s="84">
        <v>200053588.42</v>
      </c>
      <c r="D93" s="84">
        <v>48751488.69</v>
      </c>
      <c r="E93" s="85"/>
      <c r="F93" s="85"/>
      <c r="G93" s="84">
        <v>151302099.73</v>
      </c>
    </row>
    <row r="94" spans="1:7" ht="12" customHeight="1">
      <c r="A94" s="80" t="s">
        <v>223</v>
      </c>
      <c r="B94" s="82"/>
      <c r="C94" s="81">
        <v>29017749.78</v>
      </c>
      <c r="D94" s="81">
        <v>406688492.92</v>
      </c>
      <c r="E94" s="81">
        <v>494458891.17</v>
      </c>
      <c r="F94" s="82"/>
      <c r="G94" s="81">
        <f>116788148.03-96202933.03</f>
        <v>20585215</v>
      </c>
    </row>
    <row r="95" spans="1:7" ht="34.5" customHeight="1" outlineLevel="1">
      <c r="A95" s="83" t="s">
        <v>224</v>
      </c>
      <c r="B95" s="85"/>
      <c r="C95" s="85"/>
      <c r="D95" s="84">
        <v>83077836</v>
      </c>
      <c r="E95" s="84">
        <v>83077836</v>
      </c>
      <c r="F95" s="85"/>
      <c r="G95" s="85"/>
    </row>
    <row r="96" spans="1:7" ht="23.25" customHeight="1" outlineLevel="1">
      <c r="A96" s="83" t="s">
        <v>225</v>
      </c>
      <c r="B96" s="85"/>
      <c r="C96" s="84">
        <v>15549703.2</v>
      </c>
      <c r="D96" s="84">
        <v>28248360.2</v>
      </c>
      <c r="E96" s="84">
        <v>23929313</v>
      </c>
      <c r="F96" s="85"/>
      <c r="G96" s="84">
        <v>11230656</v>
      </c>
    </row>
    <row r="97" spans="1:7" ht="23.25" customHeight="1" outlineLevel="1">
      <c r="A97" s="83" t="s">
        <v>226</v>
      </c>
      <c r="B97" s="85"/>
      <c r="C97" s="92">
        <v>1.58</v>
      </c>
      <c r="D97" s="84">
        <f>200303201.1+96202933.03</f>
        <v>296506134.13</v>
      </c>
      <c r="E97" s="84">
        <v>296506132.55</v>
      </c>
      <c r="F97" s="85"/>
      <c r="G97" s="84">
        <v>96202933.03</v>
      </c>
    </row>
    <row r="98" spans="1:7" ht="12" customHeight="1" outlineLevel="1">
      <c r="A98" s="83" t="s">
        <v>227</v>
      </c>
      <c r="B98" s="85"/>
      <c r="C98" s="84">
        <v>12982928</v>
      </c>
      <c r="D98" s="84">
        <v>22915354</v>
      </c>
      <c r="E98" s="84">
        <v>19286985</v>
      </c>
      <c r="F98" s="85"/>
      <c r="G98" s="84">
        <v>9354559</v>
      </c>
    </row>
    <row r="99" spans="1:7" ht="12" customHeight="1" outlineLevel="1">
      <c r="A99" s="83" t="s">
        <v>432</v>
      </c>
      <c r="B99" s="85"/>
      <c r="C99" s="85"/>
      <c r="D99" s="84">
        <v>811485</v>
      </c>
      <c r="E99" s="84">
        <v>811485</v>
      </c>
      <c r="F99" s="85"/>
      <c r="G99" s="85"/>
    </row>
    <row r="100" spans="1:7" ht="23.25" customHeight="1" outlineLevel="1">
      <c r="A100" s="83" t="s">
        <v>228</v>
      </c>
      <c r="B100" s="85"/>
      <c r="C100" s="84">
        <v>24514</v>
      </c>
      <c r="D100" s="84">
        <v>20347</v>
      </c>
      <c r="E100" s="91">
        <v>-4167</v>
      </c>
      <c r="F100" s="85"/>
      <c r="G100" s="85"/>
    </row>
    <row r="101" spans="1:7" ht="12" customHeight="1" outlineLevel="1">
      <c r="A101" s="83" t="s">
        <v>229</v>
      </c>
      <c r="B101" s="85"/>
      <c r="C101" s="84">
        <v>460603</v>
      </c>
      <c r="D101" s="84">
        <v>71064469</v>
      </c>
      <c r="E101" s="84">
        <v>70603866</v>
      </c>
      <c r="F101" s="85"/>
      <c r="G101" s="85"/>
    </row>
    <row r="102" spans="1:9" ht="12" customHeight="1" outlineLevel="1">
      <c r="A102" s="83" t="s">
        <v>433</v>
      </c>
      <c r="B102" s="85"/>
      <c r="C102" s="85"/>
      <c r="D102" s="84">
        <v>247440.62</v>
      </c>
      <c r="E102" s="84">
        <v>247440.62</v>
      </c>
      <c r="F102" s="85"/>
      <c r="G102" s="85"/>
      <c r="I102" s="60">
        <f>C94+C103+2848000</f>
        <v>57817867.480000004</v>
      </c>
    </row>
    <row r="103" spans="1:7" ht="34.5" customHeight="1">
      <c r="A103" s="80" t="s">
        <v>230</v>
      </c>
      <c r="B103" s="82"/>
      <c r="C103" s="81">
        <v>25952117.7</v>
      </c>
      <c r="D103" s="81">
        <v>48431317.61</v>
      </c>
      <c r="E103" s="81">
        <v>43591309.8</v>
      </c>
      <c r="F103" s="82"/>
      <c r="G103" s="81">
        <v>21112109.89</v>
      </c>
    </row>
    <row r="104" spans="1:7" ht="23.25" customHeight="1" outlineLevel="1">
      <c r="A104" s="83" t="s">
        <v>231</v>
      </c>
      <c r="B104" s="85"/>
      <c r="C104" s="84">
        <v>5666567.89</v>
      </c>
      <c r="D104" s="84">
        <v>12424486.96</v>
      </c>
      <c r="E104" s="84">
        <v>11902075.25</v>
      </c>
      <c r="F104" s="85"/>
      <c r="G104" s="84">
        <v>5144156.18</v>
      </c>
    </row>
    <row r="105" spans="1:7" ht="23.25" customHeight="1" outlineLevel="1">
      <c r="A105" s="83" t="s">
        <v>232</v>
      </c>
      <c r="B105" s="85"/>
      <c r="C105" s="84">
        <v>20285549.81</v>
      </c>
      <c r="D105" s="84">
        <v>36006830.65</v>
      </c>
      <c r="E105" s="84">
        <v>31689234.55</v>
      </c>
      <c r="F105" s="85"/>
      <c r="G105" s="84">
        <v>15967953.71</v>
      </c>
    </row>
    <row r="106" spans="1:7" ht="23.25" customHeight="1">
      <c r="A106" s="80" t="s">
        <v>233</v>
      </c>
      <c r="B106" s="82"/>
      <c r="C106" s="81">
        <v>2067089508.57</v>
      </c>
      <c r="D106" s="81">
        <v>2950048405.8</v>
      </c>
      <c r="E106" s="81">
        <v>2240308059.8</v>
      </c>
      <c r="F106" s="82"/>
      <c r="G106" s="81">
        <v>1357349162.57</v>
      </c>
    </row>
    <row r="107" spans="1:7" ht="34.5" customHeight="1" outlineLevel="1">
      <c r="A107" s="86" t="s">
        <v>234</v>
      </c>
      <c r="B107" s="88"/>
      <c r="C107" s="87">
        <v>1826381773.4099998</v>
      </c>
      <c r="D107" s="87">
        <v>2463701292.59</v>
      </c>
      <c r="E107" s="87">
        <v>1788537547.26</v>
      </c>
      <c r="F107" s="88"/>
      <c r="G107" s="87">
        <v>1151218028.08</v>
      </c>
    </row>
    <row r="108" spans="1:7" ht="12" customHeight="1" outlineLevel="2">
      <c r="A108" s="89" t="s">
        <v>434</v>
      </c>
      <c r="B108" s="85"/>
      <c r="C108" s="85"/>
      <c r="D108" s="85"/>
      <c r="E108" s="92">
        <v>382.2</v>
      </c>
      <c r="F108" s="85"/>
      <c r="G108" s="92">
        <v>382.2</v>
      </c>
    </row>
    <row r="109" spans="1:7" ht="34.5" customHeight="1" outlineLevel="2">
      <c r="A109" s="89" t="s">
        <v>235</v>
      </c>
      <c r="B109" s="85"/>
      <c r="C109" s="84">
        <v>29916387.14</v>
      </c>
      <c r="D109" s="84">
        <v>100371979.78</v>
      </c>
      <c r="E109" s="84">
        <v>110039003.64</v>
      </c>
      <c r="F109" s="85"/>
      <c r="G109" s="84">
        <v>39583411</v>
      </c>
    </row>
    <row r="110" spans="1:7" ht="34.5" customHeight="1" outlineLevel="2">
      <c r="A110" s="89" t="s">
        <v>236</v>
      </c>
      <c r="B110" s="85"/>
      <c r="C110" s="84">
        <v>1597393061.72</v>
      </c>
      <c r="D110" s="84">
        <v>1248558885.7</v>
      </c>
      <c r="E110" s="84">
        <v>664732837.65</v>
      </c>
      <c r="F110" s="85"/>
      <c r="G110" s="84">
        <v>1013567013.67</v>
      </c>
    </row>
    <row r="111" spans="1:7" ht="34.5" customHeight="1" outlineLevel="2">
      <c r="A111" s="89" t="s">
        <v>237</v>
      </c>
      <c r="B111" s="85"/>
      <c r="C111" s="84">
        <v>199072324.55</v>
      </c>
      <c r="D111" s="84">
        <v>1114770427.11</v>
      </c>
      <c r="E111" s="84">
        <v>1013765323.77</v>
      </c>
      <c r="F111" s="85"/>
      <c r="G111" s="84">
        <v>98067221.21</v>
      </c>
    </row>
    <row r="112" spans="1:7" ht="23.25" customHeight="1" outlineLevel="1">
      <c r="A112" s="83" t="s">
        <v>238</v>
      </c>
      <c r="B112" s="85"/>
      <c r="C112" s="84">
        <v>64147083.01</v>
      </c>
      <c r="D112" s="84">
        <v>329820835.49</v>
      </c>
      <c r="E112" s="84">
        <v>329296096</v>
      </c>
      <c r="F112" s="85"/>
      <c r="G112" s="84">
        <v>63622343.52</v>
      </c>
    </row>
    <row r="113" spans="1:7" ht="23.25" customHeight="1" outlineLevel="1">
      <c r="A113" s="83" t="s">
        <v>239</v>
      </c>
      <c r="B113" s="85"/>
      <c r="C113" s="84">
        <v>114387341.67</v>
      </c>
      <c r="D113" s="84">
        <v>106749900</v>
      </c>
      <c r="E113" s="84">
        <v>86939950</v>
      </c>
      <c r="F113" s="85"/>
      <c r="G113" s="84">
        <v>94577391.67</v>
      </c>
    </row>
    <row r="114" spans="1:7" ht="23.25" customHeight="1" outlineLevel="2">
      <c r="A114" s="89" t="s">
        <v>240</v>
      </c>
      <c r="B114" s="85"/>
      <c r="C114" s="84">
        <v>114387341.67</v>
      </c>
      <c r="D114" s="84">
        <v>106749900</v>
      </c>
      <c r="E114" s="84">
        <v>86939950</v>
      </c>
      <c r="F114" s="85"/>
      <c r="G114" s="84">
        <v>94577391.67</v>
      </c>
    </row>
    <row r="115" spans="1:7" ht="23.25" customHeight="1" outlineLevel="1">
      <c r="A115" s="86" t="s">
        <v>241</v>
      </c>
      <c r="B115" s="88"/>
      <c r="C115" s="87">
        <v>62173310.48</v>
      </c>
      <c r="D115" s="87">
        <v>49776377.72</v>
      </c>
      <c r="E115" s="87">
        <v>35534466.54</v>
      </c>
      <c r="F115" s="88"/>
      <c r="G115" s="87">
        <v>47931399.3</v>
      </c>
    </row>
    <row r="116" spans="1:7" ht="34.5" customHeight="1" outlineLevel="2">
      <c r="A116" s="89" t="s">
        <v>242</v>
      </c>
      <c r="B116" s="85"/>
      <c r="C116" s="84">
        <v>2084476.89</v>
      </c>
      <c r="D116" s="84">
        <v>121123</v>
      </c>
      <c r="E116" s="84">
        <v>130025</v>
      </c>
      <c r="F116" s="85"/>
      <c r="G116" s="84">
        <v>2093378.89</v>
      </c>
    </row>
    <row r="117" spans="1:7" ht="23.25" customHeight="1" outlineLevel="2">
      <c r="A117" s="89" t="s">
        <v>243</v>
      </c>
      <c r="B117" s="85"/>
      <c r="C117" s="84">
        <v>1369240</v>
      </c>
      <c r="D117" s="84">
        <v>2700792</v>
      </c>
      <c r="E117" s="84">
        <v>2804345.2</v>
      </c>
      <c r="F117" s="85"/>
      <c r="G117" s="84">
        <v>1472793.2</v>
      </c>
    </row>
    <row r="118" spans="1:7" ht="23.25" customHeight="1" outlineLevel="2">
      <c r="A118" s="89" t="s">
        <v>244</v>
      </c>
      <c r="B118" s="85"/>
      <c r="C118" s="84">
        <v>1154841.15</v>
      </c>
      <c r="D118" s="84">
        <v>4556070.19</v>
      </c>
      <c r="E118" s="84">
        <v>4227656.6</v>
      </c>
      <c r="F118" s="85"/>
      <c r="G118" s="84">
        <v>826427.56</v>
      </c>
    </row>
    <row r="119" spans="1:7" ht="23.25" customHeight="1" outlineLevel="2">
      <c r="A119" s="89" t="s">
        <v>245</v>
      </c>
      <c r="B119" s="85"/>
      <c r="C119" s="84">
        <v>54513122.98</v>
      </c>
      <c r="D119" s="84">
        <v>33983011.53</v>
      </c>
      <c r="E119" s="84">
        <v>19529030.74</v>
      </c>
      <c r="F119" s="85"/>
      <c r="G119" s="84">
        <v>40059142.19</v>
      </c>
    </row>
    <row r="120" spans="1:7" ht="23.25" customHeight="1" outlineLevel="2">
      <c r="A120" s="89" t="s">
        <v>246</v>
      </c>
      <c r="B120" s="85"/>
      <c r="C120" s="84">
        <v>2417947.46</v>
      </c>
      <c r="D120" s="84">
        <v>7309200</v>
      </c>
      <c r="E120" s="84">
        <v>7569948</v>
      </c>
      <c r="F120" s="85"/>
      <c r="G120" s="84">
        <v>2678695.46</v>
      </c>
    </row>
    <row r="121" spans="1:7" ht="23.25" customHeight="1" outlineLevel="2">
      <c r="A121" s="89" t="s">
        <v>247</v>
      </c>
      <c r="B121" s="85"/>
      <c r="C121" s="84">
        <v>633682</v>
      </c>
      <c r="D121" s="84">
        <v>1106181</v>
      </c>
      <c r="E121" s="84">
        <v>1273461</v>
      </c>
      <c r="F121" s="85"/>
      <c r="G121" s="84">
        <v>800962</v>
      </c>
    </row>
    <row r="122" spans="1:7" ht="23.25" customHeight="1">
      <c r="A122" s="80" t="s">
        <v>248</v>
      </c>
      <c r="B122" s="82"/>
      <c r="C122" s="81">
        <v>142894504</v>
      </c>
      <c r="D122" s="82"/>
      <c r="E122" s="82"/>
      <c r="F122" s="82"/>
      <c r="G122" s="81">
        <v>142894504</v>
      </c>
    </row>
    <row r="123" spans="1:7" ht="34.5" customHeight="1" outlineLevel="1">
      <c r="A123" s="83" t="s">
        <v>249</v>
      </c>
      <c r="B123" s="85"/>
      <c r="C123" s="84">
        <v>142894504</v>
      </c>
      <c r="D123" s="85"/>
      <c r="E123" s="85"/>
      <c r="F123" s="85"/>
      <c r="G123" s="84">
        <v>142894504</v>
      </c>
    </row>
    <row r="124" spans="1:7" ht="34.5" customHeight="1" outlineLevel="2">
      <c r="A124" s="89" t="s">
        <v>250</v>
      </c>
      <c r="B124" s="85"/>
      <c r="C124" s="84">
        <v>142894504</v>
      </c>
      <c r="D124" s="85"/>
      <c r="E124" s="85"/>
      <c r="F124" s="85"/>
      <c r="G124" s="84">
        <v>142894504</v>
      </c>
    </row>
    <row r="125" spans="1:7" ht="23.25" customHeight="1">
      <c r="A125" s="80" t="s">
        <v>251</v>
      </c>
      <c r="B125" s="82"/>
      <c r="C125" s="81">
        <v>676986703.7</v>
      </c>
      <c r="D125" s="81">
        <v>2040155504.74</v>
      </c>
      <c r="E125" s="81">
        <v>2021312116.1699998</v>
      </c>
      <c r="F125" s="82"/>
      <c r="G125" s="81">
        <v>658143315.13</v>
      </c>
    </row>
    <row r="126" spans="1:7" ht="23.25" customHeight="1" outlineLevel="1">
      <c r="A126" s="83" t="s">
        <v>252</v>
      </c>
      <c r="B126" s="85"/>
      <c r="C126" s="84">
        <v>676986703.7</v>
      </c>
      <c r="D126" s="84">
        <v>2040155504.74</v>
      </c>
      <c r="E126" s="84">
        <v>2021312116.1699998</v>
      </c>
      <c r="F126" s="85"/>
      <c r="G126" s="84">
        <v>658143315.13</v>
      </c>
    </row>
    <row r="127" spans="1:7" ht="23.25" customHeight="1" outlineLevel="2">
      <c r="A127" s="89" t="s">
        <v>252</v>
      </c>
      <c r="B127" s="85"/>
      <c r="C127" s="84">
        <v>20000</v>
      </c>
      <c r="D127" s="85"/>
      <c r="E127" s="85"/>
      <c r="F127" s="85"/>
      <c r="G127" s="84">
        <v>20000</v>
      </c>
    </row>
    <row r="128" spans="1:7" ht="45.75" customHeight="1" outlineLevel="2">
      <c r="A128" s="89" t="s">
        <v>253</v>
      </c>
      <c r="B128" s="85"/>
      <c r="C128" s="84">
        <v>643648373.79</v>
      </c>
      <c r="D128" s="84">
        <v>1945770225.57</v>
      </c>
      <c r="E128" s="84">
        <v>1933839552.56</v>
      </c>
      <c r="F128" s="85"/>
      <c r="G128" s="84">
        <v>631717700.78</v>
      </c>
    </row>
    <row r="129" spans="1:7" ht="12" customHeight="1" outlineLevel="2">
      <c r="A129" s="89" t="s">
        <v>254</v>
      </c>
      <c r="B129" s="85"/>
      <c r="C129" s="84">
        <v>33318329.91</v>
      </c>
      <c r="D129" s="84">
        <v>94385279.17</v>
      </c>
      <c r="E129" s="84">
        <v>87472563.61</v>
      </c>
      <c r="F129" s="85"/>
      <c r="G129" s="84">
        <v>26405614.35</v>
      </c>
    </row>
    <row r="130" spans="1:7" ht="23.25" customHeight="1">
      <c r="A130" s="80" t="s">
        <v>255</v>
      </c>
      <c r="B130" s="82"/>
      <c r="C130" s="81">
        <v>6219269124.64</v>
      </c>
      <c r="D130" s="81">
        <v>16782120</v>
      </c>
      <c r="E130" s="81">
        <v>32841500</v>
      </c>
      <c r="F130" s="82"/>
      <c r="G130" s="81">
        <v>6235328504.64</v>
      </c>
    </row>
    <row r="131" spans="1:7" ht="57" customHeight="1" outlineLevel="1">
      <c r="A131" s="83" t="s">
        <v>256</v>
      </c>
      <c r="B131" s="85"/>
      <c r="C131" s="84">
        <v>4578238835.35</v>
      </c>
      <c r="D131" s="85"/>
      <c r="E131" s="84">
        <v>32841500</v>
      </c>
      <c r="F131" s="85"/>
      <c r="G131" s="84">
        <v>4611080335.35</v>
      </c>
    </row>
    <row r="132" spans="1:7" ht="23.25" customHeight="1" outlineLevel="2">
      <c r="A132" s="89" t="s">
        <v>257</v>
      </c>
      <c r="B132" s="85"/>
      <c r="C132" s="84">
        <v>526018835.35</v>
      </c>
      <c r="D132" s="85"/>
      <c r="E132" s="84">
        <v>32841500</v>
      </c>
      <c r="F132" s="85"/>
      <c r="G132" s="84">
        <v>558860335.35</v>
      </c>
    </row>
    <row r="133" spans="1:7" ht="12" customHeight="1" outlineLevel="2">
      <c r="A133" s="89" t="s">
        <v>258</v>
      </c>
      <c r="B133" s="85"/>
      <c r="C133" s="84">
        <v>4052220000</v>
      </c>
      <c r="D133" s="85"/>
      <c r="E133" s="85"/>
      <c r="F133" s="85"/>
      <c r="G133" s="84">
        <v>4052220000</v>
      </c>
    </row>
    <row r="134" spans="1:7" ht="23.25" customHeight="1" outlineLevel="1">
      <c r="A134" s="86" t="s">
        <v>259</v>
      </c>
      <c r="B134" s="88"/>
      <c r="C134" s="87">
        <v>1641030289.29</v>
      </c>
      <c r="D134" s="87">
        <v>16782120</v>
      </c>
      <c r="E134" s="88"/>
      <c r="F134" s="88"/>
      <c r="G134" s="87">
        <v>1624248169.29</v>
      </c>
    </row>
    <row r="135" spans="1:7" ht="23.25" customHeight="1" outlineLevel="2">
      <c r="A135" s="89" t="s">
        <v>260</v>
      </c>
      <c r="B135" s="85"/>
      <c r="C135" s="84">
        <v>43999948</v>
      </c>
      <c r="D135" s="85"/>
      <c r="E135" s="85"/>
      <c r="F135" s="85"/>
      <c r="G135" s="84">
        <v>43999948</v>
      </c>
    </row>
    <row r="136" spans="1:7" ht="12" customHeight="1" outlineLevel="2">
      <c r="A136" s="89" t="s">
        <v>261</v>
      </c>
      <c r="B136" s="85"/>
      <c r="C136" s="84">
        <v>1597030341.29</v>
      </c>
      <c r="D136" s="84">
        <v>16782120</v>
      </c>
      <c r="E136" s="85"/>
      <c r="F136" s="85"/>
      <c r="G136" s="84">
        <v>1580248221.29</v>
      </c>
    </row>
    <row r="137" spans="1:7" ht="23.25" customHeight="1">
      <c r="A137" s="80" t="s">
        <v>262</v>
      </c>
      <c r="B137" s="82"/>
      <c r="C137" s="81">
        <v>60548775</v>
      </c>
      <c r="D137" s="82"/>
      <c r="E137" s="82"/>
      <c r="F137" s="82"/>
      <c r="G137" s="81">
        <v>60548775</v>
      </c>
    </row>
    <row r="138" spans="1:7" ht="34.5" customHeight="1" outlineLevel="1">
      <c r="A138" s="83" t="s">
        <v>263</v>
      </c>
      <c r="B138" s="85"/>
      <c r="C138" s="84">
        <v>60548775</v>
      </c>
      <c r="D138" s="85"/>
      <c r="E138" s="85"/>
      <c r="F138" s="85"/>
      <c r="G138" s="84">
        <v>60548775</v>
      </c>
    </row>
    <row r="139" spans="1:7" ht="23.25" customHeight="1">
      <c r="A139" s="80" t="s">
        <v>264</v>
      </c>
      <c r="B139" s="82"/>
      <c r="C139" s="81">
        <v>2837544400</v>
      </c>
      <c r="D139" s="82"/>
      <c r="E139" s="82"/>
      <c r="F139" s="82"/>
      <c r="G139" s="81">
        <v>2837544400</v>
      </c>
    </row>
    <row r="140" spans="1:7" ht="45.75" customHeight="1" outlineLevel="1">
      <c r="A140" s="83" t="s">
        <v>265</v>
      </c>
      <c r="B140" s="85"/>
      <c r="C140" s="84">
        <v>2837544400</v>
      </c>
      <c r="D140" s="85"/>
      <c r="E140" s="85"/>
      <c r="F140" s="85"/>
      <c r="G140" s="84">
        <v>2837544400</v>
      </c>
    </row>
    <row r="141" spans="1:7" ht="12" customHeight="1">
      <c r="A141" s="80" t="s">
        <v>266</v>
      </c>
      <c r="B141" s="82"/>
      <c r="C141" s="81">
        <v>1188015776.5</v>
      </c>
      <c r="D141" s="82"/>
      <c r="E141" s="82"/>
      <c r="F141" s="82"/>
      <c r="G141" s="81">
        <v>1188015776.5</v>
      </c>
    </row>
    <row r="142" spans="1:7" ht="12" customHeight="1" outlineLevel="1">
      <c r="A142" s="83" t="s">
        <v>267</v>
      </c>
      <c r="B142" s="85"/>
      <c r="C142" s="84">
        <v>12319172</v>
      </c>
      <c r="D142" s="85"/>
      <c r="E142" s="85"/>
      <c r="F142" s="85"/>
      <c r="G142" s="84">
        <v>12319172</v>
      </c>
    </row>
    <row r="143" spans="1:7" ht="12" customHeight="1" outlineLevel="1">
      <c r="A143" s="83" t="s">
        <v>268</v>
      </c>
      <c r="B143" s="85"/>
      <c r="C143" s="84">
        <v>1175696604.5</v>
      </c>
      <c r="D143" s="85"/>
      <c r="E143" s="85"/>
      <c r="F143" s="85"/>
      <c r="G143" s="84">
        <v>1175696604.5</v>
      </c>
    </row>
    <row r="144" spans="1:7" ht="23.25" customHeight="1">
      <c r="A144" s="80" t="s">
        <v>269</v>
      </c>
      <c r="B144" s="82"/>
      <c r="C144" s="93">
        <v>-38923576.4</v>
      </c>
      <c r="D144" s="82"/>
      <c r="E144" s="82"/>
      <c r="F144" s="82"/>
      <c r="G144" s="93">
        <v>-38923576.4</v>
      </c>
    </row>
    <row r="145" spans="1:7" ht="23.25" customHeight="1" outlineLevel="1">
      <c r="A145" s="83" t="s">
        <v>270</v>
      </c>
      <c r="B145" s="85"/>
      <c r="C145" s="91">
        <v>-38923576.4</v>
      </c>
      <c r="D145" s="85"/>
      <c r="E145" s="85"/>
      <c r="F145" s="85"/>
      <c r="G145" s="91">
        <v>-38923576.4</v>
      </c>
    </row>
    <row r="146" spans="1:7" ht="12" customHeight="1">
      <c r="A146" s="80" t="s">
        <v>271</v>
      </c>
      <c r="B146" s="82"/>
      <c r="C146" s="81">
        <v>524746000</v>
      </c>
      <c r="D146" s="82"/>
      <c r="E146" s="82"/>
      <c r="F146" s="82"/>
      <c r="G146" s="81">
        <v>524746000</v>
      </c>
    </row>
    <row r="147" spans="1:7" ht="12" customHeight="1" outlineLevel="1">
      <c r="A147" s="83" t="s">
        <v>272</v>
      </c>
      <c r="B147" s="85"/>
      <c r="C147" s="84">
        <v>524746000</v>
      </c>
      <c r="D147" s="85"/>
      <c r="E147" s="85"/>
      <c r="F147" s="85"/>
      <c r="G147" s="84">
        <v>524746000</v>
      </c>
    </row>
    <row r="148" spans="1:7" ht="12" customHeight="1">
      <c r="A148" s="80" t="s">
        <v>273</v>
      </c>
      <c r="B148" s="82"/>
      <c r="C148" s="81">
        <v>7053516580.280001</v>
      </c>
      <c r="D148" s="81">
        <v>170492664</v>
      </c>
      <c r="E148" s="82"/>
      <c r="F148" s="82"/>
      <c r="G148" s="81">
        <v>6883023916.280001</v>
      </c>
    </row>
    <row r="149" spans="1:7" ht="34.5" customHeight="1" outlineLevel="1">
      <c r="A149" s="83" t="s">
        <v>274</v>
      </c>
      <c r="B149" s="85"/>
      <c r="C149" s="84">
        <v>7053516580.280001</v>
      </c>
      <c r="D149" s="84">
        <v>170492664</v>
      </c>
      <c r="E149" s="85"/>
      <c r="F149" s="85"/>
      <c r="G149" s="84">
        <v>6883023916.280001</v>
      </c>
    </row>
    <row r="150" spans="1:7" ht="23.25" customHeight="1">
      <c r="A150" s="80" t="s">
        <v>275</v>
      </c>
      <c r="B150" s="82"/>
      <c r="C150" s="81">
        <v>6234392507</v>
      </c>
      <c r="D150" s="82"/>
      <c r="E150" s="81">
        <v>781959136.83</v>
      </c>
      <c r="F150" s="82"/>
      <c r="G150" s="81">
        <v>7016351643.830001</v>
      </c>
    </row>
    <row r="151" spans="1:7" ht="34.5" customHeight="1" outlineLevel="1">
      <c r="A151" s="83" t="s">
        <v>276</v>
      </c>
      <c r="B151" s="85"/>
      <c r="C151" s="84">
        <v>954555684.62</v>
      </c>
      <c r="D151" s="85"/>
      <c r="E151" s="84">
        <v>611466472.83</v>
      </c>
      <c r="F151" s="85"/>
      <c r="G151" s="84">
        <v>1566022157.4499998</v>
      </c>
    </row>
    <row r="152" spans="1:7" ht="34.5" customHeight="1" outlineLevel="1">
      <c r="A152" s="83" t="s">
        <v>277</v>
      </c>
      <c r="B152" s="85"/>
      <c r="C152" s="84">
        <v>5279836822.38</v>
      </c>
      <c r="D152" s="85"/>
      <c r="E152" s="84">
        <v>170492664</v>
      </c>
      <c r="F152" s="85"/>
      <c r="G152" s="84">
        <v>5450329486.38</v>
      </c>
    </row>
    <row r="153" spans="1:7" ht="23.25" customHeight="1">
      <c r="A153" s="80" t="s">
        <v>278</v>
      </c>
      <c r="B153" s="82"/>
      <c r="C153" s="82"/>
      <c r="D153" s="81">
        <v>2499703989.32</v>
      </c>
      <c r="E153" s="81">
        <v>2499703989.32</v>
      </c>
      <c r="F153" s="82"/>
      <c r="G153" s="82"/>
    </row>
    <row r="154" spans="1:7" ht="23.25" customHeight="1" outlineLevel="1">
      <c r="A154" s="83" t="s">
        <v>279</v>
      </c>
      <c r="B154" s="85"/>
      <c r="C154" s="85"/>
      <c r="D154" s="84">
        <v>2499703989.32</v>
      </c>
      <c r="E154" s="84">
        <v>2499703989.32</v>
      </c>
      <c r="F154" s="85"/>
      <c r="G154" s="85"/>
    </row>
    <row r="155" spans="1:7" ht="23.25" customHeight="1">
      <c r="A155" s="80" t="s">
        <v>280</v>
      </c>
      <c r="B155" s="82"/>
      <c r="C155" s="82"/>
      <c r="D155" s="81">
        <v>2470818274.2200003</v>
      </c>
      <c r="E155" s="81">
        <v>2470818274.2200003</v>
      </c>
      <c r="F155" s="82"/>
      <c r="G155" s="82"/>
    </row>
    <row r="156" spans="1:7" ht="23.25" customHeight="1" outlineLevel="1">
      <c r="A156" s="83" t="s">
        <v>281</v>
      </c>
      <c r="B156" s="85"/>
      <c r="C156" s="85"/>
      <c r="D156" s="84">
        <v>2470818274.2200003</v>
      </c>
      <c r="E156" s="84">
        <v>2470818274.2200003</v>
      </c>
      <c r="F156" s="85"/>
      <c r="G156" s="85"/>
    </row>
    <row r="157" spans="1:7" ht="23.25" customHeight="1" outlineLevel="2">
      <c r="A157" s="89" t="s">
        <v>282</v>
      </c>
      <c r="B157" s="85"/>
      <c r="C157" s="85"/>
      <c r="D157" s="84">
        <v>2470818274.2200003</v>
      </c>
      <c r="E157" s="84">
        <v>2470818274.2200003</v>
      </c>
      <c r="F157" s="85"/>
      <c r="G157" s="85"/>
    </row>
    <row r="158" spans="1:7" ht="12" customHeight="1">
      <c r="A158" s="80" t="s">
        <v>283</v>
      </c>
      <c r="B158" s="82"/>
      <c r="C158" s="82"/>
      <c r="D158" s="81">
        <v>12219970.84</v>
      </c>
      <c r="E158" s="81">
        <v>12219970.84</v>
      </c>
      <c r="F158" s="82"/>
      <c r="G158" s="82"/>
    </row>
    <row r="159" spans="1:7" ht="23.25" customHeight="1" outlineLevel="1">
      <c r="A159" s="86" t="s">
        <v>284</v>
      </c>
      <c r="B159" s="88"/>
      <c r="C159" s="88"/>
      <c r="D159" s="87">
        <v>9268501.58</v>
      </c>
      <c r="E159" s="87">
        <v>9268501.58</v>
      </c>
      <c r="F159" s="88"/>
      <c r="G159" s="88"/>
    </row>
    <row r="160" spans="1:7" ht="45.75" customHeight="1" outlineLevel="2">
      <c r="A160" s="89" t="s">
        <v>285</v>
      </c>
      <c r="B160" s="85"/>
      <c r="C160" s="85"/>
      <c r="D160" s="84">
        <v>9268501.58</v>
      </c>
      <c r="E160" s="84">
        <v>9268501.58</v>
      </c>
      <c r="F160" s="85"/>
      <c r="G160" s="85"/>
    </row>
    <row r="161" spans="1:7" ht="23.25" customHeight="1" outlineLevel="1">
      <c r="A161" s="83" t="s">
        <v>435</v>
      </c>
      <c r="B161" s="85"/>
      <c r="C161" s="85"/>
      <c r="D161" s="84">
        <v>2951469.26</v>
      </c>
      <c r="E161" s="84">
        <v>2951469.26</v>
      </c>
      <c r="F161" s="85"/>
      <c r="G161" s="85"/>
    </row>
    <row r="162" spans="1:7" ht="12" customHeight="1">
      <c r="A162" s="80" t="s">
        <v>286</v>
      </c>
      <c r="B162" s="82"/>
      <c r="C162" s="82"/>
      <c r="D162" s="81">
        <v>16848691.93</v>
      </c>
      <c r="E162" s="81">
        <v>16848691.93</v>
      </c>
      <c r="F162" s="82"/>
      <c r="G162" s="82"/>
    </row>
    <row r="163" spans="1:7" ht="23.25" customHeight="1" outlineLevel="1">
      <c r="A163" s="83" t="s">
        <v>287</v>
      </c>
      <c r="B163" s="85"/>
      <c r="C163" s="85"/>
      <c r="D163" s="84">
        <v>9629.66</v>
      </c>
      <c r="E163" s="84">
        <v>9629.66</v>
      </c>
      <c r="F163" s="85"/>
      <c r="G163" s="85"/>
    </row>
    <row r="164" spans="1:7" ht="12" customHeight="1" outlineLevel="1">
      <c r="A164" s="83" t="s">
        <v>288</v>
      </c>
      <c r="B164" s="85"/>
      <c r="C164" s="85"/>
      <c r="D164" s="84">
        <v>16839062.27</v>
      </c>
      <c r="E164" s="84">
        <v>16839062.27</v>
      </c>
      <c r="F164" s="85"/>
      <c r="G164" s="85"/>
    </row>
    <row r="165" spans="1:7" ht="23.25" customHeight="1">
      <c r="A165" s="80" t="s">
        <v>289</v>
      </c>
      <c r="B165" s="82"/>
      <c r="C165" s="82"/>
      <c r="D165" s="81">
        <v>22525858.25</v>
      </c>
      <c r="E165" s="81">
        <v>22525858.25</v>
      </c>
      <c r="F165" s="82"/>
      <c r="G165" s="82"/>
    </row>
    <row r="166" spans="1:7" ht="23.25" customHeight="1" outlineLevel="1">
      <c r="A166" s="83" t="s">
        <v>290</v>
      </c>
      <c r="B166" s="85"/>
      <c r="C166" s="85"/>
      <c r="D166" s="84">
        <v>22525858.25</v>
      </c>
      <c r="E166" s="84">
        <v>22525858.25</v>
      </c>
      <c r="F166" s="85"/>
      <c r="G166" s="85"/>
    </row>
    <row r="167" spans="1:7" ht="23.25" customHeight="1">
      <c r="A167" s="80" t="s">
        <v>291</v>
      </c>
      <c r="B167" s="82"/>
      <c r="C167" s="82"/>
      <c r="D167" s="81">
        <v>195575460.38</v>
      </c>
      <c r="E167" s="81">
        <v>195575460.38</v>
      </c>
      <c r="F167" s="82"/>
      <c r="G167" s="82"/>
    </row>
    <row r="168" spans="1:7" ht="23.25" customHeight="1" outlineLevel="1">
      <c r="A168" s="83" t="s">
        <v>292</v>
      </c>
      <c r="B168" s="85"/>
      <c r="C168" s="85"/>
      <c r="D168" s="84">
        <v>119055506.28</v>
      </c>
      <c r="E168" s="84">
        <v>119055506.28</v>
      </c>
      <c r="F168" s="85"/>
      <c r="G168" s="85"/>
    </row>
    <row r="169" spans="1:7" ht="34.5" customHeight="1" outlineLevel="1">
      <c r="A169" s="83" t="s">
        <v>293</v>
      </c>
      <c r="B169" s="85"/>
      <c r="C169" s="85"/>
      <c r="D169" s="84">
        <v>68410180.46</v>
      </c>
      <c r="E169" s="84">
        <v>68410180.46</v>
      </c>
      <c r="F169" s="85"/>
      <c r="G169" s="85"/>
    </row>
    <row r="170" spans="1:7" ht="34.5" customHeight="1" outlineLevel="1">
      <c r="A170" s="83" t="s">
        <v>294</v>
      </c>
      <c r="B170" s="85"/>
      <c r="C170" s="85"/>
      <c r="D170" s="84">
        <v>8109773.64</v>
      </c>
      <c r="E170" s="84">
        <v>8109773.64</v>
      </c>
      <c r="F170" s="85"/>
      <c r="G170" s="85"/>
    </row>
    <row r="171" spans="1:7" ht="23.25" customHeight="1">
      <c r="A171" s="80" t="s">
        <v>295</v>
      </c>
      <c r="B171" s="82"/>
      <c r="C171" s="82"/>
      <c r="D171" s="81">
        <v>67783550</v>
      </c>
      <c r="E171" s="81">
        <v>67783550</v>
      </c>
      <c r="F171" s="82"/>
      <c r="G171" s="82"/>
    </row>
    <row r="172" spans="1:7" ht="23.25" customHeight="1" outlineLevel="1">
      <c r="A172" s="86" t="s">
        <v>296</v>
      </c>
      <c r="B172" s="88"/>
      <c r="C172" s="88"/>
      <c r="D172" s="87">
        <v>34942050</v>
      </c>
      <c r="E172" s="87">
        <v>34942050</v>
      </c>
      <c r="F172" s="88"/>
      <c r="G172" s="88"/>
    </row>
    <row r="173" spans="1:7" ht="45.75" customHeight="1" outlineLevel="2">
      <c r="A173" s="89" t="s">
        <v>297</v>
      </c>
      <c r="B173" s="85"/>
      <c r="C173" s="85"/>
      <c r="D173" s="84">
        <v>34942050</v>
      </c>
      <c r="E173" s="84">
        <v>34942050</v>
      </c>
      <c r="F173" s="85"/>
      <c r="G173" s="85"/>
    </row>
    <row r="174" spans="1:7" ht="23.25" customHeight="1" outlineLevel="1">
      <c r="A174" s="83" t="s">
        <v>436</v>
      </c>
      <c r="B174" s="85"/>
      <c r="C174" s="85"/>
      <c r="D174" s="84">
        <v>32841500</v>
      </c>
      <c r="E174" s="84">
        <v>32841500</v>
      </c>
      <c r="F174" s="85"/>
      <c r="G174" s="85"/>
    </row>
    <row r="175" spans="1:7" ht="12" customHeight="1">
      <c r="A175" s="80" t="s">
        <v>298</v>
      </c>
      <c r="B175" s="82"/>
      <c r="C175" s="82"/>
      <c r="D175" s="81">
        <v>22507.26</v>
      </c>
      <c r="E175" s="81">
        <v>22507.26</v>
      </c>
      <c r="F175" s="82"/>
      <c r="G175" s="82"/>
    </row>
    <row r="176" spans="1:7" ht="23.25" customHeight="1" outlineLevel="1">
      <c r="A176" s="86" t="s">
        <v>437</v>
      </c>
      <c r="B176" s="88"/>
      <c r="C176" s="88"/>
      <c r="D176" s="181">
        <v>0.62</v>
      </c>
      <c r="E176" s="181">
        <v>0.62</v>
      </c>
      <c r="F176" s="88"/>
      <c r="G176" s="88"/>
    </row>
    <row r="177" spans="1:7" ht="23.25" customHeight="1" outlineLevel="2">
      <c r="A177" s="89" t="s">
        <v>438</v>
      </c>
      <c r="B177" s="85"/>
      <c r="C177" s="85"/>
      <c r="D177" s="92">
        <v>0.62</v>
      </c>
      <c r="E177" s="92">
        <v>0.62</v>
      </c>
      <c r="F177" s="85"/>
      <c r="G177" s="85"/>
    </row>
    <row r="178" spans="1:7" ht="23.25" customHeight="1" outlineLevel="1">
      <c r="A178" s="86" t="s">
        <v>439</v>
      </c>
      <c r="B178" s="88"/>
      <c r="C178" s="88"/>
      <c r="D178" s="87">
        <v>21496.64</v>
      </c>
      <c r="E178" s="87">
        <v>21496.64</v>
      </c>
      <c r="F178" s="88"/>
      <c r="G178" s="88"/>
    </row>
    <row r="179" spans="1:7" ht="23.25" customHeight="1" outlineLevel="2">
      <c r="A179" s="89" t="s">
        <v>440</v>
      </c>
      <c r="B179" s="85"/>
      <c r="C179" s="85"/>
      <c r="D179" s="84">
        <v>21496.64</v>
      </c>
      <c r="E179" s="84">
        <v>21496.64</v>
      </c>
      <c r="F179" s="85"/>
      <c r="G179" s="85"/>
    </row>
    <row r="180" spans="1:7" ht="12" customHeight="1" outlineLevel="1">
      <c r="A180" s="83" t="s">
        <v>299</v>
      </c>
      <c r="B180" s="85"/>
      <c r="C180" s="85"/>
      <c r="D180" s="84">
        <v>1010</v>
      </c>
      <c r="E180" s="84">
        <v>1010</v>
      </c>
      <c r="F180" s="85"/>
      <c r="G180" s="85"/>
    </row>
    <row r="181" spans="1:7" ht="34.5" customHeight="1">
      <c r="A181" s="80" t="s">
        <v>300</v>
      </c>
      <c r="B181" s="82"/>
      <c r="C181" s="82"/>
      <c r="D181" s="81">
        <v>83077836</v>
      </c>
      <c r="E181" s="81">
        <v>83077836</v>
      </c>
      <c r="F181" s="82"/>
      <c r="G181" s="82"/>
    </row>
    <row r="182" spans="1:7" ht="34.5" customHeight="1" outlineLevel="1">
      <c r="A182" s="86" t="s">
        <v>301</v>
      </c>
      <c r="B182" s="88"/>
      <c r="C182" s="88"/>
      <c r="D182" s="87">
        <v>83077836</v>
      </c>
      <c r="E182" s="87">
        <v>83077836</v>
      </c>
      <c r="F182" s="88"/>
      <c r="G182" s="88"/>
    </row>
    <row r="183" spans="1:7" ht="45.75" customHeight="1" outlineLevel="2">
      <c r="A183" s="89" t="s">
        <v>302</v>
      </c>
      <c r="B183" s="85"/>
      <c r="C183" s="85"/>
      <c r="D183" s="84">
        <v>83077836</v>
      </c>
      <c r="E183" s="84">
        <v>83077836</v>
      </c>
      <c r="F183" s="85"/>
      <c r="G183" s="85"/>
    </row>
    <row r="184" spans="1:7" ht="12" customHeight="1">
      <c r="A184" s="80" t="s">
        <v>303</v>
      </c>
      <c r="B184" s="82"/>
      <c r="C184" s="82"/>
      <c r="D184" s="81">
        <v>640282069.65</v>
      </c>
      <c r="E184" s="81">
        <v>640282069.65</v>
      </c>
      <c r="F184" s="82"/>
      <c r="G184" s="82"/>
    </row>
    <row r="185" spans="1:7" ht="12" customHeight="1" outlineLevel="1">
      <c r="A185" s="83" t="s">
        <v>304</v>
      </c>
      <c r="B185" s="85"/>
      <c r="C185" s="85"/>
      <c r="D185" s="84">
        <v>629197338.65</v>
      </c>
      <c r="E185" s="84">
        <v>629197338.65</v>
      </c>
      <c r="F185" s="85"/>
      <c r="G185" s="85"/>
    </row>
    <row r="186" spans="1:7" ht="23.25" customHeight="1" outlineLevel="1">
      <c r="A186" s="83" t="s">
        <v>305</v>
      </c>
      <c r="B186" s="85"/>
      <c r="C186" s="85"/>
      <c r="D186" s="84">
        <v>568239</v>
      </c>
      <c r="E186" s="84">
        <v>568239</v>
      </c>
      <c r="F186" s="85"/>
      <c r="G186" s="85"/>
    </row>
    <row r="187" spans="1:9" ht="23.25" customHeight="1" outlineLevel="1">
      <c r="A187" s="83" t="s">
        <v>306</v>
      </c>
      <c r="B187" s="85"/>
      <c r="C187" s="85"/>
      <c r="D187" s="84">
        <v>10516492</v>
      </c>
      <c r="E187" s="84">
        <v>10516492</v>
      </c>
      <c r="F187" s="85"/>
      <c r="G187" s="85"/>
      <c r="H187" s="60">
        <f>D184+D188+D190</f>
        <v>1519252304.6</v>
      </c>
      <c r="I187" s="60">
        <f>E167</f>
        <v>195575460.38</v>
      </c>
    </row>
    <row r="188" spans="1:7" ht="23.25" customHeight="1">
      <c r="A188" s="80" t="s">
        <v>307</v>
      </c>
      <c r="B188" s="82"/>
      <c r="C188" s="82"/>
      <c r="D188" s="81">
        <v>25630262.69</v>
      </c>
      <c r="E188" s="81">
        <v>25630262.69</v>
      </c>
      <c r="F188" s="82"/>
      <c r="G188" s="82"/>
    </row>
    <row r="189" spans="1:9" ht="23.25" customHeight="1" outlineLevel="1">
      <c r="A189" s="83" t="s">
        <v>308</v>
      </c>
      <c r="B189" s="85"/>
      <c r="C189" s="85"/>
      <c r="D189" s="84">
        <v>25630262.69</v>
      </c>
      <c r="E189" s="84">
        <v>25630262.69</v>
      </c>
      <c r="F189" s="85"/>
      <c r="G189" s="85"/>
      <c r="H189" s="60">
        <f>'осв посл за 1 кв'!E183+'осв посл за 1 кв'!E187+'осв посл за 1 кв'!E189</f>
        <v>1527166632.7200003</v>
      </c>
      <c r="I189" s="60">
        <f>'осв посл за 1 кв'!E166</f>
        <v>199944553.17</v>
      </c>
    </row>
    <row r="190" spans="1:7" ht="12" customHeight="1">
      <c r="A190" s="80" t="s">
        <v>309</v>
      </c>
      <c r="B190" s="82"/>
      <c r="C190" s="82"/>
      <c r="D190" s="81">
        <v>853339972.26</v>
      </c>
      <c r="E190" s="81">
        <v>853339972.26</v>
      </c>
      <c r="F190" s="82"/>
      <c r="G190" s="82"/>
    </row>
    <row r="191" spans="1:11" ht="12" customHeight="1" outlineLevel="1">
      <c r="A191" s="83" t="s">
        <v>310</v>
      </c>
      <c r="B191" s="85"/>
      <c r="C191" s="85"/>
      <c r="D191" s="84">
        <v>846218817.62</v>
      </c>
      <c r="E191" s="84">
        <v>846218817.62</v>
      </c>
      <c r="F191" s="85"/>
      <c r="G191" s="85"/>
      <c r="H191" s="60">
        <f>H187-H189</f>
        <v>-7914328.120000362</v>
      </c>
      <c r="I191" s="60">
        <f>I187-I189</f>
        <v>-4369092.789999992</v>
      </c>
      <c r="K191" s="60">
        <f>H191+I191</f>
        <v>-12283420.910000354</v>
      </c>
    </row>
    <row r="192" spans="1:7" ht="34.5" customHeight="1" outlineLevel="1">
      <c r="A192" s="86" t="s">
        <v>311</v>
      </c>
      <c r="B192" s="88"/>
      <c r="C192" s="88"/>
      <c r="D192" s="87">
        <v>7121154.64</v>
      </c>
      <c r="E192" s="87">
        <v>7121154.64</v>
      </c>
      <c r="F192" s="88"/>
      <c r="G192" s="88"/>
    </row>
    <row r="193" spans="1:7" ht="23.25" customHeight="1" outlineLevel="2">
      <c r="A193" s="89" t="s">
        <v>312</v>
      </c>
      <c r="B193" s="85"/>
      <c r="C193" s="85"/>
      <c r="D193" s="84">
        <v>3300090.64</v>
      </c>
      <c r="E193" s="84">
        <v>3300090.64</v>
      </c>
      <c r="F193" s="85"/>
      <c r="G193" s="85"/>
    </row>
    <row r="194" spans="1:7" ht="23.25" customHeight="1" outlineLevel="2">
      <c r="A194" s="89" t="s">
        <v>441</v>
      </c>
      <c r="B194" s="85"/>
      <c r="C194" s="85"/>
      <c r="D194" s="84">
        <v>3821064</v>
      </c>
      <c r="E194" s="84">
        <v>3821064</v>
      </c>
      <c r="F194" s="85"/>
      <c r="G194" s="85"/>
    </row>
    <row r="195" spans="1:7" ht="12" customHeight="1">
      <c r="A195" s="94" t="s">
        <v>313</v>
      </c>
      <c r="B195" s="95">
        <v>27240874520.14</v>
      </c>
      <c r="C195" s="95">
        <v>27240874520.14</v>
      </c>
      <c r="D195" s="95">
        <v>48380781589.73</v>
      </c>
      <c r="E195" s="95">
        <v>48380781589.73</v>
      </c>
      <c r="F195" s="95">
        <v>27173933176.6</v>
      </c>
      <c r="G195" s="95">
        <v>27173933176.6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F65" sqref="F65"/>
    </sheetView>
  </sheetViews>
  <sheetFormatPr defaultColWidth="9.00390625" defaultRowHeight="12.75"/>
  <cols>
    <col min="3" max="3" width="17.875" style="0" customWidth="1"/>
    <col min="4" max="4" width="23.00390625" style="0" customWidth="1"/>
    <col min="11" max="11" width="15.375" style="0" customWidth="1"/>
    <col min="14" max="14" width="16.375" style="0" customWidth="1"/>
    <col min="15" max="15" width="14.625" style="0" customWidth="1"/>
    <col min="17" max="17" width="13.875" style="0" bestFit="1" customWidth="1"/>
    <col min="19" max="19" width="14.00390625" style="0" customWidth="1"/>
  </cols>
  <sheetData>
    <row r="1" spans="1:4" ht="12.75">
      <c r="A1" s="182" t="s">
        <v>128</v>
      </c>
      <c r="B1" s="183"/>
      <c r="C1" s="183"/>
      <c r="D1" s="183"/>
    </row>
    <row r="2" spans="1:4" ht="15.75">
      <c r="A2" s="184" t="s">
        <v>444</v>
      </c>
      <c r="B2" s="183"/>
      <c r="C2" s="183"/>
      <c r="D2" s="183"/>
    </row>
    <row r="3" spans="1:4" ht="12.75">
      <c r="A3" s="185" t="s">
        <v>130</v>
      </c>
      <c r="B3" s="185" t="s">
        <v>131</v>
      </c>
      <c r="C3" s="183"/>
      <c r="D3" s="183"/>
    </row>
    <row r="4" spans="1:21" ht="12.75">
      <c r="A4" s="186" t="s">
        <v>445</v>
      </c>
      <c r="B4" s="187" t="s">
        <v>446</v>
      </c>
      <c r="C4" s="187" t="s">
        <v>136</v>
      </c>
      <c r="D4" s="187" t="s">
        <v>137</v>
      </c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</row>
    <row r="5" spans="1:21" ht="36">
      <c r="A5" s="188">
        <v>1000</v>
      </c>
      <c r="B5" s="189" t="s">
        <v>447</v>
      </c>
      <c r="C5" s="190">
        <v>507909423.19</v>
      </c>
      <c r="D5" s="191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ht="12.75">
      <c r="A6" s="192"/>
      <c r="B6" s="193">
        <v>1000</v>
      </c>
      <c r="C6" s="194">
        <v>5777350000</v>
      </c>
      <c r="D6" s="194">
        <v>5777350000</v>
      </c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</row>
    <row r="7" spans="1:21" ht="12.75">
      <c r="A7" s="195"/>
      <c r="B7" s="193">
        <v>1010</v>
      </c>
      <c r="C7" s="194">
        <v>2950000</v>
      </c>
      <c r="D7" s="196"/>
      <c r="J7" s="199"/>
      <c r="K7" s="199"/>
      <c r="L7" s="199"/>
      <c r="M7" s="199"/>
      <c r="N7" s="203" t="s">
        <v>450</v>
      </c>
      <c r="O7" s="199"/>
      <c r="P7" s="199"/>
      <c r="Q7" s="199"/>
      <c r="R7" s="199"/>
      <c r="S7" s="199"/>
      <c r="T7" s="199"/>
      <c r="U7" s="199"/>
    </row>
    <row r="8" spans="1:21" ht="12.75">
      <c r="A8" s="195"/>
      <c r="B8" s="193">
        <v>1030</v>
      </c>
      <c r="C8" s="194">
        <v>3015850000</v>
      </c>
      <c r="D8" s="194">
        <v>3076500000</v>
      </c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</row>
    <row r="9" spans="1:21" ht="12.75">
      <c r="A9" s="197"/>
      <c r="B9" s="193">
        <v>1031</v>
      </c>
      <c r="C9" s="194">
        <v>3015850000</v>
      </c>
      <c r="D9" s="194">
        <v>3076500000</v>
      </c>
      <c r="J9" s="199"/>
      <c r="K9" s="199"/>
      <c r="L9" s="199"/>
      <c r="M9" s="199"/>
      <c r="N9" s="199"/>
      <c r="O9" s="204" t="s">
        <v>461</v>
      </c>
      <c r="P9" s="199">
        <v>3315</v>
      </c>
      <c r="Q9" s="200">
        <f>F57</f>
        <v>0</v>
      </c>
      <c r="R9" s="199"/>
      <c r="S9" s="199"/>
      <c r="T9" s="199"/>
      <c r="U9" s="199"/>
    </row>
    <row r="10" spans="1:21" ht="12.75">
      <c r="A10" s="195"/>
      <c r="B10" s="193">
        <v>1050</v>
      </c>
      <c r="C10" s="194">
        <v>2758550000</v>
      </c>
      <c r="D10" s="194">
        <v>2700850000</v>
      </c>
      <c r="J10" s="199"/>
      <c r="K10" s="199"/>
      <c r="L10" s="199"/>
      <c r="M10" s="199">
        <v>1211</v>
      </c>
      <c r="N10" s="200">
        <f>F22</f>
        <v>0</v>
      </c>
      <c r="O10" s="200">
        <f>C15</f>
        <v>281078311.04</v>
      </c>
      <c r="P10" s="199">
        <v>6111</v>
      </c>
      <c r="Q10" s="200">
        <f>C57-D57</f>
        <v>543357.8999999999</v>
      </c>
      <c r="R10" s="199"/>
      <c r="S10" s="199"/>
      <c r="T10" s="199"/>
      <c r="U10" s="199"/>
    </row>
    <row r="11" spans="1:21" ht="12.75">
      <c r="A11" s="197"/>
      <c r="B11" s="193">
        <v>1051</v>
      </c>
      <c r="C11" s="194">
        <v>2758550000</v>
      </c>
      <c r="D11" s="194">
        <v>2700850000</v>
      </c>
      <c r="J11" s="199"/>
      <c r="K11" s="199"/>
      <c r="L11" s="199"/>
      <c r="M11" s="199">
        <v>1280</v>
      </c>
      <c r="N11" s="200">
        <f>F29</f>
        <v>0</v>
      </c>
      <c r="O11" s="200">
        <f>C22</f>
        <v>25459977</v>
      </c>
      <c r="P11" s="199">
        <v>3397</v>
      </c>
      <c r="Q11" s="200">
        <f>C49</f>
        <v>5901016.11</v>
      </c>
      <c r="R11" s="199"/>
      <c r="S11" s="199"/>
      <c r="T11" s="199"/>
      <c r="U11" s="199"/>
    </row>
    <row r="12" spans="1:21" ht="12.75">
      <c r="A12" s="192"/>
      <c r="B12" s="193">
        <v>1200</v>
      </c>
      <c r="C12" s="194">
        <v>309239425.76</v>
      </c>
      <c r="D12" s="194">
        <v>3965166</v>
      </c>
      <c r="J12" s="199"/>
      <c r="K12" s="199"/>
      <c r="L12" s="199"/>
      <c r="M12" s="199">
        <v>3510</v>
      </c>
      <c r="N12" s="200">
        <f>F67</f>
        <v>0</v>
      </c>
      <c r="O12" s="200">
        <f>C53</f>
        <v>564364890.39</v>
      </c>
      <c r="P12" s="199">
        <v>1201</v>
      </c>
      <c r="Q12" s="200">
        <f>F19</f>
        <v>0</v>
      </c>
      <c r="R12" s="199"/>
      <c r="S12" s="199"/>
      <c r="T12" s="199"/>
      <c r="U12" s="199"/>
    </row>
    <row r="13" spans="1:21" ht="15">
      <c r="A13" s="195"/>
      <c r="B13" s="193">
        <v>1202</v>
      </c>
      <c r="C13" s="194">
        <v>11432</v>
      </c>
      <c r="D13" s="196"/>
      <c r="J13" s="199"/>
      <c r="K13" s="200"/>
      <c r="L13" s="199"/>
      <c r="M13" s="199"/>
      <c r="N13" s="205">
        <f>SUM(N10:N12)</f>
        <v>0</v>
      </c>
      <c r="O13" s="207">
        <f>SUM(O10:O12)</f>
        <v>870903178.4300001</v>
      </c>
      <c r="P13" s="199">
        <v>1202</v>
      </c>
      <c r="Q13" s="200">
        <f>C13</f>
        <v>11432</v>
      </c>
      <c r="R13" s="199"/>
      <c r="S13" s="199"/>
      <c r="T13" s="199"/>
      <c r="U13" s="199"/>
    </row>
    <row r="14" spans="1:21" ht="12.75">
      <c r="A14" s="195"/>
      <c r="B14" s="193">
        <v>1210</v>
      </c>
      <c r="C14" s="194">
        <v>281078311.04</v>
      </c>
      <c r="D14" s="196"/>
      <c r="J14" s="199"/>
      <c r="K14" s="199"/>
      <c r="L14" s="199"/>
      <c r="M14" s="199"/>
      <c r="N14" s="199"/>
      <c r="O14" s="199"/>
      <c r="P14" s="199">
        <v>1276</v>
      </c>
      <c r="Q14" s="200">
        <f>C20</f>
        <v>1395016.54</v>
      </c>
      <c r="R14" s="199"/>
      <c r="S14" s="199"/>
      <c r="T14" s="199"/>
      <c r="U14" s="199"/>
    </row>
    <row r="15" spans="1:21" ht="12.75">
      <c r="A15" s="197"/>
      <c r="B15" s="193">
        <v>1211</v>
      </c>
      <c r="C15" s="194">
        <v>281078311.04</v>
      </c>
      <c r="D15" s="196"/>
      <c r="J15" s="199"/>
      <c r="K15" s="199"/>
      <c r="L15" s="199"/>
      <c r="M15" s="199"/>
      <c r="N15" s="199"/>
      <c r="O15" s="199"/>
      <c r="P15" s="199">
        <v>1282</v>
      </c>
      <c r="Q15" s="200">
        <f>C23</f>
        <v>1294689.18</v>
      </c>
      <c r="R15" s="199"/>
      <c r="S15" s="199"/>
      <c r="T15" s="199"/>
      <c r="U15" s="199"/>
    </row>
    <row r="16" spans="1:21" ht="12.75">
      <c r="A16" s="195"/>
      <c r="B16" s="193">
        <v>1250</v>
      </c>
      <c r="C16" s="196"/>
      <c r="D16" s="194">
        <v>3965166</v>
      </c>
      <c r="J16" s="199"/>
      <c r="K16" s="199"/>
      <c r="L16" s="199"/>
      <c r="M16" s="199"/>
      <c r="N16" s="199"/>
      <c r="O16" s="199"/>
      <c r="P16" s="199">
        <v>3396</v>
      </c>
      <c r="Q16" s="200">
        <f>I78</f>
        <v>0</v>
      </c>
      <c r="R16" s="199"/>
      <c r="S16" s="199"/>
      <c r="T16" s="199"/>
      <c r="U16" s="199"/>
    </row>
    <row r="17" spans="1:21" ht="12.75">
      <c r="A17" s="197"/>
      <c r="B17" s="193">
        <v>1251</v>
      </c>
      <c r="C17" s="196"/>
      <c r="D17" s="194">
        <v>2580166</v>
      </c>
      <c r="J17" s="199"/>
      <c r="K17" s="199"/>
      <c r="L17" s="199"/>
      <c r="M17" s="199"/>
      <c r="N17" s="199"/>
      <c r="O17" s="199"/>
      <c r="P17" s="199">
        <v>1252</v>
      </c>
      <c r="Q17" s="200">
        <f>I28</f>
        <v>0</v>
      </c>
      <c r="R17" s="199"/>
      <c r="S17" s="199"/>
      <c r="T17" s="199"/>
      <c r="U17" s="199"/>
    </row>
    <row r="18" spans="1:21" ht="12.75">
      <c r="A18" s="197"/>
      <c r="B18" s="193">
        <v>1252</v>
      </c>
      <c r="C18" s="196"/>
      <c r="D18" s="194">
        <v>1385000</v>
      </c>
      <c r="J18" s="199"/>
      <c r="K18" s="199"/>
      <c r="L18" s="199"/>
      <c r="M18" s="199"/>
      <c r="N18" s="199"/>
      <c r="O18" s="199"/>
      <c r="P18" s="199">
        <v>1251</v>
      </c>
      <c r="Q18" s="200">
        <f>F24</f>
        <v>0</v>
      </c>
      <c r="R18" s="199"/>
      <c r="S18" s="199"/>
      <c r="T18" s="199"/>
      <c r="U18" s="199"/>
    </row>
    <row r="19" spans="1:21" ht="12.75">
      <c r="A19" s="195"/>
      <c r="B19" s="193">
        <v>1270</v>
      </c>
      <c r="C19" s="194">
        <v>1395016.54</v>
      </c>
      <c r="D19" s="196"/>
      <c r="J19" s="199"/>
      <c r="K19" s="199"/>
      <c r="L19" s="199"/>
      <c r="M19" s="199"/>
      <c r="N19" s="199"/>
      <c r="O19" s="199"/>
      <c r="P19" s="199">
        <v>1611</v>
      </c>
      <c r="Q19" s="200">
        <f>I39</f>
        <v>0</v>
      </c>
      <c r="R19" s="199"/>
      <c r="S19" s="199"/>
      <c r="T19" s="199"/>
      <c r="U19" s="199"/>
    </row>
    <row r="20" spans="1:21" ht="15">
      <c r="A20" s="197"/>
      <c r="B20" s="193">
        <v>1276</v>
      </c>
      <c r="C20" s="194">
        <v>1395016.54</v>
      </c>
      <c r="D20" s="196"/>
      <c r="J20" s="199"/>
      <c r="K20" s="199"/>
      <c r="L20" s="199"/>
      <c r="M20" s="199"/>
      <c r="N20" s="199"/>
      <c r="O20" s="199"/>
      <c r="P20" s="199"/>
      <c r="Q20" s="205">
        <f>SUM(Q9:Q19)</f>
        <v>9145511.73</v>
      </c>
      <c r="R20" s="199"/>
      <c r="S20" s="207"/>
      <c r="T20" s="199"/>
      <c r="U20" s="199"/>
    </row>
    <row r="21" spans="1:21" ht="12.75">
      <c r="A21" s="195"/>
      <c r="B21" s="193">
        <v>1280</v>
      </c>
      <c r="C21" s="194">
        <v>26754666.18</v>
      </c>
      <c r="D21" s="196"/>
      <c r="J21" s="199"/>
      <c r="K21" s="199"/>
      <c r="L21" s="199"/>
      <c r="M21" s="199"/>
      <c r="N21" s="199"/>
      <c r="O21" s="199"/>
      <c r="P21" s="199"/>
      <c r="Q21" s="199"/>
      <c r="R21" s="199"/>
      <c r="S21" s="200"/>
      <c r="T21" s="199"/>
      <c r="U21" s="199"/>
    </row>
    <row r="22" spans="1:21" ht="12.75">
      <c r="A22" s="197"/>
      <c r="B22" s="193">
        <v>1280</v>
      </c>
      <c r="C22" s="194">
        <v>25459977</v>
      </c>
      <c r="D22" s="196"/>
      <c r="J22" s="199"/>
      <c r="K22" s="199"/>
      <c r="L22" s="199"/>
      <c r="M22" s="199"/>
      <c r="N22" s="203" t="s">
        <v>451</v>
      </c>
      <c r="O22" s="199"/>
      <c r="P22" s="199"/>
      <c r="Q22" s="203" t="s">
        <v>452</v>
      </c>
      <c r="R22" s="199"/>
      <c r="S22" s="199"/>
      <c r="T22" s="199"/>
      <c r="U22" s="199"/>
    </row>
    <row r="23" spans="1:21" ht="12.75">
      <c r="A23" s="197"/>
      <c r="B23" s="193">
        <v>1282</v>
      </c>
      <c r="C23" s="194">
        <v>1294689.18</v>
      </c>
      <c r="D23" s="196"/>
      <c r="J23" s="199"/>
      <c r="K23" s="199"/>
      <c r="L23" s="199"/>
      <c r="M23" s="199"/>
      <c r="N23" s="199"/>
      <c r="O23" s="199"/>
      <c r="P23" s="199"/>
      <c r="Q23" s="199"/>
      <c r="R23" s="199"/>
      <c r="S23" s="200"/>
      <c r="T23" s="199"/>
      <c r="U23" s="199"/>
    </row>
    <row r="24" spans="1:21" ht="12.75">
      <c r="A24" s="192"/>
      <c r="B24" s="193">
        <v>1600</v>
      </c>
      <c r="C24" s="196"/>
      <c r="D24" s="194">
        <v>162102279.82</v>
      </c>
      <c r="J24" s="199"/>
      <c r="K24" s="199"/>
      <c r="L24" s="199"/>
      <c r="M24" s="199">
        <v>1252</v>
      </c>
      <c r="N24" s="200"/>
      <c r="O24" s="199"/>
      <c r="P24" s="199">
        <v>1430</v>
      </c>
      <c r="Q24" s="200">
        <f>G34</f>
        <v>0</v>
      </c>
      <c r="R24" s="199"/>
      <c r="S24" s="199"/>
      <c r="T24" s="199"/>
      <c r="U24" s="199"/>
    </row>
    <row r="25" spans="1:21" ht="12.75">
      <c r="A25" s="195"/>
      <c r="B25" s="193">
        <v>1610</v>
      </c>
      <c r="C25" s="196"/>
      <c r="D25" s="194">
        <v>162102279.82</v>
      </c>
      <c r="J25" s="199"/>
      <c r="K25" s="199"/>
      <c r="L25" s="199"/>
      <c r="M25" s="199">
        <v>1251</v>
      </c>
      <c r="N25" s="200">
        <f>D17</f>
        <v>2580166</v>
      </c>
      <c r="O25" s="199"/>
      <c r="P25" s="199">
        <v>3130</v>
      </c>
      <c r="Q25" s="200">
        <f>J58</f>
        <v>0</v>
      </c>
      <c r="R25" s="199"/>
      <c r="S25" s="199"/>
      <c r="T25" s="199"/>
      <c r="U25" s="199"/>
    </row>
    <row r="26" spans="1:21" ht="12.75">
      <c r="A26" s="197"/>
      <c r="B26" s="193">
        <v>1611</v>
      </c>
      <c r="C26" s="196"/>
      <c r="D26" s="194">
        <v>149440503.03</v>
      </c>
      <c r="J26" s="199"/>
      <c r="K26" s="199"/>
      <c r="L26" s="199"/>
      <c r="M26" s="199">
        <v>3313</v>
      </c>
      <c r="N26" s="200">
        <f>D43</f>
        <v>38907624.7</v>
      </c>
      <c r="O26" s="199"/>
      <c r="P26" s="199">
        <v>3150</v>
      </c>
      <c r="Q26" s="200">
        <f>D36</f>
        <v>4985098</v>
      </c>
      <c r="R26" s="199"/>
      <c r="S26" s="199"/>
      <c r="T26" s="199"/>
      <c r="U26" s="199"/>
    </row>
    <row r="27" spans="1:21" ht="12.75">
      <c r="A27" s="197"/>
      <c r="B27" s="193">
        <v>1613</v>
      </c>
      <c r="C27" s="196"/>
      <c r="D27" s="194">
        <v>12661776.79</v>
      </c>
      <c r="J27" s="199"/>
      <c r="K27" s="199"/>
      <c r="L27" s="199"/>
      <c r="M27" s="199">
        <v>3397</v>
      </c>
      <c r="N27" s="200">
        <f>D49</f>
        <v>2231415.32</v>
      </c>
      <c r="O27" s="199"/>
      <c r="P27" s="199">
        <v>3160</v>
      </c>
      <c r="Q27" s="200">
        <f>G48</f>
        <v>0</v>
      </c>
      <c r="R27" s="199"/>
      <c r="S27" s="199"/>
      <c r="T27" s="199"/>
      <c r="U27" s="199"/>
    </row>
    <row r="28" spans="1:21" ht="12.75">
      <c r="A28" s="192"/>
      <c r="B28" s="193">
        <v>3000</v>
      </c>
      <c r="C28" s="196"/>
      <c r="D28" s="194">
        <v>16244954.19</v>
      </c>
      <c r="J28" s="199"/>
      <c r="K28" s="199"/>
      <c r="L28" s="199"/>
      <c r="M28" s="199">
        <v>3396</v>
      </c>
      <c r="N28" s="200">
        <f>J78</f>
        <v>0</v>
      </c>
      <c r="O28" s="199"/>
      <c r="P28" s="199">
        <v>3170</v>
      </c>
      <c r="Q28" s="200">
        <f>D37</f>
        <v>20347</v>
      </c>
      <c r="R28" s="199"/>
      <c r="S28" s="199"/>
      <c r="T28" s="199"/>
      <c r="U28" s="199"/>
    </row>
    <row r="29" spans="1:21" ht="12.75">
      <c r="A29" s="195"/>
      <c r="B29" s="193">
        <v>3030</v>
      </c>
      <c r="C29" s="196"/>
      <c r="D29" s="194">
        <v>37854.97</v>
      </c>
      <c r="J29" s="199"/>
      <c r="K29" s="199"/>
      <c r="L29" s="199"/>
      <c r="M29" s="199">
        <v>3402</v>
      </c>
      <c r="N29" s="200">
        <f>D51</f>
        <v>509447</v>
      </c>
      <c r="O29" s="199"/>
      <c r="P29" s="199">
        <v>3180</v>
      </c>
      <c r="Q29" s="200">
        <f>G49</f>
        <v>0</v>
      </c>
      <c r="R29" s="199"/>
      <c r="S29" s="201"/>
      <c r="T29" s="201"/>
      <c r="U29" s="199"/>
    </row>
    <row r="30" spans="1:21" ht="12.75">
      <c r="A30" s="197"/>
      <c r="B30" s="193">
        <v>3032</v>
      </c>
      <c r="C30" s="196"/>
      <c r="D30" s="194">
        <v>37854.97</v>
      </c>
      <c r="J30" s="199"/>
      <c r="K30" s="199"/>
      <c r="L30" s="199"/>
      <c r="M30" s="199">
        <v>7470</v>
      </c>
      <c r="N30" s="200">
        <f>G75</f>
        <v>0</v>
      </c>
      <c r="O30" s="199"/>
      <c r="P30" s="199">
        <v>3190</v>
      </c>
      <c r="Q30" s="200">
        <f>J63</f>
        <v>0</v>
      </c>
      <c r="R30" s="199"/>
      <c r="S30" s="201"/>
      <c r="T30" s="201"/>
      <c r="U30" s="199"/>
    </row>
    <row r="31" spans="1:21" ht="12.75">
      <c r="A31" s="195"/>
      <c r="B31" s="193">
        <v>3040</v>
      </c>
      <c r="C31" s="196"/>
      <c r="D31" s="194">
        <v>16207099.22</v>
      </c>
      <c r="J31" s="199"/>
      <c r="K31" s="199"/>
      <c r="L31" s="199"/>
      <c r="M31" s="199">
        <v>7200</v>
      </c>
      <c r="N31" s="200">
        <f>D58</f>
        <v>298241.01</v>
      </c>
      <c r="O31" s="199"/>
      <c r="P31" s="199">
        <v>3210</v>
      </c>
      <c r="Q31" s="200">
        <f>D39-C39</f>
        <v>3386663.6999999997</v>
      </c>
      <c r="R31" s="199"/>
      <c r="S31" s="201"/>
      <c r="T31" s="201"/>
      <c r="U31" s="199"/>
    </row>
    <row r="32" spans="1:21" ht="12.75">
      <c r="A32" s="197"/>
      <c r="B32" s="193">
        <v>3041</v>
      </c>
      <c r="C32" s="196"/>
      <c r="D32" s="194">
        <v>16207099.22</v>
      </c>
      <c r="J32" s="199"/>
      <c r="K32" s="199"/>
      <c r="L32" s="199"/>
      <c r="M32" s="199">
        <v>3401</v>
      </c>
      <c r="N32" s="200"/>
      <c r="O32" s="199"/>
      <c r="P32" s="199">
        <v>1421</v>
      </c>
      <c r="Q32" s="200">
        <f>G33</f>
        <v>0</v>
      </c>
      <c r="R32" s="199"/>
      <c r="S32" s="201"/>
      <c r="T32" s="201"/>
      <c r="U32" s="199"/>
    </row>
    <row r="33" spans="1:21" ht="12.75">
      <c r="A33" s="192"/>
      <c r="B33" s="193">
        <v>3100</v>
      </c>
      <c r="C33" s="196"/>
      <c r="D33" s="194">
        <v>38877426</v>
      </c>
      <c r="J33" s="199"/>
      <c r="K33" s="199"/>
      <c r="L33" s="199"/>
      <c r="M33" s="199">
        <v>3395</v>
      </c>
      <c r="N33" s="200"/>
      <c r="O33" s="199"/>
      <c r="P33" s="199"/>
      <c r="Q33" s="199"/>
      <c r="R33" s="199"/>
      <c r="S33" s="201"/>
      <c r="T33" s="201"/>
      <c r="U33" s="199"/>
    </row>
    <row r="34" spans="1:21" ht="12.75">
      <c r="A34" s="195"/>
      <c r="B34" s="193">
        <v>3110</v>
      </c>
      <c r="C34" s="196"/>
      <c r="D34" s="194">
        <v>27692612</v>
      </c>
      <c r="J34" s="199"/>
      <c r="K34" s="199"/>
      <c r="L34" s="199"/>
      <c r="M34" s="199">
        <v>1211</v>
      </c>
      <c r="N34" s="200"/>
      <c r="O34" s="199"/>
      <c r="P34" s="199"/>
      <c r="Q34" s="199"/>
      <c r="R34" s="199"/>
      <c r="S34" s="201"/>
      <c r="T34" s="201"/>
      <c r="U34" s="199"/>
    </row>
    <row r="35" spans="1:21" ht="15">
      <c r="A35" s="195"/>
      <c r="B35" s="193">
        <v>3120</v>
      </c>
      <c r="C35" s="196"/>
      <c r="D35" s="194">
        <v>6179369</v>
      </c>
      <c r="J35" s="199"/>
      <c r="K35" s="207"/>
      <c r="L35" s="199"/>
      <c r="M35" s="199"/>
      <c r="N35" s="205">
        <f>SUM(N24:N34)</f>
        <v>44526894.03</v>
      </c>
      <c r="O35" s="199"/>
      <c r="P35" s="199"/>
      <c r="Q35" s="205">
        <f>SUM(Q24:Q34)</f>
        <v>8392108.7</v>
      </c>
      <c r="R35" s="199"/>
      <c r="S35" s="208"/>
      <c r="T35" s="201"/>
      <c r="U35" s="199"/>
    </row>
    <row r="36" spans="1:21" ht="12.75">
      <c r="A36" s="195"/>
      <c r="B36" s="193">
        <v>3150</v>
      </c>
      <c r="C36" s="196"/>
      <c r="D36" s="194">
        <v>4985098</v>
      </c>
      <c r="J36" s="199"/>
      <c r="K36" s="199"/>
      <c r="L36" s="199"/>
      <c r="M36" s="199"/>
      <c r="N36" s="199"/>
      <c r="O36" s="199"/>
      <c r="P36" s="199"/>
      <c r="Q36" s="199"/>
      <c r="R36" s="199"/>
      <c r="S36" s="202"/>
      <c r="T36" s="201"/>
      <c r="U36" s="199"/>
    </row>
    <row r="37" spans="1:21" ht="12.75">
      <c r="A37" s="195"/>
      <c r="B37" s="193">
        <v>3170</v>
      </c>
      <c r="C37" s="196"/>
      <c r="D37" s="194">
        <v>20347</v>
      </c>
      <c r="J37" s="199"/>
      <c r="K37" s="199"/>
      <c r="L37" s="199"/>
      <c r="M37" s="199"/>
      <c r="N37" s="199"/>
      <c r="O37" s="199"/>
      <c r="P37" s="199"/>
      <c r="Q37" s="199"/>
      <c r="R37" s="199"/>
      <c r="S37" s="202"/>
      <c r="T37" s="201"/>
      <c r="U37" s="199"/>
    </row>
    <row r="38" spans="1:21" ht="12.75">
      <c r="A38" s="192"/>
      <c r="B38" s="193">
        <v>3200</v>
      </c>
      <c r="C38" s="194">
        <v>17302.85</v>
      </c>
      <c r="D38" s="194">
        <v>11889302.4</v>
      </c>
      <c r="J38" s="199"/>
      <c r="K38" s="199"/>
      <c r="L38" s="199"/>
      <c r="M38" s="199"/>
      <c r="N38" s="203" t="s">
        <v>453</v>
      </c>
      <c r="O38" s="199"/>
      <c r="P38" s="199"/>
      <c r="Q38" s="203" t="s">
        <v>454</v>
      </c>
      <c r="R38" s="199"/>
      <c r="S38" s="201"/>
      <c r="T38" s="201"/>
      <c r="U38" s="199"/>
    </row>
    <row r="39" spans="1:21" ht="12.75">
      <c r="A39" s="195"/>
      <c r="B39" s="193">
        <v>3210</v>
      </c>
      <c r="C39" s="194">
        <v>5369.85</v>
      </c>
      <c r="D39" s="194">
        <v>3392033.55</v>
      </c>
      <c r="J39" s="199"/>
      <c r="K39" s="199"/>
      <c r="L39" s="199"/>
      <c r="M39" s="199"/>
      <c r="N39" s="199"/>
      <c r="O39" s="199"/>
      <c r="P39" s="199"/>
      <c r="Q39" s="199"/>
      <c r="R39" s="199"/>
      <c r="S39" s="202"/>
      <c r="T39" s="201"/>
      <c r="U39" s="199"/>
    </row>
    <row r="40" spans="1:21" ht="15">
      <c r="A40" s="195"/>
      <c r="B40" s="193">
        <v>3220</v>
      </c>
      <c r="C40" s="194">
        <v>11933</v>
      </c>
      <c r="D40" s="194">
        <v>8497268.85</v>
      </c>
      <c r="J40" s="199"/>
      <c r="K40" s="199"/>
      <c r="L40" s="199"/>
      <c r="M40" s="199">
        <v>1251</v>
      </c>
      <c r="N40" s="200"/>
      <c r="O40" s="199"/>
      <c r="P40" s="199">
        <v>3032</v>
      </c>
      <c r="Q40" s="205">
        <f>D30</f>
        <v>37854.97</v>
      </c>
      <c r="R40" s="199">
        <v>0</v>
      </c>
      <c r="S40" s="208"/>
      <c r="T40" s="199"/>
      <c r="U40" s="199"/>
    </row>
    <row r="41" spans="1:21" ht="12.75">
      <c r="A41" s="192"/>
      <c r="B41" s="193">
        <v>3300</v>
      </c>
      <c r="C41" s="194">
        <v>5901016.11</v>
      </c>
      <c r="D41" s="194">
        <v>733962053.73</v>
      </c>
      <c r="J41" s="199"/>
      <c r="K41" s="199"/>
      <c r="L41" s="199"/>
      <c r="M41" s="199">
        <v>1252</v>
      </c>
      <c r="N41" s="200">
        <f>D18</f>
        <v>1385000</v>
      </c>
      <c r="O41" s="199"/>
      <c r="P41" s="199"/>
      <c r="Q41" s="199"/>
      <c r="R41" s="199"/>
      <c r="S41" s="199"/>
      <c r="T41" s="199"/>
      <c r="U41" s="199"/>
    </row>
    <row r="42" spans="1:21" ht="12.75">
      <c r="A42" s="195"/>
      <c r="B42" s="193">
        <v>3310</v>
      </c>
      <c r="C42" s="196"/>
      <c r="D42" s="194">
        <v>613244211.41</v>
      </c>
      <c r="J42" s="199"/>
      <c r="K42" s="199"/>
      <c r="L42" s="199"/>
      <c r="M42" s="199">
        <v>3120</v>
      </c>
      <c r="N42" s="200">
        <f>D35</f>
        <v>6179369</v>
      </c>
      <c r="O42" s="199"/>
      <c r="P42" s="199"/>
      <c r="Q42" s="205"/>
      <c r="R42" s="199"/>
      <c r="S42" s="199"/>
      <c r="T42" s="199"/>
      <c r="U42" s="199"/>
    </row>
    <row r="43" spans="1:21" ht="12.75">
      <c r="A43" s="197"/>
      <c r="B43" s="193">
        <v>3313</v>
      </c>
      <c r="C43" s="196"/>
      <c r="D43" s="194">
        <v>38907624.7</v>
      </c>
      <c r="J43" s="199"/>
      <c r="K43" s="199"/>
      <c r="L43" s="199"/>
      <c r="M43" s="199">
        <v>3220</v>
      </c>
      <c r="N43" s="200">
        <f>D40-C40</f>
        <v>8485335.85</v>
      </c>
      <c r="O43" s="199"/>
      <c r="P43" s="199"/>
      <c r="Q43" s="199"/>
      <c r="R43" s="199"/>
      <c r="S43" s="199"/>
      <c r="T43" s="199"/>
      <c r="U43" s="199"/>
    </row>
    <row r="44" spans="1:21" ht="12.75">
      <c r="A44" s="197"/>
      <c r="B44" s="193">
        <v>3314</v>
      </c>
      <c r="C44" s="196"/>
      <c r="D44" s="194">
        <v>452570746.42</v>
      </c>
      <c r="J44" s="199"/>
      <c r="K44" s="199"/>
      <c r="L44" s="199"/>
      <c r="M44" s="199">
        <v>3350</v>
      </c>
      <c r="N44" s="200">
        <f>D46</f>
        <v>116071917</v>
      </c>
      <c r="O44" s="199"/>
      <c r="P44" s="199"/>
      <c r="Q44" s="199"/>
      <c r="R44" s="199"/>
      <c r="S44" s="199"/>
      <c r="T44" s="199"/>
      <c r="U44" s="199"/>
    </row>
    <row r="45" spans="1:21" ht="12.75">
      <c r="A45" s="197"/>
      <c r="B45" s="193">
        <v>3315</v>
      </c>
      <c r="C45" s="196"/>
      <c r="D45" s="194">
        <v>121765840.29</v>
      </c>
      <c r="J45" s="199"/>
      <c r="K45" s="199"/>
      <c r="L45" s="199"/>
      <c r="M45" s="199">
        <v>3394</v>
      </c>
      <c r="N45" s="200">
        <f>G60</f>
        <v>0</v>
      </c>
      <c r="O45" s="199"/>
      <c r="P45" s="199"/>
      <c r="Q45" s="199"/>
      <c r="R45" s="199"/>
      <c r="S45" s="199"/>
      <c r="T45" s="199"/>
      <c r="U45" s="199"/>
    </row>
    <row r="46" spans="1:21" ht="12.75">
      <c r="A46" s="195"/>
      <c r="B46" s="193">
        <v>3350</v>
      </c>
      <c r="C46" s="196"/>
      <c r="D46" s="194">
        <v>116071917</v>
      </c>
      <c r="J46" s="199"/>
      <c r="K46" s="199"/>
      <c r="L46" s="199"/>
      <c r="M46" s="199">
        <v>3395</v>
      </c>
      <c r="N46" s="200">
        <f>D48</f>
        <v>854093</v>
      </c>
      <c r="O46" s="199"/>
      <c r="P46" s="199"/>
      <c r="Q46" s="199"/>
      <c r="R46" s="199"/>
      <c r="S46" s="199"/>
      <c r="T46" s="199"/>
      <c r="U46" s="199"/>
    </row>
    <row r="47" spans="1:21" ht="12.75">
      <c r="A47" s="195"/>
      <c r="B47" s="193">
        <v>3390</v>
      </c>
      <c r="C47" s="194">
        <v>5901016.11</v>
      </c>
      <c r="D47" s="194">
        <v>4645925.32</v>
      </c>
      <c r="J47" s="199"/>
      <c r="K47" s="199"/>
      <c r="L47" s="199"/>
      <c r="M47" s="199">
        <v>3401</v>
      </c>
      <c r="N47" s="200">
        <f>D50</f>
        <v>1050970</v>
      </c>
      <c r="O47" s="199"/>
      <c r="P47" s="199"/>
      <c r="Q47" s="199"/>
      <c r="R47" s="199"/>
      <c r="S47" s="199"/>
      <c r="T47" s="199"/>
      <c r="U47" s="199"/>
    </row>
    <row r="48" spans="1:21" ht="12.75">
      <c r="A48" s="197"/>
      <c r="B48" s="193">
        <v>3395</v>
      </c>
      <c r="C48" s="196"/>
      <c r="D48" s="194">
        <v>854093</v>
      </c>
      <c r="J48" s="199"/>
      <c r="K48" s="199"/>
      <c r="L48" s="199"/>
      <c r="M48" s="199">
        <v>3396</v>
      </c>
      <c r="N48" s="200"/>
      <c r="O48" s="199"/>
      <c r="P48" s="199"/>
      <c r="Q48" s="199"/>
      <c r="R48" s="199"/>
      <c r="S48" s="199"/>
      <c r="T48" s="199"/>
      <c r="U48" s="199"/>
    </row>
    <row r="49" spans="1:21" ht="15">
      <c r="A49" s="197"/>
      <c r="B49" s="193">
        <v>3397</v>
      </c>
      <c r="C49" s="194">
        <v>5901016.11</v>
      </c>
      <c r="D49" s="194">
        <v>2231415.32</v>
      </c>
      <c r="J49" s="199"/>
      <c r="K49" s="207"/>
      <c r="L49" s="199"/>
      <c r="M49" s="199"/>
      <c r="N49" s="205">
        <f>SUM(N40:N48)</f>
        <v>134026684.85</v>
      </c>
      <c r="O49" s="199"/>
      <c r="P49" s="199"/>
      <c r="Q49" s="199"/>
      <c r="R49" s="199"/>
      <c r="S49" s="199"/>
      <c r="T49" s="199"/>
      <c r="U49" s="199"/>
    </row>
    <row r="50" spans="1:21" ht="12.75">
      <c r="A50" s="197"/>
      <c r="B50" s="193">
        <v>3401</v>
      </c>
      <c r="C50" s="196"/>
      <c r="D50" s="194">
        <v>1050970</v>
      </c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</row>
    <row r="51" spans="1:21" ht="12.75">
      <c r="A51" s="197"/>
      <c r="B51" s="193">
        <v>3402</v>
      </c>
      <c r="C51" s="196"/>
      <c r="D51" s="194">
        <v>509447</v>
      </c>
      <c r="J51" s="199"/>
      <c r="K51" s="199"/>
      <c r="L51" s="199"/>
      <c r="M51" s="199"/>
      <c r="N51" s="203" t="s">
        <v>455</v>
      </c>
      <c r="O51" s="199"/>
      <c r="P51" s="199"/>
      <c r="Q51" s="209" t="s">
        <v>456</v>
      </c>
      <c r="R51" s="199"/>
      <c r="S51" s="199"/>
      <c r="T51" s="199"/>
      <c r="U51" s="199"/>
    </row>
    <row r="52" spans="1:21" ht="15">
      <c r="A52" s="192"/>
      <c r="B52" s="193">
        <v>3500</v>
      </c>
      <c r="C52" s="194">
        <v>564364890.39</v>
      </c>
      <c r="D52" s="196"/>
      <c r="J52" s="199"/>
      <c r="K52" s="199"/>
      <c r="L52" s="199"/>
      <c r="M52" s="199"/>
      <c r="N52" s="200"/>
      <c r="O52" s="199"/>
      <c r="P52" s="199">
        <v>3110</v>
      </c>
      <c r="Q52" s="205">
        <f>D34</f>
        <v>27692612</v>
      </c>
      <c r="R52" s="199"/>
      <c r="S52" s="208"/>
      <c r="T52" s="199"/>
      <c r="U52" s="199"/>
    </row>
    <row r="53" spans="1:21" ht="15">
      <c r="A53" s="195"/>
      <c r="B53" s="193">
        <v>3510</v>
      </c>
      <c r="C53" s="194">
        <v>564364890.39</v>
      </c>
      <c r="D53" s="196"/>
      <c r="J53" s="199"/>
      <c r="K53" s="207"/>
      <c r="L53" s="199"/>
      <c r="M53" s="199">
        <v>3041</v>
      </c>
      <c r="N53" s="200">
        <f>D32</f>
        <v>16207099.22</v>
      </c>
      <c r="O53" s="199"/>
      <c r="P53" s="199"/>
      <c r="Q53" s="199"/>
      <c r="R53" s="199"/>
      <c r="S53" s="199"/>
      <c r="T53" s="199"/>
      <c r="U53" s="199"/>
    </row>
    <row r="54" spans="1:21" ht="12.75">
      <c r="A54" s="197"/>
      <c r="B54" s="193">
        <v>3515</v>
      </c>
      <c r="C54" s="194">
        <v>564364890.39</v>
      </c>
      <c r="D54" s="196"/>
      <c r="J54" s="199"/>
      <c r="K54" s="199"/>
      <c r="L54" s="199"/>
      <c r="M54" s="199"/>
      <c r="N54" s="205">
        <f>SUM(N52:N53)</f>
        <v>16207099.22</v>
      </c>
      <c r="O54" s="199"/>
      <c r="P54" s="199"/>
      <c r="Q54" s="199"/>
      <c r="R54" s="199"/>
      <c r="S54" s="199"/>
      <c r="T54" s="199"/>
      <c r="U54" s="199"/>
    </row>
    <row r="55" spans="1:21" ht="12.75">
      <c r="A55" s="192"/>
      <c r="B55" s="193">
        <v>6100</v>
      </c>
      <c r="C55" s="194">
        <v>726305.57</v>
      </c>
      <c r="D55" s="194">
        <v>182947.67</v>
      </c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</row>
    <row r="56" spans="1:21" ht="12.75">
      <c r="A56" s="195"/>
      <c r="B56" s="193">
        <v>6110</v>
      </c>
      <c r="C56" s="194">
        <v>726305.57</v>
      </c>
      <c r="D56" s="194">
        <v>182947.67</v>
      </c>
      <c r="J56" s="199"/>
      <c r="K56" s="199"/>
      <c r="L56" s="199"/>
      <c r="M56" s="199"/>
      <c r="N56" s="203" t="s">
        <v>457</v>
      </c>
      <c r="O56" s="199"/>
      <c r="P56" s="199"/>
      <c r="Q56" s="203" t="s">
        <v>458</v>
      </c>
      <c r="R56" s="211"/>
      <c r="S56" s="199"/>
      <c r="T56" s="199"/>
      <c r="U56" s="199"/>
    </row>
    <row r="57" spans="1:21" ht="12.75">
      <c r="A57" s="197"/>
      <c r="B57" s="193">
        <v>6111</v>
      </c>
      <c r="C57" s="194">
        <v>726305.57</v>
      </c>
      <c r="D57" s="194">
        <v>182947.67</v>
      </c>
      <c r="J57" s="199"/>
      <c r="K57" s="199"/>
      <c r="L57" s="199"/>
      <c r="M57" s="199">
        <v>1610</v>
      </c>
      <c r="N57" s="200">
        <f>D25</f>
        <v>162102279.82</v>
      </c>
      <c r="O57" s="199"/>
      <c r="P57" s="199">
        <v>3314</v>
      </c>
      <c r="Q57" s="200">
        <f>D44</f>
        <v>452570746.42</v>
      </c>
      <c r="R57" s="199"/>
      <c r="S57" s="200"/>
      <c r="T57" s="199"/>
      <c r="U57" s="199"/>
    </row>
    <row r="58" spans="1:21" ht="12.75">
      <c r="A58" s="192"/>
      <c r="B58" s="193">
        <v>7200</v>
      </c>
      <c r="C58" s="196"/>
      <c r="D58" s="194">
        <v>298241.01</v>
      </c>
      <c r="J58" s="199"/>
      <c r="K58" s="199"/>
      <c r="L58" s="199"/>
      <c r="M58" s="199"/>
      <c r="N58" s="199"/>
      <c r="O58" s="199"/>
      <c r="P58" s="199">
        <v>3315</v>
      </c>
      <c r="Q58" s="200">
        <f>D45</f>
        <v>121765840.29</v>
      </c>
      <c r="R58" s="199"/>
      <c r="S58" s="199"/>
      <c r="T58" s="199"/>
      <c r="U58" s="199"/>
    </row>
    <row r="59" spans="1:21" ht="12.75">
      <c r="A59" s="195"/>
      <c r="B59" s="193">
        <v>7210</v>
      </c>
      <c r="C59" s="196"/>
      <c r="D59" s="194">
        <v>239689.54</v>
      </c>
      <c r="J59" s="199"/>
      <c r="K59" s="199"/>
      <c r="L59" s="199"/>
      <c r="M59" s="199"/>
      <c r="N59" s="199"/>
      <c r="O59" s="199"/>
      <c r="P59" s="199"/>
      <c r="Q59" s="210"/>
      <c r="R59" s="199"/>
      <c r="S59" s="199"/>
      <c r="T59" s="199"/>
      <c r="U59" s="199"/>
    </row>
    <row r="60" spans="1:21" ht="12.75">
      <c r="A60" s="195"/>
      <c r="B60" s="193">
        <v>7211</v>
      </c>
      <c r="C60" s="196"/>
      <c r="D60" s="194">
        <v>58551.47</v>
      </c>
      <c r="J60" s="199"/>
      <c r="K60" s="199"/>
      <c r="L60" s="199"/>
      <c r="M60" s="199"/>
      <c r="N60" s="199"/>
      <c r="O60" s="199"/>
      <c r="P60" s="199"/>
      <c r="Q60" s="200"/>
      <c r="R60" s="199"/>
      <c r="S60" s="199"/>
      <c r="T60" s="199"/>
      <c r="U60" s="199"/>
    </row>
    <row r="61" spans="1:21" ht="12.75">
      <c r="A61" s="198"/>
      <c r="B61" s="189" t="s">
        <v>448</v>
      </c>
      <c r="C61" s="190">
        <v>6657598940.679999</v>
      </c>
      <c r="D61" s="190">
        <v>6744872370.82</v>
      </c>
      <c r="J61" s="199"/>
      <c r="K61" s="199"/>
      <c r="L61" s="199"/>
      <c r="M61" s="199"/>
      <c r="N61" s="209"/>
      <c r="O61" s="199"/>
      <c r="P61" s="199"/>
      <c r="Q61" s="199"/>
      <c r="R61" s="199"/>
      <c r="S61" s="199"/>
      <c r="T61" s="199"/>
      <c r="U61" s="199"/>
    </row>
    <row r="62" spans="1:21" ht="24">
      <c r="A62" s="198"/>
      <c r="B62" s="189" t="s">
        <v>449</v>
      </c>
      <c r="C62" s="190">
        <v>420635993.05</v>
      </c>
      <c r="D62" s="191"/>
      <c r="J62" s="199"/>
      <c r="K62" s="199"/>
      <c r="L62" s="199"/>
      <c r="M62" s="199"/>
      <c r="N62" s="205"/>
      <c r="O62" s="199"/>
      <c r="P62" s="199"/>
      <c r="Q62" s="205"/>
      <c r="R62" s="199"/>
      <c r="S62" s="199"/>
      <c r="T62" s="199"/>
      <c r="U62" s="199"/>
    </row>
    <row r="63" spans="1:21" ht="12.75">
      <c r="A63" s="183"/>
      <c r="B63" s="183"/>
      <c r="C63" s="183"/>
      <c r="D63" s="183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</row>
    <row r="64" spans="1:21" ht="12.75">
      <c r="A64" s="183"/>
      <c r="B64" s="183"/>
      <c r="C64" s="183"/>
      <c r="D64" s="183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  <row r="65" spans="10:21" ht="12.75"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</row>
    <row r="66" spans="10:21" ht="12.75"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</row>
    <row r="67" spans="10:21" ht="12.75"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</row>
    <row r="68" spans="10:21" ht="12.75">
      <c r="J68" s="199"/>
      <c r="K68" s="199"/>
      <c r="L68" s="199"/>
      <c r="M68" s="199" t="s">
        <v>459</v>
      </c>
      <c r="N68" s="205">
        <f>O13+Q20</f>
        <v>880048690.1600001</v>
      </c>
      <c r="O68" s="199"/>
      <c r="P68" s="199"/>
      <c r="Q68" s="199"/>
      <c r="R68" s="199"/>
      <c r="S68" s="199"/>
      <c r="T68" s="199"/>
      <c r="U68" s="199"/>
    </row>
    <row r="69" spans="10:21" ht="12.75">
      <c r="J69" s="199"/>
      <c r="K69" s="199"/>
      <c r="L69" s="199"/>
      <c r="M69" s="199"/>
      <c r="N69" s="200"/>
      <c r="O69" s="199"/>
      <c r="P69" s="199"/>
      <c r="Q69" s="200"/>
      <c r="R69" s="199"/>
      <c r="S69" s="199"/>
      <c r="T69" s="199"/>
      <c r="U69" s="199"/>
    </row>
    <row r="70" spans="10:21" ht="12.75">
      <c r="J70" s="199"/>
      <c r="K70" s="199"/>
      <c r="L70" s="199"/>
      <c r="M70" s="199" t="s">
        <v>460</v>
      </c>
      <c r="N70" s="200">
        <f>N35+Q35+N49+Q52+N54+N57+Q57+Q58+Q40</f>
        <v>967322120.3</v>
      </c>
      <c r="O70" s="199"/>
      <c r="P70" s="199"/>
      <c r="Q70" s="200"/>
      <c r="R70" s="199"/>
      <c r="S70" s="199"/>
      <c r="T70" s="199"/>
      <c r="U70" s="199"/>
    </row>
    <row r="71" spans="10:21" ht="12.75">
      <c r="J71" s="199"/>
      <c r="K71" s="199"/>
      <c r="L71" s="199"/>
      <c r="M71" s="199"/>
      <c r="N71" s="200"/>
      <c r="O71" s="199"/>
      <c r="P71" s="199"/>
      <c r="Q71" s="200"/>
      <c r="R71" s="199"/>
      <c r="S71" s="199"/>
      <c r="T71" s="199"/>
      <c r="U71" s="199"/>
    </row>
    <row r="72" spans="10:21" ht="15">
      <c r="J72" s="199"/>
      <c r="K72" s="199"/>
      <c r="L72" s="199"/>
      <c r="M72" s="199"/>
      <c r="N72" s="200"/>
      <c r="O72" s="199"/>
      <c r="P72" s="199"/>
      <c r="Q72" s="200"/>
      <c r="R72" s="199"/>
      <c r="S72" s="206"/>
      <c r="T72" s="199"/>
      <c r="U72" s="199"/>
    </row>
    <row r="73" spans="10:21" ht="12.75">
      <c r="J73" s="199"/>
      <c r="K73" s="199"/>
      <c r="L73" s="199"/>
      <c r="M73" s="199"/>
      <c r="N73" s="200"/>
      <c r="O73" s="199"/>
      <c r="P73" s="199"/>
      <c r="Q73" s="200"/>
      <c r="R73" s="199"/>
      <c r="S73" s="199"/>
      <c r="T73" s="199"/>
      <c r="U73" s="199"/>
    </row>
    <row r="74" spans="10:21" ht="12.75">
      <c r="J74" s="199"/>
      <c r="K74" s="199"/>
      <c r="L74" s="199"/>
      <c r="M74" s="199"/>
      <c r="N74" s="200"/>
      <c r="O74" s="199"/>
      <c r="P74" s="199"/>
      <c r="Q74" s="200"/>
      <c r="R74" s="199"/>
      <c r="S74" s="199"/>
      <c r="T74" s="199"/>
      <c r="U74" s="199"/>
    </row>
    <row r="75" spans="10:21" ht="12.75">
      <c r="J75" s="199"/>
      <c r="K75" s="199"/>
      <c r="L75" s="199"/>
      <c r="M75" s="199"/>
      <c r="N75" s="205">
        <f>C5+N68-N70</f>
        <v>420635993.0500002</v>
      </c>
      <c r="O75" s="199"/>
      <c r="P75" s="199"/>
      <c r="Q75" s="200"/>
      <c r="R75" s="199"/>
      <c r="S75" s="199"/>
      <c r="T75" s="199"/>
      <c r="U75" s="199"/>
    </row>
    <row r="76" spans="10:21" ht="12.75">
      <c r="J76" s="199"/>
      <c r="K76" s="199"/>
      <c r="L76" s="199"/>
      <c r="M76" s="199"/>
      <c r="N76" s="210"/>
      <c r="O76" s="199"/>
      <c r="P76" s="199"/>
      <c r="Q76" s="205"/>
      <c r="R76" s="199"/>
      <c r="S76" s="199"/>
      <c r="T76" s="199"/>
      <c r="U76" s="199"/>
    </row>
    <row r="82" ht="12.75">
      <c r="N8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6"/>
  <sheetViews>
    <sheetView zoomScalePageLayoutView="0" workbookViewId="0" topLeftCell="A28">
      <selection activeCell="F65" sqref="F65"/>
    </sheetView>
  </sheetViews>
  <sheetFormatPr defaultColWidth="9.00390625" defaultRowHeight="12.75"/>
  <cols>
    <col min="2" max="2" width="15.00390625" style="0" customWidth="1"/>
    <col min="3" max="3" width="16.125" style="0" customWidth="1"/>
    <col min="4" max="4" width="20.625" style="0" customWidth="1"/>
    <col min="8" max="8" width="13.25390625" style="0" customWidth="1"/>
    <col min="10" max="11" width="15.375" style="0" bestFit="1" customWidth="1"/>
    <col min="14" max="14" width="16.25390625" style="0" customWidth="1"/>
    <col min="15" max="15" width="14.75390625" style="0" customWidth="1"/>
    <col min="17" max="17" width="16.375" style="0" customWidth="1"/>
    <col min="18" max="18" width="13.375" style="0" customWidth="1"/>
    <col min="19" max="19" width="15.375" style="0" bestFit="1" customWidth="1"/>
    <col min="20" max="20" width="16.375" style="0" customWidth="1"/>
    <col min="21" max="21" width="13.875" style="0" bestFit="1" customWidth="1"/>
  </cols>
  <sheetData>
    <row r="1" spans="1:4" ht="12.75">
      <c r="A1" s="213" t="s">
        <v>128</v>
      </c>
      <c r="B1" s="214"/>
      <c r="C1" s="214"/>
      <c r="D1" s="214"/>
    </row>
    <row r="2" spans="1:4" ht="15.75">
      <c r="A2" s="215" t="s">
        <v>464</v>
      </c>
      <c r="B2" s="214"/>
      <c r="C2" s="214"/>
      <c r="D2" s="214"/>
    </row>
    <row r="3" spans="1:4" ht="12.75">
      <c r="A3" s="216" t="s">
        <v>130</v>
      </c>
      <c r="B3" s="216" t="s">
        <v>131</v>
      </c>
      <c r="C3" s="214"/>
      <c r="D3" s="214"/>
    </row>
    <row r="4" spans="1:4" ht="12.75">
      <c r="A4" s="217" t="s">
        <v>445</v>
      </c>
      <c r="B4" s="218" t="s">
        <v>446</v>
      </c>
      <c r="C4" s="218" t="s">
        <v>136</v>
      </c>
      <c r="D4" s="218" t="s">
        <v>137</v>
      </c>
    </row>
    <row r="5" spans="1:4" ht="24">
      <c r="A5" s="219">
        <v>1000</v>
      </c>
      <c r="B5" s="220" t="s">
        <v>447</v>
      </c>
      <c r="C5" s="221">
        <v>685637490.3</v>
      </c>
      <c r="D5" s="222"/>
    </row>
    <row r="6" spans="1:19" ht="12.75">
      <c r="A6" s="223"/>
      <c r="B6" s="224">
        <v>1000</v>
      </c>
      <c r="C6" s="225">
        <v>26285297683.27</v>
      </c>
      <c r="D6" s="225">
        <v>26285297683.27</v>
      </c>
      <c r="L6" s="199"/>
      <c r="M6" s="199"/>
      <c r="N6" s="199"/>
      <c r="O6" s="199"/>
      <c r="P6" s="199"/>
      <c r="Q6" s="199"/>
      <c r="R6" s="199"/>
      <c r="S6" s="199"/>
    </row>
    <row r="7" spans="1:19" ht="12.75">
      <c r="A7" s="226"/>
      <c r="B7" s="224">
        <v>1010</v>
      </c>
      <c r="C7" s="225">
        <v>16111900</v>
      </c>
      <c r="D7" s="227"/>
      <c r="L7" s="199"/>
      <c r="M7" s="199"/>
      <c r="N7" s="199"/>
      <c r="O7" s="199"/>
      <c r="P7" s="199"/>
      <c r="Q7" s="199"/>
      <c r="R7" s="199"/>
      <c r="S7" s="199"/>
    </row>
    <row r="8" spans="1:19" ht="12.75">
      <c r="A8" s="226"/>
      <c r="B8" s="224">
        <v>1020</v>
      </c>
      <c r="C8" s="228">
        <v>-13229910.1</v>
      </c>
      <c r="D8" s="228">
        <v>-13229910.1</v>
      </c>
      <c r="L8" s="199"/>
      <c r="M8" s="199"/>
      <c r="N8" s="203" t="s">
        <v>450</v>
      </c>
      <c r="O8" s="199"/>
      <c r="P8" s="199"/>
      <c r="Q8" s="199"/>
      <c r="R8" s="199"/>
      <c r="S8" s="199"/>
    </row>
    <row r="9" spans="1:19" ht="12.75">
      <c r="A9" s="229"/>
      <c r="B9" s="224">
        <v>1021</v>
      </c>
      <c r="C9" s="228">
        <v>-15156927.68</v>
      </c>
      <c r="D9" s="228">
        <v>-15156927.68</v>
      </c>
      <c r="L9" s="199"/>
      <c r="M9" s="199"/>
      <c r="N9" s="199"/>
      <c r="O9" s="199"/>
      <c r="P9" s="199"/>
      <c r="Q9" s="199"/>
      <c r="R9" s="199"/>
      <c r="S9" s="199"/>
    </row>
    <row r="10" spans="1:20" ht="12.75">
      <c r="A10" s="229"/>
      <c r="B10" s="224">
        <v>1022</v>
      </c>
      <c r="C10" s="225">
        <v>1927017.58</v>
      </c>
      <c r="D10" s="225">
        <v>1927017.58</v>
      </c>
      <c r="L10" s="199"/>
      <c r="M10" s="199"/>
      <c r="N10" s="199"/>
      <c r="O10" s="204" t="s">
        <v>461</v>
      </c>
      <c r="P10" s="199">
        <v>3315</v>
      </c>
      <c r="Q10" s="200">
        <f>F58</f>
        <v>0</v>
      </c>
      <c r="R10" s="199"/>
      <c r="S10" s="199" t="s">
        <v>465</v>
      </c>
      <c r="T10" s="233">
        <f>C18-399000000</f>
        <v>2951469.2599999905</v>
      </c>
    </row>
    <row r="11" spans="1:19" ht="12.75">
      <c r="A11" s="226"/>
      <c r="B11" s="224">
        <v>1030</v>
      </c>
      <c r="C11" s="225">
        <v>9822750000</v>
      </c>
      <c r="D11" s="225">
        <v>10284613369.259998</v>
      </c>
      <c r="L11" s="199"/>
      <c r="M11" s="199">
        <v>1211</v>
      </c>
      <c r="N11" s="200">
        <f>C23</f>
        <v>791908281.22</v>
      </c>
      <c r="O11" s="200"/>
      <c r="P11" s="199">
        <v>6111</v>
      </c>
      <c r="Q11" s="200"/>
      <c r="R11" s="199"/>
      <c r="S11" s="199">
        <v>2497208.91</v>
      </c>
    </row>
    <row r="12" spans="1:19" ht="12.75">
      <c r="A12" s="229"/>
      <c r="B12" s="224">
        <v>1031</v>
      </c>
      <c r="C12" s="225">
        <v>9822750000</v>
      </c>
      <c r="D12" s="225">
        <v>10284613369.259998</v>
      </c>
      <c r="L12" s="199"/>
      <c r="M12" s="199">
        <v>1280</v>
      </c>
      <c r="N12" s="200">
        <f>C30</f>
        <v>89476138.26</v>
      </c>
      <c r="O12" s="200"/>
      <c r="P12" s="199">
        <v>3397</v>
      </c>
      <c r="Q12" s="200">
        <f>C69</f>
        <v>17532975.91</v>
      </c>
      <c r="R12" s="199"/>
      <c r="S12" s="199"/>
    </row>
    <row r="13" spans="1:19" ht="12.75">
      <c r="A13" s="226"/>
      <c r="B13" s="224">
        <v>1040</v>
      </c>
      <c r="C13" s="225">
        <v>327645.47</v>
      </c>
      <c r="D13" s="225">
        <v>327645.47</v>
      </c>
      <c r="K13" s="60"/>
      <c r="L13" s="199"/>
      <c r="M13" s="199">
        <v>3510</v>
      </c>
      <c r="N13" s="200">
        <f>C73</f>
        <v>1933420272.46</v>
      </c>
      <c r="O13" s="200"/>
      <c r="P13" s="199">
        <v>1201</v>
      </c>
      <c r="Q13" s="200">
        <f>C20</f>
        <v>4926747.51</v>
      </c>
      <c r="R13" s="199"/>
      <c r="S13" s="199"/>
    </row>
    <row r="14" spans="1:19" ht="15">
      <c r="A14" s="226"/>
      <c r="B14" s="224">
        <v>1050</v>
      </c>
      <c r="C14" s="225">
        <v>16458338047.9</v>
      </c>
      <c r="D14" s="225">
        <v>16415538047.9</v>
      </c>
      <c r="L14" s="199"/>
      <c r="M14" s="199"/>
      <c r="N14" s="205">
        <f>SUM(N11:N13)</f>
        <v>2814804691.94</v>
      </c>
      <c r="O14" s="207">
        <f>SUM(O11:O13)</f>
        <v>0</v>
      </c>
      <c r="P14" s="199">
        <v>1202</v>
      </c>
      <c r="Q14" s="200">
        <f>C21</f>
        <v>62876</v>
      </c>
      <c r="R14" s="199"/>
      <c r="S14" s="199"/>
    </row>
    <row r="15" spans="1:19" ht="12.75">
      <c r="A15" s="229"/>
      <c r="B15" s="224">
        <v>1051</v>
      </c>
      <c r="C15" s="225">
        <v>16458338047.9</v>
      </c>
      <c r="D15" s="225">
        <v>16415538047.9</v>
      </c>
      <c r="L15" s="199"/>
      <c r="M15" s="199"/>
      <c r="N15" s="199"/>
      <c r="O15" s="199"/>
      <c r="P15" s="199">
        <v>1276</v>
      </c>
      <c r="Q15" s="200"/>
      <c r="R15" s="199">
        <v>1276</v>
      </c>
      <c r="S15" s="199">
        <v>6588345</v>
      </c>
    </row>
    <row r="16" spans="1:19" ht="12.75">
      <c r="A16" s="226"/>
      <c r="B16" s="224">
        <v>1060</v>
      </c>
      <c r="C16" s="225">
        <v>1000000</v>
      </c>
      <c r="D16" s="228">
        <v>-401951469.26</v>
      </c>
      <c r="L16" s="199"/>
      <c r="M16" s="199"/>
      <c r="N16" s="199"/>
      <c r="O16" s="199"/>
      <c r="P16" s="199">
        <v>1282</v>
      </c>
      <c r="Q16" s="200">
        <f>C31</f>
        <v>1309852.61</v>
      </c>
      <c r="R16" s="199"/>
      <c r="S16" s="199"/>
    </row>
    <row r="17" spans="1:19" ht="12.75">
      <c r="A17" s="223"/>
      <c r="B17" s="224">
        <v>1100</v>
      </c>
      <c r="C17" s="225">
        <v>401951469.26</v>
      </c>
      <c r="D17" s="227"/>
      <c r="L17" s="199"/>
      <c r="M17" s="199"/>
      <c r="N17" s="199"/>
      <c r="O17" s="199"/>
      <c r="P17" s="199">
        <v>3396</v>
      </c>
      <c r="Q17" s="200">
        <f>I79</f>
        <v>0</v>
      </c>
      <c r="R17" s="199"/>
      <c r="S17" s="199"/>
    </row>
    <row r="18" spans="1:19" ht="12.75">
      <c r="A18" s="226"/>
      <c r="B18" s="224">
        <v>1140</v>
      </c>
      <c r="C18" s="225">
        <v>401951469.26</v>
      </c>
      <c r="D18" s="227"/>
      <c r="L18" s="199"/>
      <c r="M18" s="199"/>
      <c r="N18" s="199"/>
      <c r="O18" s="199"/>
      <c r="P18" s="199">
        <v>1252</v>
      </c>
      <c r="Q18" s="200">
        <f>I29</f>
        <v>0</v>
      </c>
      <c r="R18" s="199"/>
      <c r="S18" s="199"/>
    </row>
    <row r="19" spans="1:19" ht="12.75">
      <c r="A19" s="223"/>
      <c r="B19" s="224">
        <v>1200</v>
      </c>
      <c r="C19" s="225">
        <v>894357946.6</v>
      </c>
      <c r="D19" s="225">
        <v>11125495</v>
      </c>
      <c r="J19" s="60">
        <f>N14+Q21</f>
        <v>2838637143.9700003</v>
      </c>
      <c r="L19" s="199"/>
      <c r="M19" s="199"/>
      <c r="N19" s="199"/>
      <c r="O19" s="199"/>
      <c r="P19" s="199">
        <v>1251</v>
      </c>
      <c r="Q19" s="200">
        <f>F25</f>
        <v>0</v>
      </c>
      <c r="R19" s="199"/>
      <c r="S19" s="199"/>
    </row>
    <row r="20" spans="1:19" ht="12.75">
      <c r="A20" s="226"/>
      <c r="B20" s="224">
        <v>1201</v>
      </c>
      <c r="C20" s="232">
        <v>4926747.51</v>
      </c>
      <c r="D20" s="227"/>
      <c r="L20" s="199"/>
      <c r="M20" s="199"/>
      <c r="N20" s="199"/>
      <c r="O20" s="199"/>
      <c r="P20" s="199">
        <v>1611</v>
      </c>
      <c r="Q20" s="200">
        <f>I40</f>
        <v>0</v>
      </c>
      <c r="R20" s="199"/>
      <c r="S20" s="199"/>
    </row>
    <row r="21" spans="1:19" ht="15">
      <c r="A21" s="226"/>
      <c r="B21" s="224">
        <v>1202</v>
      </c>
      <c r="C21" s="232">
        <v>62876</v>
      </c>
      <c r="D21" s="227"/>
      <c r="L21" s="199"/>
      <c r="M21" s="199"/>
      <c r="N21" s="199"/>
      <c r="O21" s="199"/>
      <c r="P21" s="199"/>
      <c r="Q21" s="205">
        <f>SUM(Q10:Q20)</f>
        <v>23832452.03</v>
      </c>
      <c r="R21" s="199"/>
      <c r="S21" s="207">
        <f>SUM(S11:S20)</f>
        <v>9085553.91</v>
      </c>
    </row>
    <row r="22" spans="1:19" ht="12.75">
      <c r="A22" s="226"/>
      <c r="B22" s="224">
        <v>1210</v>
      </c>
      <c r="C22" s="225">
        <v>791908281.22</v>
      </c>
      <c r="D22" s="227"/>
      <c r="L22" s="199"/>
      <c r="M22" s="199"/>
      <c r="N22" s="199"/>
      <c r="O22" s="199"/>
      <c r="P22" s="199"/>
      <c r="Q22" s="199">
        <v>22714704</v>
      </c>
      <c r="R22" s="199"/>
      <c r="S22" s="200"/>
    </row>
    <row r="23" spans="1:19" ht="12.75">
      <c r="A23" s="229"/>
      <c r="B23" s="224">
        <v>1211</v>
      </c>
      <c r="C23" s="232">
        <v>791908281.22</v>
      </c>
      <c r="D23" s="227"/>
      <c r="L23" s="199"/>
      <c r="M23" s="199"/>
      <c r="N23" s="203" t="s">
        <v>451</v>
      </c>
      <c r="O23" s="199"/>
      <c r="P23" s="199"/>
      <c r="Q23" s="203" t="s">
        <v>452</v>
      </c>
      <c r="R23" s="200"/>
      <c r="S23" s="199"/>
    </row>
    <row r="24" spans="1:19" ht="12.75">
      <c r="A24" s="226"/>
      <c r="B24" s="224">
        <v>1250</v>
      </c>
      <c r="C24" s="225">
        <v>85706</v>
      </c>
      <c r="D24" s="225">
        <v>11125495</v>
      </c>
      <c r="L24" s="199"/>
      <c r="M24" s="199"/>
      <c r="N24" s="199"/>
      <c r="O24" s="199"/>
      <c r="P24" s="199"/>
      <c r="Q24" s="199"/>
      <c r="R24" s="199"/>
      <c r="S24" s="200"/>
    </row>
    <row r="25" spans="1:19" ht="12.75">
      <c r="A25" s="229"/>
      <c r="B25" s="224">
        <v>1251</v>
      </c>
      <c r="C25" s="225">
        <v>85706</v>
      </c>
      <c r="D25" s="225">
        <v>9280495</v>
      </c>
      <c r="L25" s="199"/>
      <c r="M25" s="199">
        <v>1252</v>
      </c>
      <c r="N25" s="200"/>
      <c r="O25" s="199"/>
      <c r="P25" s="199">
        <v>1430</v>
      </c>
      <c r="Q25" s="200">
        <f>D35</f>
        <v>1053471.3</v>
      </c>
      <c r="R25" s="199"/>
      <c r="S25" s="199"/>
    </row>
    <row r="26" spans="1:19" ht="12.75">
      <c r="A26" s="229"/>
      <c r="B26" s="224">
        <v>1252</v>
      </c>
      <c r="C26" s="227"/>
      <c r="D26" s="225">
        <v>1845000</v>
      </c>
      <c r="L26" s="199"/>
      <c r="M26" s="199">
        <v>1251</v>
      </c>
      <c r="N26" s="200">
        <f>D18</f>
        <v>0</v>
      </c>
      <c r="O26" s="199"/>
      <c r="P26" s="199">
        <v>3130</v>
      </c>
      <c r="Q26" s="200">
        <f>J59</f>
        <v>0</v>
      </c>
      <c r="R26" s="199"/>
      <c r="S26" s="199"/>
    </row>
    <row r="27" spans="1:19" ht="12.75">
      <c r="A27" s="226"/>
      <c r="B27" s="224">
        <v>1270</v>
      </c>
      <c r="C27" s="225">
        <v>6588345</v>
      </c>
      <c r="D27" s="227"/>
      <c r="L27" s="199"/>
      <c r="M27" s="199">
        <v>3313</v>
      </c>
      <c r="N27" s="200">
        <f>D60</f>
        <v>100371979.78</v>
      </c>
      <c r="O27" s="199"/>
      <c r="P27" s="199">
        <v>3150</v>
      </c>
      <c r="Q27" s="200">
        <f>D51</f>
        <v>22915354</v>
      </c>
      <c r="R27" s="199"/>
      <c r="S27" s="199"/>
    </row>
    <row r="28" spans="1:19" ht="12.75">
      <c r="A28" s="229"/>
      <c r="B28" s="224">
        <v>1276</v>
      </c>
      <c r="C28" s="232">
        <v>6588345</v>
      </c>
      <c r="D28" s="227"/>
      <c r="L28" s="199"/>
      <c r="M28" s="199">
        <v>3397</v>
      </c>
      <c r="N28" s="200">
        <f>D69</f>
        <v>31986956.7</v>
      </c>
      <c r="O28" s="199"/>
      <c r="P28" s="199">
        <v>3160</v>
      </c>
      <c r="Q28" s="200">
        <f>D52</f>
        <v>811485</v>
      </c>
      <c r="R28" s="199"/>
      <c r="S28" s="199"/>
    </row>
    <row r="29" spans="1:19" ht="12.75">
      <c r="A29" s="226"/>
      <c r="B29" s="224">
        <v>1280</v>
      </c>
      <c r="C29" s="225">
        <v>90785990.87</v>
      </c>
      <c r="D29" s="227"/>
      <c r="L29" s="199"/>
      <c r="M29" s="199">
        <v>3396</v>
      </c>
      <c r="N29" s="200">
        <f>J79</f>
        <v>0</v>
      </c>
      <c r="O29" s="199"/>
      <c r="P29" s="199">
        <v>3170</v>
      </c>
      <c r="Q29" s="200">
        <f>D53</f>
        <v>20347</v>
      </c>
      <c r="R29" s="199"/>
      <c r="S29" s="199"/>
    </row>
    <row r="30" spans="1:19" ht="12.75">
      <c r="A30" s="229"/>
      <c r="B30" s="224">
        <v>1280</v>
      </c>
      <c r="C30" s="232">
        <v>89476138.26</v>
      </c>
      <c r="D30" s="227"/>
      <c r="L30" s="199"/>
      <c r="M30" s="199">
        <v>3402</v>
      </c>
      <c r="N30" s="200">
        <f>D71</f>
        <v>1106181</v>
      </c>
      <c r="O30" s="199"/>
      <c r="P30" s="199">
        <v>3180</v>
      </c>
      <c r="Q30" s="200">
        <f>D54</f>
        <v>71064469</v>
      </c>
      <c r="R30" s="199"/>
      <c r="S30" s="201"/>
    </row>
    <row r="31" spans="1:19" ht="12.75">
      <c r="A31" s="229"/>
      <c r="B31" s="224">
        <v>1282</v>
      </c>
      <c r="C31" s="232">
        <v>1309852.61</v>
      </c>
      <c r="D31" s="227"/>
      <c r="L31" s="199"/>
      <c r="M31" s="199">
        <v>7470</v>
      </c>
      <c r="N31" s="200">
        <f>D81</f>
        <v>10</v>
      </c>
      <c r="O31" s="199"/>
      <c r="P31" s="199">
        <v>3190</v>
      </c>
      <c r="Q31" s="200"/>
      <c r="R31" s="199"/>
      <c r="S31" s="201"/>
    </row>
    <row r="32" spans="1:19" ht="12.75">
      <c r="A32" s="223"/>
      <c r="B32" s="224">
        <v>1400</v>
      </c>
      <c r="C32" s="227"/>
      <c r="D32" s="225">
        <v>1089715.27</v>
      </c>
      <c r="L32" s="199"/>
      <c r="M32" s="199">
        <v>7200</v>
      </c>
      <c r="N32" s="200">
        <f>D78</f>
        <v>831503.53</v>
      </c>
      <c r="O32" s="199"/>
      <c r="P32" s="199">
        <v>3210</v>
      </c>
      <c r="Q32" s="200">
        <f>D56-C56</f>
        <v>12415962.38</v>
      </c>
      <c r="R32" s="199"/>
      <c r="S32" s="201"/>
    </row>
    <row r="33" spans="1:19" ht="12.75">
      <c r="A33" s="226"/>
      <c r="B33" s="224">
        <v>1420</v>
      </c>
      <c r="C33" s="227"/>
      <c r="D33" s="225">
        <v>36243.97</v>
      </c>
      <c r="L33" s="199"/>
      <c r="M33" s="199">
        <v>3401</v>
      </c>
      <c r="N33" s="200"/>
      <c r="O33" s="199"/>
      <c r="P33" s="199">
        <v>1421</v>
      </c>
      <c r="Q33" s="200">
        <f>D34</f>
        <v>36243.97</v>
      </c>
      <c r="R33" s="199"/>
      <c r="S33" s="202">
        <f>Q29+Q33</f>
        <v>56590.97</v>
      </c>
    </row>
    <row r="34" spans="1:19" ht="12.75">
      <c r="A34" s="229"/>
      <c r="B34" s="224">
        <v>1421</v>
      </c>
      <c r="C34" s="227"/>
      <c r="D34" s="225">
        <v>36243.97</v>
      </c>
      <c r="L34" s="199"/>
      <c r="M34" s="199">
        <v>3395</v>
      </c>
      <c r="N34" s="200"/>
      <c r="O34" s="199"/>
      <c r="P34" s="199"/>
      <c r="Q34" s="199"/>
      <c r="R34" s="199"/>
      <c r="S34" s="201"/>
    </row>
    <row r="35" spans="1:19" ht="12.75">
      <c r="A35" s="226"/>
      <c r="B35" s="224">
        <v>1430</v>
      </c>
      <c r="C35" s="227"/>
      <c r="D35" s="225">
        <v>1053471.3</v>
      </c>
      <c r="L35" s="199"/>
      <c r="M35" s="199">
        <v>8410</v>
      </c>
      <c r="N35" s="200">
        <f>D84</f>
        <v>57576.9</v>
      </c>
      <c r="O35" s="199"/>
      <c r="P35" s="199"/>
      <c r="Q35" s="199"/>
      <c r="R35" s="199"/>
      <c r="S35" s="202">
        <f>Q36-S33</f>
        <v>108260741.67999999</v>
      </c>
    </row>
    <row r="36" spans="1:19" ht="15">
      <c r="A36" s="223"/>
      <c r="B36" s="224">
        <v>1600</v>
      </c>
      <c r="C36" s="227"/>
      <c r="D36" s="225">
        <v>559668052.06</v>
      </c>
      <c r="L36" s="199"/>
      <c r="M36" s="199"/>
      <c r="N36" s="205">
        <f>SUM(N25:N35)</f>
        <v>134354207.91</v>
      </c>
      <c r="O36" s="199"/>
      <c r="P36" s="199"/>
      <c r="Q36" s="205">
        <f>SUM(Q25:Q35)</f>
        <v>108317332.64999999</v>
      </c>
      <c r="R36" s="199"/>
      <c r="S36" s="208"/>
    </row>
    <row r="37" spans="1:19" ht="12.75">
      <c r="A37" s="226"/>
      <c r="B37" s="224">
        <v>1610</v>
      </c>
      <c r="C37" s="227"/>
      <c r="D37" s="225">
        <v>559668052.06</v>
      </c>
      <c r="H37">
        <f>685637490.3+399000000</f>
        <v>1084637490.3</v>
      </c>
      <c r="L37" s="199"/>
      <c r="M37" s="199"/>
      <c r="N37" s="199"/>
      <c r="O37" s="199"/>
      <c r="P37" s="199"/>
      <c r="Q37" s="199"/>
      <c r="R37" s="199"/>
      <c r="S37" s="202"/>
    </row>
    <row r="38" spans="1:19" ht="12.75">
      <c r="A38" s="229"/>
      <c r="B38" s="224">
        <v>1611</v>
      </c>
      <c r="C38" s="227"/>
      <c r="D38" s="225">
        <v>530467242.8</v>
      </c>
      <c r="L38" s="199"/>
      <c r="M38" s="199"/>
      <c r="N38" s="199"/>
      <c r="O38" s="199"/>
      <c r="P38" s="199"/>
      <c r="Q38" s="199"/>
      <c r="R38" s="199"/>
      <c r="S38" s="202"/>
    </row>
    <row r="39" spans="1:19" ht="12.75">
      <c r="A39" s="229"/>
      <c r="B39" s="224">
        <v>1613</v>
      </c>
      <c r="C39" s="227"/>
      <c r="D39" s="225">
        <v>29200809.26</v>
      </c>
      <c r="L39" s="199"/>
      <c r="M39" s="199"/>
      <c r="N39" s="203" t="s">
        <v>453</v>
      </c>
      <c r="O39" s="199"/>
      <c r="P39" s="199"/>
      <c r="Q39" s="203" t="s">
        <v>454</v>
      </c>
      <c r="R39" s="199"/>
      <c r="S39" s="201"/>
    </row>
    <row r="40" spans="1:19" ht="12.75">
      <c r="A40" s="223"/>
      <c r="B40" s="224">
        <v>2900</v>
      </c>
      <c r="C40" s="227"/>
      <c r="D40" s="225">
        <v>835461211.88</v>
      </c>
      <c r="L40" s="199"/>
      <c r="M40" s="199"/>
      <c r="N40" s="199"/>
      <c r="O40" s="199"/>
      <c r="P40" s="199"/>
      <c r="Q40" s="199"/>
      <c r="R40" s="199"/>
      <c r="S40" s="202"/>
    </row>
    <row r="41" spans="1:19" ht="15">
      <c r="A41" s="226"/>
      <c r="B41" s="224">
        <v>2910</v>
      </c>
      <c r="C41" s="227"/>
      <c r="D41" s="225">
        <v>835461211.88</v>
      </c>
      <c r="L41" s="199"/>
      <c r="M41" s="199">
        <v>1251</v>
      </c>
      <c r="N41" s="200">
        <f>D25-C25</f>
        <v>9194789</v>
      </c>
      <c r="O41" s="199"/>
      <c r="P41" s="199">
        <v>3032</v>
      </c>
      <c r="Q41" s="205">
        <f>D45</f>
        <v>62363.55</v>
      </c>
      <c r="R41" s="199"/>
      <c r="S41" s="208"/>
    </row>
    <row r="42" spans="1:19" ht="12.75">
      <c r="A42" s="229"/>
      <c r="B42" s="224">
        <v>2912</v>
      </c>
      <c r="C42" s="227"/>
      <c r="D42" s="225">
        <v>835461211.88</v>
      </c>
      <c r="L42" s="199"/>
      <c r="M42" s="199">
        <v>1252</v>
      </c>
      <c r="N42" s="200">
        <f>D26</f>
        <v>1845000</v>
      </c>
      <c r="O42" s="199"/>
      <c r="P42" s="199"/>
      <c r="Q42" s="199"/>
      <c r="R42" s="199"/>
      <c r="S42" s="199"/>
    </row>
    <row r="43" spans="1:19" ht="12.75">
      <c r="A43" s="223"/>
      <c r="B43" s="224">
        <v>3000</v>
      </c>
      <c r="C43" s="227"/>
      <c r="D43" s="225">
        <v>48683661.33</v>
      </c>
      <c r="L43" s="199"/>
      <c r="M43" s="199">
        <v>3120</v>
      </c>
      <c r="N43" s="200">
        <f>D50</f>
        <v>28248360.2</v>
      </c>
      <c r="O43" s="199"/>
      <c r="P43" s="199"/>
      <c r="Q43" s="205"/>
      <c r="R43" s="199"/>
      <c r="S43" s="199"/>
    </row>
    <row r="44" spans="1:19" ht="12.75">
      <c r="A44" s="226"/>
      <c r="B44" s="224">
        <v>3030</v>
      </c>
      <c r="C44" s="227"/>
      <c r="D44" s="225">
        <v>62363.55</v>
      </c>
      <c r="L44" s="199"/>
      <c r="M44" s="199">
        <v>3220</v>
      </c>
      <c r="N44" s="200">
        <f>D57-C57</f>
        <v>35987887.15</v>
      </c>
      <c r="O44" s="199"/>
      <c r="P44" s="199"/>
      <c r="Q44" s="199"/>
      <c r="R44" s="199"/>
      <c r="S44" s="199"/>
    </row>
    <row r="45" spans="1:19" ht="12.75">
      <c r="A45" s="229"/>
      <c r="B45" s="224">
        <v>3032</v>
      </c>
      <c r="C45" s="227"/>
      <c r="D45" s="225">
        <v>62363.55</v>
      </c>
      <c r="L45" s="199"/>
      <c r="M45" s="199">
        <v>3350</v>
      </c>
      <c r="N45" s="200">
        <f>D63</f>
        <v>260764989.8</v>
      </c>
      <c r="O45" s="199"/>
      <c r="P45" s="199"/>
      <c r="Q45" s="199"/>
      <c r="R45" s="199"/>
      <c r="S45" s="199"/>
    </row>
    <row r="46" spans="1:21" ht="12.75">
      <c r="A46" s="226"/>
      <c r="B46" s="224">
        <v>3040</v>
      </c>
      <c r="C46" s="227"/>
      <c r="D46" s="225">
        <v>48621297.78</v>
      </c>
      <c r="L46" s="199"/>
      <c r="M46" s="199">
        <v>3394</v>
      </c>
      <c r="N46" s="200">
        <f>D67</f>
        <v>121123</v>
      </c>
      <c r="O46" s="199"/>
      <c r="P46" s="199">
        <v>3380</v>
      </c>
      <c r="Q46" s="200">
        <f>D65</f>
        <v>106749900</v>
      </c>
      <c r="R46" s="199"/>
      <c r="S46" s="199"/>
      <c r="U46" s="60">
        <f>Q53+Q36</f>
        <v>191395168.64999998</v>
      </c>
    </row>
    <row r="47" spans="1:19" ht="12.75">
      <c r="A47" s="229"/>
      <c r="B47" s="224">
        <v>3041</v>
      </c>
      <c r="C47" s="227"/>
      <c r="D47" s="225">
        <v>48621297.78</v>
      </c>
      <c r="L47" s="199"/>
      <c r="M47" s="199">
        <v>3395</v>
      </c>
      <c r="N47" s="200">
        <f>D68</f>
        <v>2700792</v>
      </c>
      <c r="O47" s="199"/>
      <c r="P47" s="199"/>
      <c r="Q47" s="199"/>
      <c r="R47" s="199"/>
      <c r="S47" s="199"/>
    </row>
    <row r="48" spans="1:19" ht="12.75">
      <c r="A48" s="223"/>
      <c r="B48" s="224">
        <v>3100</v>
      </c>
      <c r="C48" s="227"/>
      <c r="D48" s="225">
        <v>206137851.2</v>
      </c>
      <c r="L48" s="199"/>
      <c r="M48" s="199">
        <v>3401</v>
      </c>
      <c r="N48" s="200">
        <f>D70</f>
        <v>7309200</v>
      </c>
      <c r="O48" s="199"/>
      <c r="P48" s="199"/>
      <c r="Q48" s="199"/>
      <c r="R48" s="199"/>
      <c r="S48" s="199"/>
    </row>
    <row r="49" spans="1:19" ht="12.75">
      <c r="A49" s="226"/>
      <c r="B49" s="224">
        <v>3110</v>
      </c>
      <c r="C49" s="227"/>
      <c r="D49" s="225">
        <v>83077836</v>
      </c>
      <c r="L49" s="199"/>
      <c r="M49" s="199">
        <v>3396</v>
      </c>
      <c r="N49" s="200"/>
      <c r="O49" s="199"/>
      <c r="P49" s="199"/>
      <c r="Q49" s="199"/>
      <c r="R49" s="199"/>
      <c r="S49" s="199"/>
    </row>
    <row r="50" spans="1:19" ht="12.75">
      <c r="A50" s="226"/>
      <c r="B50" s="224">
        <v>3120</v>
      </c>
      <c r="C50" s="227"/>
      <c r="D50" s="225">
        <v>28248360.2</v>
      </c>
      <c r="L50" s="199"/>
      <c r="M50" s="199"/>
      <c r="N50" s="205">
        <f>SUM(N41:N49)</f>
        <v>346172141.15</v>
      </c>
      <c r="O50" s="199"/>
      <c r="P50" s="199"/>
      <c r="Q50" s="199"/>
      <c r="R50" s="199"/>
      <c r="S50" s="199"/>
    </row>
    <row r="51" spans="1:19" ht="12.75">
      <c r="A51" s="226"/>
      <c r="B51" s="224">
        <v>3150</v>
      </c>
      <c r="C51" s="227"/>
      <c r="D51" s="225">
        <v>22915354</v>
      </c>
      <c r="L51" s="199"/>
      <c r="M51" s="199"/>
      <c r="N51" s="199"/>
      <c r="O51" s="199"/>
      <c r="P51" s="199"/>
      <c r="Q51" s="199"/>
      <c r="R51" s="199"/>
      <c r="S51" s="199"/>
    </row>
    <row r="52" spans="1:19" ht="12.75">
      <c r="A52" s="226"/>
      <c r="B52" s="224">
        <v>3160</v>
      </c>
      <c r="C52" s="227"/>
      <c r="D52" s="225">
        <v>811485</v>
      </c>
      <c r="L52" s="199"/>
      <c r="M52" s="199"/>
      <c r="N52" s="203" t="s">
        <v>455</v>
      </c>
      <c r="O52" s="199"/>
      <c r="P52" s="199"/>
      <c r="Q52" s="209" t="s">
        <v>456</v>
      </c>
      <c r="R52" s="199"/>
      <c r="S52" s="199"/>
    </row>
    <row r="53" spans="1:19" ht="15">
      <c r="A53" s="226"/>
      <c r="B53" s="224">
        <v>3170</v>
      </c>
      <c r="C53" s="227"/>
      <c r="D53" s="225">
        <v>20347</v>
      </c>
      <c r="L53" s="199"/>
      <c r="M53" s="199"/>
      <c r="N53" s="200"/>
      <c r="O53" s="199"/>
      <c r="P53" s="199">
        <v>3110</v>
      </c>
      <c r="Q53" s="205">
        <f>D49</f>
        <v>83077836</v>
      </c>
      <c r="R53" s="199"/>
      <c r="S53" s="208"/>
    </row>
    <row r="54" spans="1:19" ht="12.75">
      <c r="A54" s="226"/>
      <c r="B54" s="224">
        <v>3180</v>
      </c>
      <c r="C54" s="227"/>
      <c r="D54" s="225">
        <v>71064469</v>
      </c>
      <c r="L54" s="199"/>
      <c r="M54" s="199">
        <v>3041</v>
      </c>
      <c r="N54" s="200">
        <f>D47</f>
        <v>48621297.78</v>
      </c>
      <c r="O54" s="199"/>
      <c r="P54" s="199"/>
      <c r="Q54" s="199"/>
      <c r="R54" s="199"/>
      <c r="S54" s="199"/>
    </row>
    <row r="55" spans="1:19" ht="12.75">
      <c r="A55" s="223"/>
      <c r="B55" s="224">
        <v>3200</v>
      </c>
      <c r="C55" s="225">
        <v>27468.08</v>
      </c>
      <c r="D55" s="225">
        <v>48431317.61</v>
      </c>
      <c r="L55" s="199"/>
      <c r="M55" s="199"/>
      <c r="N55" s="205">
        <f>SUM(N53:N54)</f>
        <v>48621297.78</v>
      </c>
      <c r="O55" s="199"/>
      <c r="P55" s="199"/>
      <c r="Q55" s="199"/>
      <c r="R55" s="199"/>
      <c r="S55" s="199"/>
    </row>
    <row r="56" spans="1:19" ht="12.75">
      <c r="A56" s="226"/>
      <c r="B56" s="224">
        <v>3210</v>
      </c>
      <c r="C56" s="225">
        <v>8524.58</v>
      </c>
      <c r="D56" s="225">
        <v>12424486.96</v>
      </c>
      <c r="L56" s="199"/>
      <c r="M56" s="199"/>
      <c r="N56" s="199"/>
      <c r="O56" s="199"/>
      <c r="P56" s="199"/>
      <c r="Q56" s="199"/>
      <c r="R56" s="199"/>
      <c r="S56" s="199"/>
    </row>
    <row r="57" spans="1:19" ht="12.75">
      <c r="A57" s="226"/>
      <c r="B57" s="224">
        <v>3220</v>
      </c>
      <c r="C57" s="225">
        <v>18943.5</v>
      </c>
      <c r="D57" s="225">
        <v>36006830.65</v>
      </c>
      <c r="L57" s="199"/>
      <c r="M57" s="199"/>
      <c r="N57" s="203" t="s">
        <v>457</v>
      </c>
      <c r="O57" s="199"/>
      <c r="P57" s="199"/>
      <c r="Q57" s="203" t="s">
        <v>458</v>
      </c>
      <c r="R57" s="211"/>
      <c r="S57" s="199"/>
    </row>
    <row r="58" spans="1:19" ht="12.75">
      <c r="A58" s="223"/>
      <c r="B58" s="224">
        <v>3300</v>
      </c>
      <c r="C58" s="225">
        <v>20378713.91</v>
      </c>
      <c r="D58" s="225">
        <v>1806148181.6899998</v>
      </c>
      <c r="L58" s="199"/>
      <c r="M58" s="199">
        <v>1610</v>
      </c>
      <c r="N58" s="200">
        <f>D37</f>
        <v>559668052.06</v>
      </c>
      <c r="O58" s="199"/>
      <c r="P58" s="199">
        <v>3314</v>
      </c>
      <c r="Q58" s="200">
        <f>D61</f>
        <v>922174806.04</v>
      </c>
      <c r="R58" s="199"/>
      <c r="S58" s="200"/>
    </row>
    <row r="59" spans="1:19" ht="12.75">
      <c r="A59" s="226"/>
      <c r="B59" s="224">
        <v>3310</v>
      </c>
      <c r="C59" s="225">
        <v>2845738</v>
      </c>
      <c r="D59" s="225">
        <v>1395409039.19</v>
      </c>
      <c r="L59" s="199"/>
      <c r="M59" s="199"/>
      <c r="N59" s="199"/>
      <c r="O59" s="199"/>
      <c r="P59" s="199">
        <v>3315</v>
      </c>
      <c r="Q59" s="200">
        <f>D62-C62</f>
        <v>370016515.37</v>
      </c>
      <c r="R59" s="199"/>
      <c r="S59" s="199"/>
    </row>
    <row r="60" spans="1:19" ht="12.75">
      <c r="A60" s="229"/>
      <c r="B60" s="224">
        <v>3313</v>
      </c>
      <c r="C60" s="227"/>
      <c r="D60" s="225">
        <v>100371979.78</v>
      </c>
      <c r="L60" s="199"/>
      <c r="M60" s="199"/>
      <c r="N60" s="199"/>
      <c r="O60" s="199"/>
      <c r="P60" s="199">
        <v>2912</v>
      </c>
      <c r="Q60" s="210">
        <f>D42</f>
        <v>835461211.88</v>
      </c>
      <c r="R60" s="199"/>
      <c r="S60" s="200">
        <f>N58+Q58+Q59-'форма 3(1кв последний)'!D24-'форма 3(1кв последний)'!D47</f>
        <v>1850245728.4699998</v>
      </c>
    </row>
    <row r="61" spans="1:19" ht="12.75">
      <c r="A61" s="229"/>
      <c r="B61" s="224">
        <v>3314</v>
      </c>
      <c r="C61" s="227"/>
      <c r="D61" s="225">
        <v>922174806.04</v>
      </c>
      <c r="L61" s="199"/>
      <c r="M61" s="199"/>
      <c r="N61" s="199"/>
      <c r="O61" s="199"/>
      <c r="P61" s="199"/>
      <c r="Q61" s="200"/>
      <c r="R61" s="199"/>
      <c r="S61" s="199"/>
    </row>
    <row r="62" spans="1:19" ht="12.75">
      <c r="A62" s="229"/>
      <c r="B62" s="224">
        <v>3315</v>
      </c>
      <c r="C62" s="225">
        <v>2845738</v>
      </c>
      <c r="D62" s="225">
        <v>372862253.37</v>
      </c>
      <c r="L62" s="199"/>
      <c r="M62" s="199"/>
      <c r="N62" s="209"/>
      <c r="O62" s="199"/>
      <c r="P62" s="199"/>
      <c r="Q62" s="199"/>
      <c r="R62" s="199"/>
      <c r="S62" s="199"/>
    </row>
    <row r="63" spans="1:19" ht="12.75">
      <c r="A63" s="226"/>
      <c r="B63" s="224">
        <v>3350</v>
      </c>
      <c r="C63" s="227"/>
      <c r="D63" s="225">
        <v>260764989.8</v>
      </c>
      <c r="L63" s="199"/>
      <c r="M63" s="199"/>
      <c r="N63" s="205"/>
      <c r="O63" s="199"/>
      <c r="P63" s="199"/>
      <c r="Q63" s="205"/>
      <c r="R63" s="199"/>
      <c r="S63" s="199"/>
    </row>
    <row r="64" spans="1:19" ht="12.75">
      <c r="A64" s="226"/>
      <c r="B64" s="224">
        <v>3380</v>
      </c>
      <c r="C64" s="227"/>
      <c r="D64" s="225">
        <v>106749900</v>
      </c>
      <c r="L64" s="199"/>
      <c r="M64" s="199"/>
      <c r="N64" s="199"/>
      <c r="O64" s="199"/>
      <c r="P64" s="199"/>
      <c r="Q64" s="199"/>
      <c r="R64" s="199"/>
      <c r="S64" s="199"/>
    </row>
    <row r="65" spans="1:19" ht="12.75">
      <c r="A65" s="229"/>
      <c r="B65" s="224">
        <v>3385</v>
      </c>
      <c r="C65" s="227"/>
      <c r="D65" s="225">
        <v>106749900</v>
      </c>
      <c r="L65" s="199"/>
      <c r="M65" s="199"/>
      <c r="N65" s="199"/>
      <c r="O65" s="199"/>
      <c r="P65" s="199"/>
      <c r="Q65" s="199"/>
      <c r="R65" s="199"/>
      <c r="S65" s="199"/>
    </row>
    <row r="66" spans="1:19" ht="12.75">
      <c r="A66" s="226"/>
      <c r="B66" s="224">
        <v>3390</v>
      </c>
      <c r="C66" s="225">
        <v>17532975.91</v>
      </c>
      <c r="D66" s="225">
        <v>43224252.7</v>
      </c>
      <c r="L66" s="199"/>
      <c r="M66" s="199"/>
      <c r="N66" s="199"/>
      <c r="O66" s="199"/>
      <c r="P66" s="199"/>
      <c r="Q66" s="200">
        <f>N58+Q58+Q59+Q60-'форма 3(1кв последний)'!D24-'форма 3(1кв последний)'!D47</f>
        <v>2685706940.35</v>
      </c>
      <c r="R66" s="199"/>
      <c r="S66" s="199"/>
    </row>
    <row r="67" spans="1:19" ht="12.75">
      <c r="A67" s="229"/>
      <c r="B67" s="224">
        <v>3394</v>
      </c>
      <c r="C67" s="227"/>
      <c r="D67" s="225">
        <v>121123</v>
      </c>
      <c r="L67" s="199"/>
      <c r="M67" s="199"/>
      <c r="N67" s="200">
        <f>C5+399000000</f>
        <v>1084637490.3</v>
      </c>
      <c r="O67" s="199"/>
      <c r="P67" s="199"/>
      <c r="Q67" s="199"/>
      <c r="R67" s="199"/>
      <c r="S67" s="199"/>
    </row>
    <row r="68" spans="1:19" ht="12.75">
      <c r="A68" s="229"/>
      <c r="B68" s="224">
        <v>3395</v>
      </c>
      <c r="C68" s="227"/>
      <c r="D68" s="225">
        <v>2700792</v>
      </c>
      <c r="L68" s="199"/>
      <c r="M68" s="199"/>
      <c r="N68" s="199"/>
      <c r="O68" s="199"/>
      <c r="P68" s="199"/>
      <c r="Q68" s="199"/>
      <c r="R68" s="199"/>
      <c r="S68" s="199"/>
    </row>
    <row r="69" spans="1:19" ht="12.75">
      <c r="A69" s="229"/>
      <c r="B69" s="224">
        <v>3397</v>
      </c>
      <c r="C69" s="225">
        <v>17532975.91</v>
      </c>
      <c r="D69" s="225">
        <v>31986956.7</v>
      </c>
      <c r="L69" s="199"/>
      <c r="M69" s="199" t="s">
        <v>459</v>
      </c>
      <c r="N69" s="205">
        <f>N14+Q21+T10</f>
        <v>2841588613.2300005</v>
      </c>
      <c r="O69" s="199"/>
      <c r="P69" s="199"/>
      <c r="Q69" s="199"/>
      <c r="R69" s="199"/>
      <c r="S69" s="199"/>
    </row>
    <row r="70" spans="1:19" ht="12.75">
      <c r="A70" s="229"/>
      <c r="B70" s="224">
        <v>3401</v>
      </c>
      <c r="C70" s="227"/>
      <c r="D70" s="225">
        <v>7309200</v>
      </c>
      <c r="L70" s="199"/>
      <c r="M70" s="199"/>
      <c r="N70" s="200"/>
      <c r="O70" s="199"/>
      <c r="P70" s="199"/>
      <c r="Q70" s="200"/>
      <c r="R70" s="199"/>
      <c r="S70" s="199"/>
    </row>
    <row r="71" spans="1:19" ht="12.75">
      <c r="A71" s="229"/>
      <c r="B71" s="224">
        <v>3402</v>
      </c>
      <c r="C71" s="227"/>
      <c r="D71" s="225">
        <v>1106181</v>
      </c>
      <c r="L71" s="199"/>
      <c r="M71" s="199" t="s">
        <v>460</v>
      </c>
      <c r="N71" s="200">
        <f>N36+Q36+N50+Q41+Q53+N58+Q58+Q59+Q60+N54+Q46</f>
        <v>3514675664.39</v>
      </c>
      <c r="O71" s="199"/>
      <c r="P71" s="199"/>
      <c r="Q71" s="200"/>
      <c r="R71" s="199"/>
      <c r="S71" s="199"/>
    </row>
    <row r="72" spans="1:19" ht="12.75">
      <c r="A72" s="223"/>
      <c r="B72" s="224">
        <v>3500</v>
      </c>
      <c r="C72" s="225">
        <v>1933420272.46</v>
      </c>
      <c r="D72" s="227"/>
      <c r="L72" s="199"/>
      <c r="M72" s="199"/>
      <c r="N72" s="200"/>
      <c r="O72" s="199"/>
      <c r="P72" s="199"/>
      <c r="Q72" s="200"/>
      <c r="R72" s="199"/>
      <c r="S72" s="199"/>
    </row>
    <row r="73" spans="1:19" ht="15">
      <c r="A73" s="226"/>
      <c r="B73" s="224">
        <v>3510</v>
      </c>
      <c r="C73" s="225">
        <v>1933420272.46</v>
      </c>
      <c r="D73" s="227"/>
      <c r="L73" s="199"/>
      <c r="M73" s="199"/>
      <c r="N73" s="200"/>
      <c r="O73" s="199"/>
      <c r="P73" s="199"/>
      <c r="Q73" s="200"/>
      <c r="R73" s="199"/>
      <c r="S73" s="206"/>
    </row>
    <row r="74" spans="1:19" ht="12.75">
      <c r="A74" s="229"/>
      <c r="B74" s="224">
        <v>3515</v>
      </c>
      <c r="C74" s="232">
        <v>1933420272.46</v>
      </c>
      <c r="D74" s="227"/>
      <c r="L74" s="199"/>
      <c r="M74" s="199"/>
      <c r="N74" s="200"/>
      <c r="O74" s="199"/>
      <c r="P74" s="199"/>
      <c r="Q74" s="200"/>
      <c r="R74" s="199"/>
      <c r="S74" s="199"/>
    </row>
    <row r="75" spans="1:19" ht="12.75">
      <c r="A75" s="223"/>
      <c r="B75" s="224">
        <v>6100</v>
      </c>
      <c r="C75" s="225">
        <v>2680156.58</v>
      </c>
      <c r="D75" s="225">
        <v>182947.67</v>
      </c>
      <c r="L75" s="199"/>
      <c r="M75" s="199"/>
      <c r="N75" s="200"/>
      <c r="O75" s="199"/>
      <c r="P75" s="199"/>
      <c r="Q75" s="200"/>
      <c r="R75" s="199"/>
      <c r="S75" s="199"/>
    </row>
    <row r="76" spans="1:19" ht="12.75">
      <c r="A76" s="226"/>
      <c r="B76" s="224">
        <v>6110</v>
      </c>
      <c r="C76" s="225">
        <v>2680156.58</v>
      </c>
      <c r="D76" s="225">
        <v>182947.67</v>
      </c>
      <c r="L76" s="199"/>
      <c r="M76" s="199"/>
      <c r="N76" s="205">
        <f>N67+N69-N71</f>
        <v>411550439.1400008</v>
      </c>
      <c r="O76" s="199"/>
      <c r="P76" s="199"/>
      <c r="Q76" s="200"/>
      <c r="R76" s="199"/>
      <c r="S76" s="199"/>
    </row>
    <row r="77" spans="1:19" ht="12.75">
      <c r="A77" s="229"/>
      <c r="B77" s="224">
        <v>6111</v>
      </c>
      <c r="C77" s="232">
        <v>2680156.58</v>
      </c>
      <c r="D77" s="232">
        <v>182947.67</v>
      </c>
      <c r="L77" s="199"/>
      <c r="M77" s="199"/>
      <c r="N77" s="210"/>
      <c r="O77" s="199"/>
      <c r="P77" s="199"/>
      <c r="Q77" s="205"/>
      <c r="R77" s="199"/>
      <c r="S77" s="199"/>
    </row>
    <row r="78" spans="1:4" ht="12.75">
      <c r="A78" s="223"/>
      <c r="B78" s="224">
        <v>7200</v>
      </c>
      <c r="C78" s="227"/>
      <c r="D78" s="225">
        <v>831503.53</v>
      </c>
    </row>
    <row r="79" spans="1:14" ht="12.75">
      <c r="A79" s="226"/>
      <c r="B79" s="224">
        <v>7210</v>
      </c>
      <c r="C79" s="227"/>
      <c r="D79" s="225">
        <v>579044.39</v>
      </c>
      <c r="N79" s="60"/>
    </row>
    <row r="80" spans="1:14" ht="12.75">
      <c r="A80" s="226"/>
      <c r="B80" s="224">
        <v>7211</v>
      </c>
      <c r="C80" s="227"/>
      <c r="D80" s="225">
        <v>252459.14</v>
      </c>
      <c r="N80" s="60">
        <f>C86-N76</f>
        <v>9085553.909999192</v>
      </c>
    </row>
    <row r="81" spans="1:4" ht="12.75">
      <c r="A81" s="223"/>
      <c r="B81" s="224">
        <v>7400</v>
      </c>
      <c r="C81" s="227"/>
      <c r="D81" s="230">
        <v>10</v>
      </c>
    </row>
    <row r="82" spans="1:4" ht="12.75">
      <c r="A82" s="226"/>
      <c r="B82" s="224">
        <v>7470</v>
      </c>
      <c r="C82" s="227"/>
      <c r="D82" s="230">
        <v>10</v>
      </c>
    </row>
    <row r="83" spans="1:4" ht="12.75">
      <c r="A83" s="223"/>
      <c r="B83" s="224">
        <v>8400</v>
      </c>
      <c r="C83" s="227"/>
      <c r="D83" s="225">
        <v>57576.9</v>
      </c>
    </row>
    <row r="84" spans="1:4" ht="12.75">
      <c r="A84" s="226"/>
      <c r="B84" s="224">
        <v>8410</v>
      </c>
      <c r="C84" s="227"/>
      <c r="D84" s="225">
        <v>57576.9</v>
      </c>
    </row>
    <row r="85" spans="1:4" ht="12.75">
      <c r="A85" s="231"/>
      <c r="B85" s="220" t="s">
        <v>448</v>
      </c>
      <c r="C85" s="221">
        <v>29538113710.160004</v>
      </c>
      <c r="D85" s="221">
        <v>29803115207.41</v>
      </c>
    </row>
    <row r="86" spans="1:4" ht="24">
      <c r="A86" s="231"/>
      <c r="B86" s="220" t="s">
        <v>449</v>
      </c>
      <c r="C86" s="221">
        <v>420635993.05</v>
      </c>
      <c r="D86" s="2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48"/>
      <c r="C1" s="45"/>
      <c r="D1" s="45" t="s">
        <v>314</v>
      </c>
      <c r="E1" s="96"/>
    </row>
    <row r="2" spans="2:5" ht="15">
      <c r="B2" s="48"/>
      <c r="C2" s="45" t="s">
        <v>0</v>
      </c>
      <c r="D2" s="45"/>
      <c r="E2" s="96"/>
    </row>
    <row r="3" spans="2:5" ht="15">
      <c r="B3" s="48"/>
      <c r="C3" s="45" t="s">
        <v>67</v>
      </c>
      <c r="D3" s="45"/>
      <c r="E3" s="96"/>
    </row>
    <row r="4" spans="2:5" ht="15">
      <c r="B4" s="48"/>
      <c r="C4" s="48"/>
      <c r="D4" s="48"/>
      <c r="E4" s="48"/>
    </row>
    <row r="5" spans="2:5" ht="15.75">
      <c r="B5" s="47" t="s">
        <v>315</v>
      </c>
      <c r="C5" s="48"/>
      <c r="D5" s="48"/>
      <c r="E5" s="48"/>
    </row>
    <row r="6" spans="2:5" ht="15.75">
      <c r="B6" s="47"/>
      <c r="C6" s="48"/>
      <c r="D6" s="48"/>
      <c r="E6" s="48"/>
    </row>
    <row r="7" spans="2:5" ht="15.75">
      <c r="B7" s="49" t="s">
        <v>625</v>
      </c>
      <c r="C7" s="48"/>
      <c r="D7" s="48"/>
      <c r="E7" s="48"/>
    </row>
    <row r="8" spans="2:5" ht="15">
      <c r="B8" s="48"/>
      <c r="C8" s="48"/>
      <c r="D8" s="48"/>
      <c r="E8" s="48"/>
    </row>
    <row r="9" spans="2:5" ht="12.75" customHeight="1">
      <c r="B9" s="48"/>
      <c r="C9" s="48"/>
      <c r="D9" s="48"/>
      <c r="E9" s="50" t="s">
        <v>69</v>
      </c>
    </row>
    <row r="10" spans="2:5" ht="3" customHeight="1" hidden="1">
      <c r="B10" s="48"/>
      <c r="C10" s="48"/>
      <c r="D10" s="48"/>
      <c r="E10" s="48"/>
    </row>
    <row r="11" spans="2:5" ht="15.75" thickBot="1">
      <c r="B11" s="48"/>
      <c r="C11" s="48"/>
      <c r="D11" s="48"/>
      <c r="E11" s="48"/>
    </row>
    <row r="12" spans="2:5" ht="63.75" customHeight="1" thickBot="1">
      <c r="B12" s="51" t="s">
        <v>8</v>
      </c>
      <c r="C12" s="52" t="s">
        <v>1</v>
      </c>
      <c r="D12" s="52" t="s">
        <v>9</v>
      </c>
      <c r="E12" s="52" t="s">
        <v>316</v>
      </c>
    </row>
    <row r="13" spans="2:5" ht="16.5" thickBot="1">
      <c r="B13" s="53" t="s">
        <v>317</v>
      </c>
      <c r="C13" s="54">
        <v>10</v>
      </c>
      <c r="D13" s="97">
        <v>2470818</v>
      </c>
      <c r="E13" s="97">
        <v>807228</v>
      </c>
    </row>
    <row r="14" spans="2:5" ht="34.5" customHeight="1" thickBot="1">
      <c r="B14" s="53" t="s">
        <v>318</v>
      </c>
      <c r="C14" s="54">
        <v>11</v>
      </c>
      <c r="D14" s="98">
        <v>1527166</v>
      </c>
      <c r="E14" s="99">
        <v>539319</v>
      </c>
    </row>
    <row r="15" spans="2:5" ht="30.75" customHeight="1" thickBot="1">
      <c r="B15" s="53" t="s">
        <v>319</v>
      </c>
      <c r="C15" s="54">
        <v>12</v>
      </c>
      <c r="D15" s="62">
        <f>D13-D14</f>
        <v>943652</v>
      </c>
      <c r="E15" s="62">
        <f>E13-E14</f>
        <v>267909</v>
      </c>
    </row>
    <row r="16" spans="2:5" ht="24.75" customHeight="1" thickBot="1">
      <c r="B16" s="53" t="s">
        <v>320</v>
      </c>
      <c r="C16" s="54">
        <v>13</v>
      </c>
      <c r="D16" s="57">
        <v>22526</v>
      </c>
      <c r="E16" s="57">
        <v>6338</v>
      </c>
    </row>
    <row r="17" spans="2:5" ht="21" customHeight="1" thickBot="1">
      <c r="B17" s="53" t="s">
        <v>321</v>
      </c>
      <c r="C17" s="54">
        <v>14</v>
      </c>
      <c r="D17" s="57">
        <v>199945</v>
      </c>
      <c r="E17" s="57">
        <v>24699</v>
      </c>
    </row>
    <row r="18" spans="2:7" ht="16.5" thickBot="1">
      <c r="B18" s="53" t="s">
        <v>322</v>
      </c>
      <c r="C18" s="54">
        <v>15</v>
      </c>
      <c r="D18" s="57"/>
      <c r="E18" s="57"/>
      <c r="G18" s="66"/>
    </row>
    <row r="19" spans="2:5" ht="16.5" thickBot="1">
      <c r="B19" s="53" t="s">
        <v>323</v>
      </c>
      <c r="C19" s="54">
        <v>16</v>
      </c>
      <c r="D19" s="57">
        <v>16826</v>
      </c>
      <c r="E19" s="57">
        <v>171</v>
      </c>
    </row>
    <row r="20" spans="2:5" ht="35.25" customHeight="1" thickBot="1">
      <c r="B20" s="53" t="s">
        <v>324</v>
      </c>
      <c r="C20" s="54">
        <v>20</v>
      </c>
      <c r="D20" s="57">
        <f>D15-D16-D17+D19</f>
        <v>738007</v>
      </c>
      <c r="E20" s="57">
        <f>E15-E16-E17+E19</f>
        <v>237043</v>
      </c>
    </row>
    <row r="21" spans="2:7" ht="24" customHeight="1" thickBot="1">
      <c r="B21" s="53" t="s">
        <v>325</v>
      </c>
      <c r="C21" s="54">
        <v>21</v>
      </c>
      <c r="D21" s="57">
        <v>12037</v>
      </c>
      <c r="E21" s="57">
        <v>393</v>
      </c>
      <c r="G21" s="66"/>
    </row>
    <row r="22" spans="2:5" ht="29.25" customHeight="1" thickBot="1">
      <c r="B22" s="53" t="s">
        <v>326</v>
      </c>
      <c r="C22" s="54">
        <v>22</v>
      </c>
      <c r="D22" s="57">
        <v>67783</v>
      </c>
      <c r="E22" s="57">
        <v>12424</v>
      </c>
    </row>
    <row r="23" spans="2:5" ht="62.25" customHeight="1" thickBot="1">
      <c r="B23" s="53" t="s">
        <v>327</v>
      </c>
      <c r="C23" s="54">
        <v>23</v>
      </c>
      <c r="D23" s="57"/>
      <c r="E23" s="57"/>
    </row>
    <row r="24" spans="2:5" ht="20.25" customHeight="1" thickBot="1">
      <c r="B24" s="53" t="s">
        <v>328</v>
      </c>
      <c r="C24" s="54">
        <v>24</v>
      </c>
      <c r="D24" s="57"/>
      <c r="E24" s="57"/>
    </row>
    <row r="25" spans="2:5" ht="17.25" customHeight="1" thickBot="1">
      <c r="B25" s="53" t="s">
        <v>329</v>
      </c>
      <c r="C25" s="54">
        <v>25</v>
      </c>
      <c r="D25" s="57"/>
      <c r="E25" s="57"/>
    </row>
    <row r="26" spans="2:7" ht="36" customHeight="1" thickBot="1">
      <c r="B26" s="53" t="s">
        <v>330</v>
      </c>
      <c r="C26" s="54">
        <v>100</v>
      </c>
      <c r="D26" s="62">
        <f>D15-D16-D17+D19+D21-D22</f>
        <v>682261</v>
      </c>
      <c r="E26" s="62">
        <f>E20+E21-E22</f>
        <v>225012</v>
      </c>
      <c r="G26" s="66"/>
    </row>
    <row r="27" spans="2:5" ht="23.25" customHeight="1" thickBot="1">
      <c r="B27" s="53" t="s">
        <v>331</v>
      </c>
      <c r="C27" s="51">
        <v>101</v>
      </c>
      <c r="D27" s="100">
        <v>83078</v>
      </c>
      <c r="E27" s="100">
        <v>27623</v>
      </c>
    </row>
    <row r="28" spans="2:7" ht="54.75" customHeight="1" thickBot="1">
      <c r="B28" s="53" t="s">
        <v>332</v>
      </c>
      <c r="C28" s="54">
        <v>200</v>
      </c>
      <c r="D28" s="57">
        <f>D26-D27</f>
        <v>599183</v>
      </c>
      <c r="E28" s="57">
        <f>E26-E27</f>
        <v>197389</v>
      </c>
      <c r="G28" s="66"/>
    </row>
    <row r="29" spans="2:5" ht="48.75" customHeight="1" thickBot="1">
      <c r="B29" s="53" t="s">
        <v>333</v>
      </c>
      <c r="C29" s="54">
        <v>201</v>
      </c>
      <c r="D29" s="57"/>
      <c r="E29" s="57"/>
    </row>
    <row r="30" spans="2:5" ht="33.75" customHeight="1" thickBot="1">
      <c r="B30" s="53" t="s">
        <v>334</v>
      </c>
      <c r="C30" s="54">
        <v>300</v>
      </c>
      <c r="D30" s="62">
        <f>D28+D29</f>
        <v>599183</v>
      </c>
      <c r="E30" s="62">
        <f>E28+E29</f>
        <v>197389</v>
      </c>
    </row>
    <row r="31" spans="2:9" ht="16.5" thickBot="1">
      <c r="B31" s="53" t="s">
        <v>335</v>
      </c>
      <c r="C31" s="54"/>
      <c r="D31" s="57">
        <f>D30*78.64%</f>
        <v>471197.5112</v>
      </c>
      <c r="E31" s="57">
        <f>E30*78.64%</f>
        <v>155226.7096</v>
      </c>
      <c r="I31">
        <f>599183-599281</f>
        <v>-98</v>
      </c>
    </row>
    <row r="32" spans="2:5" ht="16.5" thickBot="1">
      <c r="B32" s="53" t="s">
        <v>336</v>
      </c>
      <c r="C32" s="54"/>
      <c r="D32" s="57">
        <f>D30-D31</f>
        <v>127985.48879999999</v>
      </c>
      <c r="E32" s="57">
        <f>E30-E31</f>
        <v>42162.2904</v>
      </c>
    </row>
    <row r="33" spans="2:5" ht="15">
      <c r="B33" s="101"/>
      <c r="C33" s="48"/>
      <c r="D33" s="48"/>
      <c r="E33" s="102"/>
    </row>
    <row r="34" spans="2:5" ht="15">
      <c r="B34" s="103" t="s">
        <v>2</v>
      </c>
      <c r="C34" s="48"/>
      <c r="D34" s="48"/>
      <c r="E34" s="102"/>
    </row>
    <row r="35" spans="2:5" ht="15">
      <c r="B35" s="101"/>
      <c r="C35" s="48"/>
      <c r="D35" s="48"/>
      <c r="E35" s="102"/>
    </row>
    <row r="36" spans="2:5" ht="15">
      <c r="B36" s="103" t="s">
        <v>3</v>
      </c>
      <c r="C36" s="48"/>
      <c r="D36" s="48"/>
      <c r="E36" s="102"/>
    </row>
    <row r="37" spans="2:4" ht="18">
      <c r="B37" s="104"/>
      <c r="D37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49"/>
  <sheetViews>
    <sheetView zoomScalePageLayoutView="0" workbookViewId="0" topLeftCell="A143">
      <selection activeCell="F65" sqref="F65"/>
    </sheetView>
  </sheetViews>
  <sheetFormatPr defaultColWidth="9.00390625" defaultRowHeight="12.75"/>
  <cols>
    <col min="2" max="2" width="28.00390625" style="0" customWidth="1"/>
    <col min="3" max="3" width="17.625" style="0" customWidth="1"/>
    <col min="4" max="4" width="15.00390625" style="0" customWidth="1"/>
    <col min="5" max="5" width="0.12890625" style="0" hidden="1" customWidth="1"/>
    <col min="6" max="6" width="11.75390625" style="0" hidden="1" customWidth="1"/>
    <col min="7" max="7" width="12.75390625" style="0" hidden="1" customWidth="1"/>
    <col min="8" max="8" width="12.875" style="0" hidden="1" customWidth="1"/>
    <col min="9" max="9" width="9.125" style="0" hidden="1" customWidth="1"/>
    <col min="10" max="10" width="11.875" style="0" hidden="1" customWidth="1"/>
    <col min="11" max="11" width="14.125" style="0" hidden="1" customWidth="1"/>
    <col min="12" max="12" width="13.125" style="0" hidden="1" customWidth="1"/>
    <col min="13" max="13" width="15.625" style="0" hidden="1" customWidth="1"/>
    <col min="14" max="14" width="12.75390625" style="0" hidden="1" customWidth="1"/>
    <col min="15" max="15" width="16.00390625" style="0" hidden="1" customWidth="1"/>
    <col min="16" max="16" width="13.125" style="0" hidden="1" customWidth="1"/>
    <col min="17" max="17" width="15.00390625" style="0" hidden="1" customWidth="1"/>
    <col min="18" max="18" width="12.375" style="0" hidden="1" customWidth="1"/>
    <col min="19" max="19" width="11.625" style="0" hidden="1" customWidth="1"/>
    <col min="20" max="20" width="11.875" style="0" hidden="1" customWidth="1"/>
    <col min="21" max="32" width="9.125" style="0" hidden="1" customWidth="1"/>
    <col min="33" max="33" width="1.25" style="0" hidden="1" customWidth="1"/>
    <col min="34" max="34" width="9.125" style="0" hidden="1" customWidth="1"/>
    <col min="35" max="35" width="15.25390625" style="0" customWidth="1"/>
    <col min="36" max="36" width="18.125" style="0" customWidth="1"/>
    <col min="37" max="37" width="11.125" style="0" customWidth="1"/>
    <col min="38" max="38" width="18.875" style="0" customWidth="1"/>
    <col min="41" max="41" width="13.375" style="0" bestFit="1" customWidth="1"/>
  </cols>
  <sheetData>
    <row r="1" spans="1:38" ht="12.75">
      <c r="A1" s="234" t="s">
        <v>466</v>
      </c>
      <c r="B1" s="235"/>
      <c r="C1" s="236" t="s">
        <v>467</v>
      </c>
      <c r="D1" s="312"/>
      <c r="E1" s="312"/>
      <c r="F1" s="312"/>
      <c r="G1" s="312"/>
      <c r="H1" s="312"/>
      <c r="I1" s="312"/>
      <c r="J1" s="312"/>
      <c r="K1" s="312"/>
      <c r="L1" s="237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</row>
    <row r="2" spans="1:38" ht="12.75">
      <c r="A2" s="239"/>
      <c r="B2" s="313" t="s">
        <v>468</v>
      </c>
      <c r="C2" s="313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314"/>
      <c r="AJ2" s="314"/>
      <c r="AK2" s="314"/>
      <c r="AL2" s="314"/>
    </row>
    <row r="3" spans="1:38" ht="25.5" customHeight="1">
      <c r="A3" s="241"/>
      <c r="B3" s="242"/>
      <c r="C3" s="243" t="s">
        <v>469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315"/>
      <c r="AJ3" s="315"/>
      <c r="AK3" s="315"/>
      <c r="AL3" s="315"/>
    </row>
    <row r="4" spans="1:38" ht="54" customHeight="1">
      <c r="A4" s="244" t="s">
        <v>470</v>
      </c>
      <c r="B4" s="245"/>
      <c r="C4" s="244" t="s">
        <v>471</v>
      </c>
      <c r="D4" s="246" t="s">
        <v>472</v>
      </c>
      <c r="E4" s="246" t="s">
        <v>473</v>
      </c>
      <c r="F4" s="246" t="s">
        <v>474</v>
      </c>
      <c r="G4" s="246" t="s">
        <v>475</v>
      </c>
      <c r="H4" s="246" t="s">
        <v>476</v>
      </c>
      <c r="I4" s="246" t="s">
        <v>477</v>
      </c>
      <c r="J4" s="246" t="s">
        <v>478</v>
      </c>
      <c r="K4" s="246" t="s">
        <v>479</v>
      </c>
      <c r="L4" s="246" t="s">
        <v>480</v>
      </c>
      <c r="M4" s="246" t="s">
        <v>481</v>
      </c>
      <c r="N4" s="246" t="s">
        <v>482</v>
      </c>
      <c r="O4" s="246" t="s">
        <v>483</v>
      </c>
      <c r="P4" s="246" t="s">
        <v>484</v>
      </c>
      <c r="Q4" s="246" t="s">
        <v>485</v>
      </c>
      <c r="R4" s="246" t="s">
        <v>486</v>
      </c>
      <c r="S4" s="246" t="s">
        <v>487</v>
      </c>
      <c r="T4" s="246" t="s">
        <v>488</v>
      </c>
      <c r="U4" s="246" t="s">
        <v>489</v>
      </c>
      <c r="V4" s="246" t="s">
        <v>490</v>
      </c>
      <c r="W4" s="246" t="s">
        <v>491</v>
      </c>
      <c r="X4" s="246" t="s">
        <v>492</v>
      </c>
      <c r="Y4" s="246" t="s">
        <v>493</v>
      </c>
      <c r="Z4" s="246" t="s">
        <v>494</v>
      </c>
      <c r="AA4" s="246" t="s">
        <v>495</v>
      </c>
      <c r="AB4" s="246" t="s">
        <v>496</v>
      </c>
      <c r="AC4" s="246" t="s">
        <v>497</v>
      </c>
      <c r="AD4" s="246" t="s">
        <v>498</v>
      </c>
      <c r="AE4" s="246" t="s">
        <v>499</v>
      </c>
      <c r="AF4" s="246" t="s">
        <v>500</v>
      </c>
      <c r="AG4" s="246" t="s">
        <v>501</v>
      </c>
      <c r="AH4" s="246" t="s">
        <v>502</v>
      </c>
      <c r="AI4" s="244" t="s">
        <v>503</v>
      </c>
      <c r="AJ4" s="244" t="s">
        <v>504</v>
      </c>
      <c r="AK4" s="244" t="s">
        <v>505</v>
      </c>
      <c r="AL4" s="244" t="s">
        <v>506</v>
      </c>
    </row>
    <row r="5" spans="1:38" ht="41.25" customHeight="1">
      <c r="A5" s="247">
        <v>1</v>
      </c>
      <c r="B5" s="241" t="s">
        <v>507</v>
      </c>
      <c r="C5" s="248"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8">
        <v>0</v>
      </c>
      <c r="AJ5" s="248">
        <v>0</v>
      </c>
      <c r="AK5" s="248">
        <v>0</v>
      </c>
      <c r="AL5" s="250">
        <v>0</v>
      </c>
    </row>
    <row r="6" spans="1:38" ht="38.25" customHeight="1">
      <c r="A6" s="247">
        <v>2</v>
      </c>
      <c r="B6" s="241" t="s">
        <v>508</v>
      </c>
      <c r="C6" s="251">
        <v>1207496820.18</v>
      </c>
      <c r="D6" s="252">
        <v>7106107.71</v>
      </c>
      <c r="E6" s="253">
        <v>981480</v>
      </c>
      <c r="F6" s="252">
        <v>543666.82</v>
      </c>
      <c r="G6" s="252">
        <v>1026520.63</v>
      </c>
      <c r="H6" s="252">
        <v>62069.27</v>
      </c>
      <c r="I6" s="252">
        <v>47916.32</v>
      </c>
      <c r="J6" s="252">
        <v>904767.62</v>
      </c>
      <c r="K6" s="252">
        <v>4514010.55</v>
      </c>
      <c r="L6" s="254">
        <v>5821.2</v>
      </c>
      <c r="M6" s="252">
        <v>472116.08</v>
      </c>
      <c r="N6" s="252">
        <v>7494431.18</v>
      </c>
      <c r="O6" s="252">
        <v>111567120.52</v>
      </c>
      <c r="P6" s="252">
        <v>65206.52</v>
      </c>
      <c r="Q6" s="252">
        <v>242818558.08</v>
      </c>
      <c r="R6" s="252">
        <v>29542978.75</v>
      </c>
      <c r="S6" s="253">
        <v>23152000</v>
      </c>
      <c r="T6" s="252">
        <v>270448.93</v>
      </c>
      <c r="U6" s="253">
        <v>776921600</v>
      </c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1">
        <v>1643340269.37</v>
      </c>
      <c r="AJ6" s="251">
        <v>1643340269.37</v>
      </c>
      <c r="AK6" s="250">
        <v>0</v>
      </c>
      <c r="AL6" s="251">
        <v>2850837089.55</v>
      </c>
    </row>
    <row r="7" spans="1:38" ht="12.75">
      <c r="A7" s="247">
        <v>3</v>
      </c>
      <c r="B7" s="255" t="s">
        <v>13</v>
      </c>
      <c r="C7" s="256">
        <v>0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8" t="s">
        <v>509</v>
      </c>
      <c r="AJ7" s="256">
        <v>0</v>
      </c>
      <c r="AK7" s="256">
        <v>0</v>
      </c>
      <c r="AL7" s="250">
        <v>0</v>
      </c>
    </row>
    <row r="8" spans="1:38" ht="25.5" customHeight="1">
      <c r="A8" s="247">
        <v>4</v>
      </c>
      <c r="B8" s="255" t="s">
        <v>510</v>
      </c>
      <c r="C8" s="256">
        <v>0</v>
      </c>
      <c r="D8" s="249" t="s">
        <v>511</v>
      </c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8">
        <v>0</v>
      </c>
      <c r="AJ8" s="256">
        <v>0</v>
      </c>
      <c r="AK8" s="256">
        <v>0</v>
      </c>
      <c r="AL8" s="250">
        <v>0</v>
      </c>
    </row>
    <row r="9" spans="1:38" ht="12.75">
      <c r="A9" s="247">
        <v>5</v>
      </c>
      <c r="B9" s="255" t="s">
        <v>512</v>
      </c>
      <c r="C9" s="257">
        <v>66722711.2</v>
      </c>
      <c r="D9" s="252">
        <v>7106107.71</v>
      </c>
      <c r="E9" s="253">
        <v>981480</v>
      </c>
      <c r="F9" s="252">
        <v>543666.82</v>
      </c>
      <c r="G9" s="252">
        <v>1026520.63</v>
      </c>
      <c r="H9" s="252">
        <v>62069.27</v>
      </c>
      <c r="I9" s="252">
        <v>47916.32</v>
      </c>
      <c r="J9" s="252">
        <v>904767.62</v>
      </c>
      <c r="K9" s="252">
        <v>4514010.55</v>
      </c>
      <c r="L9" s="254">
        <v>5821.2</v>
      </c>
      <c r="M9" s="252">
        <v>472116.08</v>
      </c>
      <c r="N9" s="252">
        <v>380734.59</v>
      </c>
      <c r="O9" s="252">
        <v>6585183.97</v>
      </c>
      <c r="P9" s="252">
        <v>65206.52</v>
      </c>
      <c r="Q9" s="252">
        <v>10586558.08</v>
      </c>
      <c r="R9" s="252">
        <v>10018102.91</v>
      </c>
      <c r="S9" s="253">
        <v>23152000</v>
      </c>
      <c r="T9" s="252">
        <v>270448.93</v>
      </c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58" t="s">
        <v>513</v>
      </c>
      <c r="AJ9" s="257">
        <v>814661708.28</v>
      </c>
      <c r="AK9" s="256">
        <v>0</v>
      </c>
      <c r="AL9" s="251">
        <v>881384419.48</v>
      </c>
    </row>
    <row r="10" spans="1:38" ht="12.75">
      <c r="A10" s="247">
        <v>6</v>
      </c>
      <c r="B10" s="255" t="s">
        <v>15</v>
      </c>
      <c r="C10" s="256">
        <v>0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8">
        <v>0</v>
      </c>
      <c r="AJ10" s="256">
        <v>0</v>
      </c>
      <c r="AK10" s="256">
        <v>0</v>
      </c>
      <c r="AL10" s="250">
        <v>0</v>
      </c>
    </row>
    <row r="11" spans="1:38" ht="12.75">
      <c r="A11" s="247">
        <v>7</v>
      </c>
      <c r="B11" s="255" t="s">
        <v>514</v>
      </c>
      <c r="C11" s="257">
        <v>1140774108.98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2">
        <v>7113696.59</v>
      </c>
      <c r="O11" s="252">
        <v>104981936.55</v>
      </c>
      <c r="P11" s="249"/>
      <c r="Q11" s="253">
        <v>232232000</v>
      </c>
      <c r="R11" s="252">
        <v>19524875.84</v>
      </c>
      <c r="S11" s="249"/>
      <c r="T11" s="249"/>
      <c r="U11" s="253">
        <v>776921600</v>
      </c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58">
        <v>792646163.48</v>
      </c>
      <c r="AJ11" s="257">
        <v>792646163.48</v>
      </c>
      <c r="AK11" s="256">
        <v>0</v>
      </c>
      <c r="AL11" s="251">
        <v>1933420272.46</v>
      </c>
    </row>
    <row r="12" spans="1:38" ht="12.75">
      <c r="A12" s="247">
        <v>8</v>
      </c>
      <c r="B12" s="255" t="s">
        <v>515</v>
      </c>
      <c r="C12" s="256">
        <v>0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8">
        <v>0</v>
      </c>
      <c r="AJ12" s="256">
        <v>0</v>
      </c>
      <c r="AK12" s="256">
        <v>0</v>
      </c>
      <c r="AL12" s="250">
        <v>0</v>
      </c>
    </row>
    <row r="13" spans="1:38" ht="28.5" customHeight="1">
      <c r="A13" s="247">
        <v>9</v>
      </c>
      <c r="B13" s="241" t="s">
        <v>516</v>
      </c>
      <c r="C13" s="250">
        <v>0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51">
        <v>12037023.31</v>
      </c>
      <c r="AJ13" s="251">
        <v>12037023.31</v>
      </c>
      <c r="AK13" s="250">
        <v>0</v>
      </c>
      <c r="AL13" s="251">
        <v>12037023.31</v>
      </c>
    </row>
    <row r="14" spans="1:38" ht="30.75" customHeight="1">
      <c r="A14" s="247">
        <v>10</v>
      </c>
      <c r="B14" s="259" t="s">
        <v>517</v>
      </c>
      <c r="C14" s="256">
        <v>0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8">
        <v>0</v>
      </c>
      <c r="AJ14" s="256">
        <v>0</v>
      </c>
      <c r="AK14" s="256">
        <v>0</v>
      </c>
      <c r="AL14" s="250">
        <v>0</v>
      </c>
    </row>
    <row r="15" spans="1:38" ht="33.75" customHeight="1">
      <c r="A15" s="247">
        <v>11</v>
      </c>
      <c r="B15" s="259" t="s">
        <v>518</v>
      </c>
      <c r="C15" s="256">
        <v>0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8">
        <v>0</v>
      </c>
      <c r="AJ15" s="256">
        <v>0</v>
      </c>
      <c r="AK15" s="256">
        <v>0</v>
      </c>
      <c r="AL15" s="250">
        <v>0</v>
      </c>
    </row>
    <row r="16" spans="1:38" ht="34.5" customHeight="1">
      <c r="A16" s="247">
        <v>12</v>
      </c>
      <c r="B16" s="259" t="s">
        <v>519</v>
      </c>
      <c r="C16" s="256">
        <v>0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8">
        <v>0</v>
      </c>
      <c r="AJ16" s="256">
        <v>0</v>
      </c>
      <c r="AK16" s="256">
        <v>0</v>
      </c>
      <c r="AL16" s="250">
        <v>0</v>
      </c>
    </row>
    <row r="17" spans="1:38" ht="35.25" customHeight="1">
      <c r="A17" s="247">
        <v>13</v>
      </c>
      <c r="B17" s="259" t="s">
        <v>520</v>
      </c>
      <c r="C17" s="256">
        <v>0</v>
      </c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58">
        <v>12037023.31</v>
      </c>
      <c r="AJ17" s="257">
        <v>12037023.31</v>
      </c>
      <c r="AK17" s="256">
        <v>0</v>
      </c>
      <c r="AL17" s="251">
        <v>12037023.31</v>
      </c>
    </row>
    <row r="18" spans="1:38" ht="34.5" customHeight="1">
      <c r="A18" s="247">
        <v>14</v>
      </c>
      <c r="B18" s="259" t="s">
        <v>521</v>
      </c>
      <c r="C18" s="256">
        <v>0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8">
        <v>0</v>
      </c>
      <c r="AJ18" s="256">
        <v>0</v>
      </c>
      <c r="AK18" s="256">
        <v>0</v>
      </c>
      <c r="AL18" s="250">
        <v>0</v>
      </c>
    </row>
    <row r="19" spans="1:38" ht="45.75" customHeight="1">
      <c r="A19" s="247">
        <v>15</v>
      </c>
      <c r="B19" s="241" t="s">
        <v>522</v>
      </c>
      <c r="C19" s="250">
        <v>0</v>
      </c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50">
        <v>0</v>
      </c>
      <c r="AJ19" s="250">
        <v>0</v>
      </c>
      <c r="AK19" s="250">
        <v>0</v>
      </c>
      <c r="AL19" s="250">
        <v>0</v>
      </c>
    </row>
    <row r="20" spans="1:41" ht="34.5" customHeight="1">
      <c r="A20" s="247">
        <v>16</v>
      </c>
      <c r="B20" s="259" t="s">
        <v>523</v>
      </c>
      <c r="C20" s="256">
        <v>0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8">
        <v>0</v>
      </c>
      <c r="AJ20" s="256">
        <v>0</v>
      </c>
      <c r="AK20" s="256">
        <v>0</v>
      </c>
      <c r="AL20" s="250">
        <v>0</v>
      </c>
      <c r="AO20" s="263">
        <f>AL17+AL35</f>
        <v>36032397.61</v>
      </c>
    </row>
    <row r="21" spans="1:38" ht="31.5" customHeight="1">
      <c r="A21" s="247">
        <v>17</v>
      </c>
      <c r="B21" s="259" t="s">
        <v>524</v>
      </c>
      <c r="C21" s="256">
        <v>0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8">
        <v>0</v>
      </c>
      <c r="AJ21" s="256">
        <v>0</v>
      </c>
      <c r="AK21" s="256">
        <v>0</v>
      </c>
      <c r="AL21" s="250">
        <v>0</v>
      </c>
    </row>
    <row r="22" spans="1:38" ht="32.25" customHeight="1">
      <c r="A22" s="247">
        <v>18</v>
      </c>
      <c r="B22" s="259" t="s">
        <v>525</v>
      </c>
      <c r="C22" s="256">
        <v>0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8">
        <v>0</v>
      </c>
      <c r="AJ22" s="256">
        <v>0</v>
      </c>
      <c r="AK22" s="256">
        <v>0</v>
      </c>
      <c r="AL22" s="250">
        <v>0</v>
      </c>
    </row>
    <row r="23" spans="1:38" ht="33" customHeight="1">
      <c r="A23" s="247">
        <v>19</v>
      </c>
      <c r="B23" s="259" t="s">
        <v>526</v>
      </c>
      <c r="C23" s="256">
        <v>0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8">
        <v>0</v>
      </c>
      <c r="AJ23" s="256">
        <v>0</v>
      </c>
      <c r="AK23" s="256">
        <v>0</v>
      </c>
      <c r="AL23" s="250">
        <v>0</v>
      </c>
    </row>
    <row r="24" spans="1:38" ht="35.25" customHeight="1">
      <c r="A24" s="247">
        <v>20</v>
      </c>
      <c r="B24" s="259" t="s">
        <v>527</v>
      </c>
      <c r="C24" s="256">
        <v>0</v>
      </c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8">
        <v>0</v>
      </c>
      <c r="AJ24" s="256">
        <v>0</v>
      </c>
      <c r="AK24" s="256">
        <v>0</v>
      </c>
      <c r="AL24" s="250">
        <v>0</v>
      </c>
    </row>
    <row r="25" spans="1:38" ht="30.75" customHeight="1">
      <c r="A25" s="247">
        <v>21</v>
      </c>
      <c r="B25" s="259" t="s">
        <v>528</v>
      </c>
      <c r="C25" s="256">
        <v>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8">
        <v>0</v>
      </c>
      <c r="AJ25" s="256">
        <v>0</v>
      </c>
      <c r="AK25" s="256">
        <v>0</v>
      </c>
      <c r="AL25" s="250">
        <v>0</v>
      </c>
    </row>
    <row r="26" spans="1:38" ht="33.75" customHeight="1">
      <c r="A26" s="247">
        <v>22</v>
      </c>
      <c r="B26" s="259" t="s">
        <v>529</v>
      </c>
      <c r="C26" s="256">
        <v>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8">
        <v>0</v>
      </c>
      <c r="AJ26" s="256">
        <v>0</v>
      </c>
      <c r="AK26" s="256">
        <v>0</v>
      </c>
      <c r="AL26" s="250">
        <v>0</v>
      </c>
    </row>
    <row r="27" spans="1:38" ht="33" customHeight="1">
      <c r="A27" s="247">
        <v>23</v>
      </c>
      <c r="B27" s="259" t="s">
        <v>530</v>
      </c>
      <c r="C27" s="256">
        <v>0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8">
        <v>0</v>
      </c>
      <c r="AJ27" s="256">
        <v>0</v>
      </c>
      <c r="AK27" s="256">
        <v>0</v>
      </c>
      <c r="AL27" s="250">
        <v>0</v>
      </c>
    </row>
    <row r="28" spans="1:38" ht="38.25" customHeight="1">
      <c r="A28" s="247">
        <v>24</v>
      </c>
      <c r="B28" s="259" t="s">
        <v>531</v>
      </c>
      <c r="C28" s="256">
        <v>0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8">
        <v>0</v>
      </c>
      <c r="AJ28" s="256">
        <v>0</v>
      </c>
      <c r="AK28" s="256">
        <v>0</v>
      </c>
      <c r="AL28" s="250">
        <v>0</v>
      </c>
    </row>
    <row r="29" spans="1:38" ht="36" customHeight="1">
      <c r="A29" s="247">
        <v>25</v>
      </c>
      <c r="B29" s="259" t="s">
        <v>532</v>
      </c>
      <c r="C29" s="256">
        <v>0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8">
        <v>0</v>
      </c>
      <c r="AJ29" s="256">
        <v>0</v>
      </c>
      <c r="AK29" s="256">
        <v>0</v>
      </c>
      <c r="AL29" s="250">
        <v>0</v>
      </c>
    </row>
    <row r="30" spans="1:38" ht="30.75" customHeight="1">
      <c r="A30" s="247">
        <v>26</v>
      </c>
      <c r="B30" s="259" t="s">
        <v>533</v>
      </c>
      <c r="C30" s="256">
        <v>0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8">
        <v>0</v>
      </c>
      <c r="AJ30" s="256">
        <v>0</v>
      </c>
      <c r="AK30" s="256">
        <v>0</v>
      </c>
      <c r="AL30" s="250">
        <v>0</v>
      </c>
    </row>
    <row r="31" spans="1:38" ht="33.75" customHeight="1">
      <c r="A31" s="247">
        <v>27</v>
      </c>
      <c r="B31" s="259" t="s">
        <v>534</v>
      </c>
      <c r="C31" s="256">
        <v>0</v>
      </c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8">
        <v>0</v>
      </c>
      <c r="AJ31" s="256">
        <v>0</v>
      </c>
      <c r="AK31" s="256">
        <v>0</v>
      </c>
      <c r="AL31" s="250">
        <v>0</v>
      </c>
    </row>
    <row r="32" spans="1:38" ht="53.25" customHeight="1">
      <c r="A32" s="247">
        <v>28</v>
      </c>
      <c r="B32" s="259" t="s">
        <v>535</v>
      </c>
      <c r="C32" s="256">
        <v>0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8">
        <v>0</v>
      </c>
      <c r="AJ32" s="256">
        <v>0</v>
      </c>
      <c r="AK32" s="256">
        <v>0</v>
      </c>
      <c r="AL32" s="250">
        <v>0</v>
      </c>
    </row>
    <row r="33" spans="1:38" ht="33" customHeight="1">
      <c r="A33" s="247">
        <v>29</v>
      </c>
      <c r="B33" s="255" t="s">
        <v>536</v>
      </c>
      <c r="C33" s="256">
        <v>0</v>
      </c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8">
        <v>0</v>
      </c>
      <c r="AJ33" s="256">
        <v>0</v>
      </c>
      <c r="AK33" s="256">
        <v>0</v>
      </c>
      <c r="AL33" s="250">
        <v>0</v>
      </c>
    </row>
    <row r="34" spans="1:38" ht="34.5" customHeight="1">
      <c r="A34" s="247">
        <v>30</v>
      </c>
      <c r="B34" s="255" t="s">
        <v>537</v>
      </c>
      <c r="C34" s="256">
        <v>0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8">
        <v>0</v>
      </c>
      <c r="AJ34" s="256">
        <v>0</v>
      </c>
      <c r="AK34" s="256">
        <v>0</v>
      </c>
      <c r="AL34" s="250">
        <v>0</v>
      </c>
    </row>
    <row r="35" spans="1:38" ht="28.5" customHeight="1">
      <c r="A35" s="247">
        <v>31</v>
      </c>
      <c r="B35" s="255" t="s">
        <v>19</v>
      </c>
      <c r="C35" s="256">
        <v>0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58">
        <v>23995374.3</v>
      </c>
      <c r="AJ35" s="257">
        <v>23995374.3</v>
      </c>
      <c r="AK35" s="256">
        <v>0</v>
      </c>
      <c r="AL35" s="251">
        <v>23995374.3</v>
      </c>
    </row>
    <row r="36" spans="1:38" ht="43.5" customHeight="1">
      <c r="A36" s="247">
        <v>32</v>
      </c>
      <c r="B36" s="241" t="s">
        <v>538</v>
      </c>
      <c r="C36" s="251">
        <v>-695203549.61</v>
      </c>
      <c r="D36" s="249"/>
      <c r="E36" s="249"/>
      <c r="F36" s="249"/>
      <c r="G36" s="253">
        <v>13500</v>
      </c>
      <c r="H36" s="249"/>
      <c r="I36" s="249"/>
      <c r="J36" s="249"/>
      <c r="K36" s="249"/>
      <c r="L36" s="252">
        <v>26069.88</v>
      </c>
      <c r="M36" s="253">
        <v>13384800</v>
      </c>
      <c r="N36" s="249"/>
      <c r="O36" s="249"/>
      <c r="P36" s="249"/>
      <c r="Q36" s="249"/>
      <c r="R36" s="249"/>
      <c r="S36" s="249"/>
      <c r="T36" s="252">
        <v>447664.34</v>
      </c>
      <c r="U36" s="249"/>
      <c r="V36" s="252">
        <v>427909.44</v>
      </c>
      <c r="W36" s="252">
        <v>10757.79</v>
      </c>
      <c r="X36" s="252">
        <v>9048.66</v>
      </c>
      <c r="Y36" s="252">
        <v>6005.85</v>
      </c>
      <c r="Z36" s="252">
        <v>494138796.05</v>
      </c>
      <c r="AA36" s="252">
        <v>18086.61</v>
      </c>
      <c r="AB36" s="252">
        <v>30354.49</v>
      </c>
      <c r="AC36" s="252">
        <v>11339.04</v>
      </c>
      <c r="AD36" s="252">
        <v>184366417.46</v>
      </c>
      <c r="AE36" s="253">
        <v>2312800</v>
      </c>
      <c r="AF36" s="249"/>
      <c r="AG36" s="249"/>
      <c r="AH36" s="249"/>
      <c r="AI36" s="251">
        <v>-1261235045.96</v>
      </c>
      <c r="AJ36" s="251">
        <v>-1261235045.96</v>
      </c>
      <c r="AK36" s="250">
        <v>0</v>
      </c>
      <c r="AL36" s="251">
        <v>-1956438595.57</v>
      </c>
    </row>
    <row r="37" spans="1:38" ht="12.75">
      <c r="A37" s="247">
        <v>33</v>
      </c>
      <c r="B37" s="255" t="s">
        <v>13</v>
      </c>
      <c r="C37" s="256">
        <v>0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8">
        <v>0</v>
      </c>
      <c r="AJ37" s="256">
        <v>0</v>
      </c>
      <c r="AK37" s="256">
        <v>0</v>
      </c>
      <c r="AL37" s="250">
        <v>0</v>
      </c>
    </row>
    <row r="38" spans="1:38" ht="31.5" customHeight="1">
      <c r="A38" s="247">
        <v>34</v>
      </c>
      <c r="B38" s="255" t="s">
        <v>21</v>
      </c>
      <c r="C38" s="257">
        <v>-692890749.61</v>
      </c>
      <c r="D38" s="249"/>
      <c r="E38" s="249"/>
      <c r="F38" s="249"/>
      <c r="G38" s="253">
        <v>13500</v>
      </c>
      <c r="H38" s="249"/>
      <c r="I38" s="249"/>
      <c r="J38" s="249"/>
      <c r="K38" s="249"/>
      <c r="L38" s="252">
        <v>26069.88</v>
      </c>
      <c r="M38" s="253">
        <v>13384800</v>
      </c>
      <c r="N38" s="249"/>
      <c r="O38" s="249"/>
      <c r="P38" s="249"/>
      <c r="Q38" s="249"/>
      <c r="R38" s="249"/>
      <c r="S38" s="249"/>
      <c r="T38" s="252">
        <v>447664.34</v>
      </c>
      <c r="U38" s="249"/>
      <c r="V38" s="252">
        <v>427909.44</v>
      </c>
      <c r="W38" s="252">
        <v>10757.79</v>
      </c>
      <c r="X38" s="252">
        <v>9048.66</v>
      </c>
      <c r="Y38" s="252">
        <v>6005.85</v>
      </c>
      <c r="Z38" s="252">
        <v>494138796.05</v>
      </c>
      <c r="AA38" s="252">
        <v>18086.61</v>
      </c>
      <c r="AB38" s="252">
        <v>30354.49</v>
      </c>
      <c r="AC38" s="252">
        <v>11339.04</v>
      </c>
      <c r="AD38" s="252">
        <v>184366417.46</v>
      </c>
      <c r="AE38" s="249"/>
      <c r="AF38" s="249"/>
      <c r="AG38" s="249"/>
      <c r="AH38" s="249"/>
      <c r="AI38" s="258">
        <v>-356075582.3</v>
      </c>
      <c r="AJ38" s="257">
        <v>-356075582.3</v>
      </c>
      <c r="AK38" s="256">
        <v>0</v>
      </c>
      <c r="AL38" s="251">
        <v>-1048966331.91</v>
      </c>
    </row>
    <row r="39" spans="1:38" ht="31.5" customHeight="1">
      <c r="A39" s="247">
        <v>35</v>
      </c>
      <c r="B39" s="255" t="s">
        <v>539</v>
      </c>
      <c r="C39" s="257">
        <v>-2312800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53">
        <v>2312800</v>
      </c>
      <c r="AF39" s="249"/>
      <c r="AG39" s="249"/>
      <c r="AH39" s="249"/>
      <c r="AI39" s="258">
        <v>-97249961.8</v>
      </c>
      <c r="AJ39" s="257">
        <v>-97249961.8</v>
      </c>
      <c r="AK39" s="256">
        <v>0</v>
      </c>
      <c r="AL39" s="251">
        <v>-99562761.8</v>
      </c>
    </row>
    <row r="40" spans="1:38" ht="28.5" customHeight="1">
      <c r="A40" s="247">
        <v>36</v>
      </c>
      <c r="B40" s="255" t="s">
        <v>540</v>
      </c>
      <c r="C40" s="256">
        <v>0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58">
        <v>-373478558.33</v>
      </c>
      <c r="AJ40" s="257">
        <v>-373478558.33</v>
      </c>
      <c r="AK40" s="256">
        <v>0</v>
      </c>
      <c r="AL40" s="251">
        <v>-373478558.33</v>
      </c>
    </row>
    <row r="41" spans="1:41" ht="36.75" customHeight="1">
      <c r="A41" s="247">
        <v>37</v>
      </c>
      <c r="B41" s="241" t="s">
        <v>541</v>
      </c>
      <c r="C41" s="250">
        <v>0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51">
        <v>-106749900</v>
      </c>
      <c r="AJ41" s="251">
        <v>-106749900</v>
      </c>
      <c r="AK41" s="250">
        <v>0</v>
      </c>
      <c r="AL41" s="251">
        <v>-106749900</v>
      </c>
      <c r="AO41" s="263">
        <f>AL36-AL40-AL41-AL50-AL51-AL67+131157</f>
        <v>-1148397936.71</v>
      </c>
    </row>
    <row r="42" spans="1:38" ht="36" customHeight="1">
      <c r="A42" s="247">
        <v>38</v>
      </c>
      <c r="B42" s="259" t="s">
        <v>542</v>
      </c>
      <c r="C42" s="256">
        <v>0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58">
        <v>-106749900</v>
      </c>
      <c r="AJ42" s="257">
        <v>-106749900</v>
      </c>
      <c r="AK42" s="256">
        <v>0</v>
      </c>
      <c r="AL42" s="251">
        <v>-106749900</v>
      </c>
    </row>
    <row r="43" spans="1:41" ht="36.75" customHeight="1">
      <c r="A43" s="247">
        <v>39</v>
      </c>
      <c r="B43" s="259" t="s">
        <v>543</v>
      </c>
      <c r="C43" s="256">
        <v>0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8">
        <v>0</v>
      </c>
      <c r="AJ43" s="256">
        <v>0</v>
      </c>
      <c r="AK43" s="256">
        <v>0</v>
      </c>
      <c r="AL43" s="250">
        <v>0</v>
      </c>
      <c r="AO43" s="263"/>
    </row>
    <row r="44" spans="1:41" ht="36.75" customHeight="1">
      <c r="A44" s="247">
        <v>40</v>
      </c>
      <c r="B44" s="259" t="s">
        <v>544</v>
      </c>
      <c r="C44" s="256">
        <v>0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8">
        <v>0</v>
      </c>
      <c r="AJ44" s="256">
        <v>0</v>
      </c>
      <c r="AK44" s="256">
        <v>0</v>
      </c>
      <c r="AL44" s="250">
        <v>0</v>
      </c>
      <c r="AO44" s="263"/>
    </row>
    <row r="45" spans="1:38" ht="33.75" customHeight="1">
      <c r="A45" s="247">
        <v>41</v>
      </c>
      <c r="B45" s="259" t="s">
        <v>545</v>
      </c>
      <c r="C45" s="256"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8">
        <v>0</v>
      </c>
      <c r="AJ45" s="256">
        <v>0</v>
      </c>
      <c r="AK45" s="256">
        <v>0</v>
      </c>
      <c r="AL45" s="250">
        <v>0</v>
      </c>
    </row>
    <row r="46" spans="1:38" ht="35.25" customHeight="1">
      <c r="A46" s="247">
        <v>42</v>
      </c>
      <c r="B46" s="259" t="s">
        <v>546</v>
      </c>
      <c r="C46" s="256">
        <v>0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8">
        <v>0</v>
      </c>
      <c r="AJ46" s="256">
        <v>0</v>
      </c>
      <c r="AK46" s="256">
        <v>0</v>
      </c>
      <c r="AL46" s="250">
        <v>0</v>
      </c>
    </row>
    <row r="47" spans="1:38" ht="51" customHeight="1">
      <c r="A47" s="247">
        <v>43</v>
      </c>
      <c r="B47" s="259" t="s">
        <v>547</v>
      </c>
      <c r="C47" s="256">
        <v>0</v>
      </c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8">
        <v>0</v>
      </c>
      <c r="AJ47" s="256">
        <v>0</v>
      </c>
      <c r="AK47" s="256">
        <v>0</v>
      </c>
      <c r="AL47" s="250">
        <v>0</v>
      </c>
    </row>
    <row r="48" spans="1:38" ht="33" customHeight="1">
      <c r="A48" s="247">
        <v>44</v>
      </c>
      <c r="B48" s="259" t="s">
        <v>548</v>
      </c>
      <c r="C48" s="256">
        <v>0</v>
      </c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8">
        <v>0</v>
      </c>
      <c r="AJ48" s="256">
        <v>0</v>
      </c>
      <c r="AK48" s="256">
        <v>0</v>
      </c>
      <c r="AL48" s="250">
        <v>0</v>
      </c>
    </row>
    <row r="49" spans="1:38" ht="33.75" customHeight="1">
      <c r="A49" s="247">
        <v>45</v>
      </c>
      <c r="B49" s="259" t="s">
        <v>549</v>
      </c>
      <c r="C49" s="256">
        <v>0</v>
      </c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8">
        <v>0</v>
      </c>
      <c r="AJ49" s="256">
        <v>0</v>
      </c>
      <c r="AK49" s="256">
        <v>0</v>
      </c>
      <c r="AL49" s="250">
        <v>0</v>
      </c>
    </row>
    <row r="50" spans="1:38" ht="33.75" customHeight="1">
      <c r="A50" s="247">
        <v>46</v>
      </c>
      <c r="B50" s="255" t="s">
        <v>550</v>
      </c>
      <c r="C50" s="256">
        <v>0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58">
        <v>-83077836</v>
      </c>
      <c r="AJ50" s="257">
        <v>-83077836</v>
      </c>
      <c r="AK50" s="256">
        <v>0</v>
      </c>
      <c r="AL50" s="251">
        <v>-83077836</v>
      </c>
    </row>
    <row r="51" spans="1:38" ht="31.5" customHeight="1">
      <c r="A51" s="247">
        <v>47</v>
      </c>
      <c r="B51" s="255" t="s">
        <v>551</v>
      </c>
      <c r="C51" s="256">
        <v>0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58">
        <v>-72922307.47</v>
      </c>
      <c r="AJ51" s="257">
        <v>-72922307.47</v>
      </c>
      <c r="AK51" s="256">
        <v>0</v>
      </c>
      <c r="AL51" s="251">
        <v>-72922307.47</v>
      </c>
    </row>
    <row r="52" spans="1:38" ht="34.5" customHeight="1">
      <c r="A52" s="247">
        <v>48</v>
      </c>
      <c r="B52" s="241" t="s">
        <v>552</v>
      </c>
      <c r="C52" s="250">
        <v>0</v>
      </c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50">
        <v>0</v>
      </c>
      <c r="AJ52" s="250">
        <v>0</v>
      </c>
      <c r="AK52" s="250">
        <v>0</v>
      </c>
      <c r="AL52" s="250">
        <v>0</v>
      </c>
    </row>
    <row r="53" spans="1:38" ht="45" customHeight="1">
      <c r="A53" s="247">
        <v>49</v>
      </c>
      <c r="B53" s="259" t="s">
        <v>553</v>
      </c>
      <c r="C53" s="256">
        <v>0</v>
      </c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8">
        <v>0</v>
      </c>
      <c r="AJ53" s="256">
        <v>0</v>
      </c>
      <c r="AK53" s="256">
        <v>0</v>
      </c>
      <c r="AL53" s="250">
        <v>0</v>
      </c>
    </row>
    <row r="54" spans="1:38" ht="39" customHeight="1">
      <c r="A54" s="247">
        <v>50</v>
      </c>
      <c r="B54" s="259" t="s">
        <v>554</v>
      </c>
      <c r="C54" s="256">
        <v>0</v>
      </c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8">
        <v>0</v>
      </c>
      <c r="AJ54" s="256">
        <v>0</v>
      </c>
      <c r="AK54" s="256">
        <v>0</v>
      </c>
      <c r="AL54" s="250">
        <v>0</v>
      </c>
    </row>
    <row r="55" spans="1:38" ht="31.5" customHeight="1">
      <c r="A55" s="247">
        <v>51</v>
      </c>
      <c r="B55" s="259" t="s">
        <v>555</v>
      </c>
      <c r="C55" s="256">
        <v>0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8">
        <v>0</v>
      </c>
      <c r="AJ55" s="256">
        <v>0</v>
      </c>
      <c r="AK55" s="256">
        <v>0</v>
      </c>
      <c r="AL55" s="250">
        <v>0</v>
      </c>
    </row>
    <row r="56" spans="1:38" ht="33" customHeight="1">
      <c r="A56" s="247">
        <v>52</v>
      </c>
      <c r="B56" s="259" t="s">
        <v>556</v>
      </c>
      <c r="C56" s="256">
        <v>0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8">
        <v>0</v>
      </c>
      <c r="AJ56" s="256">
        <v>0</v>
      </c>
      <c r="AK56" s="256">
        <v>0</v>
      </c>
      <c r="AL56" s="250">
        <v>0</v>
      </c>
    </row>
    <row r="57" spans="1:38" ht="40.5" customHeight="1">
      <c r="A57" s="247">
        <v>53</v>
      </c>
      <c r="B57" s="259" t="s">
        <v>557</v>
      </c>
      <c r="C57" s="256">
        <v>0</v>
      </c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8">
        <v>0</v>
      </c>
      <c r="AJ57" s="256">
        <v>0</v>
      </c>
      <c r="AK57" s="256">
        <v>0</v>
      </c>
      <c r="AL57" s="250">
        <v>0</v>
      </c>
    </row>
    <row r="58" spans="1:38" ht="21.75" customHeight="1">
      <c r="A58" s="247">
        <v>54</v>
      </c>
      <c r="B58" s="259" t="s">
        <v>558</v>
      </c>
      <c r="C58" s="256">
        <v>0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8">
        <v>0</v>
      </c>
      <c r="AJ58" s="256">
        <v>0</v>
      </c>
      <c r="AK58" s="256">
        <v>0</v>
      </c>
      <c r="AL58" s="250">
        <v>0</v>
      </c>
    </row>
    <row r="59" spans="1:38" ht="36.75" customHeight="1">
      <c r="A59" s="247">
        <v>55</v>
      </c>
      <c r="B59" s="259" t="s">
        <v>559</v>
      </c>
      <c r="C59" s="256">
        <v>0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8">
        <v>0</v>
      </c>
      <c r="AJ59" s="256">
        <v>0</v>
      </c>
      <c r="AK59" s="256">
        <v>0</v>
      </c>
      <c r="AL59" s="250">
        <v>0</v>
      </c>
    </row>
    <row r="60" spans="1:38" ht="35.25" customHeight="1">
      <c r="A60" s="247">
        <v>56</v>
      </c>
      <c r="B60" s="259" t="s">
        <v>532</v>
      </c>
      <c r="C60" s="256">
        <v>0</v>
      </c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8">
        <v>0</v>
      </c>
      <c r="AJ60" s="256">
        <v>0</v>
      </c>
      <c r="AK60" s="256">
        <v>0</v>
      </c>
      <c r="AL60" s="250">
        <v>0</v>
      </c>
    </row>
    <row r="61" spans="1:38" ht="37.5" customHeight="1">
      <c r="A61" s="247">
        <v>57</v>
      </c>
      <c r="B61" s="259" t="s">
        <v>533</v>
      </c>
      <c r="C61" s="256">
        <v>0</v>
      </c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8">
        <v>0</v>
      </c>
      <c r="AJ61" s="256">
        <v>0</v>
      </c>
      <c r="AK61" s="256">
        <v>0</v>
      </c>
      <c r="AL61" s="250">
        <v>0</v>
      </c>
    </row>
    <row r="62" spans="1:38" ht="44.25" customHeight="1">
      <c r="A62" s="247">
        <v>58</v>
      </c>
      <c r="B62" s="259" t="s">
        <v>534</v>
      </c>
      <c r="C62" s="256">
        <v>0</v>
      </c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8">
        <v>0</v>
      </c>
      <c r="AJ62" s="256">
        <v>0</v>
      </c>
      <c r="AK62" s="256">
        <v>0</v>
      </c>
      <c r="AL62" s="250">
        <v>0</v>
      </c>
    </row>
    <row r="63" spans="1:38" ht="31.5" customHeight="1">
      <c r="A63" s="247">
        <v>59</v>
      </c>
      <c r="B63" s="259" t="s">
        <v>535</v>
      </c>
      <c r="C63" s="256">
        <v>0</v>
      </c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8">
        <v>0</v>
      </c>
      <c r="AJ63" s="256">
        <v>0</v>
      </c>
      <c r="AK63" s="256">
        <v>0</v>
      </c>
      <c r="AL63" s="250">
        <v>0</v>
      </c>
    </row>
    <row r="64" spans="1:38" ht="40.5" customHeight="1">
      <c r="A64" s="247">
        <v>60</v>
      </c>
      <c r="B64" s="259" t="s">
        <v>560</v>
      </c>
      <c r="C64" s="256">
        <v>0</v>
      </c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8">
        <v>0</v>
      </c>
      <c r="AJ64" s="256">
        <v>0</v>
      </c>
      <c r="AK64" s="256">
        <v>0</v>
      </c>
      <c r="AL64" s="250">
        <v>0</v>
      </c>
    </row>
    <row r="65" spans="1:38" ht="34.5" customHeight="1">
      <c r="A65" s="247">
        <v>61</v>
      </c>
      <c r="B65" s="255" t="s">
        <v>561</v>
      </c>
      <c r="C65" s="256">
        <v>0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8">
        <v>0</v>
      </c>
      <c r="AJ65" s="256">
        <v>0</v>
      </c>
      <c r="AK65" s="256">
        <v>0</v>
      </c>
      <c r="AL65" s="250">
        <v>0</v>
      </c>
    </row>
    <row r="66" spans="1:38" ht="40.5" customHeight="1">
      <c r="A66" s="247">
        <v>62</v>
      </c>
      <c r="B66" s="255" t="s">
        <v>562</v>
      </c>
      <c r="C66" s="256">
        <v>0</v>
      </c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8">
        <v>0</v>
      </c>
      <c r="AJ66" s="256">
        <v>0</v>
      </c>
      <c r="AK66" s="256">
        <v>0</v>
      </c>
      <c r="AL66" s="250">
        <v>0</v>
      </c>
    </row>
    <row r="67" spans="1:38" ht="12.75">
      <c r="A67" s="247">
        <v>63</v>
      </c>
      <c r="B67" s="255" t="s">
        <v>27</v>
      </c>
      <c r="C67" s="256">
        <v>0</v>
      </c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58">
        <v>-171680900.06</v>
      </c>
      <c r="AJ67" s="257">
        <v>-171680900.06</v>
      </c>
      <c r="AK67" s="256">
        <v>0</v>
      </c>
      <c r="AL67" s="251">
        <v>-171680900.06</v>
      </c>
    </row>
    <row r="68" spans="1:38" ht="45.75" customHeight="1">
      <c r="A68" s="247">
        <v>64</v>
      </c>
      <c r="B68" s="241" t="s">
        <v>563</v>
      </c>
      <c r="C68" s="251">
        <v>512293270.57</v>
      </c>
      <c r="D68" s="252">
        <v>7106107.71</v>
      </c>
      <c r="E68" s="253">
        <v>981480</v>
      </c>
      <c r="F68" s="252">
        <v>543666.82</v>
      </c>
      <c r="G68" s="252">
        <v>1013020.63</v>
      </c>
      <c r="H68" s="252">
        <v>62069.27</v>
      </c>
      <c r="I68" s="252">
        <v>47916.32</v>
      </c>
      <c r="J68" s="252">
        <v>904767.62</v>
      </c>
      <c r="K68" s="252">
        <v>4514010.55</v>
      </c>
      <c r="L68" s="252">
        <v>-20248.68</v>
      </c>
      <c r="M68" s="252">
        <v>-12912683.92</v>
      </c>
      <c r="N68" s="252">
        <v>7494431.18</v>
      </c>
      <c r="O68" s="252">
        <v>111567120.52</v>
      </c>
      <c r="P68" s="252">
        <v>65206.52</v>
      </c>
      <c r="Q68" s="252">
        <v>242818558.08</v>
      </c>
      <c r="R68" s="252">
        <v>29542978.75</v>
      </c>
      <c r="S68" s="253">
        <v>23152000</v>
      </c>
      <c r="T68" s="252">
        <v>-177215.41</v>
      </c>
      <c r="U68" s="253">
        <v>776921600</v>
      </c>
      <c r="V68" s="252">
        <v>-427909.44</v>
      </c>
      <c r="W68" s="252">
        <v>-10757.79</v>
      </c>
      <c r="X68" s="252">
        <v>-9048.66</v>
      </c>
      <c r="Y68" s="252">
        <v>-6005.85</v>
      </c>
      <c r="Z68" s="252">
        <v>-494138796.05</v>
      </c>
      <c r="AA68" s="252">
        <v>-18086.61</v>
      </c>
      <c r="AB68" s="252">
        <v>-30354.49</v>
      </c>
      <c r="AC68" s="252">
        <v>-11339.04</v>
      </c>
      <c r="AD68" s="252">
        <v>-184366417.46</v>
      </c>
      <c r="AE68" s="253">
        <v>-2312800</v>
      </c>
      <c r="AF68" s="249"/>
      <c r="AG68" s="249"/>
      <c r="AH68" s="249"/>
      <c r="AI68" s="251">
        <v>382105223.41</v>
      </c>
      <c r="AJ68" s="251">
        <v>382105223.41</v>
      </c>
      <c r="AK68" s="250">
        <v>0</v>
      </c>
      <c r="AL68" s="251">
        <v>894398493.98</v>
      </c>
    </row>
    <row r="69" spans="1:38" ht="42.75" customHeight="1">
      <c r="A69" s="247">
        <v>65</v>
      </c>
      <c r="B69" s="241" t="s">
        <v>564</v>
      </c>
      <c r="C69" s="250">
        <v>0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50">
        <v>0</v>
      </c>
      <c r="AJ69" s="250">
        <v>0</v>
      </c>
      <c r="AK69" s="250">
        <v>0</v>
      </c>
      <c r="AL69" s="250">
        <v>0</v>
      </c>
    </row>
    <row r="70" spans="1:38" ht="37.5" customHeight="1">
      <c r="A70" s="247">
        <v>66</v>
      </c>
      <c r="B70" s="241" t="s">
        <v>565</v>
      </c>
      <c r="C70" s="250">
        <v>0</v>
      </c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50">
        <v>0</v>
      </c>
      <c r="AJ70" s="250">
        <v>0</v>
      </c>
      <c r="AK70" s="250">
        <v>0</v>
      </c>
      <c r="AL70" s="250">
        <v>0</v>
      </c>
    </row>
    <row r="71" spans="1:38" ht="30.75" customHeight="1">
      <c r="A71" s="247">
        <v>67</v>
      </c>
      <c r="B71" s="255" t="s">
        <v>566</v>
      </c>
      <c r="C71" s="256">
        <v>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8">
        <v>0</v>
      </c>
      <c r="AJ71" s="256">
        <v>0</v>
      </c>
      <c r="AK71" s="256">
        <v>0</v>
      </c>
      <c r="AL71" s="250">
        <v>0</v>
      </c>
    </row>
    <row r="72" spans="1:38" ht="30.75" customHeight="1">
      <c r="A72" s="247">
        <v>68</v>
      </c>
      <c r="B72" s="255" t="s">
        <v>567</v>
      </c>
      <c r="C72" s="256">
        <v>0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8">
        <v>0</v>
      </c>
      <c r="AJ72" s="256">
        <v>0</v>
      </c>
      <c r="AK72" s="256">
        <v>0</v>
      </c>
      <c r="AL72" s="250">
        <v>0</v>
      </c>
    </row>
    <row r="73" spans="1:38" ht="33" customHeight="1">
      <c r="A73" s="247">
        <v>69</v>
      </c>
      <c r="B73" s="255" t="s">
        <v>568</v>
      </c>
      <c r="C73" s="256">
        <v>0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8">
        <v>0</v>
      </c>
      <c r="AJ73" s="256">
        <v>0</v>
      </c>
      <c r="AK73" s="256">
        <v>0</v>
      </c>
      <c r="AL73" s="250">
        <v>0</v>
      </c>
    </row>
    <row r="74" spans="1:38" ht="34.5" customHeight="1">
      <c r="A74" s="247">
        <v>70</v>
      </c>
      <c r="B74" s="255" t="s">
        <v>569</v>
      </c>
      <c r="C74" s="256">
        <v>0</v>
      </c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8">
        <v>0</v>
      </c>
      <c r="AJ74" s="256">
        <v>0</v>
      </c>
      <c r="AK74" s="256">
        <v>0</v>
      </c>
      <c r="AL74" s="250">
        <v>0</v>
      </c>
    </row>
    <row r="75" spans="1:38" ht="40.5" customHeight="1">
      <c r="A75" s="247">
        <v>71</v>
      </c>
      <c r="B75" s="255" t="s">
        <v>570</v>
      </c>
      <c r="C75" s="256">
        <v>0</v>
      </c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8">
        <v>0</v>
      </c>
      <c r="AJ75" s="256">
        <v>0</v>
      </c>
      <c r="AK75" s="256">
        <v>0</v>
      </c>
      <c r="AL75" s="250">
        <v>0</v>
      </c>
    </row>
    <row r="76" spans="1:38" ht="33.75" customHeight="1">
      <c r="A76" s="247">
        <v>72</v>
      </c>
      <c r="B76" s="255" t="s">
        <v>571</v>
      </c>
      <c r="C76" s="256">
        <v>0</v>
      </c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8">
        <v>0</v>
      </c>
      <c r="AJ76" s="256">
        <v>0</v>
      </c>
      <c r="AK76" s="256">
        <v>0</v>
      </c>
      <c r="AL76" s="250">
        <v>0</v>
      </c>
    </row>
    <row r="77" spans="1:38" ht="39.75" customHeight="1">
      <c r="A77" s="247">
        <v>73</v>
      </c>
      <c r="B77" s="255" t="s">
        <v>572</v>
      </c>
      <c r="C77" s="256">
        <v>0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8">
        <v>0</v>
      </c>
      <c r="AJ77" s="256">
        <v>0</v>
      </c>
      <c r="AK77" s="256">
        <v>0</v>
      </c>
      <c r="AL77" s="250">
        <v>0</v>
      </c>
    </row>
    <row r="78" spans="1:38" ht="36.75" customHeight="1">
      <c r="A78" s="247">
        <v>74</v>
      </c>
      <c r="B78" s="255" t="s">
        <v>573</v>
      </c>
      <c r="C78" s="256">
        <v>0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8">
        <v>0</v>
      </c>
      <c r="AJ78" s="256">
        <v>0</v>
      </c>
      <c r="AK78" s="256">
        <v>0</v>
      </c>
      <c r="AL78" s="250">
        <v>0</v>
      </c>
    </row>
    <row r="79" spans="1:38" ht="25.5" customHeight="1">
      <c r="A79" s="247">
        <v>75</v>
      </c>
      <c r="B79" s="255" t="s">
        <v>574</v>
      </c>
      <c r="C79" s="256">
        <v>0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8">
        <v>0</v>
      </c>
      <c r="AJ79" s="256">
        <v>0</v>
      </c>
      <c r="AK79" s="256">
        <v>0</v>
      </c>
      <c r="AL79" s="250">
        <v>0</v>
      </c>
    </row>
    <row r="80" spans="1:38" ht="35.25" customHeight="1">
      <c r="A80" s="247">
        <v>76</v>
      </c>
      <c r="B80" s="255" t="s">
        <v>575</v>
      </c>
      <c r="C80" s="256">
        <v>0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8">
        <v>0</v>
      </c>
      <c r="AJ80" s="256">
        <v>0</v>
      </c>
      <c r="AK80" s="256">
        <v>0</v>
      </c>
      <c r="AL80" s="250">
        <v>0</v>
      </c>
    </row>
    <row r="81" spans="1:38" ht="37.5" customHeight="1">
      <c r="A81" s="247">
        <v>77</v>
      </c>
      <c r="B81" s="255" t="s">
        <v>576</v>
      </c>
      <c r="C81" s="256">
        <v>0</v>
      </c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8">
        <v>0</v>
      </c>
      <c r="AJ81" s="256">
        <v>0</v>
      </c>
      <c r="AK81" s="256">
        <v>0</v>
      </c>
      <c r="AL81" s="250">
        <v>0</v>
      </c>
    </row>
    <row r="82" spans="1:38" ht="32.25" customHeight="1">
      <c r="A82" s="247">
        <v>78</v>
      </c>
      <c r="B82" s="255" t="s">
        <v>577</v>
      </c>
      <c r="C82" s="256">
        <v>0</v>
      </c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8">
        <v>0</v>
      </c>
      <c r="AJ82" s="256">
        <v>0</v>
      </c>
      <c r="AK82" s="256">
        <v>0</v>
      </c>
      <c r="AL82" s="250">
        <v>0</v>
      </c>
    </row>
    <row r="83" spans="1:38" ht="34.5" customHeight="1">
      <c r="A83" s="247">
        <v>79</v>
      </c>
      <c r="B83" s="255" t="s">
        <v>578</v>
      </c>
      <c r="C83" s="256">
        <v>0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8">
        <v>0</v>
      </c>
      <c r="AJ83" s="256">
        <v>0</v>
      </c>
      <c r="AK83" s="256">
        <v>0</v>
      </c>
      <c r="AL83" s="250">
        <v>0</v>
      </c>
    </row>
    <row r="84" spans="1:38" ht="33" customHeight="1">
      <c r="A84" s="247">
        <v>80</v>
      </c>
      <c r="B84" s="255" t="s">
        <v>579</v>
      </c>
      <c r="C84" s="256">
        <v>0</v>
      </c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8">
        <v>0</v>
      </c>
      <c r="AJ84" s="256">
        <v>0</v>
      </c>
      <c r="AK84" s="256">
        <v>0</v>
      </c>
      <c r="AL84" s="250">
        <v>0</v>
      </c>
    </row>
    <row r="85" spans="1:38" ht="30" customHeight="1">
      <c r="A85" s="247">
        <v>81</v>
      </c>
      <c r="B85" s="255" t="s">
        <v>580</v>
      </c>
      <c r="C85" s="256">
        <v>0</v>
      </c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8">
        <v>0</v>
      </c>
      <c r="AJ85" s="256">
        <v>0</v>
      </c>
      <c r="AK85" s="256">
        <v>0</v>
      </c>
      <c r="AL85" s="250">
        <v>0</v>
      </c>
    </row>
    <row r="86" spans="1:38" ht="36.75" customHeight="1">
      <c r="A86" s="247">
        <v>82</v>
      </c>
      <c r="B86" s="255" t="s">
        <v>581</v>
      </c>
      <c r="C86" s="256">
        <v>0</v>
      </c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8">
        <v>0</v>
      </c>
      <c r="AJ86" s="256">
        <v>0</v>
      </c>
      <c r="AK86" s="256">
        <v>0</v>
      </c>
      <c r="AL86" s="250">
        <v>0</v>
      </c>
    </row>
    <row r="87" spans="1:38" ht="33.75" customHeight="1">
      <c r="A87" s="247">
        <v>83</v>
      </c>
      <c r="B87" s="255" t="s">
        <v>582</v>
      </c>
      <c r="C87" s="256">
        <v>0</v>
      </c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8">
        <v>0</v>
      </c>
      <c r="AJ87" s="256">
        <v>0</v>
      </c>
      <c r="AK87" s="256">
        <v>0</v>
      </c>
      <c r="AL87" s="250">
        <v>0</v>
      </c>
    </row>
    <row r="88" spans="1:38" ht="42.75" customHeight="1">
      <c r="A88" s="247">
        <v>84</v>
      </c>
      <c r="B88" s="241" t="s">
        <v>583</v>
      </c>
      <c r="C88" s="250">
        <v>0</v>
      </c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49"/>
      <c r="V88" s="249"/>
      <c r="W88" s="249"/>
      <c r="X88" s="249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51">
        <v>-1512667799.16</v>
      </c>
      <c r="AJ88" s="251">
        <v>-1512667799.16</v>
      </c>
      <c r="AK88" s="250">
        <v>0</v>
      </c>
      <c r="AL88" s="251">
        <v>-1512667799.16</v>
      </c>
    </row>
    <row r="89" spans="1:38" ht="37.5" customHeight="1">
      <c r="A89" s="247">
        <v>85</v>
      </c>
      <c r="B89" s="255" t="s">
        <v>584</v>
      </c>
      <c r="C89" s="256">
        <v>0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58">
        <v>-1482488399.16</v>
      </c>
      <c r="AJ89" s="257">
        <v>-1482488399.16</v>
      </c>
      <c r="AK89" s="256">
        <v>0</v>
      </c>
      <c r="AL89" s="251">
        <v>-1482488399.16</v>
      </c>
    </row>
    <row r="90" spans="1:38" ht="34.5" customHeight="1">
      <c r="A90" s="247">
        <v>86</v>
      </c>
      <c r="B90" s="255" t="s">
        <v>585</v>
      </c>
      <c r="C90" s="256">
        <v>0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58">
        <v>-30179400</v>
      </c>
      <c r="AJ90" s="257">
        <v>-30179400</v>
      </c>
      <c r="AK90" s="256">
        <v>0</v>
      </c>
      <c r="AL90" s="251">
        <v>-30179400</v>
      </c>
    </row>
    <row r="91" spans="1:38" ht="32.25" customHeight="1">
      <c r="A91" s="247">
        <v>87</v>
      </c>
      <c r="B91" s="255" t="s">
        <v>586</v>
      </c>
      <c r="C91" s="256">
        <v>0</v>
      </c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8">
        <v>0</v>
      </c>
      <c r="AJ91" s="256">
        <v>0</v>
      </c>
      <c r="AK91" s="256">
        <v>0</v>
      </c>
      <c r="AL91" s="250">
        <v>0</v>
      </c>
    </row>
    <row r="92" spans="1:38" ht="28.5" customHeight="1">
      <c r="A92" s="247">
        <v>88</v>
      </c>
      <c r="B92" s="255" t="s">
        <v>587</v>
      </c>
      <c r="C92" s="256">
        <v>0</v>
      </c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8">
        <v>0</v>
      </c>
      <c r="AJ92" s="256">
        <v>0</v>
      </c>
      <c r="AK92" s="256">
        <v>0</v>
      </c>
      <c r="AL92" s="250">
        <v>0</v>
      </c>
    </row>
    <row r="93" spans="1:38" ht="37.5" customHeight="1">
      <c r="A93" s="247">
        <v>89</v>
      </c>
      <c r="B93" s="255" t="s">
        <v>588</v>
      </c>
      <c r="C93" s="256">
        <v>0</v>
      </c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8">
        <v>0</v>
      </c>
      <c r="AJ93" s="256">
        <v>0</v>
      </c>
      <c r="AK93" s="256">
        <v>0</v>
      </c>
      <c r="AL93" s="250">
        <v>0</v>
      </c>
    </row>
    <row r="94" spans="1:38" ht="36.75" customHeight="1">
      <c r="A94" s="247">
        <v>90</v>
      </c>
      <c r="B94" s="255" t="s">
        <v>589</v>
      </c>
      <c r="C94" s="256">
        <v>0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8">
        <v>0</v>
      </c>
      <c r="AJ94" s="256">
        <v>0</v>
      </c>
      <c r="AK94" s="256">
        <v>0</v>
      </c>
      <c r="AL94" s="250">
        <v>0</v>
      </c>
    </row>
    <row r="95" spans="1:38" ht="40.5" customHeight="1">
      <c r="A95" s="247">
        <v>91</v>
      </c>
      <c r="B95" s="255" t="s">
        <v>590</v>
      </c>
      <c r="C95" s="256">
        <v>0</v>
      </c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8">
        <v>0</v>
      </c>
      <c r="AJ95" s="256">
        <v>0</v>
      </c>
      <c r="AK95" s="256">
        <v>0</v>
      </c>
      <c r="AL95" s="250">
        <v>0</v>
      </c>
    </row>
    <row r="96" spans="1:38" ht="41.25" customHeight="1">
      <c r="A96" s="247">
        <v>92</v>
      </c>
      <c r="B96" s="255" t="s">
        <v>591</v>
      </c>
      <c r="C96" s="256">
        <v>0</v>
      </c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8">
        <v>0</v>
      </c>
      <c r="AJ96" s="256">
        <v>0</v>
      </c>
      <c r="AK96" s="256">
        <v>0</v>
      </c>
      <c r="AL96" s="250">
        <v>0</v>
      </c>
    </row>
    <row r="97" spans="1:38" ht="36" customHeight="1">
      <c r="A97" s="247">
        <v>93</v>
      </c>
      <c r="B97" s="255" t="s">
        <v>592</v>
      </c>
      <c r="C97" s="256">
        <v>0</v>
      </c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8">
        <v>0</v>
      </c>
      <c r="AJ97" s="256">
        <v>0</v>
      </c>
      <c r="AK97" s="256">
        <v>0</v>
      </c>
      <c r="AL97" s="250">
        <v>0</v>
      </c>
    </row>
    <row r="98" spans="1:38" ht="38.25" customHeight="1">
      <c r="A98" s="247">
        <v>94</v>
      </c>
      <c r="B98" s="255" t="s">
        <v>593</v>
      </c>
      <c r="C98" s="256">
        <v>0</v>
      </c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8">
        <v>0</v>
      </c>
      <c r="AJ98" s="256">
        <v>0</v>
      </c>
      <c r="AK98" s="256">
        <v>0</v>
      </c>
      <c r="AL98" s="250">
        <v>0</v>
      </c>
    </row>
    <row r="99" spans="1:38" ht="36" customHeight="1">
      <c r="A99" s="247">
        <v>95</v>
      </c>
      <c r="B99" s="255" t="s">
        <v>594</v>
      </c>
      <c r="C99" s="256">
        <v>0</v>
      </c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8">
        <v>0</v>
      </c>
      <c r="AJ99" s="256">
        <v>0</v>
      </c>
      <c r="AK99" s="256">
        <v>0</v>
      </c>
      <c r="AL99" s="250">
        <v>0</v>
      </c>
    </row>
    <row r="100" spans="1:38" ht="37.5" customHeight="1">
      <c r="A100" s="247">
        <v>96</v>
      </c>
      <c r="B100" s="255" t="s">
        <v>595</v>
      </c>
      <c r="C100" s="256">
        <v>0</v>
      </c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8">
        <v>0</v>
      </c>
      <c r="AJ100" s="256">
        <v>0</v>
      </c>
      <c r="AK100" s="256">
        <v>0</v>
      </c>
      <c r="AL100" s="250">
        <v>0</v>
      </c>
    </row>
    <row r="101" spans="1:38" ht="28.5" customHeight="1">
      <c r="A101" s="247">
        <v>97</v>
      </c>
      <c r="B101" s="255" t="s">
        <v>596</v>
      </c>
      <c r="C101" s="256">
        <v>0</v>
      </c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8">
        <v>0</v>
      </c>
      <c r="AJ101" s="256">
        <v>0</v>
      </c>
      <c r="AK101" s="256">
        <v>0</v>
      </c>
      <c r="AL101" s="250">
        <v>0</v>
      </c>
    </row>
    <row r="102" spans="1:38" ht="36.75" customHeight="1">
      <c r="A102" s="247">
        <v>98</v>
      </c>
      <c r="B102" s="241" t="s">
        <v>597</v>
      </c>
      <c r="C102" s="250">
        <v>0</v>
      </c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51">
        <v>-1512667799.16</v>
      </c>
      <c r="AJ102" s="251">
        <v>-1512667799.16</v>
      </c>
      <c r="AK102" s="250">
        <v>0</v>
      </c>
      <c r="AL102" s="251">
        <v>-1512667799.16</v>
      </c>
    </row>
    <row r="103" spans="1:38" ht="39.75" customHeight="1">
      <c r="A103" s="247">
        <v>99</v>
      </c>
      <c r="B103" s="241" t="s">
        <v>598</v>
      </c>
      <c r="C103" s="250">
        <v>0</v>
      </c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  <c r="X103" s="249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50">
        <v>0</v>
      </c>
      <c r="AJ103" s="250">
        <v>0</v>
      </c>
      <c r="AK103" s="250">
        <v>0</v>
      </c>
      <c r="AL103" s="250">
        <v>0</v>
      </c>
    </row>
    <row r="104" spans="1:38" ht="40.5" customHeight="1">
      <c r="A104" s="247">
        <v>100</v>
      </c>
      <c r="B104" s="241" t="s">
        <v>599</v>
      </c>
      <c r="C104" s="251">
        <v>401951469.26</v>
      </c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52">
        <v>401951469.26</v>
      </c>
      <c r="AG104" s="249"/>
      <c r="AH104" s="249"/>
      <c r="AI104" s="250">
        <v>0</v>
      </c>
      <c r="AJ104" s="250">
        <v>0</v>
      </c>
      <c r="AK104" s="250">
        <v>0</v>
      </c>
      <c r="AL104" s="251">
        <v>401951469.26</v>
      </c>
    </row>
    <row r="105" spans="1:38" ht="45" customHeight="1">
      <c r="A105" s="247">
        <v>101</v>
      </c>
      <c r="B105" s="241" t="s">
        <v>600</v>
      </c>
      <c r="C105" s="250">
        <v>0</v>
      </c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50">
        <v>0</v>
      </c>
      <c r="AJ105" s="250">
        <v>0</v>
      </c>
      <c r="AK105" s="250">
        <v>0</v>
      </c>
      <c r="AL105" s="250">
        <v>0</v>
      </c>
    </row>
    <row r="106" spans="1:38" ht="44.25" customHeight="1">
      <c r="A106" s="247">
        <v>102</v>
      </c>
      <c r="B106" s="259" t="s">
        <v>601</v>
      </c>
      <c r="C106" s="256">
        <v>0</v>
      </c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8">
        <v>0</v>
      </c>
      <c r="AJ106" s="256">
        <v>0</v>
      </c>
      <c r="AK106" s="256">
        <v>0</v>
      </c>
      <c r="AL106" s="250">
        <v>0</v>
      </c>
    </row>
    <row r="107" spans="1:38" ht="41.25" customHeight="1">
      <c r="A107" s="247">
        <v>103</v>
      </c>
      <c r="B107" s="259" t="s">
        <v>602</v>
      </c>
      <c r="C107" s="256">
        <v>0</v>
      </c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8">
        <v>0</v>
      </c>
      <c r="AJ107" s="256">
        <v>0</v>
      </c>
      <c r="AK107" s="256">
        <v>0</v>
      </c>
      <c r="AL107" s="250">
        <v>0</v>
      </c>
    </row>
    <row r="108" spans="1:38" ht="38.25" customHeight="1">
      <c r="A108" s="247">
        <v>104</v>
      </c>
      <c r="B108" s="259" t="s">
        <v>603</v>
      </c>
      <c r="C108" s="256">
        <v>0</v>
      </c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8">
        <v>0</v>
      </c>
      <c r="AJ108" s="256">
        <v>0</v>
      </c>
      <c r="AK108" s="256">
        <v>0</v>
      </c>
      <c r="AL108" s="250">
        <v>0</v>
      </c>
    </row>
    <row r="109" spans="1:38" ht="35.25" customHeight="1">
      <c r="A109" s="247">
        <v>105</v>
      </c>
      <c r="B109" s="259" t="s">
        <v>604</v>
      </c>
      <c r="C109" s="256">
        <v>0</v>
      </c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8">
        <v>0</v>
      </c>
      <c r="AJ109" s="256">
        <v>0</v>
      </c>
      <c r="AK109" s="256">
        <v>0</v>
      </c>
      <c r="AL109" s="250">
        <v>0</v>
      </c>
    </row>
    <row r="110" spans="1:38" ht="33" customHeight="1">
      <c r="A110" s="247">
        <v>106</v>
      </c>
      <c r="B110" s="259" t="s">
        <v>605</v>
      </c>
      <c r="C110" s="256">
        <v>0</v>
      </c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8">
        <v>0</v>
      </c>
      <c r="AJ110" s="256">
        <v>0</v>
      </c>
      <c r="AK110" s="256">
        <v>0</v>
      </c>
      <c r="AL110" s="250">
        <v>0</v>
      </c>
    </row>
    <row r="111" spans="1:38" ht="48.75" customHeight="1">
      <c r="A111" s="247">
        <v>107</v>
      </c>
      <c r="B111" s="241" t="s">
        <v>606</v>
      </c>
      <c r="C111" s="250">
        <v>0</v>
      </c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50">
        <v>0</v>
      </c>
      <c r="AJ111" s="250">
        <v>0</v>
      </c>
      <c r="AK111" s="250">
        <v>0</v>
      </c>
      <c r="AL111" s="250">
        <v>0</v>
      </c>
    </row>
    <row r="112" spans="1:38" ht="45" customHeight="1">
      <c r="A112" s="247">
        <v>108</v>
      </c>
      <c r="B112" s="259" t="s">
        <v>601</v>
      </c>
      <c r="C112" s="256">
        <v>0</v>
      </c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8">
        <v>0</v>
      </c>
      <c r="AJ112" s="256">
        <v>0</v>
      </c>
      <c r="AK112" s="256">
        <v>0</v>
      </c>
      <c r="AL112" s="250">
        <v>0</v>
      </c>
    </row>
    <row r="113" spans="1:38" ht="37.5" customHeight="1">
      <c r="A113" s="247">
        <v>109</v>
      </c>
      <c r="B113" s="259" t="s">
        <v>602</v>
      </c>
      <c r="C113" s="256">
        <v>0</v>
      </c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8">
        <v>0</v>
      </c>
      <c r="AJ113" s="256">
        <v>0</v>
      </c>
      <c r="AK113" s="256">
        <v>0</v>
      </c>
      <c r="AL113" s="250">
        <v>0</v>
      </c>
    </row>
    <row r="114" spans="1:38" ht="35.25" customHeight="1">
      <c r="A114" s="247">
        <v>110</v>
      </c>
      <c r="B114" s="259" t="s">
        <v>603</v>
      </c>
      <c r="C114" s="256">
        <v>0</v>
      </c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8">
        <v>0</v>
      </c>
      <c r="AJ114" s="256">
        <v>0</v>
      </c>
      <c r="AK114" s="256">
        <v>0</v>
      </c>
      <c r="AL114" s="250">
        <v>0</v>
      </c>
    </row>
    <row r="115" spans="1:38" ht="47.25" customHeight="1">
      <c r="A115" s="247">
        <v>111</v>
      </c>
      <c r="B115" s="259" t="s">
        <v>604</v>
      </c>
      <c r="C115" s="256">
        <v>0</v>
      </c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8">
        <v>0</v>
      </c>
      <c r="AJ115" s="256">
        <v>0</v>
      </c>
      <c r="AK115" s="256">
        <v>0</v>
      </c>
      <c r="AL115" s="250">
        <v>0</v>
      </c>
    </row>
    <row r="116" spans="1:38" ht="35.25" customHeight="1">
      <c r="A116" s="247">
        <v>112</v>
      </c>
      <c r="B116" s="259" t="s">
        <v>605</v>
      </c>
      <c r="C116" s="256">
        <v>0</v>
      </c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8">
        <v>0</v>
      </c>
      <c r="AJ116" s="256">
        <v>0</v>
      </c>
      <c r="AK116" s="256">
        <v>0</v>
      </c>
      <c r="AL116" s="250">
        <v>0</v>
      </c>
    </row>
    <row r="117" spans="1:38" ht="36.75" customHeight="1">
      <c r="A117" s="247">
        <v>113</v>
      </c>
      <c r="B117" s="255" t="s">
        <v>607</v>
      </c>
      <c r="C117" s="256">
        <v>0</v>
      </c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8">
        <v>0</v>
      </c>
      <c r="AJ117" s="256">
        <v>0</v>
      </c>
      <c r="AK117" s="256">
        <v>0</v>
      </c>
      <c r="AL117" s="250">
        <v>0</v>
      </c>
    </row>
    <row r="118" spans="1:38" ht="28.5" customHeight="1">
      <c r="A118" s="247">
        <v>114</v>
      </c>
      <c r="B118" s="255" t="s">
        <v>608</v>
      </c>
      <c r="C118" s="256">
        <v>0</v>
      </c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8">
        <v>0</v>
      </c>
      <c r="AJ118" s="256">
        <v>0</v>
      </c>
      <c r="AK118" s="256">
        <v>0</v>
      </c>
      <c r="AL118" s="250">
        <v>0</v>
      </c>
    </row>
    <row r="119" spans="1:38" ht="35.25" customHeight="1">
      <c r="A119" s="247">
        <v>115</v>
      </c>
      <c r="B119" s="255" t="s">
        <v>531</v>
      </c>
      <c r="C119" s="256">
        <v>0</v>
      </c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8">
        <v>0</v>
      </c>
      <c r="AJ119" s="256">
        <v>0</v>
      </c>
      <c r="AK119" s="256">
        <v>0</v>
      </c>
      <c r="AL119" s="250">
        <v>0</v>
      </c>
    </row>
    <row r="120" spans="1:38" ht="34.5" customHeight="1">
      <c r="A120" s="247">
        <v>116</v>
      </c>
      <c r="B120" s="255" t="s">
        <v>532</v>
      </c>
      <c r="C120" s="256">
        <v>0</v>
      </c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8">
        <v>0</v>
      </c>
      <c r="AJ120" s="256">
        <v>0</v>
      </c>
      <c r="AK120" s="256">
        <v>0</v>
      </c>
      <c r="AL120" s="250">
        <v>0</v>
      </c>
    </row>
    <row r="121" spans="1:38" ht="27" customHeight="1">
      <c r="A121" s="247">
        <v>117</v>
      </c>
      <c r="B121" s="255" t="s">
        <v>533</v>
      </c>
      <c r="C121" s="256">
        <v>0</v>
      </c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8">
        <v>0</v>
      </c>
      <c r="AJ121" s="256">
        <v>0</v>
      </c>
      <c r="AK121" s="256">
        <v>0</v>
      </c>
      <c r="AL121" s="250">
        <v>0</v>
      </c>
    </row>
    <row r="122" spans="1:38" ht="36" customHeight="1">
      <c r="A122" s="247">
        <v>118</v>
      </c>
      <c r="B122" s="255" t="s">
        <v>534</v>
      </c>
      <c r="C122" s="256">
        <v>0</v>
      </c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8">
        <v>0</v>
      </c>
      <c r="AJ122" s="256">
        <v>0</v>
      </c>
      <c r="AK122" s="256">
        <v>0</v>
      </c>
      <c r="AL122" s="250">
        <v>0</v>
      </c>
    </row>
    <row r="123" spans="1:38" ht="45" customHeight="1">
      <c r="A123" s="247">
        <v>119</v>
      </c>
      <c r="B123" s="255" t="s">
        <v>535</v>
      </c>
      <c r="C123" s="256">
        <v>0</v>
      </c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8">
        <v>0</v>
      </c>
      <c r="AJ123" s="256">
        <v>0</v>
      </c>
      <c r="AK123" s="256">
        <v>0</v>
      </c>
      <c r="AL123" s="250">
        <v>0</v>
      </c>
    </row>
    <row r="124" spans="1:38" ht="27" customHeight="1">
      <c r="A124" s="247">
        <v>120</v>
      </c>
      <c r="B124" s="255" t="s">
        <v>609</v>
      </c>
      <c r="C124" s="256">
        <v>0</v>
      </c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8">
        <v>0</v>
      </c>
      <c r="AJ124" s="256">
        <v>0</v>
      </c>
      <c r="AK124" s="256">
        <v>0</v>
      </c>
      <c r="AL124" s="250">
        <v>0</v>
      </c>
    </row>
    <row r="125" spans="1:38" ht="39.75" customHeight="1">
      <c r="A125" s="247">
        <v>121</v>
      </c>
      <c r="B125" s="255" t="s">
        <v>610</v>
      </c>
      <c r="C125" s="257">
        <v>401951469.26</v>
      </c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52">
        <v>401951469.26</v>
      </c>
      <c r="AG125" s="249"/>
      <c r="AH125" s="249"/>
      <c r="AI125" s="248">
        <v>0</v>
      </c>
      <c r="AJ125" s="256">
        <v>0</v>
      </c>
      <c r="AK125" s="256">
        <v>0</v>
      </c>
      <c r="AL125" s="251">
        <v>401951469.26</v>
      </c>
    </row>
    <row r="126" spans="1:38" ht="45.75" customHeight="1">
      <c r="A126" s="247">
        <v>122</v>
      </c>
      <c r="B126" s="241" t="s">
        <v>611</v>
      </c>
      <c r="C126" s="251">
        <v>-682029.39</v>
      </c>
      <c r="D126" s="249"/>
      <c r="E126" s="249"/>
      <c r="F126" s="249"/>
      <c r="G126" s="252">
        <v>1212.63</v>
      </c>
      <c r="H126" s="252">
        <v>19631.19</v>
      </c>
      <c r="I126" s="249"/>
      <c r="J126" s="249"/>
      <c r="K126" s="249"/>
      <c r="L126" s="249"/>
      <c r="M126" s="249"/>
      <c r="N126" s="249"/>
      <c r="O126" s="249"/>
      <c r="P126" s="252">
        <v>65465.58</v>
      </c>
      <c r="Q126" s="249"/>
      <c r="R126" s="249"/>
      <c r="S126" s="249"/>
      <c r="T126" s="253">
        <v>6360</v>
      </c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53">
        <v>267120</v>
      </c>
      <c r="AH126" s="252">
        <v>322239.99</v>
      </c>
      <c r="AI126" s="251">
        <v>-48001631.94</v>
      </c>
      <c r="AJ126" s="251">
        <v>-48001631.94</v>
      </c>
      <c r="AK126" s="250">
        <v>0</v>
      </c>
      <c r="AL126" s="251">
        <v>-48683661.33</v>
      </c>
    </row>
    <row r="127" spans="1:38" ht="39.75" customHeight="1">
      <c r="A127" s="247">
        <v>123</v>
      </c>
      <c r="B127" s="255" t="s">
        <v>612</v>
      </c>
      <c r="C127" s="256">
        <v>0</v>
      </c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8">
        <v>0</v>
      </c>
      <c r="AJ127" s="256">
        <v>0</v>
      </c>
      <c r="AK127" s="256">
        <v>0</v>
      </c>
      <c r="AL127" s="250">
        <v>0</v>
      </c>
    </row>
    <row r="128" spans="1:38" ht="45.75" customHeight="1">
      <c r="A128" s="247">
        <v>124</v>
      </c>
      <c r="B128" s="255" t="s">
        <v>558</v>
      </c>
      <c r="C128" s="256">
        <v>0</v>
      </c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8">
        <v>0</v>
      </c>
      <c r="AJ128" s="256">
        <v>0</v>
      </c>
      <c r="AK128" s="256">
        <v>0</v>
      </c>
      <c r="AL128" s="250">
        <v>0</v>
      </c>
    </row>
    <row r="129" spans="1:38" ht="35.25" customHeight="1">
      <c r="A129" s="247">
        <v>125</v>
      </c>
      <c r="B129" s="255" t="s">
        <v>559</v>
      </c>
      <c r="C129" s="257">
        <v>-682029.39</v>
      </c>
      <c r="D129" s="249"/>
      <c r="E129" s="249"/>
      <c r="F129" s="249"/>
      <c r="G129" s="252">
        <v>1212.63</v>
      </c>
      <c r="H129" s="252">
        <v>19631.19</v>
      </c>
      <c r="I129" s="249"/>
      <c r="J129" s="249"/>
      <c r="K129" s="249"/>
      <c r="L129" s="249"/>
      <c r="M129" s="249"/>
      <c r="N129" s="249"/>
      <c r="O129" s="249"/>
      <c r="P129" s="252">
        <v>65465.58</v>
      </c>
      <c r="Q129" s="249"/>
      <c r="R129" s="249"/>
      <c r="S129" s="249"/>
      <c r="T129" s="253">
        <v>6360</v>
      </c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53">
        <v>267120</v>
      </c>
      <c r="AH129" s="252">
        <v>322239.99</v>
      </c>
      <c r="AI129" s="258">
        <v>-47939268.39</v>
      </c>
      <c r="AJ129" s="257">
        <v>-47939268.39</v>
      </c>
      <c r="AK129" s="256">
        <v>0</v>
      </c>
      <c r="AL129" s="251">
        <v>-48621297.78</v>
      </c>
    </row>
    <row r="130" spans="1:38" ht="48.75" customHeight="1">
      <c r="A130" s="247">
        <v>126</v>
      </c>
      <c r="B130" s="255" t="s">
        <v>613</v>
      </c>
      <c r="C130" s="256">
        <v>0</v>
      </c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8">
        <v>0</v>
      </c>
      <c r="AJ130" s="256">
        <v>0</v>
      </c>
      <c r="AK130" s="256">
        <v>0</v>
      </c>
      <c r="AL130" s="250">
        <v>0</v>
      </c>
    </row>
    <row r="131" spans="1:38" ht="44.25" customHeight="1">
      <c r="A131" s="247">
        <v>127</v>
      </c>
      <c r="B131" s="255" t="s">
        <v>614</v>
      </c>
      <c r="C131" s="256">
        <v>0</v>
      </c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8">
        <v>0</v>
      </c>
      <c r="AJ131" s="256">
        <v>0</v>
      </c>
      <c r="AK131" s="256">
        <v>0</v>
      </c>
      <c r="AL131" s="250">
        <v>0</v>
      </c>
    </row>
    <row r="132" spans="1:38" ht="45.75" customHeight="1">
      <c r="A132" s="247">
        <v>128</v>
      </c>
      <c r="B132" s="255" t="s">
        <v>532</v>
      </c>
      <c r="C132" s="256">
        <v>0</v>
      </c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8">
        <v>0</v>
      </c>
      <c r="AJ132" s="256">
        <v>0</v>
      </c>
      <c r="AK132" s="256">
        <v>0</v>
      </c>
      <c r="AL132" s="250">
        <v>0</v>
      </c>
    </row>
    <row r="133" spans="1:38" ht="45.75" customHeight="1">
      <c r="A133" s="247">
        <v>129</v>
      </c>
      <c r="B133" s="255" t="s">
        <v>533</v>
      </c>
      <c r="C133" s="256">
        <v>0</v>
      </c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8">
        <v>0</v>
      </c>
      <c r="AJ133" s="256">
        <v>0</v>
      </c>
      <c r="AK133" s="256">
        <v>0</v>
      </c>
      <c r="AL133" s="250">
        <v>0</v>
      </c>
    </row>
    <row r="134" spans="1:38" ht="43.5" customHeight="1">
      <c r="A134" s="247">
        <v>130</v>
      </c>
      <c r="B134" s="255" t="s">
        <v>534</v>
      </c>
      <c r="C134" s="256">
        <v>0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8">
        <v>0</v>
      </c>
      <c r="AJ134" s="256">
        <v>0</v>
      </c>
      <c r="AK134" s="256">
        <v>0</v>
      </c>
      <c r="AL134" s="250">
        <v>0</v>
      </c>
    </row>
    <row r="135" spans="1:38" ht="60.75" customHeight="1">
      <c r="A135" s="247">
        <v>131</v>
      </c>
      <c r="B135" s="255" t="s">
        <v>535</v>
      </c>
      <c r="C135" s="256">
        <v>0</v>
      </c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8">
        <v>0</v>
      </c>
      <c r="AJ135" s="256">
        <v>0</v>
      </c>
      <c r="AK135" s="256">
        <v>0</v>
      </c>
      <c r="AL135" s="250">
        <v>0</v>
      </c>
    </row>
    <row r="136" spans="1:38" ht="12.75">
      <c r="A136" s="247">
        <v>132</v>
      </c>
      <c r="B136" s="241" t="s">
        <v>615</v>
      </c>
      <c r="C136" s="250">
        <v>0</v>
      </c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51">
        <v>-62363.55</v>
      </c>
      <c r="AJ136" s="251">
        <v>-62363.55</v>
      </c>
      <c r="AK136" s="250">
        <v>0</v>
      </c>
      <c r="AL136" s="251">
        <v>-62363.55</v>
      </c>
    </row>
    <row r="137" spans="1:38" ht="44.25" customHeight="1">
      <c r="A137" s="247">
        <v>133</v>
      </c>
      <c r="B137" s="255" t="s">
        <v>616</v>
      </c>
      <c r="C137" s="256">
        <v>0</v>
      </c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8">
        <v>0</v>
      </c>
      <c r="AJ137" s="256">
        <v>0</v>
      </c>
      <c r="AK137" s="256">
        <v>0</v>
      </c>
      <c r="AL137" s="250">
        <v>0</v>
      </c>
    </row>
    <row r="138" spans="1:38" ht="30" customHeight="1">
      <c r="A138" s="247">
        <v>134</v>
      </c>
      <c r="B138" s="255" t="s">
        <v>617</v>
      </c>
      <c r="C138" s="256">
        <v>0</v>
      </c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58">
        <v>-62363.55</v>
      </c>
      <c r="AJ138" s="257">
        <v>-62363.55</v>
      </c>
      <c r="AK138" s="256">
        <v>0</v>
      </c>
      <c r="AL138" s="251">
        <v>-62363.55</v>
      </c>
    </row>
    <row r="139" spans="1:38" ht="12.75">
      <c r="A139" s="247">
        <v>135</v>
      </c>
      <c r="B139" s="241" t="s">
        <v>618</v>
      </c>
      <c r="C139" s="250">
        <v>0</v>
      </c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50">
        <v>0</v>
      </c>
      <c r="AJ139" s="250">
        <v>0</v>
      </c>
      <c r="AK139" s="250">
        <v>0</v>
      </c>
      <c r="AL139" s="250">
        <v>0</v>
      </c>
    </row>
    <row r="140" spans="1:38" ht="45" customHeight="1">
      <c r="A140" s="247">
        <v>136</v>
      </c>
      <c r="B140" s="255" t="s">
        <v>616</v>
      </c>
      <c r="C140" s="256">
        <v>0</v>
      </c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8">
        <v>0</v>
      </c>
      <c r="AJ140" s="256">
        <v>0</v>
      </c>
      <c r="AK140" s="256">
        <v>0</v>
      </c>
      <c r="AL140" s="250">
        <v>0</v>
      </c>
    </row>
    <row r="141" spans="1:38" ht="39.75" customHeight="1">
      <c r="A141" s="247">
        <v>137</v>
      </c>
      <c r="B141" s="255" t="s">
        <v>617</v>
      </c>
      <c r="C141" s="256">
        <v>0</v>
      </c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8">
        <v>0</v>
      </c>
      <c r="AJ141" s="256">
        <v>0</v>
      </c>
      <c r="AK141" s="256">
        <v>0</v>
      </c>
      <c r="AL141" s="250">
        <v>0</v>
      </c>
    </row>
    <row r="142" spans="1:38" ht="12.75">
      <c r="A142" s="247">
        <v>138</v>
      </c>
      <c r="B142" s="255" t="s">
        <v>619</v>
      </c>
      <c r="C142" s="256">
        <v>0</v>
      </c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8">
        <v>0</v>
      </c>
      <c r="AJ142" s="256">
        <v>0</v>
      </c>
      <c r="AK142" s="256">
        <v>0</v>
      </c>
      <c r="AL142" s="250">
        <v>0</v>
      </c>
    </row>
    <row r="143" spans="1:38" ht="57.75" customHeight="1">
      <c r="A143" s="247">
        <v>139</v>
      </c>
      <c r="B143" s="241" t="s">
        <v>620</v>
      </c>
      <c r="C143" s="251">
        <v>401269439.87</v>
      </c>
      <c r="D143" s="249"/>
      <c r="E143" s="249"/>
      <c r="F143" s="249"/>
      <c r="G143" s="252">
        <v>-1212.63</v>
      </c>
      <c r="H143" s="252">
        <v>-19631.19</v>
      </c>
      <c r="I143" s="249"/>
      <c r="J143" s="249"/>
      <c r="K143" s="249"/>
      <c r="L143" s="249"/>
      <c r="M143" s="249"/>
      <c r="N143" s="249"/>
      <c r="O143" s="249"/>
      <c r="P143" s="252">
        <v>-65465.58</v>
      </c>
      <c r="Q143" s="249"/>
      <c r="R143" s="249"/>
      <c r="S143" s="249"/>
      <c r="T143" s="253">
        <v>-6360</v>
      </c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52">
        <v>401951469.26</v>
      </c>
      <c r="AG143" s="253">
        <v>-267120</v>
      </c>
      <c r="AH143" s="252">
        <v>-322239.99</v>
      </c>
      <c r="AI143" s="251">
        <v>-48001631.94</v>
      </c>
      <c r="AJ143" s="251">
        <v>-48001631.94</v>
      </c>
      <c r="AK143" s="250">
        <v>0</v>
      </c>
      <c r="AL143" s="251">
        <v>353267807.93</v>
      </c>
    </row>
    <row r="144" spans="1:38" ht="48" customHeight="1">
      <c r="A144" s="247">
        <v>140</v>
      </c>
      <c r="B144" s="255" t="s">
        <v>621</v>
      </c>
      <c r="C144" s="256">
        <v>0</v>
      </c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8">
        <v>0</v>
      </c>
      <c r="AJ144" s="256">
        <v>0</v>
      </c>
      <c r="AK144" s="256">
        <v>0</v>
      </c>
      <c r="AL144" s="250">
        <v>0</v>
      </c>
    </row>
    <row r="145" spans="1:38" ht="54" customHeight="1">
      <c r="A145" s="247">
        <v>141</v>
      </c>
      <c r="B145" s="241" t="s">
        <v>622</v>
      </c>
      <c r="C145" s="251">
        <v>913562710.44</v>
      </c>
      <c r="D145" s="252">
        <v>7106107.71</v>
      </c>
      <c r="E145" s="253">
        <v>981480</v>
      </c>
      <c r="F145" s="252">
        <v>543666.82</v>
      </c>
      <c r="G145" s="253">
        <v>1011808</v>
      </c>
      <c r="H145" s="252">
        <v>42438.08</v>
      </c>
      <c r="I145" s="252">
        <v>47916.32</v>
      </c>
      <c r="J145" s="252">
        <v>904767.62</v>
      </c>
      <c r="K145" s="252">
        <v>4514010.55</v>
      </c>
      <c r="L145" s="252">
        <v>-20248.68</v>
      </c>
      <c r="M145" s="252">
        <v>-12912683.92</v>
      </c>
      <c r="N145" s="252">
        <v>7494431.18</v>
      </c>
      <c r="O145" s="252">
        <v>111567120.52</v>
      </c>
      <c r="P145" s="260">
        <v>-259.06</v>
      </c>
      <c r="Q145" s="252">
        <v>242818558.08</v>
      </c>
      <c r="R145" s="252">
        <v>29542978.75</v>
      </c>
      <c r="S145" s="253">
        <v>23152000</v>
      </c>
      <c r="T145" s="252">
        <v>-183575.41</v>
      </c>
      <c r="U145" s="253">
        <v>776921600</v>
      </c>
      <c r="V145" s="252">
        <v>-427909.44</v>
      </c>
      <c r="W145" s="252">
        <v>-10757.79</v>
      </c>
      <c r="X145" s="252">
        <v>-9048.66</v>
      </c>
      <c r="Y145" s="252">
        <v>-6005.85</v>
      </c>
      <c r="Z145" s="252">
        <v>-494138796.05</v>
      </c>
      <c r="AA145" s="252">
        <v>-18086.61</v>
      </c>
      <c r="AB145" s="252">
        <v>-30354.49</v>
      </c>
      <c r="AC145" s="252">
        <v>-11339.04</v>
      </c>
      <c r="AD145" s="252">
        <v>-184366417.46</v>
      </c>
      <c r="AE145" s="253">
        <v>-2312800</v>
      </c>
      <c r="AF145" s="252">
        <v>401951469.26</v>
      </c>
      <c r="AG145" s="253">
        <v>-267120</v>
      </c>
      <c r="AH145" s="252">
        <v>-322239.99</v>
      </c>
      <c r="AI145" s="251">
        <v>-1178564207.6899998</v>
      </c>
      <c r="AJ145" s="251">
        <v>-1178564207.6899998</v>
      </c>
      <c r="AK145" s="250">
        <v>0</v>
      </c>
      <c r="AL145" s="251">
        <v>-265001497.25</v>
      </c>
    </row>
    <row r="146" spans="1:38" ht="44.25" customHeight="1">
      <c r="A146" s="247">
        <v>142</v>
      </c>
      <c r="B146" s="261" t="s">
        <v>623</v>
      </c>
      <c r="C146" s="262">
        <v>0</v>
      </c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50">
        <v>0</v>
      </c>
      <c r="AJ146" s="262">
        <v>0</v>
      </c>
      <c r="AK146" s="262">
        <v>0</v>
      </c>
      <c r="AL146" s="251">
        <v>685637490.31</v>
      </c>
    </row>
    <row r="147" spans="1:38" ht="28.5" customHeight="1">
      <c r="A147" s="247">
        <v>143</v>
      </c>
      <c r="B147" s="261" t="s">
        <v>624</v>
      </c>
      <c r="C147" s="262">
        <v>0</v>
      </c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50">
        <v>0</v>
      </c>
      <c r="AJ147" s="262">
        <v>0</v>
      </c>
      <c r="AK147" s="262">
        <v>0</v>
      </c>
      <c r="AL147" s="251">
        <v>420635993.06</v>
      </c>
    </row>
    <row r="148" spans="1:38" ht="12.75">
      <c r="A148" s="238"/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</row>
    <row r="149" spans="1:38" ht="12.75">
      <c r="A149" s="238"/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</row>
  </sheetData>
  <sheetProtection/>
  <mergeCells count="4">
    <mergeCell ref="D1:K1"/>
    <mergeCell ref="B2:C2"/>
    <mergeCell ref="AI2:AL2"/>
    <mergeCell ref="AI3:A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7"/>
  <sheetViews>
    <sheetView zoomScalePageLayoutView="0" workbookViewId="0" topLeftCell="A82">
      <selection activeCell="F65" sqref="F65"/>
    </sheetView>
  </sheetViews>
  <sheetFormatPr defaultColWidth="9.00390625" defaultRowHeight="12.75" outlineLevelRow="2"/>
  <cols>
    <col min="1" max="1" width="29.25390625" style="77" customWidth="1"/>
    <col min="2" max="2" width="18.25390625" style="77" customWidth="1"/>
    <col min="3" max="3" width="18.00390625" style="77" customWidth="1"/>
    <col min="4" max="4" width="20.25390625" style="77" customWidth="1"/>
    <col min="5" max="5" width="18.875" style="77" customWidth="1"/>
    <col min="6" max="6" width="18.125" style="77" customWidth="1"/>
    <col min="7" max="7" width="17.875" style="77" customWidth="1"/>
    <col min="8" max="8" width="9.125" style="0" customWidth="1"/>
    <col min="9" max="9" width="22.375" style="0" customWidth="1"/>
    <col min="10" max="10" width="19.25390625" style="0" customWidth="1"/>
    <col min="11" max="11" width="9.125" style="0" customWidth="1"/>
    <col min="12" max="12" width="13.375" style="0" customWidth="1"/>
    <col min="13" max="14" width="9.125" style="0" customWidth="1"/>
    <col min="15" max="15" width="13.125" style="0" customWidth="1"/>
  </cols>
  <sheetData>
    <row r="1" ht="12.75">
      <c r="A1" s="76" t="s">
        <v>128</v>
      </c>
    </row>
    <row r="2" ht="15.75">
      <c r="A2" s="78" t="s">
        <v>429</v>
      </c>
    </row>
    <row r="3" spans="1:2" ht="12.75">
      <c r="A3" s="77" t="s">
        <v>130</v>
      </c>
      <c r="B3" s="77" t="s">
        <v>131</v>
      </c>
    </row>
    <row r="4" spans="1:7" ht="12" customHeight="1">
      <c r="A4" s="304" t="s">
        <v>132</v>
      </c>
      <c r="B4" s="305" t="s">
        <v>133</v>
      </c>
      <c r="C4" s="305"/>
      <c r="D4" s="305" t="s">
        <v>134</v>
      </c>
      <c r="E4" s="305"/>
      <c r="F4" s="305" t="s">
        <v>135</v>
      </c>
      <c r="G4" s="305"/>
    </row>
    <row r="5" spans="1:7" ht="12" customHeight="1">
      <c r="A5" s="304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29538113710.160004</v>
      </c>
      <c r="E6" s="81">
        <v>29803115207.41</v>
      </c>
      <c r="F6" s="81">
        <v>420635993.05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20555997</v>
      </c>
      <c r="E7" s="84">
        <v>19302600.55</v>
      </c>
      <c r="F7" s="84">
        <v>1674962.71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180">
        <v>-13229910.1</v>
      </c>
      <c r="E8" s="180">
        <v>-13229910.1</v>
      </c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91">
        <v>-15156927.68</v>
      </c>
      <c r="E9" s="91">
        <v>-15156927.68</v>
      </c>
      <c r="F9" s="84">
        <v>30087454.83</v>
      </c>
      <c r="G9" s="85"/>
    </row>
    <row r="10" spans="1:7" ht="23.25" customHeight="1" outlineLevel="2">
      <c r="A10" s="89" t="s">
        <v>430</v>
      </c>
      <c r="B10" s="85"/>
      <c r="C10" s="85"/>
      <c r="D10" s="84">
        <v>1927017.58</v>
      </c>
      <c r="E10" s="84">
        <v>1927017.58</v>
      </c>
      <c r="F10" s="85"/>
      <c r="G10" s="85"/>
    </row>
    <row r="11" spans="1:7" ht="23.25" customHeight="1" outlineLevel="1">
      <c r="A11" s="86" t="s">
        <v>142</v>
      </c>
      <c r="B11" s="87">
        <v>474128469.21</v>
      </c>
      <c r="C11" s="88"/>
      <c r="D11" s="87">
        <v>13114921929.89</v>
      </c>
      <c r="E11" s="87">
        <v>13337376823.59</v>
      </c>
      <c r="F11" s="87">
        <v>251673575.51</v>
      </c>
      <c r="G11" s="88"/>
    </row>
    <row r="12" spans="1:7" ht="23.25" customHeight="1" outlineLevel="2">
      <c r="A12" s="89" t="s">
        <v>143</v>
      </c>
      <c r="B12" s="84">
        <v>474128469.21</v>
      </c>
      <c r="C12" s="85"/>
      <c r="D12" s="84">
        <v>13114921929.89</v>
      </c>
      <c r="E12" s="84">
        <v>13337376823.59</v>
      </c>
      <c r="F12" s="84">
        <v>251673575.51</v>
      </c>
      <c r="G12" s="85"/>
    </row>
    <row r="13" spans="1:7" ht="23.25" customHeight="1" outlineLevel="1">
      <c r="A13" s="86" t="s">
        <v>431</v>
      </c>
      <c r="B13" s="88"/>
      <c r="C13" s="88"/>
      <c r="D13" s="87">
        <v>327645.47</v>
      </c>
      <c r="E13" s="87">
        <v>327645.47</v>
      </c>
      <c r="F13" s="88"/>
      <c r="G13" s="88"/>
    </row>
    <row r="14" spans="1:7" ht="23.25" customHeight="1" outlineLevel="1">
      <c r="A14" s="86" t="s">
        <v>144</v>
      </c>
      <c r="B14" s="87">
        <v>180000000</v>
      </c>
      <c r="C14" s="88"/>
      <c r="D14" s="87">
        <v>16415538047.9</v>
      </c>
      <c r="E14" s="87">
        <v>16458338047.9</v>
      </c>
      <c r="F14" s="87">
        <v>137200000</v>
      </c>
      <c r="G14" s="88"/>
    </row>
    <row r="15" spans="1:7" ht="34.5" customHeight="1" outlineLevel="2">
      <c r="A15" s="89" t="s">
        <v>145</v>
      </c>
      <c r="B15" s="84">
        <v>180000000</v>
      </c>
      <c r="C15" s="85"/>
      <c r="D15" s="84">
        <v>16415538047.9</v>
      </c>
      <c r="E15" s="84">
        <v>16458338047.9</v>
      </c>
      <c r="F15" s="84">
        <v>137200000</v>
      </c>
      <c r="G15" s="85"/>
    </row>
    <row r="16" spans="1:7" ht="23.25" customHeight="1" outlineLevel="1">
      <c r="A16" s="83" t="s">
        <v>146</v>
      </c>
      <c r="B16" s="84">
        <v>1000000</v>
      </c>
      <c r="C16" s="85"/>
      <c r="D16" s="85"/>
      <c r="E16" s="84">
        <v>1000000</v>
      </c>
      <c r="F16" s="85"/>
      <c r="G16" s="85"/>
    </row>
    <row r="17" spans="1:7" ht="23.25" customHeight="1">
      <c r="A17" s="80" t="s">
        <v>147</v>
      </c>
      <c r="B17" s="81">
        <v>400799809.9</v>
      </c>
      <c r="C17" s="82"/>
      <c r="D17" s="81">
        <v>2951469.26</v>
      </c>
      <c r="E17" s="81">
        <v>401951469.26</v>
      </c>
      <c r="F17" s="81">
        <v>1799809.9</v>
      </c>
      <c r="G17" s="82"/>
    </row>
    <row r="18" spans="1:7" ht="45.75" customHeight="1" outlineLevel="1">
      <c r="A18" s="83" t="s">
        <v>148</v>
      </c>
      <c r="B18" s="84">
        <v>400799809.9</v>
      </c>
      <c r="C18" s="85"/>
      <c r="D18" s="84">
        <v>2951469.26</v>
      </c>
      <c r="E18" s="84">
        <v>401951469.26</v>
      </c>
      <c r="F18" s="84">
        <v>1799809.9</v>
      </c>
      <c r="G18" s="85"/>
    </row>
    <row r="19" spans="1:7" ht="23.25" customHeight="1">
      <c r="A19" s="80" t="s">
        <v>149</v>
      </c>
      <c r="B19" s="81">
        <v>331447274.09</v>
      </c>
      <c r="C19" s="82"/>
      <c r="D19" s="81">
        <v>3082175981.03</v>
      </c>
      <c r="E19" s="81">
        <v>3046296162.84</v>
      </c>
      <c r="F19" s="81">
        <v>367327092.28</v>
      </c>
      <c r="G19" s="82"/>
    </row>
    <row r="20" spans="1:7" ht="23.25" customHeight="1" outlineLevel="1">
      <c r="A20" s="83" t="s">
        <v>150</v>
      </c>
      <c r="B20" s="84">
        <v>13584542.37</v>
      </c>
      <c r="C20" s="85"/>
      <c r="D20" s="85"/>
      <c r="E20" s="84">
        <v>4926747.51</v>
      </c>
      <c r="F20" s="84">
        <v>8657794.86</v>
      </c>
      <c r="G20" s="85"/>
    </row>
    <row r="21" spans="1:7" ht="23.25" customHeight="1" outlineLevel="1">
      <c r="A21" s="83" t="s">
        <v>151</v>
      </c>
      <c r="B21" s="85"/>
      <c r="C21" s="85"/>
      <c r="D21" s="84">
        <v>62876</v>
      </c>
      <c r="E21" s="84">
        <v>62876</v>
      </c>
      <c r="F21" s="85"/>
      <c r="G21" s="85"/>
    </row>
    <row r="22" spans="1:7" ht="34.5" customHeight="1" outlineLevel="1">
      <c r="A22" s="86" t="s">
        <v>152</v>
      </c>
      <c r="B22" s="87">
        <v>281787591.09</v>
      </c>
      <c r="C22" s="88"/>
      <c r="D22" s="87">
        <v>2968770644.17</v>
      </c>
      <c r="E22" s="87">
        <v>2928598953.9100003</v>
      </c>
      <c r="F22" s="87">
        <v>321959281.35</v>
      </c>
      <c r="G22" s="88"/>
    </row>
    <row r="23" spans="1:7" ht="34.5" customHeight="1" outlineLevel="2">
      <c r="A23" s="89" t="s">
        <v>153</v>
      </c>
      <c r="B23" s="84">
        <v>281787591.09</v>
      </c>
      <c r="C23" s="85"/>
      <c r="D23" s="84">
        <v>2968770644.17</v>
      </c>
      <c r="E23" s="84">
        <v>2928598953.9100003</v>
      </c>
      <c r="F23" s="84">
        <v>321959281.35</v>
      </c>
      <c r="G23" s="85"/>
    </row>
    <row r="24" spans="1:7" ht="34.5" customHeight="1" outlineLevel="1">
      <c r="A24" s="86" t="s">
        <v>154</v>
      </c>
      <c r="B24" s="87">
        <v>2366818.25</v>
      </c>
      <c r="C24" s="88"/>
      <c r="D24" s="87">
        <v>14134293.6</v>
      </c>
      <c r="E24" s="87">
        <v>13422844.72</v>
      </c>
      <c r="F24" s="87">
        <v>3078267.13</v>
      </c>
      <c r="G24" s="88"/>
    </row>
    <row r="25" spans="1:7" ht="34.5" customHeight="1" outlineLevel="2">
      <c r="A25" s="89" t="s">
        <v>155</v>
      </c>
      <c r="B25" s="84">
        <v>2095995.62</v>
      </c>
      <c r="C25" s="85"/>
      <c r="D25" s="84">
        <v>12185007</v>
      </c>
      <c r="E25" s="84">
        <v>12862876.99</v>
      </c>
      <c r="F25" s="84">
        <v>1418125.63</v>
      </c>
      <c r="G25" s="85"/>
    </row>
    <row r="26" spans="1:7" ht="34.5" customHeight="1" outlineLevel="2">
      <c r="A26" s="89" t="s">
        <v>156</v>
      </c>
      <c r="B26" s="84">
        <v>270822.63</v>
      </c>
      <c r="C26" s="85"/>
      <c r="D26" s="84">
        <v>1845477.08</v>
      </c>
      <c r="E26" s="84">
        <v>456158.21</v>
      </c>
      <c r="F26" s="84">
        <v>1660141.5</v>
      </c>
      <c r="G26" s="85"/>
    </row>
    <row r="27" spans="1:7" ht="34.5" customHeight="1" outlineLevel="2">
      <c r="A27" s="89" t="s">
        <v>157</v>
      </c>
      <c r="B27" s="85"/>
      <c r="C27" s="85"/>
      <c r="D27" s="84">
        <v>103809.52</v>
      </c>
      <c r="E27" s="84">
        <v>103809.52</v>
      </c>
      <c r="F27" s="85"/>
      <c r="G27" s="85"/>
    </row>
    <row r="28" spans="1:7" ht="23.25" customHeight="1" outlineLevel="1">
      <c r="A28" s="86" t="s">
        <v>158</v>
      </c>
      <c r="B28" s="88"/>
      <c r="C28" s="88"/>
      <c r="D28" s="87">
        <v>6588345</v>
      </c>
      <c r="E28" s="87">
        <v>6588345</v>
      </c>
      <c r="F28" s="88"/>
      <c r="G28" s="88"/>
    </row>
    <row r="29" spans="1:7" ht="34.5" customHeight="1" outlineLevel="2">
      <c r="A29" s="89" t="s">
        <v>159</v>
      </c>
      <c r="B29" s="85"/>
      <c r="C29" s="85"/>
      <c r="D29" s="84">
        <v>6588345</v>
      </c>
      <c r="E29" s="84">
        <v>6588345</v>
      </c>
      <c r="F29" s="85"/>
      <c r="G29" s="85"/>
    </row>
    <row r="30" spans="1:7" ht="23.25" customHeight="1" outlineLevel="1">
      <c r="A30" s="83" t="s">
        <v>160</v>
      </c>
      <c r="B30" s="84">
        <v>74549445.59</v>
      </c>
      <c r="C30" s="85"/>
      <c r="D30" s="84">
        <v>92619822.26</v>
      </c>
      <c r="E30" s="84">
        <v>92696395.7</v>
      </c>
      <c r="F30" s="84">
        <v>74472872.15</v>
      </c>
      <c r="G30" s="85"/>
    </row>
    <row r="31" spans="1:7" ht="23.25" customHeight="1" outlineLevel="2">
      <c r="A31" s="89" t="s">
        <v>160</v>
      </c>
      <c r="B31" s="84">
        <v>11741624.4</v>
      </c>
      <c r="C31" s="85"/>
      <c r="D31" s="84">
        <v>92619822.26</v>
      </c>
      <c r="E31" s="84">
        <v>91386543.09</v>
      </c>
      <c r="F31" s="84">
        <v>12974903.57</v>
      </c>
      <c r="G31" s="85"/>
    </row>
    <row r="32" spans="1:7" ht="23.25" customHeight="1" outlineLevel="2">
      <c r="A32" s="89" t="s">
        <v>161</v>
      </c>
      <c r="B32" s="84">
        <v>60336941.91</v>
      </c>
      <c r="C32" s="85"/>
      <c r="D32" s="85"/>
      <c r="E32" s="84">
        <v>1309852.61</v>
      </c>
      <c r="F32" s="84">
        <v>59027089.3</v>
      </c>
      <c r="G32" s="85"/>
    </row>
    <row r="33" spans="1:7" ht="23.25" customHeight="1" outlineLevel="2">
      <c r="A33" s="89" t="s">
        <v>162</v>
      </c>
      <c r="B33" s="84">
        <v>2470879.28</v>
      </c>
      <c r="C33" s="85"/>
      <c r="D33" s="85"/>
      <c r="E33" s="85"/>
      <c r="F33" s="84">
        <v>2470879.28</v>
      </c>
      <c r="G33" s="85"/>
    </row>
    <row r="34" spans="1:7" ht="23.25" customHeight="1" outlineLevel="1">
      <c r="A34" s="86" t="s">
        <v>163</v>
      </c>
      <c r="B34" s="88"/>
      <c r="C34" s="87">
        <v>40841123.21</v>
      </c>
      <c r="D34" s="88"/>
      <c r="E34" s="88"/>
      <c r="F34" s="88"/>
      <c r="G34" s="87">
        <v>40841123.21</v>
      </c>
    </row>
    <row r="35" spans="1:7" ht="57" customHeight="1" outlineLevel="2">
      <c r="A35" s="89" t="s">
        <v>164</v>
      </c>
      <c r="B35" s="85"/>
      <c r="C35" s="84">
        <v>36551914.74</v>
      </c>
      <c r="D35" s="85"/>
      <c r="E35" s="85"/>
      <c r="F35" s="85"/>
      <c r="G35" s="84">
        <v>36551914.74</v>
      </c>
    </row>
    <row r="36" spans="1:7" ht="57" customHeight="1" outlineLevel="2">
      <c r="A36" s="89" t="s">
        <v>165</v>
      </c>
      <c r="B36" s="85"/>
      <c r="C36" s="84">
        <v>4289208.47</v>
      </c>
      <c r="D36" s="85"/>
      <c r="E36" s="85"/>
      <c r="F36" s="85"/>
      <c r="G36" s="84">
        <v>4289208.47</v>
      </c>
    </row>
    <row r="37" spans="1:7" ht="12" customHeight="1">
      <c r="A37" s="80" t="s">
        <v>166</v>
      </c>
      <c r="B37" s="81">
        <v>225472363.8</v>
      </c>
      <c r="C37" s="82"/>
      <c r="D37" s="81">
        <v>763218580.86</v>
      </c>
      <c r="E37" s="81">
        <v>693960081.31</v>
      </c>
      <c r="F37" s="81">
        <v>294730863.35</v>
      </c>
      <c r="G37" s="82"/>
    </row>
    <row r="38" spans="1:7" ht="12" customHeight="1" outlineLevel="1">
      <c r="A38" s="86" t="s">
        <v>167</v>
      </c>
      <c r="B38" s="87">
        <v>225467113.8</v>
      </c>
      <c r="C38" s="88"/>
      <c r="D38" s="87">
        <v>141912681.09</v>
      </c>
      <c r="E38" s="87">
        <v>72800237.69</v>
      </c>
      <c r="F38" s="87">
        <v>294579557.2</v>
      </c>
      <c r="G38" s="88"/>
    </row>
    <row r="39" spans="1:7" ht="12" customHeight="1" outlineLevel="2">
      <c r="A39" s="89" t="s">
        <v>168</v>
      </c>
      <c r="B39" s="84">
        <v>183684360.79</v>
      </c>
      <c r="C39" s="85"/>
      <c r="D39" s="84">
        <v>75330897.19</v>
      </c>
      <c r="E39" s="84">
        <v>27843071.36</v>
      </c>
      <c r="F39" s="84">
        <v>231172186.62</v>
      </c>
      <c r="G39" s="85"/>
    </row>
    <row r="40" spans="1:7" ht="12" customHeight="1" outlineLevel="2">
      <c r="A40" s="89" t="s">
        <v>169</v>
      </c>
      <c r="B40" s="84">
        <v>9907014.32</v>
      </c>
      <c r="C40" s="85"/>
      <c r="D40" s="84">
        <v>25971228.54</v>
      </c>
      <c r="E40" s="84">
        <v>25104852</v>
      </c>
      <c r="F40" s="84">
        <v>10773390.86</v>
      </c>
      <c r="G40" s="85"/>
    </row>
    <row r="41" spans="1:7" ht="12" customHeight="1" outlineLevel="2">
      <c r="A41" s="89" t="s">
        <v>170</v>
      </c>
      <c r="B41" s="84">
        <v>12134606.54</v>
      </c>
      <c r="C41" s="85"/>
      <c r="D41" s="84">
        <v>8033576</v>
      </c>
      <c r="E41" s="84">
        <v>3076591.78</v>
      </c>
      <c r="F41" s="84">
        <v>17091590.76</v>
      </c>
      <c r="G41" s="85"/>
    </row>
    <row r="42" spans="1:7" ht="23.25" customHeight="1" outlineLevel="2">
      <c r="A42" s="89" t="s">
        <v>171</v>
      </c>
      <c r="B42" s="84">
        <v>12967212.72</v>
      </c>
      <c r="C42" s="85"/>
      <c r="D42" s="84">
        <v>18764239.21</v>
      </c>
      <c r="E42" s="84">
        <v>11855814.67</v>
      </c>
      <c r="F42" s="84">
        <v>19875637.26</v>
      </c>
      <c r="G42" s="85"/>
    </row>
    <row r="43" spans="1:7" ht="23.25" customHeight="1" outlineLevel="2">
      <c r="A43" s="89" t="s">
        <v>172</v>
      </c>
      <c r="B43" s="84">
        <v>18431097.31</v>
      </c>
      <c r="C43" s="85"/>
      <c r="D43" s="84">
        <v>13812740.15</v>
      </c>
      <c r="E43" s="84">
        <v>4919907.88</v>
      </c>
      <c r="F43" s="84">
        <v>27323929.58</v>
      </c>
      <c r="G43" s="85"/>
    </row>
    <row r="44" spans="1:7" ht="23.25" customHeight="1" outlineLevel="2">
      <c r="A44" s="89" t="s">
        <v>173</v>
      </c>
      <c r="B44" s="91">
        <v>-11657177.88</v>
      </c>
      <c r="C44" s="85"/>
      <c r="D44" s="85"/>
      <c r="E44" s="85"/>
      <c r="F44" s="91">
        <v>-11657177.88</v>
      </c>
      <c r="G44" s="85"/>
    </row>
    <row r="45" spans="1:7" ht="12" customHeight="1" outlineLevel="1">
      <c r="A45" s="83" t="s">
        <v>174</v>
      </c>
      <c r="B45" s="85"/>
      <c r="C45" s="85"/>
      <c r="D45" s="84">
        <v>620734508.66</v>
      </c>
      <c r="E45" s="84">
        <v>620734508.66</v>
      </c>
      <c r="F45" s="85"/>
      <c r="G45" s="85"/>
    </row>
    <row r="46" spans="1:7" ht="23.25" customHeight="1" outlineLevel="2">
      <c r="A46" s="89" t="s">
        <v>175</v>
      </c>
      <c r="B46" s="85"/>
      <c r="C46" s="85"/>
      <c r="D46" s="84">
        <v>620734508.66</v>
      </c>
      <c r="E46" s="84">
        <v>620734508.66</v>
      </c>
      <c r="F46" s="85"/>
      <c r="G46" s="85"/>
    </row>
    <row r="47" spans="1:7" ht="12" customHeight="1" outlineLevel="1">
      <c r="A47" s="83" t="s">
        <v>176</v>
      </c>
      <c r="B47" s="84">
        <v>5250</v>
      </c>
      <c r="C47" s="85"/>
      <c r="D47" s="84">
        <v>571391.11</v>
      </c>
      <c r="E47" s="84">
        <v>425334.96</v>
      </c>
      <c r="F47" s="84">
        <v>151306.15</v>
      </c>
      <c r="G47" s="85"/>
    </row>
    <row r="48" spans="1:7" ht="12" customHeight="1">
      <c r="A48" s="80" t="s">
        <v>177</v>
      </c>
      <c r="B48" s="81">
        <v>232066019.23</v>
      </c>
      <c r="C48" s="82"/>
      <c r="D48" s="81">
        <v>171903801.4</v>
      </c>
      <c r="E48" s="81">
        <v>296753574.75</v>
      </c>
      <c r="F48" s="81">
        <v>107216245.88</v>
      </c>
      <c r="G48" s="82"/>
    </row>
    <row r="49" spans="1:7" ht="23.25" customHeight="1" outlineLevel="1">
      <c r="A49" s="83" t="s">
        <v>178</v>
      </c>
      <c r="B49" s="84">
        <v>48286444.79</v>
      </c>
      <c r="C49" s="85"/>
      <c r="D49" s="85"/>
      <c r="E49" s="85"/>
      <c r="F49" s="84">
        <v>48286444.79</v>
      </c>
      <c r="G49" s="85"/>
    </row>
    <row r="50" spans="1:7" ht="23.25" customHeight="1" outlineLevel="1">
      <c r="A50" s="86" t="s">
        <v>179</v>
      </c>
      <c r="B50" s="87">
        <v>183644570.52</v>
      </c>
      <c r="C50" s="88"/>
      <c r="D50" s="87">
        <v>170831865.1</v>
      </c>
      <c r="E50" s="87">
        <v>296506134.13</v>
      </c>
      <c r="F50" s="87">
        <v>57970301.49</v>
      </c>
      <c r="G50" s="88"/>
    </row>
    <row r="51" spans="1:7" ht="23.25" customHeight="1" outlineLevel="2">
      <c r="A51" s="90" t="s">
        <v>179</v>
      </c>
      <c r="B51" s="87">
        <v>5743517.66</v>
      </c>
      <c r="C51" s="88"/>
      <c r="D51" s="88"/>
      <c r="E51" s="88"/>
      <c r="F51" s="87">
        <v>5743517.66</v>
      </c>
      <c r="G51" s="88"/>
    </row>
    <row r="52" spans="1:7" ht="23.25" customHeight="1" outlineLevel="2">
      <c r="A52" s="89" t="s">
        <v>180</v>
      </c>
      <c r="B52" s="84">
        <v>177901052.86</v>
      </c>
      <c r="C52" s="85"/>
      <c r="D52" s="84">
        <v>170831865.1</v>
      </c>
      <c r="E52" s="84">
        <v>296506134.13</v>
      </c>
      <c r="F52" s="84">
        <v>52226783.83</v>
      </c>
      <c r="G52" s="85"/>
    </row>
    <row r="53" spans="1:7" ht="34.5" customHeight="1" outlineLevel="1">
      <c r="A53" s="83" t="s">
        <v>181</v>
      </c>
      <c r="B53" s="84">
        <v>135003.92</v>
      </c>
      <c r="C53" s="85"/>
      <c r="D53" s="84">
        <v>1071936.3</v>
      </c>
      <c r="E53" s="84">
        <v>247440.62</v>
      </c>
      <c r="F53" s="84">
        <v>959499.6</v>
      </c>
      <c r="G53" s="85"/>
    </row>
    <row r="54" spans="1:7" ht="23.25" customHeight="1">
      <c r="A54" s="80" t="s">
        <v>182</v>
      </c>
      <c r="B54" s="81">
        <v>327446515.01</v>
      </c>
      <c r="C54" s="82"/>
      <c r="D54" s="81">
        <v>865008204.27</v>
      </c>
      <c r="E54" s="81">
        <v>1057008993.48</v>
      </c>
      <c r="F54" s="81">
        <v>135445725.8</v>
      </c>
      <c r="G54" s="82"/>
    </row>
    <row r="55" spans="1:7" ht="23.25" customHeight="1" outlineLevel="1">
      <c r="A55" s="83" t="s">
        <v>183</v>
      </c>
      <c r="B55" s="84">
        <v>313224218.81</v>
      </c>
      <c r="C55" s="85"/>
      <c r="D55" s="84">
        <v>862183114.69</v>
      </c>
      <c r="E55" s="84">
        <v>1054162579.08</v>
      </c>
      <c r="F55" s="84">
        <v>121244754.42</v>
      </c>
      <c r="G55" s="85"/>
    </row>
    <row r="56" spans="1:7" ht="57" customHeight="1" outlineLevel="2">
      <c r="A56" s="89" t="s">
        <v>184</v>
      </c>
      <c r="B56" s="84">
        <v>308642347.71</v>
      </c>
      <c r="C56" s="85"/>
      <c r="D56" s="84">
        <v>832886955.92</v>
      </c>
      <c r="E56" s="84">
        <v>1042842787.45</v>
      </c>
      <c r="F56" s="84">
        <v>98686516.18</v>
      </c>
      <c r="G56" s="85"/>
    </row>
    <row r="57" spans="1:7" ht="57" customHeight="1" outlineLevel="2">
      <c r="A57" s="89" t="s">
        <v>186</v>
      </c>
      <c r="B57" s="84">
        <v>4581871.1</v>
      </c>
      <c r="C57" s="85"/>
      <c r="D57" s="84">
        <v>29296158.77</v>
      </c>
      <c r="E57" s="84">
        <v>11319791.63</v>
      </c>
      <c r="F57" s="84">
        <v>22558238.24</v>
      </c>
      <c r="G57" s="85"/>
    </row>
    <row r="58" spans="1:7" ht="23.25" customHeight="1" outlineLevel="1">
      <c r="A58" s="83" t="s">
        <v>187</v>
      </c>
      <c r="B58" s="84">
        <v>14222296.2</v>
      </c>
      <c r="C58" s="85"/>
      <c r="D58" s="84">
        <v>2823934</v>
      </c>
      <c r="E58" s="84">
        <v>2845258.82</v>
      </c>
      <c r="F58" s="84">
        <v>14200971.38</v>
      </c>
      <c r="G58" s="85"/>
    </row>
    <row r="59" spans="1:7" ht="23.25" customHeight="1" outlineLevel="1">
      <c r="A59" s="83" t="s">
        <v>188</v>
      </c>
      <c r="B59" s="85"/>
      <c r="C59" s="85"/>
      <c r="D59" s="84">
        <v>1155.58</v>
      </c>
      <c r="E59" s="84">
        <v>1155.58</v>
      </c>
      <c r="F59" s="85"/>
      <c r="G59" s="85"/>
    </row>
    <row r="60" spans="1:7" ht="23.25" customHeight="1">
      <c r="A60" s="80" t="s">
        <v>189</v>
      </c>
      <c r="B60" s="81">
        <v>91404484.17</v>
      </c>
      <c r="C60" s="82"/>
      <c r="D60" s="82"/>
      <c r="E60" s="81">
        <v>1377050</v>
      </c>
      <c r="F60" s="81">
        <v>90027434.17</v>
      </c>
      <c r="G60" s="82"/>
    </row>
    <row r="61" spans="1:7" ht="23.25" customHeight="1" outlineLevel="1">
      <c r="A61" s="83" t="s">
        <v>190</v>
      </c>
      <c r="B61" s="84">
        <v>91404484.17</v>
      </c>
      <c r="C61" s="85"/>
      <c r="D61" s="85"/>
      <c r="E61" s="84">
        <v>1377050</v>
      </c>
      <c r="F61" s="84">
        <v>90027434.17</v>
      </c>
      <c r="G61" s="85"/>
    </row>
    <row r="62" spans="1:7" ht="23.25" customHeight="1" outlineLevel="2">
      <c r="A62" s="89" t="s">
        <v>191</v>
      </c>
      <c r="B62" s="84">
        <v>91404484.17</v>
      </c>
      <c r="C62" s="85"/>
      <c r="D62" s="85"/>
      <c r="E62" s="84">
        <v>1377050</v>
      </c>
      <c r="F62" s="84">
        <v>90027434.17</v>
      </c>
      <c r="G62" s="85"/>
    </row>
    <row r="63" spans="1:7" ht="12" customHeight="1">
      <c r="A63" s="80" t="s">
        <v>192</v>
      </c>
      <c r="B63" s="81">
        <v>21603878504.24</v>
      </c>
      <c r="C63" s="82"/>
      <c r="D63" s="81">
        <v>4345601.43</v>
      </c>
      <c r="E63" s="81">
        <v>353281339.05</v>
      </c>
      <c r="F63" s="81">
        <v>21254942766.62</v>
      </c>
      <c r="G63" s="82"/>
    </row>
    <row r="64" spans="1:7" ht="23.25" customHeight="1" outlineLevel="1">
      <c r="A64" s="86" t="s">
        <v>193</v>
      </c>
      <c r="B64" s="87">
        <v>116008868456.81999</v>
      </c>
      <c r="C64" s="88"/>
      <c r="D64" s="88"/>
      <c r="E64" s="87">
        <v>4345602.05</v>
      </c>
      <c r="F64" s="87">
        <v>116004522854.77</v>
      </c>
      <c r="G64" s="88"/>
    </row>
    <row r="65" spans="1:10" ht="12" customHeight="1" outlineLevel="2">
      <c r="A65" s="89" t="s">
        <v>194</v>
      </c>
      <c r="B65" s="84">
        <v>1938926677.38</v>
      </c>
      <c r="C65" s="85"/>
      <c r="D65" s="85"/>
      <c r="E65" s="85"/>
      <c r="F65" s="84">
        <v>1938926677.38</v>
      </c>
      <c r="G65" s="85"/>
      <c r="J65" s="60">
        <f>F63+F86</f>
        <v>24990516789.85</v>
      </c>
    </row>
    <row r="66" spans="1:7" ht="23.25" customHeight="1" outlineLevel="2">
      <c r="A66" s="89" t="s">
        <v>195</v>
      </c>
      <c r="B66" s="84">
        <v>113349434102.17</v>
      </c>
      <c r="C66" s="85"/>
      <c r="D66" s="85"/>
      <c r="E66" s="84">
        <v>4345602.05</v>
      </c>
      <c r="F66" s="84">
        <v>113345088500.12</v>
      </c>
      <c r="G66" s="85"/>
    </row>
    <row r="67" spans="1:7" ht="12" customHeight="1" outlineLevel="2">
      <c r="A67" s="89" t="s">
        <v>196</v>
      </c>
      <c r="B67" s="84">
        <v>529494619.62</v>
      </c>
      <c r="C67" s="85"/>
      <c r="D67" s="85"/>
      <c r="E67" s="85"/>
      <c r="F67" s="84">
        <v>529494619.62</v>
      </c>
      <c r="G67" s="85"/>
    </row>
    <row r="68" spans="1:7" ht="12" customHeight="1" outlineLevel="2">
      <c r="A68" s="89" t="s">
        <v>197</v>
      </c>
      <c r="B68" s="84">
        <v>191013057.65</v>
      </c>
      <c r="C68" s="85"/>
      <c r="D68" s="85"/>
      <c r="E68" s="85"/>
      <c r="F68" s="84">
        <v>191013057.65</v>
      </c>
      <c r="G68" s="85"/>
    </row>
    <row r="69" spans="1:7" ht="23.25" customHeight="1" outlineLevel="1">
      <c r="A69" s="86" t="s">
        <v>198</v>
      </c>
      <c r="B69" s="88"/>
      <c r="C69" s="87">
        <v>94404989952.57999</v>
      </c>
      <c r="D69" s="87">
        <v>4345601.43</v>
      </c>
      <c r="E69" s="87">
        <v>348935737</v>
      </c>
      <c r="F69" s="88"/>
      <c r="G69" s="87">
        <v>94749580088.15</v>
      </c>
    </row>
    <row r="70" spans="1:7" ht="23.25" customHeight="1" outlineLevel="2">
      <c r="A70" s="89" t="s">
        <v>199</v>
      </c>
      <c r="B70" s="85"/>
      <c r="C70" s="84">
        <v>1119885427.79</v>
      </c>
      <c r="D70" s="85"/>
      <c r="E70" s="84">
        <v>10174734</v>
      </c>
      <c r="F70" s="85"/>
      <c r="G70" s="84">
        <v>1130060161.79</v>
      </c>
    </row>
    <row r="71" spans="1:7" ht="34.5" customHeight="1" outlineLevel="2">
      <c r="A71" s="89" t="s">
        <v>200</v>
      </c>
      <c r="B71" s="85"/>
      <c r="C71" s="84">
        <v>93028780243.75</v>
      </c>
      <c r="D71" s="84">
        <v>4345601.43</v>
      </c>
      <c r="E71" s="84">
        <v>317536008</v>
      </c>
      <c r="F71" s="85"/>
      <c r="G71" s="84">
        <v>93341970650.31999</v>
      </c>
    </row>
    <row r="72" spans="1:7" ht="23.25" customHeight="1" outlineLevel="2">
      <c r="A72" s="89" t="s">
        <v>201</v>
      </c>
      <c r="B72" s="85"/>
      <c r="C72" s="84">
        <v>176745435.66</v>
      </c>
      <c r="D72" s="85"/>
      <c r="E72" s="84">
        <v>14261888</v>
      </c>
      <c r="F72" s="85"/>
      <c r="G72" s="84">
        <v>191007323.66</v>
      </c>
    </row>
    <row r="73" spans="1:7" ht="23.25" customHeight="1" outlineLevel="2">
      <c r="A73" s="89" t="s">
        <v>202</v>
      </c>
      <c r="B73" s="85"/>
      <c r="C73" s="84">
        <v>79578845.38</v>
      </c>
      <c r="D73" s="85"/>
      <c r="E73" s="84">
        <v>6963107</v>
      </c>
      <c r="F73" s="85"/>
      <c r="G73" s="84">
        <v>86541952.38</v>
      </c>
    </row>
    <row r="74" spans="1:7" ht="12" customHeight="1">
      <c r="A74" s="80" t="s">
        <v>203</v>
      </c>
      <c r="B74" s="81">
        <v>141019154.56</v>
      </c>
      <c r="C74" s="82"/>
      <c r="D74" s="82"/>
      <c r="E74" s="81">
        <v>7613545.02</v>
      </c>
      <c r="F74" s="81">
        <v>133405609.54</v>
      </c>
      <c r="G74" s="82"/>
    </row>
    <row r="75" spans="1:7" ht="23.25" customHeight="1" outlineLevel="1">
      <c r="A75" s="86" t="s">
        <v>204</v>
      </c>
      <c r="B75" s="87">
        <v>204958129.18</v>
      </c>
      <c r="C75" s="88"/>
      <c r="D75" s="88"/>
      <c r="E75" s="88"/>
      <c r="F75" s="87">
        <v>204958129.18</v>
      </c>
      <c r="G75" s="88"/>
    </row>
    <row r="76" spans="1:7" ht="23.25" customHeight="1" outlineLevel="2">
      <c r="A76" s="89" t="s">
        <v>205</v>
      </c>
      <c r="B76" s="84">
        <v>191028862.78</v>
      </c>
      <c r="C76" s="85"/>
      <c r="D76" s="85"/>
      <c r="E76" s="85"/>
      <c r="F76" s="84">
        <v>191028862.78</v>
      </c>
      <c r="G76" s="85"/>
    </row>
    <row r="77" spans="1:7" ht="12" customHeight="1" outlineLevel="2">
      <c r="A77" s="89" t="s">
        <v>206</v>
      </c>
      <c r="B77" s="84">
        <v>8036061.04</v>
      </c>
      <c r="C77" s="85"/>
      <c r="D77" s="85"/>
      <c r="E77" s="85"/>
      <c r="F77" s="84">
        <v>8036061.04</v>
      </c>
      <c r="G77" s="85"/>
    </row>
    <row r="78" spans="1:7" ht="23.25" customHeight="1" outlineLevel="2">
      <c r="A78" s="89" t="s">
        <v>207</v>
      </c>
      <c r="B78" s="84">
        <v>5893205.36</v>
      </c>
      <c r="C78" s="85"/>
      <c r="D78" s="85"/>
      <c r="E78" s="85"/>
      <c r="F78" s="84">
        <v>5893205.36</v>
      </c>
      <c r="G78" s="85"/>
    </row>
    <row r="79" spans="1:7" ht="23.25" customHeight="1" outlineLevel="1">
      <c r="A79" s="86" t="s">
        <v>208</v>
      </c>
      <c r="B79" s="88"/>
      <c r="C79" s="87">
        <v>63938974.62</v>
      </c>
      <c r="D79" s="88"/>
      <c r="E79" s="87">
        <v>7613545.02</v>
      </c>
      <c r="F79" s="88"/>
      <c r="G79" s="87">
        <v>71552519.64</v>
      </c>
    </row>
    <row r="80" spans="1:7" ht="23.25" customHeight="1" outlineLevel="2">
      <c r="A80" s="89" t="s">
        <v>209</v>
      </c>
      <c r="B80" s="85"/>
      <c r="C80" s="84">
        <v>58377309.57</v>
      </c>
      <c r="D80" s="85"/>
      <c r="E80" s="84">
        <v>7091954.58</v>
      </c>
      <c r="F80" s="85"/>
      <c r="G80" s="84">
        <v>65469264.15</v>
      </c>
    </row>
    <row r="81" spans="1:7" ht="23.25" customHeight="1" outlineLevel="2">
      <c r="A81" s="89" t="s">
        <v>210</v>
      </c>
      <c r="B81" s="85"/>
      <c r="C81" s="84">
        <v>1854986.88</v>
      </c>
      <c r="D81" s="85"/>
      <c r="E81" s="84">
        <v>159474.72</v>
      </c>
      <c r="F81" s="85"/>
      <c r="G81" s="84">
        <v>2014461.6</v>
      </c>
    </row>
    <row r="82" spans="1:7" ht="23.25" customHeight="1" outlineLevel="2">
      <c r="A82" s="89" t="s">
        <v>211</v>
      </c>
      <c r="B82" s="85"/>
      <c r="C82" s="84">
        <v>3706678.17</v>
      </c>
      <c r="D82" s="85"/>
      <c r="E82" s="84">
        <v>362115.72</v>
      </c>
      <c r="F82" s="85"/>
      <c r="G82" s="84">
        <v>4068793.89</v>
      </c>
    </row>
    <row r="83" spans="1:7" ht="23.25" customHeight="1">
      <c r="A83" s="80" t="s">
        <v>212</v>
      </c>
      <c r="B83" s="81">
        <v>3201702904.84</v>
      </c>
      <c r="C83" s="82"/>
      <c r="D83" s="81">
        <v>1523403461.3</v>
      </c>
      <c r="E83" s="81">
        <v>489302564.42</v>
      </c>
      <c r="F83" s="81">
        <v>4235803801.72</v>
      </c>
      <c r="G83" s="82"/>
    </row>
    <row r="84" spans="1:7" ht="23.25" customHeight="1" outlineLevel="1">
      <c r="A84" s="83" t="s">
        <v>213</v>
      </c>
      <c r="B84" s="84">
        <v>15960000</v>
      </c>
      <c r="C84" s="85"/>
      <c r="D84" s="84">
        <v>973572342.91</v>
      </c>
      <c r="E84" s="84">
        <v>489302564.42</v>
      </c>
      <c r="F84" s="84">
        <v>500229778.49</v>
      </c>
      <c r="G84" s="85"/>
    </row>
    <row r="85" spans="1:7" ht="34.5" customHeight="1" outlineLevel="2">
      <c r="A85" s="89" t="s">
        <v>214</v>
      </c>
      <c r="B85" s="84">
        <v>15960000</v>
      </c>
      <c r="C85" s="85"/>
      <c r="D85" s="84">
        <v>973572342.91</v>
      </c>
      <c r="E85" s="84">
        <v>489302564.42</v>
      </c>
      <c r="F85" s="84">
        <v>500229778.49</v>
      </c>
      <c r="G85" s="85"/>
    </row>
    <row r="86" spans="1:7" ht="23.25" customHeight="1" outlineLevel="1">
      <c r="A86" s="83" t="s">
        <v>215</v>
      </c>
      <c r="B86" s="84">
        <v>3185742904.84</v>
      </c>
      <c r="C86" s="85"/>
      <c r="D86" s="84">
        <v>549831118.39</v>
      </c>
      <c r="E86" s="85"/>
      <c r="F86" s="84">
        <v>3735574023.23</v>
      </c>
      <c r="G86" s="85"/>
    </row>
    <row r="87" spans="1:7" ht="23.25" customHeight="1" outlineLevel="2">
      <c r="A87" s="89" t="s">
        <v>216</v>
      </c>
      <c r="B87" s="84">
        <v>3185742904.84</v>
      </c>
      <c r="C87" s="85"/>
      <c r="D87" s="84">
        <v>549831118.39</v>
      </c>
      <c r="E87" s="85"/>
      <c r="F87" s="84">
        <v>3735574023.23</v>
      </c>
      <c r="G87" s="85"/>
    </row>
    <row r="88" spans="1:7" ht="23.25" customHeight="1">
      <c r="A88" s="80" t="s">
        <v>217</v>
      </c>
      <c r="B88" s="82"/>
      <c r="C88" s="81">
        <v>219824349.37</v>
      </c>
      <c r="D88" s="81">
        <v>48813852.24</v>
      </c>
      <c r="E88" s="82"/>
      <c r="F88" s="82"/>
      <c r="G88" s="81">
        <v>171010497.13</v>
      </c>
    </row>
    <row r="89" spans="1:7" ht="45.75" customHeight="1" outlineLevel="1">
      <c r="A89" s="83" t="s">
        <v>218</v>
      </c>
      <c r="B89" s="85"/>
      <c r="C89" s="84">
        <v>19770760.95</v>
      </c>
      <c r="D89" s="84">
        <v>62363.55</v>
      </c>
      <c r="E89" s="85"/>
      <c r="F89" s="85"/>
      <c r="G89" s="84">
        <v>19708397.4</v>
      </c>
    </row>
    <row r="90" spans="1:7" ht="23.25" customHeight="1" outlineLevel="2">
      <c r="A90" s="89" t="s">
        <v>219</v>
      </c>
      <c r="B90" s="85"/>
      <c r="C90" s="84">
        <v>9366008.67</v>
      </c>
      <c r="D90" s="85"/>
      <c r="E90" s="85"/>
      <c r="F90" s="85"/>
      <c r="G90" s="84">
        <v>9366008.67</v>
      </c>
    </row>
    <row r="91" spans="1:7" ht="23.25" customHeight="1" outlineLevel="2">
      <c r="A91" s="89" t="s">
        <v>220</v>
      </c>
      <c r="B91" s="85"/>
      <c r="C91" s="84">
        <v>10404752.28</v>
      </c>
      <c r="D91" s="84">
        <v>62363.55</v>
      </c>
      <c r="E91" s="85"/>
      <c r="F91" s="85"/>
      <c r="G91" s="84">
        <v>10342388.73</v>
      </c>
    </row>
    <row r="92" spans="1:7" ht="34.5" customHeight="1" outlineLevel="1">
      <c r="A92" s="86" t="s">
        <v>221</v>
      </c>
      <c r="B92" s="88"/>
      <c r="C92" s="87">
        <v>200053588.42</v>
      </c>
      <c r="D92" s="87">
        <v>48751488.69</v>
      </c>
      <c r="E92" s="88"/>
      <c r="F92" s="88"/>
      <c r="G92" s="87">
        <v>151302099.73</v>
      </c>
    </row>
    <row r="93" spans="1:7" ht="23.25" customHeight="1" outlineLevel="2">
      <c r="A93" s="89" t="s">
        <v>222</v>
      </c>
      <c r="B93" s="85"/>
      <c r="C93" s="84">
        <v>200053588.42</v>
      </c>
      <c r="D93" s="84">
        <v>48751488.69</v>
      </c>
      <c r="E93" s="85"/>
      <c r="F93" s="85"/>
      <c r="G93" s="84">
        <v>151302099.73</v>
      </c>
    </row>
    <row r="94" spans="1:7" ht="12" customHeight="1">
      <c r="A94" s="80" t="s">
        <v>223</v>
      </c>
      <c r="B94" s="82"/>
      <c r="C94" s="81">
        <v>29017749.78</v>
      </c>
      <c r="D94" s="81">
        <v>502891425.95</v>
      </c>
      <c r="E94" s="81">
        <v>494624563.17</v>
      </c>
      <c r="F94" s="82"/>
      <c r="G94" s="81">
        <v>20750887</v>
      </c>
    </row>
    <row r="95" spans="1:7" ht="34.5" customHeight="1" outlineLevel="1">
      <c r="A95" s="83" t="s">
        <v>224</v>
      </c>
      <c r="B95" s="85"/>
      <c r="C95" s="85"/>
      <c r="D95" s="84">
        <v>83077836</v>
      </c>
      <c r="E95" s="84">
        <v>83077836</v>
      </c>
      <c r="F95" s="85"/>
      <c r="G95" s="85"/>
    </row>
    <row r="96" spans="1:7" ht="23.25" customHeight="1" outlineLevel="1">
      <c r="A96" s="83" t="s">
        <v>225</v>
      </c>
      <c r="B96" s="85"/>
      <c r="C96" s="84">
        <v>15549703.2</v>
      </c>
      <c r="D96" s="84">
        <v>28248360.2</v>
      </c>
      <c r="E96" s="84">
        <v>23929313</v>
      </c>
      <c r="F96" s="85"/>
      <c r="G96" s="84">
        <v>11230656</v>
      </c>
    </row>
    <row r="97" spans="1:7" ht="23.25" customHeight="1" outlineLevel="1">
      <c r="A97" s="83" t="s">
        <v>226</v>
      </c>
      <c r="B97" s="85"/>
      <c r="C97" s="92">
        <v>1.58</v>
      </c>
      <c r="D97" s="84">
        <v>296506134.13</v>
      </c>
      <c r="E97" s="84">
        <v>296506132.55</v>
      </c>
      <c r="F97" s="85"/>
      <c r="G97" s="85"/>
    </row>
    <row r="98" spans="1:7" ht="12" customHeight="1" outlineLevel="1">
      <c r="A98" s="83" t="s">
        <v>227</v>
      </c>
      <c r="B98" s="85"/>
      <c r="C98" s="84">
        <v>12982928</v>
      </c>
      <c r="D98" s="84">
        <v>22915354</v>
      </c>
      <c r="E98" s="84">
        <v>19286985</v>
      </c>
      <c r="F98" s="85"/>
      <c r="G98" s="84">
        <v>9354559</v>
      </c>
    </row>
    <row r="99" spans="1:7" ht="12" customHeight="1" outlineLevel="1">
      <c r="A99" s="83" t="s">
        <v>432</v>
      </c>
      <c r="B99" s="85"/>
      <c r="C99" s="85"/>
      <c r="D99" s="84">
        <v>811485</v>
      </c>
      <c r="E99" s="84">
        <v>811485</v>
      </c>
      <c r="F99" s="85"/>
      <c r="G99" s="85"/>
    </row>
    <row r="100" spans="1:7" ht="23.25" customHeight="1" outlineLevel="1">
      <c r="A100" s="83" t="s">
        <v>228</v>
      </c>
      <c r="B100" s="85"/>
      <c r="C100" s="84">
        <v>24514</v>
      </c>
      <c r="D100" s="84">
        <v>20347</v>
      </c>
      <c r="E100" s="91">
        <v>-4167</v>
      </c>
      <c r="F100" s="85"/>
      <c r="G100" s="85"/>
    </row>
    <row r="101" spans="1:7" ht="12" customHeight="1" outlineLevel="1">
      <c r="A101" s="83" t="s">
        <v>229</v>
      </c>
      <c r="B101" s="85"/>
      <c r="C101" s="84">
        <v>460603</v>
      </c>
      <c r="D101" s="84">
        <v>71064469</v>
      </c>
      <c r="E101" s="84">
        <v>70603866</v>
      </c>
      <c r="F101" s="85"/>
      <c r="G101" s="85"/>
    </row>
    <row r="102" spans="1:7" ht="12" customHeight="1" outlineLevel="1">
      <c r="A102" s="83" t="s">
        <v>433</v>
      </c>
      <c r="B102" s="85"/>
      <c r="C102" s="85"/>
      <c r="D102" s="84">
        <v>247440.62</v>
      </c>
      <c r="E102" s="84">
        <v>413112.62</v>
      </c>
      <c r="F102" s="85"/>
      <c r="G102" s="84">
        <v>165672</v>
      </c>
    </row>
    <row r="103" spans="1:7" ht="34.5" customHeight="1">
      <c r="A103" s="80" t="s">
        <v>230</v>
      </c>
      <c r="B103" s="82"/>
      <c r="C103" s="81">
        <v>25952117.7</v>
      </c>
      <c r="D103" s="81">
        <v>48431317.61</v>
      </c>
      <c r="E103" s="81">
        <v>43591309.8</v>
      </c>
      <c r="F103" s="82"/>
      <c r="G103" s="81">
        <v>21112109.89</v>
      </c>
    </row>
    <row r="104" spans="1:7" ht="23.25" customHeight="1" outlineLevel="1">
      <c r="A104" s="83" t="s">
        <v>231</v>
      </c>
      <c r="B104" s="85"/>
      <c r="C104" s="84">
        <v>5666567.89</v>
      </c>
      <c r="D104" s="84">
        <v>12424486.96</v>
      </c>
      <c r="E104" s="84">
        <v>11902075.25</v>
      </c>
      <c r="F104" s="85"/>
      <c r="G104" s="84">
        <v>5144156.18</v>
      </c>
    </row>
    <row r="105" spans="1:7" ht="23.25" customHeight="1" outlineLevel="1">
      <c r="A105" s="83" t="s">
        <v>232</v>
      </c>
      <c r="B105" s="85"/>
      <c r="C105" s="84">
        <v>20285549.81</v>
      </c>
      <c r="D105" s="84">
        <v>36006830.65</v>
      </c>
      <c r="E105" s="84">
        <v>31689234.55</v>
      </c>
      <c r="F105" s="85"/>
      <c r="G105" s="84">
        <v>15967953.71</v>
      </c>
    </row>
    <row r="106" spans="1:7" ht="23.25" customHeight="1">
      <c r="A106" s="80" t="s">
        <v>233</v>
      </c>
      <c r="B106" s="82"/>
      <c r="C106" s="81">
        <v>2067089508.57</v>
      </c>
      <c r="D106" s="81">
        <v>3087589652.5699997</v>
      </c>
      <c r="E106" s="81">
        <v>2353615218.44</v>
      </c>
      <c r="F106" s="82"/>
      <c r="G106" s="81">
        <v>1333115074.44</v>
      </c>
    </row>
    <row r="107" spans="1:7" ht="34.5" customHeight="1" outlineLevel="1">
      <c r="A107" s="86" t="s">
        <v>234</v>
      </c>
      <c r="B107" s="88"/>
      <c r="C107" s="87">
        <v>1826381773.4099998</v>
      </c>
      <c r="D107" s="87">
        <v>2601229379.26</v>
      </c>
      <c r="E107" s="87">
        <v>1901788004.4</v>
      </c>
      <c r="F107" s="88"/>
      <c r="G107" s="87">
        <v>1126940398.55</v>
      </c>
    </row>
    <row r="108" spans="1:7" ht="34.5" customHeight="1" outlineLevel="2">
      <c r="A108" s="89" t="s">
        <v>235</v>
      </c>
      <c r="B108" s="85"/>
      <c r="C108" s="84">
        <v>29916387.14</v>
      </c>
      <c r="D108" s="84">
        <v>210410983.42</v>
      </c>
      <c r="E108" s="84">
        <v>220078007.28</v>
      </c>
      <c r="F108" s="85"/>
      <c r="G108" s="84">
        <v>39583411</v>
      </c>
    </row>
    <row r="109" spans="1:7" ht="34.5" customHeight="1" outlineLevel="2">
      <c r="A109" s="89" t="s">
        <v>236</v>
      </c>
      <c r="B109" s="85"/>
      <c r="C109" s="84">
        <v>1597393061.72</v>
      </c>
      <c r="D109" s="84">
        <v>1274349940.2</v>
      </c>
      <c r="E109" s="84">
        <v>654482466.64</v>
      </c>
      <c r="F109" s="85"/>
      <c r="G109" s="84">
        <v>977525588.16</v>
      </c>
    </row>
    <row r="110" spans="1:7" ht="34.5" customHeight="1" outlineLevel="2">
      <c r="A110" s="89" t="s">
        <v>237</v>
      </c>
      <c r="B110" s="85"/>
      <c r="C110" s="84">
        <v>199072324.55</v>
      </c>
      <c r="D110" s="84">
        <v>1116468455.64</v>
      </c>
      <c r="E110" s="84">
        <v>1027227530.48</v>
      </c>
      <c r="F110" s="85"/>
      <c r="G110" s="84">
        <v>109831399.39</v>
      </c>
    </row>
    <row r="111" spans="1:7" ht="23.25" customHeight="1" outlineLevel="1">
      <c r="A111" s="83" t="s">
        <v>238</v>
      </c>
      <c r="B111" s="85"/>
      <c r="C111" s="84">
        <v>64147083.01</v>
      </c>
      <c r="D111" s="84">
        <v>329820835.49</v>
      </c>
      <c r="E111" s="84">
        <v>329296096</v>
      </c>
      <c r="F111" s="85"/>
      <c r="G111" s="84">
        <v>63622343.52</v>
      </c>
    </row>
    <row r="112" spans="1:7" ht="23.25" customHeight="1" outlineLevel="1">
      <c r="A112" s="83" t="s">
        <v>239</v>
      </c>
      <c r="B112" s="85"/>
      <c r="C112" s="84">
        <v>114387341.67</v>
      </c>
      <c r="D112" s="84">
        <v>106749900</v>
      </c>
      <c r="E112" s="84">
        <v>86939950</v>
      </c>
      <c r="F112" s="85"/>
      <c r="G112" s="84">
        <v>94577391.67</v>
      </c>
    </row>
    <row r="113" spans="1:7" ht="23.25" customHeight="1" outlineLevel="2">
      <c r="A113" s="89" t="s">
        <v>240</v>
      </c>
      <c r="B113" s="85"/>
      <c r="C113" s="84">
        <v>114387341.67</v>
      </c>
      <c r="D113" s="84">
        <v>106749900</v>
      </c>
      <c r="E113" s="84">
        <v>86939950</v>
      </c>
      <c r="F113" s="85"/>
      <c r="G113" s="84">
        <v>94577391.67</v>
      </c>
    </row>
    <row r="114" spans="1:7" ht="23.25" customHeight="1" outlineLevel="1">
      <c r="A114" s="86" t="s">
        <v>241</v>
      </c>
      <c r="B114" s="88"/>
      <c r="C114" s="87">
        <v>62173310.48</v>
      </c>
      <c r="D114" s="87">
        <v>49789537.82</v>
      </c>
      <c r="E114" s="87">
        <v>35591168.04</v>
      </c>
      <c r="F114" s="88"/>
      <c r="G114" s="87">
        <v>47974940.7</v>
      </c>
    </row>
    <row r="115" spans="1:7" ht="34.5" customHeight="1" outlineLevel="2">
      <c r="A115" s="89" t="s">
        <v>242</v>
      </c>
      <c r="B115" s="85"/>
      <c r="C115" s="84">
        <v>2084476.89</v>
      </c>
      <c r="D115" s="84">
        <v>121123</v>
      </c>
      <c r="E115" s="84">
        <v>130025</v>
      </c>
      <c r="F115" s="85"/>
      <c r="G115" s="84">
        <v>2093378.89</v>
      </c>
    </row>
    <row r="116" spans="1:7" ht="23.25" customHeight="1" outlineLevel="2">
      <c r="A116" s="89" t="s">
        <v>243</v>
      </c>
      <c r="B116" s="85"/>
      <c r="C116" s="84">
        <v>1369240</v>
      </c>
      <c r="D116" s="84">
        <v>2700792</v>
      </c>
      <c r="E116" s="84">
        <v>2804345.2</v>
      </c>
      <c r="F116" s="85"/>
      <c r="G116" s="84">
        <v>1472793.2</v>
      </c>
    </row>
    <row r="117" spans="1:7" ht="23.25" customHeight="1" outlineLevel="2">
      <c r="A117" s="89" t="s">
        <v>244</v>
      </c>
      <c r="B117" s="85"/>
      <c r="C117" s="84">
        <v>1154841.15</v>
      </c>
      <c r="D117" s="84">
        <v>4556070.19</v>
      </c>
      <c r="E117" s="84">
        <v>4227656.6</v>
      </c>
      <c r="F117" s="85"/>
      <c r="G117" s="84">
        <v>826427.56</v>
      </c>
    </row>
    <row r="118" spans="1:7" ht="23.25" customHeight="1" outlineLevel="2">
      <c r="A118" s="89" t="s">
        <v>245</v>
      </c>
      <c r="B118" s="85"/>
      <c r="C118" s="84">
        <v>54513122.98</v>
      </c>
      <c r="D118" s="84">
        <v>33996171.63</v>
      </c>
      <c r="E118" s="84">
        <v>19585732.24</v>
      </c>
      <c r="F118" s="85"/>
      <c r="G118" s="84">
        <v>40102683.59</v>
      </c>
    </row>
    <row r="119" spans="1:7" ht="23.25" customHeight="1" outlineLevel="2">
      <c r="A119" s="89" t="s">
        <v>246</v>
      </c>
      <c r="B119" s="85"/>
      <c r="C119" s="84">
        <v>2417947.46</v>
      </c>
      <c r="D119" s="84">
        <v>7309200</v>
      </c>
      <c r="E119" s="84">
        <v>7569948</v>
      </c>
      <c r="F119" s="85"/>
      <c r="G119" s="84">
        <v>2678695.46</v>
      </c>
    </row>
    <row r="120" spans="1:7" ht="23.25" customHeight="1" outlineLevel="2">
      <c r="A120" s="89" t="s">
        <v>247</v>
      </c>
      <c r="B120" s="85"/>
      <c r="C120" s="84">
        <v>633682</v>
      </c>
      <c r="D120" s="84">
        <v>1106181</v>
      </c>
      <c r="E120" s="84">
        <v>1273461</v>
      </c>
      <c r="F120" s="85"/>
      <c r="G120" s="84">
        <v>800962</v>
      </c>
    </row>
    <row r="121" spans="1:7" ht="23.25" customHeight="1">
      <c r="A121" s="80" t="s">
        <v>248</v>
      </c>
      <c r="B121" s="82"/>
      <c r="C121" s="81">
        <v>142894504</v>
      </c>
      <c r="D121" s="82"/>
      <c r="E121" s="82"/>
      <c r="F121" s="82"/>
      <c r="G121" s="81">
        <v>142894504</v>
      </c>
    </row>
    <row r="122" spans="1:7" ht="34.5" customHeight="1" outlineLevel="1">
      <c r="A122" s="83" t="s">
        <v>249</v>
      </c>
      <c r="B122" s="85"/>
      <c r="C122" s="84">
        <v>142894504</v>
      </c>
      <c r="D122" s="85"/>
      <c r="E122" s="85"/>
      <c r="F122" s="85"/>
      <c r="G122" s="84">
        <v>142894504</v>
      </c>
    </row>
    <row r="123" spans="1:7" ht="34.5" customHeight="1" outlineLevel="2">
      <c r="A123" s="89" t="s">
        <v>250</v>
      </c>
      <c r="B123" s="85"/>
      <c r="C123" s="84">
        <v>142894504</v>
      </c>
      <c r="D123" s="85"/>
      <c r="E123" s="85"/>
      <c r="F123" s="85"/>
      <c r="G123" s="84">
        <v>142894504</v>
      </c>
    </row>
    <row r="124" spans="1:7" ht="23.25" customHeight="1">
      <c r="A124" s="80" t="s">
        <v>251</v>
      </c>
      <c r="B124" s="82"/>
      <c r="C124" s="81">
        <v>676986703.7</v>
      </c>
      <c r="D124" s="81">
        <v>2040155504.74</v>
      </c>
      <c r="E124" s="81">
        <v>2021269051.95</v>
      </c>
      <c r="F124" s="82"/>
      <c r="G124" s="81">
        <v>658100250.91</v>
      </c>
    </row>
    <row r="125" spans="1:7" ht="23.25" customHeight="1" outlineLevel="1">
      <c r="A125" s="83" t="s">
        <v>252</v>
      </c>
      <c r="B125" s="85"/>
      <c r="C125" s="84">
        <v>676986703.7</v>
      </c>
      <c r="D125" s="84">
        <v>2040155504.74</v>
      </c>
      <c r="E125" s="84">
        <v>2021269051.95</v>
      </c>
      <c r="F125" s="85"/>
      <c r="G125" s="84">
        <v>658100250.91</v>
      </c>
    </row>
    <row r="126" spans="1:7" ht="23.25" customHeight="1" outlineLevel="2">
      <c r="A126" s="89" t="s">
        <v>252</v>
      </c>
      <c r="B126" s="85"/>
      <c r="C126" s="84">
        <v>20000</v>
      </c>
      <c r="D126" s="85"/>
      <c r="E126" s="85"/>
      <c r="F126" s="85"/>
      <c r="G126" s="84">
        <v>20000</v>
      </c>
    </row>
    <row r="127" spans="1:7" ht="45.75" customHeight="1" outlineLevel="2">
      <c r="A127" s="89" t="s">
        <v>253</v>
      </c>
      <c r="B127" s="85"/>
      <c r="C127" s="84">
        <v>643648373.79</v>
      </c>
      <c r="D127" s="84">
        <v>1945770225.57</v>
      </c>
      <c r="E127" s="84">
        <v>1933839552.56</v>
      </c>
      <c r="F127" s="85"/>
      <c r="G127" s="84">
        <v>631717700.78</v>
      </c>
    </row>
    <row r="128" spans="1:7" ht="12" customHeight="1" outlineLevel="2">
      <c r="A128" s="89" t="s">
        <v>254</v>
      </c>
      <c r="B128" s="85"/>
      <c r="C128" s="84">
        <v>33318329.91</v>
      </c>
      <c r="D128" s="84">
        <v>94385279.17</v>
      </c>
      <c r="E128" s="84">
        <v>87429499.39</v>
      </c>
      <c r="F128" s="85"/>
      <c r="G128" s="84">
        <v>26362550.13</v>
      </c>
    </row>
    <row r="129" spans="1:7" ht="23.25" customHeight="1">
      <c r="A129" s="80" t="s">
        <v>255</v>
      </c>
      <c r="B129" s="82"/>
      <c r="C129" s="81">
        <v>6219269124.64</v>
      </c>
      <c r="D129" s="81">
        <v>16782120</v>
      </c>
      <c r="E129" s="81">
        <v>32841500</v>
      </c>
      <c r="F129" s="82"/>
      <c r="G129" s="81">
        <v>6235328504.64</v>
      </c>
    </row>
    <row r="130" spans="1:7" ht="57" customHeight="1" outlineLevel="1">
      <c r="A130" s="83" t="s">
        <v>256</v>
      </c>
      <c r="B130" s="85"/>
      <c r="C130" s="84">
        <v>4578238835.35</v>
      </c>
      <c r="D130" s="85"/>
      <c r="E130" s="84">
        <v>32841500</v>
      </c>
      <c r="F130" s="85"/>
      <c r="G130" s="84">
        <v>4611080335.35</v>
      </c>
    </row>
    <row r="131" spans="1:7" ht="23.25" customHeight="1" outlineLevel="2">
      <c r="A131" s="89" t="s">
        <v>257</v>
      </c>
      <c r="B131" s="85"/>
      <c r="C131" s="84">
        <v>526018835.35</v>
      </c>
      <c r="D131" s="85"/>
      <c r="E131" s="84">
        <v>32841500</v>
      </c>
      <c r="F131" s="85"/>
      <c r="G131" s="84">
        <v>558860335.35</v>
      </c>
    </row>
    <row r="132" spans="1:7" ht="12" customHeight="1" outlineLevel="2">
      <c r="A132" s="89" t="s">
        <v>258</v>
      </c>
      <c r="B132" s="85"/>
      <c r="C132" s="84">
        <v>4052220000</v>
      </c>
      <c r="D132" s="85"/>
      <c r="E132" s="85"/>
      <c r="F132" s="85"/>
      <c r="G132" s="84">
        <v>4052220000</v>
      </c>
    </row>
    <row r="133" spans="1:7" ht="23.25" customHeight="1" outlineLevel="1">
      <c r="A133" s="86" t="s">
        <v>259</v>
      </c>
      <c r="B133" s="88"/>
      <c r="C133" s="87">
        <v>1641030289.29</v>
      </c>
      <c r="D133" s="87">
        <v>16782120</v>
      </c>
      <c r="E133" s="88"/>
      <c r="F133" s="88"/>
      <c r="G133" s="87">
        <v>1624248169.29</v>
      </c>
    </row>
    <row r="134" spans="1:7" ht="23.25" customHeight="1" outlineLevel="2">
      <c r="A134" s="89" t="s">
        <v>260</v>
      </c>
      <c r="B134" s="85"/>
      <c r="C134" s="84">
        <v>43999948</v>
      </c>
      <c r="D134" s="85"/>
      <c r="E134" s="85"/>
      <c r="F134" s="85"/>
      <c r="G134" s="84">
        <v>43999948</v>
      </c>
    </row>
    <row r="135" spans="1:7" ht="12" customHeight="1" outlineLevel="2">
      <c r="A135" s="89" t="s">
        <v>261</v>
      </c>
      <c r="B135" s="85"/>
      <c r="C135" s="84">
        <v>1597030341.29</v>
      </c>
      <c r="D135" s="84">
        <v>16782120</v>
      </c>
      <c r="E135" s="85"/>
      <c r="F135" s="85"/>
      <c r="G135" s="84">
        <v>1580248221.29</v>
      </c>
    </row>
    <row r="136" spans="1:7" ht="23.25" customHeight="1">
      <c r="A136" s="80" t="s">
        <v>262</v>
      </c>
      <c r="B136" s="82"/>
      <c r="C136" s="81">
        <v>60548775</v>
      </c>
      <c r="D136" s="82"/>
      <c r="E136" s="82"/>
      <c r="F136" s="82"/>
      <c r="G136" s="81">
        <v>60548775</v>
      </c>
    </row>
    <row r="137" spans="1:7" ht="34.5" customHeight="1" outlineLevel="1">
      <c r="A137" s="83" t="s">
        <v>263</v>
      </c>
      <c r="B137" s="85"/>
      <c r="C137" s="84">
        <v>60548775</v>
      </c>
      <c r="D137" s="85"/>
      <c r="E137" s="85"/>
      <c r="F137" s="85"/>
      <c r="G137" s="84">
        <v>60548775</v>
      </c>
    </row>
    <row r="138" spans="1:7" ht="23.25" customHeight="1">
      <c r="A138" s="80" t="s">
        <v>264</v>
      </c>
      <c r="B138" s="82"/>
      <c r="C138" s="81">
        <v>2837544400</v>
      </c>
      <c r="D138" s="82"/>
      <c r="E138" s="82"/>
      <c r="F138" s="82"/>
      <c r="G138" s="81">
        <v>2837544400</v>
      </c>
    </row>
    <row r="139" spans="1:7" ht="45.75" customHeight="1" outlineLevel="1">
      <c r="A139" s="83" t="s">
        <v>265</v>
      </c>
      <c r="B139" s="85"/>
      <c r="C139" s="84">
        <v>2837544400</v>
      </c>
      <c r="D139" s="85"/>
      <c r="E139" s="85"/>
      <c r="F139" s="85"/>
      <c r="G139" s="84">
        <v>2837544400</v>
      </c>
    </row>
    <row r="140" spans="1:7" ht="12" customHeight="1">
      <c r="A140" s="80" t="s">
        <v>266</v>
      </c>
      <c r="B140" s="82"/>
      <c r="C140" s="81">
        <v>1188015776.5</v>
      </c>
      <c r="D140" s="82"/>
      <c r="E140" s="82"/>
      <c r="F140" s="82"/>
      <c r="G140" s="81">
        <v>1188015776.5</v>
      </c>
    </row>
    <row r="141" spans="1:7" ht="12" customHeight="1" outlineLevel="1">
      <c r="A141" s="83" t="s">
        <v>267</v>
      </c>
      <c r="B141" s="85"/>
      <c r="C141" s="84">
        <v>12319172</v>
      </c>
      <c r="D141" s="85"/>
      <c r="E141" s="85"/>
      <c r="F141" s="85"/>
      <c r="G141" s="84">
        <v>12319172</v>
      </c>
    </row>
    <row r="142" spans="1:7" ht="12" customHeight="1" outlineLevel="1">
      <c r="A142" s="83" t="s">
        <v>268</v>
      </c>
      <c r="B142" s="85"/>
      <c r="C142" s="84">
        <v>1175696604.5</v>
      </c>
      <c r="D142" s="85"/>
      <c r="E142" s="85"/>
      <c r="F142" s="85"/>
      <c r="G142" s="84">
        <v>1175696604.5</v>
      </c>
    </row>
    <row r="143" spans="1:7" ht="23.25" customHeight="1">
      <c r="A143" s="80" t="s">
        <v>269</v>
      </c>
      <c r="B143" s="82"/>
      <c r="C143" s="93">
        <v>-38923576.4</v>
      </c>
      <c r="D143" s="82"/>
      <c r="E143" s="82"/>
      <c r="F143" s="82"/>
      <c r="G143" s="93">
        <v>-38923576.4</v>
      </c>
    </row>
    <row r="144" spans="1:7" ht="23.25" customHeight="1" outlineLevel="1">
      <c r="A144" s="83" t="s">
        <v>270</v>
      </c>
      <c r="B144" s="85"/>
      <c r="C144" s="91">
        <v>-38923576.4</v>
      </c>
      <c r="D144" s="85"/>
      <c r="E144" s="85"/>
      <c r="F144" s="85"/>
      <c r="G144" s="91">
        <v>-38923576.4</v>
      </c>
    </row>
    <row r="145" spans="1:7" ht="12" customHeight="1">
      <c r="A145" s="80" t="s">
        <v>271</v>
      </c>
      <c r="B145" s="82"/>
      <c r="C145" s="81">
        <v>524746000</v>
      </c>
      <c r="D145" s="82"/>
      <c r="E145" s="82"/>
      <c r="F145" s="82"/>
      <c r="G145" s="81">
        <v>524746000</v>
      </c>
    </row>
    <row r="146" spans="1:7" ht="12" customHeight="1" outlineLevel="1">
      <c r="A146" s="83" t="s">
        <v>272</v>
      </c>
      <c r="B146" s="85"/>
      <c r="C146" s="84">
        <v>524746000</v>
      </c>
      <c r="D146" s="85"/>
      <c r="E146" s="85"/>
      <c r="F146" s="85"/>
      <c r="G146" s="84">
        <v>524746000</v>
      </c>
    </row>
    <row r="147" spans="1:9" ht="12" customHeight="1">
      <c r="A147" s="80" t="s">
        <v>273</v>
      </c>
      <c r="B147" s="82"/>
      <c r="C147" s="81">
        <v>7053516580.280001</v>
      </c>
      <c r="D147" s="81">
        <v>170492664</v>
      </c>
      <c r="E147" s="82"/>
      <c r="F147" s="82"/>
      <c r="G147" s="81">
        <v>6883023916.280001</v>
      </c>
      <c r="I147" s="60">
        <f>G140+G146</f>
        <v>1712761776.5</v>
      </c>
    </row>
    <row r="148" spans="1:7" ht="34.5" customHeight="1" outlineLevel="1">
      <c r="A148" s="83" t="s">
        <v>274</v>
      </c>
      <c r="B148" s="85"/>
      <c r="C148" s="84">
        <v>7053516580.280001</v>
      </c>
      <c r="D148" s="84">
        <v>170492664</v>
      </c>
      <c r="E148" s="85"/>
      <c r="F148" s="85"/>
      <c r="G148" s="84">
        <v>6883023916.280001</v>
      </c>
    </row>
    <row r="149" spans="1:7" ht="23.25" customHeight="1">
      <c r="A149" s="80" t="s">
        <v>275</v>
      </c>
      <c r="B149" s="82"/>
      <c r="C149" s="81">
        <v>6234392507</v>
      </c>
      <c r="D149" s="82"/>
      <c r="E149" s="81">
        <v>769675715.92</v>
      </c>
      <c r="F149" s="82"/>
      <c r="G149" s="81">
        <v>7004068222.919999</v>
      </c>
    </row>
    <row r="150" spans="1:7" ht="34.5" customHeight="1" outlineLevel="1">
      <c r="A150" s="83" t="s">
        <v>276</v>
      </c>
      <c r="B150" s="85"/>
      <c r="C150" s="84">
        <v>954555684.62</v>
      </c>
      <c r="D150" s="85"/>
      <c r="E150" s="84">
        <v>599183051.92</v>
      </c>
      <c r="F150" s="85"/>
      <c r="G150" s="84">
        <v>1553738736.54</v>
      </c>
    </row>
    <row r="151" spans="1:7" ht="34.5" customHeight="1" outlineLevel="1">
      <c r="A151" s="83" t="s">
        <v>277</v>
      </c>
      <c r="B151" s="85"/>
      <c r="C151" s="84">
        <v>5279836822.38</v>
      </c>
      <c r="D151" s="85"/>
      <c r="E151" s="84">
        <v>170492664</v>
      </c>
      <c r="F151" s="85"/>
      <c r="G151" s="84">
        <v>5450329486.38</v>
      </c>
    </row>
    <row r="152" spans="1:7" ht="23.25" customHeight="1">
      <c r="A152" s="80" t="s">
        <v>278</v>
      </c>
      <c r="B152" s="82"/>
      <c r="C152" s="82"/>
      <c r="D152" s="81">
        <v>2499703989.32</v>
      </c>
      <c r="E152" s="81">
        <v>2499703989.32</v>
      </c>
      <c r="F152" s="82"/>
      <c r="G152" s="82"/>
    </row>
    <row r="153" spans="1:7" ht="23.25" customHeight="1" outlineLevel="1">
      <c r="A153" s="83" t="s">
        <v>279</v>
      </c>
      <c r="B153" s="85"/>
      <c r="C153" s="85"/>
      <c r="D153" s="84">
        <v>2499703989.32</v>
      </c>
      <c r="E153" s="84">
        <v>2499703989.32</v>
      </c>
      <c r="F153" s="85"/>
      <c r="G153" s="85"/>
    </row>
    <row r="154" spans="1:7" ht="23.25" customHeight="1">
      <c r="A154" s="80" t="s">
        <v>280</v>
      </c>
      <c r="B154" s="82"/>
      <c r="C154" s="82"/>
      <c r="D154" s="81">
        <v>2470818274.2200003</v>
      </c>
      <c r="E154" s="81">
        <v>2470818274.2200003</v>
      </c>
      <c r="F154" s="82"/>
      <c r="G154" s="82"/>
    </row>
    <row r="155" spans="1:7" ht="23.25" customHeight="1" outlineLevel="1">
      <c r="A155" s="83" t="s">
        <v>281</v>
      </c>
      <c r="B155" s="85"/>
      <c r="C155" s="85"/>
      <c r="D155" s="84">
        <v>2470818274.2200003</v>
      </c>
      <c r="E155" s="84">
        <v>2470818274.2200003</v>
      </c>
      <c r="F155" s="85"/>
      <c r="G155" s="85"/>
    </row>
    <row r="156" spans="1:7" ht="23.25" customHeight="1" outlineLevel="2">
      <c r="A156" s="89" t="s">
        <v>282</v>
      </c>
      <c r="B156" s="85"/>
      <c r="C156" s="85"/>
      <c r="D156" s="84">
        <v>2470818274.2200003</v>
      </c>
      <c r="E156" s="84">
        <v>2470818274.2200003</v>
      </c>
      <c r="F156" s="85"/>
      <c r="G156" s="85"/>
    </row>
    <row r="157" spans="1:7" ht="12" customHeight="1">
      <c r="A157" s="80" t="s">
        <v>283</v>
      </c>
      <c r="B157" s="82"/>
      <c r="C157" s="82"/>
      <c r="D157" s="81">
        <v>12219970.84</v>
      </c>
      <c r="E157" s="81">
        <v>12219970.84</v>
      </c>
      <c r="F157" s="82"/>
      <c r="G157" s="82"/>
    </row>
    <row r="158" spans="1:7" ht="23.25" customHeight="1" outlineLevel="1">
      <c r="A158" s="86" t="s">
        <v>284</v>
      </c>
      <c r="B158" s="88"/>
      <c r="C158" s="88"/>
      <c r="D158" s="87">
        <v>9268501.58</v>
      </c>
      <c r="E158" s="87">
        <v>9268501.58</v>
      </c>
      <c r="F158" s="88"/>
      <c r="G158" s="88"/>
    </row>
    <row r="159" spans="1:7" ht="45.75" customHeight="1" outlineLevel="2">
      <c r="A159" s="89" t="s">
        <v>285</v>
      </c>
      <c r="B159" s="85"/>
      <c r="C159" s="85"/>
      <c r="D159" s="84">
        <v>9268501.58</v>
      </c>
      <c r="E159" s="84">
        <v>9268501.58</v>
      </c>
      <c r="F159" s="85"/>
      <c r="G159" s="85"/>
    </row>
    <row r="160" spans="1:7" ht="23.25" customHeight="1" outlineLevel="1">
      <c r="A160" s="83" t="s">
        <v>435</v>
      </c>
      <c r="B160" s="85"/>
      <c r="C160" s="85"/>
      <c r="D160" s="84">
        <v>2951469.26</v>
      </c>
      <c r="E160" s="84">
        <v>2951469.26</v>
      </c>
      <c r="F160" s="85"/>
      <c r="G160" s="85"/>
    </row>
    <row r="161" spans="1:7" ht="12" customHeight="1">
      <c r="A161" s="80" t="s">
        <v>286</v>
      </c>
      <c r="B161" s="82"/>
      <c r="C161" s="82"/>
      <c r="D161" s="81">
        <v>16848691.93</v>
      </c>
      <c r="E161" s="81">
        <v>16848691.93</v>
      </c>
      <c r="F161" s="82"/>
      <c r="G161" s="82"/>
    </row>
    <row r="162" spans="1:7" ht="23.25" customHeight="1" outlineLevel="1">
      <c r="A162" s="83" t="s">
        <v>287</v>
      </c>
      <c r="B162" s="85"/>
      <c r="C162" s="85"/>
      <c r="D162" s="84">
        <v>9629.66</v>
      </c>
      <c r="E162" s="84">
        <v>9629.66</v>
      </c>
      <c r="F162" s="85"/>
      <c r="G162" s="85"/>
    </row>
    <row r="163" spans="1:7" ht="12" customHeight="1" outlineLevel="1">
      <c r="A163" s="83" t="s">
        <v>288</v>
      </c>
      <c r="B163" s="85"/>
      <c r="C163" s="85"/>
      <c r="D163" s="84">
        <v>16839062.27</v>
      </c>
      <c r="E163" s="84">
        <v>16839062.27</v>
      </c>
      <c r="F163" s="85"/>
      <c r="G163" s="85"/>
    </row>
    <row r="164" spans="1:7" ht="23.25" customHeight="1">
      <c r="A164" s="80" t="s">
        <v>289</v>
      </c>
      <c r="B164" s="82"/>
      <c r="C164" s="82"/>
      <c r="D164" s="81">
        <v>22525858.25</v>
      </c>
      <c r="E164" s="81">
        <v>22525858.25</v>
      </c>
      <c r="F164" s="82"/>
      <c r="G164" s="82"/>
    </row>
    <row r="165" spans="1:7" ht="23.25" customHeight="1" outlineLevel="1">
      <c r="A165" s="83" t="s">
        <v>290</v>
      </c>
      <c r="B165" s="85"/>
      <c r="C165" s="85"/>
      <c r="D165" s="84">
        <v>22525858.25</v>
      </c>
      <c r="E165" s="84">
        <v>22525858.25</v>
      </c>
      <c r="F165" s="85"/>
      <c r="G165" s="85"/>
    </row>
    <row r="166" spans="1:12" ht="23.25" customHeight="1">
      <c r="A166" s="80" t="s">
        <v>291</v>
      </c>
      <c r="B166" s="82"/>
      <c r="C166" s="82"/>
      <c r="D166" s="81">
        <v>199944553.17</v>
      </c>
      <c r="E166" s="81">
        <v>199944553.17</v>
      </c>
      <c r="F166" s="82"/>
      <c r="G166" s="82"/>
      <c r="L166" s="60"/>
    </row>
    <row r="167" spans="1:12" ht="23.25" customHeight="1" outlineLevel="1">
      <c r="A167" s="83" t="s">
        <v>292</v>
      </c>
      <c r="B167" s="85"/>
      <c r="C167" s="85"/>
      <c r="D167" s="84">
        <v>119618031.17</v>
      </c>
      <c r="E167" s="84">
        <v>119618031.17</v>
      </c>
      <c r="F167" s="85"/>
      <c r="G167" s="85"/>
      <c r="L167" s="60"/>
    </row>
    <row r="168" spans="1:12" ht="34.5" customHeight="1" outlineLevel="1">
      <c r="A168" s="83" t="s">
        <v>293</v>
      </c>
      <c r="B168" s="85"/>
      <c r="C168" s="85"/>
      <c r="D168" s="84">
        <v>72216748.36</v>
      </c>
      <c r="E168" s="84">
        <v>72216748.36</v>
      </c>
      <c r="F168" s="85"/>
      <c r="G168" s="85"/>
      <c r="L168" s="60"/>
    </row>
    <row r="169" spans="1:7" ht="34.5" customHeight="1" outlineLevel="1">
      <c r="A169" s="83" t="s">
        <v>294</v>
      </c>
      <c r="B169" s="85"/>
      <c r="C169" s="85"/>
      <c r="D169" s="84">
        <v>8109773.64</v>
      </c>
      <c r="E169" s="84">
        <v>8109773.64</v>
      </c>
      <c r="F169" s="85"/>
      <c r="G169" s="85"/>
    </row>
    <row r="170" spans="1:7" ht="23.25" customHeight="1">
      <c r="A170" s="80" t="s">
        <v>295</v>
      </c>
      <c r="B170" s="82"/>
      <c r="C170" s="82"/>
      <c r="D170" s="81">
        <v>67783550</v>
      </c>
      <c r="E170" s="81">
        <v>67783550</v>
      </c>
      <c r="F170" s="82"/>
      <c r="G170" s="82"/>
    </row>
    <row r="171" spans="1:7" ht="23.25" customHeight="1" outlineLevel="1">
      <c r="A171" s="86" t="s">
        <v>296</v>
      </c>
      <c r="B171" s="88"/>
      <c r="C171" s="88"/>
      <c r="D171" s="87">
        <v>34942050</v>
      </c>
      <c r="E171" s="87">
        <v>34942050</v>
      </c>
      <c r="F171" s="88"/>
      <c r="G171" s="88"/>
    </row>
    <row r="172" spans="1:7" ht="45.75" customHeight="1" outlineLevel="2">
      <c r="A172" s="89" t="s">
        <v>297</v>
      </c>
      <c r="B172" s="85"/>
      <c r="C172" s="85"/>
      <c r="D172" s="84">
        <v>34942050</v>
      </c>
      <c r="E172" s="84">
        <v>34942050</v>
      </c>
      <c r="F172" s="85"/>
      <c r="G172" s="85"/>
    </row>
    <row r="173" spans="1:7" ht="23.25" customHeight="1" outlineLevel="1">
      <c r="A173" s="83" t="s">
        <v>436</v>
      </c>
      <c r="B173" s="85"/>
      <c r="C173" s="85"/>
      <c r="D173" s="84">
        <v>32841500</v>
      </c>
      <c r="E173" s="84">
        <v>32841500</v>
      </c>
      <c r="F173" s="85"/>
      <c r="G173" s="85"/>
    </row>
    <row r="174" spans="1:7" ht="12" customHeight="1">
      <c r="A174" s="80" t="s">
        <v>298</v>
      </c>
      <c r="B174" s="82"/>
      <c r="C174" s="82"/>
      <c r="D174" s="81">
        <v>22507.26</v>
      </c>
      <c r="E174" s="81">
        <v>22507.26</v>
      </c>
      <c r="F174" s="82"/>
      <c r="G174" s="82"/>
    </row>
    <row r="175" spans="1:7" ht="23.25" customHeight="1" outlineLevel="1">
      <c r="A175" s="86" t="s">
        <v>437</v>
      </c>
      <c r="B175" s="88"/>
      <c r="C175" s="88"/>
      <c r="D175" s="181">
        <v>0.62</v>
      </c>
      <c r="E175" s="181">
        <v>0.62</v>
      </c>
      <c r="F175" s="88"/>
      <c r="G175" s="88"/>
    </row>
    <row r="176" spans="1:7" ht="23.25" customHeight="1" outlineLevel="2">
      <c r="A176" s="89" t="s">
        <v>438</v>
      </c>
      <c r="B176" s="85"/>
      <c r="C176" s="85"/>
      <c r="D176" s="92">
        <v>0.62</v>
      </c>
      <c r="E176" s="92">
        <v>0.62</v>
      </c>
      <c r="F176" s="85"/>
      <c r="G176" s="85"/>
    </row>
    <row r="177" spans="1:7" ht="23.25" customHeight="1" outlineLevel="1">
      <c r="A177" s="86" t="s">
        <v>439</v>
      </c>
      <c r="B177" s="88"/>
      <c r="C177" s="88"/>
      <c r="D177" s="87">
        <v>21496.64</v>
      </c>
      <c r="E177" s="87">
        <v>21496.64</v>
      </c>
      <c r="F177" s="88"/>
      <c r="G177" s="88"/>
    </row>
    <row r="178" spans="1:7" ht="23.25" customHeight="1" outlineLevel="2">
      <c r="A178" s="89" t="s">
        <v>440</v>
      </c>
      <c r="B178" s="85"/>
      <c r="C178" s="85"/>
      <c r="D178" s="84">
        <v>21496.64</v>
      </c>
      <c r="E178" s="84">
        <v>21496.64</v>
      </c>
      <c r="F178" s="85"/>
      <c r="G178" s="85"/>
    </row>
    <row r="179" spans="1:7" ht="12" customHeight="1" outlineLevel="1">
      <c r="A179" s="83" t="s">
        <v>299</v>
      </c>
      <c r="B179" s="85"/>
      <c r="C179" s="85"/>
      <c r="D179" s="84">
        <v>1010</v>
      </c>
      <c r="E179" s="84">
        <v>1010</v>
      </c>
      <c r="F179" s="85"/>
      <c r="G179" s="85"/>
    </row>
    <row r="180" spans="1:7" ht="34.5" customHeight="1">
      <c r="A180" s="80" t="s">
        <v>300</v>
      </c>
      <c r="B180" s="82"/>
      <c r="C180" s="82"/>
      <c r="D180" s="81">
        <v>83077836</v>
      </c>
      <c r="E180" s="81">
        <v>83077836</v>
      </c>
      <c r="F180" s="82"/>
      <c r="G180" s="82"/>
    </row>
    <row r="181" spans="1:7" ht="34.5" customHeight="1" outlineLevel="1">
      <c r="A181" s="86" t="s">
        <v>301</v>
      </c>
      <c r="B181" s="88"/>
      <c r="C181" s="88"/>
      <c r="D181" s="87">
        <v>83077836</v>
      </c>
      <c r="E181" s="87">
        <v>83077836</v>
      </c>
      <c r="F181" s="88"/>
      <c r="G181" s="88"/>
    </row>
    <row r="182" spans="1:7" ht="45.75" customHeight="1" outlineLevel="2">
      <c r="A182" s="89" t="s">
        <v>302</v>
      </c>
      <c r="B182" s="85"/>
      <c r="C182" s="85"/>
      <c r="D182" s="84">
        <v>83077836</v>
      </c>
      <c r="E182" s="84">
        <v>83077836</v>
      </c>
      <c r="F182" s="85"/>
      <c r="G182" s="85"/>
    </row>
    <row r="183" spans="1:7" ht="12" customHeight="1">
      <c r="A183" s="80" t="s">
        <v>303</v>
      </c>
      <c r="B183" s="82"/>
      <c r="C183" s="82"/>
      <c r="D183" s="81">
        <v>640450830.83</v>
      </c>
      <c r="E183" s="81">
        <v>640450830.83</v>
      </c>
      <c r="F183" s="82"/>
      <c r="G183" s="82"/>
    </row>
    <row r="184" spans="1:7" ht="12" customHeight="1" outlineLevel="1">
      <c r="A184" s="83" t="s">
        <v>304</v>
      </c>
      <c r="B184" s="85"/>
      <c r="C184" s="85"/>
      <c r="D184" s="84">
        <v>629366099.83</v>
      </c>
      <c r="E184" s="84">
        <v>629366099.83</v>
      </c>
      <c r="F184" s="85"/>
      <c r="G184" s="85"/>
    </row>
    <row r="185" spans="1:7" ht="23.25" customHeight="1" outlineLevel="1">
      <c r="A185" s="83" t="s">
        <v>305</v>
      </c>
      <c r="B185" s="85"/>
      <c r="C185" s="85"/>
      <c r="D185" s="84">
        <v>568239</v>
      </c>
      <c r="E185" s="84">
        <v>568239</v>
      </c>
      <c r="F185" s="85"/>
      <c r="G185" s="85"/>
    </row>
    <row r="186" spans="1:7" ht="23.25" customHeight="1" outlineLevel="1">
      <c r="A186" s="83" t="s">
        <v>306</v>
      </c>
      <c r="B186" s="85"/>
      <c r="C186" s="85"/>
      <c r="D186" s="84">
        <v>10516492</v>
      </c>
      <c r="E186" s="84">
        <v>10516492</v>
      </c>
      <c r="F186" s="85"/>
      <c r="G186" s="85"/>
    </row>
    <row r="187" spans="1:7" ht="23.25" customHeight="1">
      <c r="A187" s="80" t="s">
        <v>307</v>
      </c>
      <c r="B187" s="82"/>
      <c r="C187" s="82"/>
      <c r="D187" s="81">
        <v>25630262.69</v>
      </c>
      <c r="E187" s="81">
        <v>25630262.69</v>
      </c>
      <c r="F187" s="82"/>
      <c r="G187" s="82"/>
    </row>
    <row r="188" spans="1:7" ht="23.25" customHeight="1" outlineLevel="1">
      <c r="A188" s="83" t="s">
        <v>308</v>
      </c>
      <c r="B188" s="85"/>
      <c r="C188" s="85"/>
      <c r="D188" s="84">
        <v>25630262.69</v>
      </c>
      <c r="E188" s="84">
        <v>25630262.69</v>
      </c>
      <c r="F188" s="85"/>
      <c r="G188" s="85"/>
    </row>
    <row r="189" spans="1:7" ht="12" customHeight="1">
      <c r="A189" s="80" t="s">
        <v>309</v>
      </c>
      <c r="B189" s="82"/>
      <c r="C189" s="82"/>
      <c r="D189" s="81">
        <v>861085539.2</v>
      </c>
      <c r="E189" s="81">
        <v>861085539.2</v>
      </c>
      <c r="F189" s="82"/>
      <c r="G189" s="82"/>
    </row>
    <row r="190" spans="1:15" ht="12" customHeight="1" outlineLevel="1">
      <c r="A190" s="83" t="s">
        <v>310</v>
      </c>
      <c r="B190" s="85"/>
      <c r="C190" s="85"/>
      <c r="D190" s="84">
        <v>853964384.56</v>
      </c>
      <c r="E190" s="84">
        <v>853964384.56</v>
      </c>
      <c r="F190" s="85"/>
      <c r="G190" s="85"/>
      <c r="L190" s="60"/>
      <c r="O190" s="60"/>
    </row>
    <row r="191" spans="1:7" ht="34.5" customHeight="1" outlineLevel="1">
      <c r="A191" s="86" t="s">
        <v>311</v>
      </c>
      <c r="B191" s="88"/>
      <c r="C191" s="88"/>
      <c r="D191" s="87">
        <v>7121154.64</v>
      </c>
      <c r="E191" s="87">
        <v>7121154.64</v>
      </c>
      <c r="F191" s="88"/>
      <c r="G191" s="88"/>
    </row>
    <row r="192" spans="1:7" ht="23.25" customHeight="1" outlineLevel="2">
      <c r="A192" s="89" t="s">
        <v>312</v>
      </c>
      <c r="B192" s="85"/>
      <c r="C192" s="85"/>
      <c r="D192" s="84">
        <v>3300090.64</v>
      </c>
      <c r="E192" s="84">
        <v>3300090.64</v>
      </c>
      <c r="F192" s="85"/>
      <c r="G192" s="85"/>
    </row>
    <row r="193" spans="1:7" ht="23.25" customHeight="1" outlineLevel="2">
      <c r="A193" s="89" t="s">
        <v>441</v>
      </c>
      <c r="B193" s="85"/>
      <c r="C193" s="85"/>
      <c r="D193" s="84">
        <v>3821064</v>
      </c>
      <c r="E193" s="84">
        <v>3821064</v>
      </c>
      <c r="F193" s="85"/>
      <c r="G193" s="85"/>
    </row>
    <row r="194" spans="1:7" ht="12" customHeight="1">
      <c r="A194" s="94" t="s">
        <v>313</v>
      </c>
      <c r="B194" s="95">
        <v>27240874520.14</v>
      </c>
      <c r="C194" s="95">
        <v>27240874520.14</v>
      </c>
      <c r="D194" s="95">
        <v>48766389210.53</v>
      </c>
      <c r="E194" s="95">
        <v>48766389210.53</v>
      </c>
      <c r="F194" s="95">
        <v>27041335342.31</v>
      </c>
      <c r="G194" s="95">
        <v>27041335342.31</v>
      </c>
    </row>
    <row r="196" ht="12.75">
      <c r="F196" s="141">
        <f>F61</f>
        <v>90027434.17</v>
      </c>
    </row>
    <row r="197" ht="12.75">
      <c r="F197" s="141">
        <f>F194-F196</f>
        <v>26951307908.140003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43">
      <selection activeCell="D48" sqref="D48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46" t="s">
        <v>66</v>
      </c>
    </row>
    <row r="3" spans="3:4" ht="12.75">
      <c r="C3" s="46" t="s">
        <v>0</v>
      </c>
      <c r="D3" s="46"/>
    </row>
    <row r="4" spans="3:5" ht="12.75">
      <c r="C4" s="46" t="s">
        <v>67</v>
      </c>
      <c r="D4" s="46"/>
      <c r="E4" s="46"/>
    </row>
    <row r="5" spans="2:6" ht="15.75">
      <c r="B5" s="47" t="s">
        <v>68</v>
      </c>
      <c r="C5" s="48"/>
      <c r="D5" s="48"/>
      <c r="E5" s="48"/>
      <c r="F5" s="48"/>
    </row>
    <row r="6" spans="2:6" ht="15.75">
      <c r="B6" s="47"/>
      <c r="C6" s="48"/>
      <c r="D6" s="48"/>
      <c r="E6" s="48"/>
      <c r="F6" s="48"/>
    </row>
    <row r="7" spans="2:6" ht="15.75">
      <c r="B7" s="303" t="s">
        <v>127</v>
      </c>
      <c r="C7" s="303"/>
      <c r="D7" s="48"/>
      <c r="E7" s="48"/>
      <c r="F7" s="48"/>
    </row>
    <row r="8" spans="2:6" ht="15.75">
      <c r="B8" s="49"/>
      <c r="C8" s="48"/>
      <c r="D8" s="48"/>
      <c r="E8" s="48"/>
      <c r="F8" s="48"/>
    </row>
    <row r="9" spans="2:6" ht="7.5" customHeight="1">
      <c r="B9" s="48"/>
      <c r="C9" s="48"/>
      <c r="D9" s="48"/>
      <c r="E9" s="48"/>
      <c r="F9" s="48"/>
    </row>
    <row r="10" spans="2:6" ht="15" customHeight="1">
      <c r="B10" s="48"/>
      <c r="C10" s="48"/>
      <c r="D10" s="48"/>
      <c r="E10" s="50" t="s">
        <v>69</v>
      </c>
      <c r="F10" s="48"/>
    </row>
    <row r="11" spans="2:6" ht="1.5" customHeight="1" hidden="1">
      <c r="B11" s="48"/>
      <c r="C11" s="48"/>
      <c r="D11" s="48"/>
      <c r="E11" s="48"/>
      <c r="F11" s="48"/>
    </row>
    <row r="12" spans="2:6" ht="15.75" thickBot="1">
      <c r="B12" s="48"/>
      <c r="C12" s="48"/>
      <c r="D12" s="48"/>
      <c r="E12" s="48"/>
      <c r="F12" s="48"/>
    </row>
    <row r="13" spans="2:6" ht="48" thickBot="1">
      <c r="B13" s="51" t="s">
        <v>70</v>
      </c>
      <c r="C13" s="52" t="s">
        <v>1</v>
      </c>
      <c r="D13" s="52" t="s">
        <v>71</v>
      </c>
      <c r="E13" s="52" t="s">
        <v>72</v>
      </c>
      <c r="F13" s="48"/>
    </row>
    <row r="14" spans="2:6" ht="19.5" customHeight="1" thickBot="1">
      <c r="B14" s="53" t="s">
        <v>73</v>
      </c>
      <c r="C14" s="54"/>
      <c r="D14" s="54"/>
      <c r="E14" s="54"/>
      <c r="F14" s="48"/>
    </row>
    <row r="15" spans="2:6" ht="28.5" customHeight="1" thickBot="1">
      <c r="B15" s="53" t="s">
        <v>74</v>
      </c>
      <c r="C15" s="54">
        <v>10</v>
      </c>
      <c r="D15" s="55">
        <v>276275</v>
      </c>
      <c r="E15" s="56">
        <v>1084637</v>
      </c>
      <c r="F15" s="48"/>
    </row>
    <row r="16" spans="2:6" ht="33.75" customHeight="1" thickBot="1">
      <c r="B16" s="53" t="s">
        <v>75</v>
      </c>
      <c r="C16" s="54">
        <v>11</v>
      </c>
      <c r="D16" s="57"/>
      <c r="E16" s="58"/>
      <c r="F16" s="48"/>
    </row>
    <row r="17" spans="2:6" ht="17.25" customHeight="1" thickBot="1">
      <c r="B17" s="53" t="s">
        <v>76</v>
      </c>
      <c r="C17" s="54">
        <v>12</v>
      </c>
      <c r="D17" s="57"/>
      <c r="E17" s="58"/>
      <c r="F17" s="48"/>
    </row>
    <row r="18" spans="2:6" ht="46.5" customHeight="1" thickBot="1">
      <c r="B18" s="53" t="s">
        <v>77</v>
      </c>
      <c r="C18" s="54">
        <v>13</v>
      </c>
      <c r="D18" s="57"/>
      <c r="E18" s="58"/>
      <c r="F18" s="48"/>
    </row>
    <row r="19" spans="2:6" ht="32.25" thickBot="1">
      <c r="B19" s="53" t="s">
        <v>78</v>
      </c>
      <c r="C19" s="54">
        <v>14</v>
      </c>
      <c r="D19" s="57"/>
      <c r="E19" s="58"/>
      <c r="F19" s="48"/>
    </row>
    <row r="20" spans="2:6" ht="22.5" customHeight="1" thickBot="1">
      <c r="B20" s="53" t="s">
        <v>79</v>
      </c>
      <c r="C20" s="54">
        <v>15</v>
      </c>
      <c r="D20" s="57"/>
      <c r="E20" s="58"/>
      <c r="F20" s="48"/>
    </row>
    <row r="21" spans="2:9" ht="32.25" thickBot="1">
      <c r="B21" s="53" t="s">
        <v>80</v>
      </c>
      <c r="C21" s="54">
        <v>16</v>
      </c>
      <c r="D21" s="59">
        <v>1561718</v>
      </c>
      <c r="E21" s="59">
        <v>844475</v>
      </c>
      <c r="F21" s="48"/>
      <c r="G21" s="60"/>
      <c r="I21" s="60"/>
    </row>
    <row r="22" spans="2:7" ht="18.75" customHeight="1" thickBot="1">
      <c r="B22" s="53" t="s">
        <v>81</v>
      </c>
      <c r="C22" s="54">
        <v>17</v>
      </c>
      <c r="D22" s="59">
        <v>48286</v>
      </c>
      <c r="E22" s="61">
        <v>48286</v>
      </c>
      <c r="F22" s="48"/>
      <c r="G22" s="60"/>
    </row>
    <row r="23" spans="2:7" ht="16.5" thickBot="1">
      <c r="B23" s="53" t="s">
        <v>82</v>
      </c>
      <c r="C23" s="54">
        <v>18</v>
      </c>
      <c r="D23" s="59">
        <v>209283</v>
      </c>
      <c r="E23" s="61">
        <v>225472</v>
      </c>
      <c r="F23" s="48"/>
      <c r="G23" s="60"/>
    </row>
    <row r="24" spans="2:7" ht="22.5" customHeight="1" thickBot="1">
      <c r="B24" s="53" t="s">
        <v>83</v>
      </c>
      <c r="C24" s="54">
        <v>19</v>
      </c>
      <c r="D24" s="57"/>
      <c r="E24" s="58"/>
      <c r="F24" s="48"/>
      <c r="G24" s="60"/>
    </row>
    <row r="25" spans="2:6" ht="36" customHeight="1" thickBot="1">
      <c r="B25" s="53" t="s">
        <v>84</v>
      </c>
      <c r="C25" s="54">
        <v>100</v>
      </c>
      <c r="D25" s="62">
        <f>SUM(D15:D24)</f>
        <v>2095562</v>
      </c>
      <c r="E25" s="63">
        <f>SUM(E15:E24)</f>
        <v>2202870</v>
      </c>
      <c r="F25" s="48"/>
    </row>
    <row r="26" spans="2:7" ht="39" customHeight="1" thickBot="1">
      <c r="B26" s="53" t="s">
        <v>85</v>
      </c>
      <c r="C26" s="54">
        <v>101</v>
      </c>
      <c r="D26" s="57"/>
      <c r="E26" s="58"/>
      <c r="F26" s="48"/>
      <c r="G26" s="60"/>
    </row>
    <row r="27" spans="2:7" ht="23.25" customHeight="1" thickBot="1">
      <c r="B27" s="53" t="s">
        <v>86</v>
      </c>
      <c r="C27" s="54"/>
      <c r="D27" s="57"/>
      <c r="E27" s="58"/>
      <c r="F27" s="48"/>
      <c r="G27" s="60"/>
    </row>
    <row r="28" spans="2:7" ht="33.75" customHeight="1" thickBot="1">
      <c r="B28" s="53" t="s">
        <v>75</v>
      </c>
      <c r="C28" s="54">
        <v>110</v>
      </c>
      <c r="D28" s="57"/>
      <c r="E28" s="58"/>
      <c r="F28" s="48"/>
      <c r="G28" s="60"/>
    </row>
    <row r="29" spans="2:7" ht="33" customHeight="1" thickBot="1">
      <c r="B29" s="53" t="s">
        <v>76</v>
      </c>
      <c r="C29" s="54">
        <v>111</v>
      </c>
      <c r="D29" s="57"/>
      <c r="E29" s="58"/>
      <c r="F29" s="48"/>
      <c r="G29" s="60"/>
    </row>
    <row r="30" spans="2:7" ht="45.75" customHeight="1" thickBot="1">
      <c r="B30" s="53" t="s">
        <v>77</v>
      </c>
      <c r="C30" s="54">
        <v>112</v>
      </c>
      <c r="D30" s="57"/>
      <c r="E30" s="58"/>
      <c r="F30" s="48"/>
      <c r="G30" s="60"/>
    </row>
    <row r="31" spans="2:7" ht="36" customHeight="1" thickBot="1">
      <c r="B31" s="53" t="s">
        <v>78</v>
      </c>
      <c r="C31" s="54">
        <v>113</v>
      </c>
      <c r="D31" s="57"/>
      <c r="E31" s="58"/>
      <c r="F31" s="48"/>
      <c r="G31" s="60"/>
    </row>
    <row r="32" spans="2:7" ht="23.25" customHeight="1" thickBot="1">
      <c r="B32" s="53" t="s">
        <v>87</v>
      </c>
      <c r="C32" s="54">
        <v>114</v>
      </c>
      <c r="D32" s="59"/>
      <c r="E32" s="58"/>
      <c r="F32" s="48"/>
      <c r="G32" s="64"/>
    </row>
    <row r="33" spans="2:7" ht="38.25" customHeight="1" thickBot="1">
      <c r="B33" s="53" t="s">
        <v>88</v>
      </c>
      <c r="C33" s="54">
        <v>115</v>
      </c>
      <c r="D33" s="57"/>
      <c r="E33" s="58"/>
      <c r="F33" s="48"/>
      <c r="G33" s="60"/>
    </row>
    <row r="34" spans="2:7" ht="37.5" customHeight="1" thickBot="1">
      <c r="B34" s="53" t="s">
        <v>89</v>
      </c>
      <c r="C34" s="54">
        <v>116</v>
      </c>
      <c r="D34" s="57"/>
      <c r="E34" s="58"/>
      <c r="F34" s="48"/>
      <c r="G34" s="60"/>
    </row>
    <row r="35" spans="2:6" ht="18.75" customHeight="1" thickBot="1">
      <c r="B35" s="53" t="s">
        <v>90</v>
      </c>
      <c r="C35" s="54">
        <v>117</v>
      </c>
      <c r="D35" s="57"/>
      <c r="E35" s="57"/>
      <c r="F35" s="48"/>
    </row>
    <row r="36" spans="2:8" ht="21" customHeight="1" thickBot="1">
      <c r="B36" s="53" t="s">
        <v>91</v>
      </c>
      <c r="C36" s="54">
        <v>118</v>
      </c>
      <c r="D36" s="65">
        <v>24886161</v>
      </c>
      <c r="E36" s="65">
        <v>24789621</v>
      </c>
      <c r="F36" s="48"/>
      <c r="H36" s="66"/>
    </row>
    <row r="37" spans="2:6" ht="21" customHeight="1" thickBot="1">
      <c r="B37" s="53" t="s">
        <v>92</v>
      </c>
      <c r="C37" s="54">
        <v>119</v>
      </c>
      <c r="D37" s="57"/>
      <c r="E37" s="57"/>
      <c r="F37" s="48"/>
    </row>
    <row r="38" spans="2:6" ht="21.75" customHeight="1" thickBot="1">
      <c r="B38" s="53" t="s">
        <v>93</v>
      </c>
      <c r="C38" s="54">
        <v>120</v>
      </c>
      <c r="D38" s="57"/>
      <c r="E38" s="57"/>
      <c r="F38" s="48"/>
    </row>
    <row r="39" spans="2:6" ht="21.75" customHeight="1" thickBot="1">
      <c r="B39" s="53" t="s">
        <v>94</v>
      </c>
      <c r="C39" s="54">
        <v>121</v>
      </c>
      <c r="D39" s="59">
        <v>138481</v>
      </c>
      <c r="E39" s="59">
        <v>141019</v>
      </c>
      <c r="F39" s="48"/>
    </row>
    <row r="40" spans="2:6" ht="21.75" customHeight="1" thickBot="1">
      <c r="B40" s="53" t="s">
        <v>95</v>
      </c>
      <c r="C40" s="54">
        <v>122</v>
      </c>
      <c r="D40" s="57"/>
      <c r="E40" s="58"/>
      <c r="F40" s="48"/>
    </row>
    <row r="41" spans="2:6" ht="21" customHeight="1" thickBot="1">
      <c r="B41" s="53" t="s">
        <v>96</v>
      </c>
      <c r="C41" s="54">
        <v>123</v>
      </c>
      <c r="D41" s="57">
        <v>15960</v>
      </c>
      <c r="E41" s="58">
        <v>15960</v>
      </c>
      <c r="F41" s="48"/>
    </row>
    <row r="42" spans="2:8" ht="41.25" customHeight="1" thickBot="1">
      <c r="B42" s="53" t="s">
        <v>97</v>
      </c>
      <c r="C42" s="54">
        <v>200</v>
      </c>
      <c r="D42" s="67">
        <f>SUM(D28:D41)</f>
        <v>25040602</v>
      </c>
      <c r="E42" s="63">
        <f>SUM(E33:E41)</f>
        <v>24946600</v>
      </c>
      <c r="F42" s="48"/>
      <c r="G42" s="68"/>
      <c r="H42" s="66"/>
    </row>
    <row r="43" spans="2:7" ht="28.5" customHeight="1" thickBot="1">
      <c r="B43" s="53" t="s">
        <v>98</v>
      </c>
      <c r="C43" s="54"/>
      <c r="D43" s="67">
        <f>D25+D42</f>
        <v>27136164</v>
      </c>
      <c r="E43" s="63">
        <f>E25+E42</f>
        <v>27149470</v>
      </c>
      <c r="F43" s="48"/>
      <c r="G43" s="66"/>
    </row>
    <row r="44" spans="2:6" ht="24" customHeight="1" thickBot="1">
      <c r="B44" s="53" t="s">
        <v>99</v>
      </c>
      <c r="C44" s="54" t="s">
        <v>1</v>
      </c>
      <c r="D44" s="57" t="s">
        <v>71</v>
      </c>
      <c r="E44" s="58" t="s">
        <v>72</v>
      </c>
      <c r="F44" s="48"/>
    </row>
    <row r="45" spans="2:6" ht="21" customHeight="1" thickBot="1">
      <c r="B45" s="53" t="s">
        <v>100</v>
      </c>
      <c r="C45" s="54"/>
      <c r="D45" s="57"/>
      <c r="E45" s="58"/>
      <c r="F45" s="48"/>
    </row>
    <row r="46" spans="2:6" ht="16.5" thickBot="1">
      <c r="B46" s="53" t="s">
        <v>101</v>
      </c>
      <c r="C46" s="54">
        <v>210</v>
      </c>
      <c r="D46" s="57"/>
      <c r="E46" s="58"/>
      <c r="F46" s="48"/>
    </row>
    <row r="47" spans="2:6" ht="22.5" customHeight="1" thickBot="1">
      <c r="B47" s="53" t="s">
        <v>76</v>
      </c>
      <c r="C47" s="54">
        <v>211</v>
      </c>
      <c r="D47" s="57"/>
      <c r="E47" s="58"/>
      <c r="F47" s="48"/>
    </row>
    <row r="48" spans="2:7" ht="33.75" customHeight="1" thickBot="1">
      <c r="B48" s="53" t="s">
        <v>102</v>
      </c>
      <c r="C48" s="54">
        <v>212</v>
      </c>
      <c r="D48" s="57">
        <v>199796</v>
      </c>
      <c r="E48" s="58">
        <v>314441</v>
      </c>
      <c r="F48" s="48"/>
      <c r="G48" s="66"/>
    </row>
    <row r="49" spans="2:10" ht="38.25" customHeight="1" thickBot="1">
      <c r="B49" s="53" t="s">
        <v>103</v>
      </c>
      <c r="C49" s="54">
        <v>213</v>
      </c>
      <c r="D49" s="57">
        <v>2535023</v>
      </c>
      <c r="E49" s="58">
        <v>2585313</v>
      </c>
      <c r="F49" s="48"/>
      <c r="J49" s="66"/>
    </row>
    <row r="50" spans="2:6" ht="21.75" customHeight="1" thickBot="1">
      <c r="B50" s="53" t="s">
        <v>104</v>
      </c>
      <c r="C50" s="54">
        <v>214</v>
      </c>
      <c r="D50" s="57">
        <v>140047</v>
      </c>
      <c r="E50" s="58">
        <v>140047</v>
      </c>
      <c r="F50" s="48"/>
    </row>
    <row r="51" spans="2:8" ht="30.75" customHeight="1" thickBot="1">
      <c r="B51" s="53" t="s">
        <v>105</v>
      </c>
      <c r="C51" s="54">
        <v>215</v>
      </c>
      <c r="D51" s="57"/>
      <c r="E51" s="57"/>
      <c r="F51" s="48"/>
      <c r="H51" s="66"/>
    </row>
    <row r="52" spans="2:6" ht="26.25" customHeight="1" thickBot="1">
      <c r="B52" s="53" t="s">
        <v>106</v>
      </c>
      <c r="C52" s="54">
        <v>216</v>
      </c>
      <c r="D52" s="57">
        <v>63411</v>
      </c>
      <c r="E52" s="58">
        <v>64147</v>
      </c>
      <c r="F52" s="48"/>
    </row>
    <row r="53" spans="2:8" ht="24" customHeight="1" thickBot="1">
      <c r="B53" s="53" t="s">
        <v>107</v>
      </c>
      <c r="C53" s="54">
        <v>217</v>
      </c>
      <c r="D53" s="57">
        <v>27920</v>
      </c>
      <c r="E53" s="69">
        <v>57817</v>
      </c>
      <c r="F53" s="48"/>
      <c r="H53" s="60"/>
    </row>
    <row r="54" spans="2:6" ht="39.75" customHeight="1" thickBot="1">
      <c r="B54" s="53" t="s">
        <v>108</v>
      </c>
      <c r="C54" s="54">
        <v>300</v>
      </c>
      <c r="D54" s="62">
        <f>SUM(D48:D53)</f>
        <v>2966197</v>
      </c>
      <c r="E54" s="63">
        <f>SUM(E48:E53)</f>
        <v>3161765</v>
      </c>
      <c r="F54" s="48"/>
    </row>
    <row r="55" spans="2:6" ht="37.5" customHeight="1" thickBot="1">
      <c r="B55" s="53" t="s">
        <v>109</v>
      </c>
      <c r="C55" s="54">
        <v>301</v>
      </c>
      <c r="D55" s="57"/>
      <c r="E55" s="58"/>
      <c r="F55" s="48"/>
    </row>
    <row r="56" spans="2:6" ht="28.5" customHeight="1" thickBot="1">
      <c r="B56" s="53" t="s">
        <v>110</v>
      </c>
      <c r="C56" s="54"/>
      <c r="D56" s="57"/>
      <c r="E56" s="58"/>
      <c r="F56" s="48"/>
    </row>
    <row r="57" spans="2:6" ht="21.75" customHeight="1" thickBot="1">
      <c r="B57" s="53" t="s">
        <v>101</v>
      </c>
      <c r="C57" s="54">
        <v>310</v>
      </c>
      <c r="D57" s="57">
        <v>4487498</v>
      </c>
      <c r="E57" s="58">
        <v>4486834</v>
      </c>
      <c r="F57" s="48"/>
    </row>
    <row r="58" spans="2:6" ht="27.75" customHeight="1" thickBot="1">
      <c r="B58" s="53" t="s">
        <v>76</v>
      </c>
      <c r="C58" s="54">
        <v>311</v>
      </c>
      <c r="D58" s="70"/>
      <c r="E58" s="58"/>
      <c r="F58" s="48"/>
    </row>
    <row r="59" spans="2:6" ht="35.25" customHeight="1" thickBot="1">
      <c r="B59" s="53" t="s">
        <v>111</v>
      </c>
      <c r="C59" s="71">
        <v>312</v>
      </c>
      <c r="D59" s="72"/>
      <c r="E59" s="72"/>
      <c r="F59" s="48"/>
    </row>
    <row r="60" spans="2:6" ht="39.75" customHeight="1" thickBot="1">
      <c r="B60" s="53" t="s">
        <v>112</v>
      </c>
      <c r="C60" s="54">
        <v>313</v>
      </c>
      <c r="D60" s="59"/>
      <c r="E60" s="58"/>
      <c r="F60" s="48"/>
    </row>
    <row r="61" spans="2:6" ht="24.75" customHeight="1" thickBot="1">
      <c r="B61" s="53" t="s">
        <v>113</v>
      </c>
      <c r="C61" s="54">
        <v>314</v>
      </c>
      <c r="D61" s="59">
        <v>60549</v>
      </c>
      <c r="E61" s="61">
        <v>60549</v>
      </c>
      <c r="F61" s="48"/>
    </row>
    <row r="62" spans="2:6" ht="26.25" customHeight="1" thickBot="1">
      <c r="B62" s="53" t="s">
        <v>114</v>
      </c>
      <c r="C62" s="54">
        <v>315</v>
      </c>
      <c r="D62" s="59">
        <v>2837544</v>
      </c>
      <c r="E62" s="59">
        <v>2837544</v>
      </c>
      <c r="F62" s="73"/>
    </row>
    <row r="63" spans="2:6" ht="24" customHeight="1" thickBot="1">
      <c r="B63" s="53" t="s">
        <v>115</v>
      </c>
      <c r="C63" s="54">
        <v>316</v>
      </c>
      <c r="D63" s="59">
        <v>1641030</v>
      </c>
      <c r="E63" s="61">
        <v>1641030</v>
      </c>
      <c r="F63" s="48"/>
    </row>
    <row r="64" spans="2:6" ht="33.75" customHeight="1" thickBot="1">
      <c r="B64" s="53" t="s">
        <v>116</v>
      </c>
      <c r="C64" s="54">
        <v>400</v>
      </c>
      <c r="D64" s="63">
        <f>SUM(D57:D63)</f>
        <v>9026621</v>
      </c>
      <c r="E64" s="63">
        <f>SUM(E57:E63)</f>
        <v>9025957</v>
      </c>
      <c r="F64" s="48"/>
    </row>
    <row r="65" spans="2:6" ht="16.5" thickBot="1">
      <c r="B65" s="53" t="s">
        <v>117</v>
      </c>
      <c r="C65" s="54"/>
      <c r="D65" s="74"/>
      <c r="E65" s="61"/>
      <c r="F65" s="48"/>
    </row>
    <row r="66" spans="2:7" ht="24" customHeight="1" thickBot="1">
      <c r="B66" s="53" t="s">
        <v>118</v>
      </c>
      <c r="C66" s="54">
        <v>410</v>
      </c>
      <c r="D66" s="59">
        <v>1756762</v>
      </c>
      <c r="E66" s="59">
        <v>1756762</v>
      </c>
      <c r="F66" s="48"/>
      <c r="G66" s="66"/>
    </row>
    <row r="67" spans="2:6" ht="16.5" thickBot="1">
      <c r="B67" s="53" t="s">
        <v>119</v>
      </c>
      <c r="C67" s="54">
        <v>411</v>
      </c>
      <c r="D67" s="74"/>
      <c r="E67" s="61"/>
      <c r="F67" s="48"/>
    </row>
    <row r="68" spans="2:6" ht="35.25" customHeight="1" thickBot="1">
      <c r="B68" s="53" t="s">
        <v>120</v>
      </c>
      <c r="C68" s="54">
        <v>412</v>
      </c>
      <c r="D68" s="59">
        <v>-82924</v>
      </c>
      <c r="E68" s="61">
        <v>-82924</v>
      </c>
      <c r="F68" s="48"/>
    </row>
    <row r="69" spans="2:6" ht="16.5" thickBot="1">
      <c r="B69" s="53" t="s">
        <v>121</v>
      </c>
      <c r="C69" s="54">
        <v>413</v>
      </c>
      <c r="D69" s="59">
        <f>осв1!G145/1000</f>
        <v>7053516.58028</v>
      </c>
      <c r="E69" s="59">
        <v>7053517</v>
      </c>
      <c r="F69" s="73"/>
    </row>
    <row r="70" spans="2:8" ht="31.5" customHeight="1" thickBot="1">
      <c r="B70" s="53" t="s">
        <v>122</v>
      </c>
      <c r="C70" s="54">
        <v>414</v>
      </c>
      <c r="D70" s="59">
        <v>6515991</v>
      </c>
      <c r="E70" s="61">
        <v>6234393</v>
      </c>
      <c r="F70" s="68"/>
      <c r="H70" s="66"/>
    </row>
    <row r="71" spans="2:6" ht="53.25" customHeight="1" thickBot="1">
      <c r="B71" s="53" t="s">
        <v>123</v>
      </c>
      <c r="C71" s="54">
        <v>420</v>
      </c>
      <c r="D71" s="74"/>
      <c r="E71" s="58"/>
      <c r="F71" s="48"/>
    </row>
    <row r="72" spans="2:6" ht="32.25" customHeight="1" thickBot="1">
      <c r="B72" s="53" t="s">
        <v>124</v>
      </c>
      <c r="C72" s="54">
        <v>421</v>
      </c>
      <c r="D72" s="75"/>
      <c r="E72" s="57"/>
      <c r="F72" s="48"/>
    </row>
    <row r="73" spans="2:6" ht="27.75" customHeight="1" thickBot="1">
      <c r="B73" s="53" t="s">
        <v>125</v>
      </c>
      <c r="C73" s="54">
        <v>500</v>
      </c>
      <c r="D73" s="63">
        <f>SUM(D66:D72)</f>
        <v>15243345.58028</v>
      </c>
      <c r="E73" s="63">
        <f>SUM(E66:E72)</f>
        <v>14961748</v>
      </c>
      <c r="F73" s="48"/>
    </row>
    <row r="74" spans="2:8" ht="36" customHeight="1" thickBot="1">
      <c r="B74" s="53" t="s">
        <v>126</v>
      </c>
      <c r="C74" s="54"/>
      <c r="D74" s="63">
        <f>D54+D64+D73</f>
        <v>27236163.58028</v>
      </c>
      <c r="E74" s="63">
        <f>E54+E64+E73</f>
        <v>27149470</v>
      </c>
      <c r="F74" s="48"/>
      <c r="H74" s="66"/>
    </row>
    <row r="75" spans="2:6" ht="15">
      <c r="B75" s="48"/>
      <c r="C75" s="48"/>
      <c r="D75" s="68"/>
      <c r="E75" s="48"/>
      <c r="F75" s="48"/>
    </row>
    <row r="76" spans="2:6" ht="15">
      <c r="B76" s="48"/>
      <c r="C76" s="48"/>
      <c r="D76" s="68"/>
      <c r="E76" s="68"/>
      <c r="F76" s="48"/>
    </row>
    <row r="77" spans="2:6" ht="15">
      <c r="B77" s="48"/>
      <c r="C77" s="48"/>
      <c r="D77" s="68"/>
      <c r="E77" s="48"/>
      <c r="F77" s="48"/>
    </row>
    <row r="78" spans="2:6" ht="15">
      <c r="B78" s="48" t="s">
        <v>2</v>
      </c>
      <c r="C78" s="48"/>
      <c r="D78" s="68"/>
      <c r="E78" s="48"/>
      <c r="F78" s="48"/>
    </row>
    <row r="79" spans="2:6" ht="15">
      <c r="B79" s="48"/>
      <c r="C79" s="48"/>
      <c r="D79" s="68"/>
      <c r="E79" s="48"/>
      <c r="F79" s="48"/>
    </row>
    <row r="80" spans="2:6" ht="15">
      <c r="B80" s="48" t="s">
        <v>3</v>
      </c>
      <c r="C80" s="48"/>
      <c r="D80" s="48"/>
      <c r="E80" s="48"/>
      <c r="F80" s="48"/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58">
      <selection activeCell="H29" sqref="H29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46" t="s">
        <v>66</v>
      </c>
    </row>
    <row r="3" spans="3:4" ht="12.75">
      <c r="C3" s="46" t="s">
        <v>0</v>
      </c>
      <c r="D3" s="46"/>
    </row>
    <row r="4" spans="3:5" ht="12.75">
      <c r="C4" s="46" t="s">
        <v>67</v>
      </c>
      <c r="D4" s="46"/>
      <c r="E4" s="46"/>
    </row>
    <row r="5" spans="2:6" ht="15.75">
      <c r="B5" s="47" t="s">
        <v>68</v>
      </c>
      <c r="C5" s="48"/>
      <c r="D5" s="48"/>
      <c r="E5" s="48"/>
      <c r="F5" s="48"/>
    </row>
    <row r="6" spans="2:6" ht="15.75">
      <c r="B6" s="47"/>
      <c r="C6" s="48"/>
      <c r="D6" s="48"/>
      <c r="E6" s="48"/>
      <c r="F6" s="48"/>
    </row>
    <row r="7" spans="2:6" ht="15.75">
      <c r="B7" s="303" t="s">
        <v>638</v>
      </c>
      <c r="C7" s="303"/>
      <c r="D7" s="48"/>
      <c r="E7" s="48"/>
      <c r="F7" s="48"/>
    </row>
    <row r="8" spans="2:6" ht="15.75">
      <c r="B8" s="49"/>
      <c r="C8" s="48"/>
      <c r="D8" s="48"/>
      <c r="E8" s="48"/>
      <c r="F8" s="48"/>
    </row>
    <row r="9" spans="2:6" ht="7.5" customHeight="1">
      <c r="B9" s="48"/>
      <c r="C9" s="48"/>
      <c r="D9" s="48"/>
      <c r="E9" s="48"/>
      <c r="F9" s="48"/>
    </row>
    <row r="10" spans="2:6" ht="15" customHeight="1">
      <c r="B10" s="48"/>
      <c r="C10" s="48"/>
      <c r="D10" s="48"/>
      <c r="E10" s="50" t="s">
        <v>69</v>
      </c>
      <c r="F10" s="48"/>
    </row>
    <row r="11" spans="2:6" ht="1.5" customHeight="1" hidden="1">
      <c r="B11" s="48"/>
      <c r="C11" s="48"/>
      <c r="D11" s="48"/>
      <c r="E11" s="48"/>
      <c r="F11" s="48"/>
    </row>
    <row r="12" spans="2:6" ht="15.75" thickBot="1">
      <c r="B12" s="48"/>
      <c r="C12" s="48"/>
      <c r="D12" s="48"/>
      <c r="E12" s="48"/>
      <c r="F12" s="48"/>
    </row>
    <row r="13" spans="2:6" ht="48" thickBot="1">
      <c r="B13" s="51" t="s">
        <v>70</v>
      </c>
      <c r="C13" s="52" t="s">
        <v>1</v>
      </c>
      <c r="D13" s="52" t="s">
        <v>71</v>
      </c>
      <c r="E13" s="52" t="s">
        <v>72</v>
      </c>
      <c r="F13" s="48"/>
    </row>
    <row r="14" spans="2:6" ht="19.5" customHeight="1" thickBot="1">
      <c r="B14" s="53" t="s">
        <v>73</v>
      </c>
      <c r="C14" s="54"/>
      <c r="D14" s="54"/>
      <c r="E14" s="54"/>
      <c r="F14" s="48"/>
    </row>
    <row r="15" spans="2:6" ht="28.5" customHeight="1" thickBot="1">
      <c r="B15" s="53" t="s">
        <v>74</v>
      </c>
      <c r="C15" s="54">
        <v>10</v>
      </c>
      <c r="D15" s="55">
        <v>480447</v>
      </c>
      <c r="E15" s="56">
        <v>1084637</v>
      </c>
      <c r="F15" s="48"/>
    </row>
    <row r="16" spans="2:6" ht="33.75" customHeight="1" thickBot="1">
      <c r="B16" s="53" t="s">
        <v>75</v>
      </c>
      <c r="C16" s="54">
        <v>11</v>
      </c>
      <c r="D16" s="57"/>
      <c r="E16" s="58"/>
      <c r="F16" s="48"/>
    </row>
    <row r="17" spans="2:6" ht="17.25" customHeight="1" thickBot="1">
      <c r="B17" s="53" t="s">
        <v>76</v>
      </c>
      <c r="C17" s="54">
        <v>12</v>
      </c>
      <c r="D17" s="57"/>
      <c r="E17" s="58"/>
      <c r="F17" s="48"/>
    </row>
    <row r="18" spans="2:6" ht="46.5" customHeight="1" thickBot="1">
      <c r="B18" s="53" t="s">
        <v>77</v>
      </c>
      <c r="C18" s="54">
        <v>13</v>
      </c>
      <c r="D18" s="57"/>
      <c r="E18" s="58"/>
      <c r="F18" s="48"/>
    </row>
    <row r="19" spans="2:6" ht="32.25" thickBot="1">
      <c r="B19" s="53" t="s">
        <v>78</v>
      </c>
      <c r="C19" s="54">
        <v>14</v>
      </c>
      <c r="D19" s="57"/>
      <c r="E19" s="58"/>
      <c r="F19" s="48"/>
    </row>
    <row r="20" spans="2:6" ht="22.5" customHeight="1" thickBot="1">
      <c r="B20" s="53" t="s">
        <v>79</v>
      </c>
      <c r="C20" s="54">
        <v>15</v>
      </c>
      <c r="D20" s="57"/>
      <c r="E20" s="58"/>
      <c r="F20" s="48"/>
    </row>
    <row r="21" spans="2:9" ht="32.25" thickBot="1">
      <c r="B21" s="53" t="s">
        <v>80</v>
      </c>
      <c r="C21" s="54">
        <v>16</v>
      </c>
      <c r="D21" s="59">
        <v>373346</v>
      </c>
      <c r="E21" s="59">
        <v>844475</v>
      </c>
      <c r="F21" s="48"/>
      <c r="G21" s="60"/>
      <c r="I21" s="60"/>
    </row>
    <row r="22" spans="2:7" ht="18.75" customHeight="1" thickBot="1">
      <c r="B22" s="53" t="s">
        <v>81</v>
      </c>
      <c r="C22" s="54">
        <v>17</v>
      </c>
      <c r="D22" s="59"/>
      <c r="E22" s="61">
        <v>48286</v>
      </c>
      <c r="F22" s="48"/>
      <c r="G22" s="60"/>
    </row>
    <row r="23" spans="2:7" ht="16.5" thickBot="1">
      <c r="B23" s="53" t="s">
        <v>82</v>
      </c>
      <c r="C23" s="54">
        <v>18</v>
      </c>
      <c r="D23" s="59">
        <v>347934</v>
      </c>
      <c r="E23" s="61">
        <v>225472</v>
      </c>
      <c r="F23" s="48"/>
      <c r="G23" s="60"/>
    </row>
    <row r="24" spans="2:7" ht="22.5" customHeight="1" thickBot="1">
      <c r="B24" s="53" t="s">
        <v>83</v>
      </c>
      <c r="C24" s="54">
        <v>19</v>
      </c>
      <c r="D24" s="57"/>
      <c r="E24" s="58"/>
      <c r="F24" s="48"/>
      <c r="G24" s="60"/>
    </row>
    <row r="25" spans="2:6" ht="36" customHeight="1" thickBot="1">
      <c r="B25" s="53" t="s">
        <v>84</v>
      </c>
      <c r="C25" s="54">
        <v>100</v>
      </c>
      <c r="D25" s="62">
        <f>SUM(D15:D23)</f>
        <v>1201727</v>
      </c>
      <c r="E25" s="63">
        <f>SUM(E15:E24)</f>
        <v>2202870</v>
      </c>
      <c r="F25" s="48"/>
    </row>
    <row r="26" spans="2:7" ht="39" customHeight="1" thickBot="1">
      <c r="B26" s="53" t="s">
        <v>85</v>
      </c>
      <c r="C26" s="54">
        <v>101</v>
      </c>
      <c r="D26" s="57"/>
      <c r="E26" s="58"/>
      <c r="F26" s="48"/>
      <c r="G26" s="60"/>
    </row>
    <row r="27" spans="2:7" ht="23.25" customHeight="1" thickBot="1">
      <c r="B27" s="53" t="s">
        <v>86</v>
      </c>
      <c r="C27" s="54"/>
      <c r="D27" s="57"/>
      <c r="E27" s="58"/>
      <c r="F27" s="48"/>
      <c r="G27" s="60"/>
    </row>
    <row r="28" spans="2:7" ht="33.75" customHeight="1" thickBot="1">
      <c r="B28" s="53" t="s">
        <v>75</v>
      </c>
      <c r="C28" s="54">
        <v>110</v>
      </c>
      <c r="D28" s="57"/>
      <c r="E28" s="58"/>
      <c r="F28" s="48"/>
      <c r="G28" s="60"/>
    </row>
    <row r="29" spans="2:7" ht="33" customHeight="1" thickBot="1">
      <c r="B29" s="53" t="s">
        <v>76</v>
      </c>
      <c r="C29" s="54">
        <v>111</v>
      </c>
      <c r="D29" s="57"/>
      <c r="E29" s="58"/>
      <c r="F29" s="48"/>
      <c r="G29" s="60"/>
    </row>
    <row r="30" spans="2:7" ht="45.75" customHeight="1" thickBot="1">
      <c r="B30" s="53" t="s">
        <v>77</v>
      </c>
      <c r="C30" s="54">
        <v>112</v>
      </c>
      <c r="D30" s="57"/>
      <c r="E30" s="58"/>
      <c r="F30" s="48"/>
      <c r="G30" s="60"/>
    </row>
    <row r="31" spans="2:7" ht="36" customHeight="1" thickBot="1">
      <c r="B31" s="53" t="s">
        <v>78</v>
      </c>
      <c r="C31" s="54">
        <v>113</v>
      </c>
      <c r="D31" s="57"/>
      <c r="E31" s="58"/>
      <c r="F31" s="48"/>
      <c r="G31" s="60"/>
    </row>
    <row r="32" spans="2:7" ht="23.25" customHeight="1" thickBot="1">
      <c r="B32" s="53" t="s">
        <v>87</v>
      </c>
      <c r="C32" s="54">
        <v>114</v>
      </c>
      <c r="D32" s="59"/>
      <c r="E32" s="58"/>
      <c r="F32" s="48"/>
      <c r="G32" s="64"/>
    </row>
    <row r="33" spans="2:7" ht="38.25" customHeight="1" thickBot="1">
      <c r="B33" s="53" t="s">
        <v>88</v>
      </c>
      <c r="C33" s="54">
        <v>115</v>
      </c>
      <c r="D33" s="57"/>
      <c r="E33" s="58"/>
      <c r="F33" s="48"/>
      <c r="G33" s="60"/>
    </row>
    <row r="34" spans="2:7" ht="37.5" customHeight="1" thickBot="1">
      <c r="B34" s="53" t="s">
        <v>89</v>
      </c>
      <c r="C34" s="54">
        <v>116</v>
      </c>
      <c r="D34" s="57"/>
      <c r="E34" s="58"/>
      <c r="F34" s="48"/>
      <c r="G34" s="60"/>
    </row>
    <row r="35" spans="2:6" ht="18.75" customHeight="1" thickBot="1">
      <c r="B35" s="53" t="s">
        <v>90</v>
      </c>
      <c r="C35" s="54">
        <v>117</v>
      </c>
      <c r="D35" s="57"/>
      <c r="E35" s="57"/>
      <c r="F35" s="48"/>
    </row>
    <row r="36" spans="2:8" ht="21" customHeight="1" thickBot="1">
      <c r="B36" s="53" t="s">
        <v>91</v>
      </c>
      <c r="C36" s="54">
        <v>118</v>
      </c>
      <c r="D36" s="65">
        <v>25270771</v>
      </c>
      <c r="E36" s="65">
        <v>24789621</v>
      </c>
      <c r="F36" s="48"/>
      <c r="H36" s="66"/>
    </row>
    <row r="37" spans="2:6" ht="21" customHeight="1" thickBot="1">
      <c r="B37" s="53" t="s">
        <v>92</v>
      </c>
      <c r="C37" s="54">
        <v>119</v>
      </c>
      <c r="D37" s="57"/>
      <c r="E37" s="57"/>
      <c r="F37" s="48"/>
    </row>
    <row r="38" spans="2:6" ht="21.75" customHeight="1" thickBot="1">
      <c r="B38" s="53" t="s">
        <v>93</v>
      </c>
      <c r="C38" s="54">
        <v>120</v>
      </c>
      <c r="D38" s="57"/>
      <c r="E38" s="57"/>
      <c r="F38" s="48"/>
    </row>
    <row r="39" spans="2:6" ht="21.75" customHeight="1" thickBot="1">
      <c r="B39" s="53" t="s">
        <v>94</v>
      </c>
      <c r="C39" s="54">
        <v>121</v>
      </c>
      <c r="D39" s="59">
        <v>126635</v>
      </c>
      <c r="E39" s="59">
        <v>141019</v>
      </c>
      <c r="F39" s="48"/>
    </row>
    <row r="40" spans="2:6" ht="21.75" customHeight="1" thickBot="1">
      <c r="B40" s="53" t="s">
        <v>95</v>
      </c>
      <c r="C40" s="54">
        <v>122</v>
      </c>
      <c r="D40" s="57"/>
      <c r="E40" s="58"/>
      <c r="F40" s="48"/>
    </row>
    <row r="41" spans="2:6" ht="21" customHeight="1" thickBot="1">
      <c r="B41" s="53" t="s">
        <v>96</v>
      </c>
      <c r="C41" s="54">
        <v>123</v>
      </c>
      <c r="D41" s="57">
        <v>513483</v>
      </c>
      <c r="E41" s="58">
        <v>15960</v>
      </c>
      <c r="F41" s="48"/>
    </row>
    <row r="42" spans="2:8" ht="41.25" customHeight="1" thickBot="1">
      <c r="B42" s="53" t="s">
        <v>97</v>
      </c>
      <c r="C42" s="54">
        <v>200</v>
      </c>
      <c r="D42" s="67">
        <f>SUM(D28:D41)</f>
        <v>25910889</v>
      </c>
      <c r="E42" s="63">
        <f>SUM(E33:E41)</f>
        <v>24946600</v>
      </c>
      <c r="F42" s="48"/>
      <c r="G42" s="68"/>
      <c r="H42" s="66"/>
    </row>
    <row r="43" spans="2:8" ht="28.5" customHeight="1" thickBot="1">
      <c r="B43" s="53" t="s">
        <v>98</v>
      </c>
      <c r="C43" s="54"/>
      <c r="D43" s="67">
        <f>D25+D42</f>
        <v>27112616</v>
      </c>
      <c r="E43" s="63">
        <f>E25+E42</f>
        <v>27149470</v>
      </c>
      <c r="F43" s="48"/>
      <c r="G43" s="66"/>
      <c r="H43" s="66"/>
    </row>
    <row r="44" spans="2:6" ht="24" customHeight="1" thickBot="1">
      <c r="B44" s="53" t="s">
        <v>99</v>
      </c>
      <c r="C44" s="54" t="s">
        <v>1</v>
      </c>
      <c r="D44" s="57" t="s">
        <v>71</v>
      </c>
      <c r="E44" s="58" t="s">
        <v>72</v>
      </c>
      <c r="F44" s="48"/>
    </row>
    <row r="45" spans="2:6" ht="21" customHeight="1" thickBot="1">
      <c r="B45" s="53" t="s">
        <v>100</v>
      </c>
      <c r="C45" s="54"/>
      <c r="D45" s="57"/>
      <c r="E45" s="58"/>
      <c r="F45" s="48"/>
    </row>
    <row r="46" spans="2:6" ht="16.5" thickBot="1">
      <c r="B46" s="53" t="s">
        <v>101</v>
      </c>
      <c r="C46" s="54">
        <v>210</v>
      </c>
      <c r="D46" s="57"/>
      <c r="E46" s="58"/>
      <c r="F46" s="48"/>
    </row>
    <row r="47" spans="2:6" ht="22.5" customHeight="1" thickBot="1">
      <c r="B47" s="53" t="s">
        <v>76</v>
      </c>
      <c r="C47" s="54">
        <v>211</v>
      </c>
      <c r="D47" s="57"/>
      <c r="E47" s="58"/>
      <c r="F47" s="48"/>
    </row>
    <row r="48" spans="2:7" ht="33.75" customHeight="1" thickBot="1">
      <c r="B48" s="53" t="s">
        <v>102</v>
      </c>
      <c r="C48" s="54">
        <v>212</v>
      </c>
      <c r="D48" s="57">
        <f>313314+21773</f>
        <v>335087</v>
      </c>
      <c r="E48" s="58">
        <v>314441</v>
      </c>
      <c r="F48" s="48"/>
      <c r="G48" s="66"/>
    </row>
    <row r="49" spans="2:10" ht="38.25" customHeight="1" thickBot="1">
      <c r="B49" s="53" t="s">
        <v>103</v>
      </c>
      <c r="C49" s="54">
        <v>213</v>
      </c>
      <c r="D49" s="57">
        <v>1761758</v>
      </c>
      <c r="E49" s="58">
        <v>2585313</v>
      </c>
      <c r="F49" s="48"/>
      <c r="J49" s="66"/>
    </row>
    <row r="50" spans="2:6" ht="21.75" customHeight="1" thickBot="1">
      <c r="B50" s="53" t="s">
        <v>104</v>
      </c>
      <c r="C50" s="54">
        <v>214</v>
      </c>
      <c r="D50" s="57">
        <v>149165</v>
      </c>
      <c r="E50" s="58">
        <v>140047</v>
      </c>
      <c r="F50" s="48"/>
    </row>
    <row r="51" spans="2:8" ht="30.75" customHeight="1" thickBot="1">
      <c r="B51" s="53" t="s">
        <v>105</v>
      </c>
      <c r="C51" s="54">
        <v>215</v>
      </c>
      <c r="D51" s="57"/>
      <c r="E51" s="57"/>
      <c r="F51" s="48"/>
      <c r="H51" s="66"/>
    </row>
    <row r="52" spans="2:6" ht="26.25" customHeight="1" thickBot="1">
      <c r="B52" s="53" t="s">
        <v>106</v>
      </c>
      <c r="C52" s="54">
        <v>216</v>
      </c>
      <c r="D52" s="57">
        <v>65135</v>
      </c>
      <c r="E52" s="58">
        <v>64147</v>
      </c>
      <c r="F52" s="48"/>
    </row>
    <row r="53" spans="2:8" ht="24" customHeight="1" thickBot="1">
      <c r="B53" s="53" t="s">
        <v>107</v>
      </c>
      <c r="C53" s="54">
        <v>217</v>
      </c>
      <c r="D53" s="57">
        <v>151547</v>
      </c>
      <c r="E53" s="69">
        <v>57817</v>
      </c>
      <c r="F53" s="48"/>
      <c r="H53" s="60"/>
    </row>
    <row r="54" spans="2:7" ht="39.75" customHeight="1" thickBot="1">
      <c r="B54" s="53" t="s">
        <v>108</v>
      </c>
      <c r="C54" s="54">
        <v>300</v>
      </c>
      <c r="D54" s="62">
        <f>SUM(D48:D53)</f>
        <v>2462692</v>
      </c>
      <c r="E54" s="63">
        <f>SUM(E48:E53)</f>
        <v>3161765</v>
      </c>
      <c r="F54" s="48"/>
      <c r="G54" s="66"/>
    </row>
    <row r="55" spans="2:6" ht="37.5" customHeight="1" thickBot="1">
      <c r="B55" s="53" t="s">
        <v>109</v>
      </c>
      <c r="C55" s="54">
        <v>301</v>
      </c>
      <c r="D55" s="57"/>
      <c r="E55" s="58"/>
      <c r="F55" s="48"/>
    </row>
    <row r="56" spans="2:6" ht="28.5" customHeight="1" thickBot="1">
      <c r="B56" s="53" t="s">
        <v>110</v>
      </c>
      <c r="C56" s="54"/>
      <c r="D56" s="57"/>
      <c r="E56" s="58"/>
      <c r="F56" s="48"/>
    </row>
    <row r="57" spans="2:6" ht="21.75" customHeight="1" thickBot="1">
      <c r="B57" s="53" t="s">
        <v>101</v>
      </c>
      <c r="C57" s="54">
        <v>310</v>
      </c>
      <c r="D57" s="57">
        <f>4588301-21773</f>
        <v>4566528</v>
      </c>
      <c r="E57" s="58">
        <v>4486834</v>
      </c>
      <c r="F57" s="48"/>
    </row>
    <row r="58" spans="2:6" ht="27.75" customHeight="1" thickBot="1">
      <c r="B58" s="53" t="s">
        <v>76</v>
      </c>
      <c r="C58" s="54">
        <v>311</v>
      </c>
      <c r="D58" s="298"/>
      <c r="E58" s="58"/>
      <c r="F58" s="48"/>
    </row>
    <row r="59" spans="2:6" ht="35.25" customHeight="1" thickBot="1">
      <c r="B59" s="53" t="s">
        <v>111</v>
      </c>
      <c r="C59" s="71">
        <v>312</v>
      </c>
      <c r="D59" s="297"/>
      <c r="E59" s="72"/>
      <c r="F59" s="48"/>
    </row>
    <row r="60" spans="2:6" ht="39.75" customHeight="1" thickBot="1">
      <c r="B60" s="53" t="s">
        <v>112</v>
      </c>
      <c r="C60" s="54">
        <v>313</v>
      </c>
      <c r="D60" s="59"/>
      <c r="E60" s="58"/>
      <c r="F60" s="48"/>
    </row>
    <row r="61" spans="2:6" ht="24.75" customHeight="1" thickBot="1">
      <c r="B61" s="53" t="s">
        <v>113</v>
      </c>
      <c r="C61" s="54">
        <v>314</v>
      </c>
      <c r="D61" s="59">
        <v>62225</v>
      </c>
      <c r="E61" s="61">
        <v>60549</v>
      </c>
      <c r="F61" s="48"/>
    </row>
    <row r="62" spans="2:6" ht="26.25" customHeight="1" thickBot="1">
      <c r="B62" s="53" t="s">
        <v>114</v>
      </c>
      <c r="C62" s="54">
        <v>315</v>
      </c>
      <c r="D62" s="59">
        <v>2819763</v>
      </c>
      <c r="E62" s="59">
        <v>2837544</v>
      </c>
      <c r="F62" s="73"/>
    </row>
    <row r="63" spans="2:6" ht="24" customHeight="1" thickBot="1">
      <c r="B63" s="53" t="s">
        <v>115</v>
      </c>
      <c r="C63" s="54">
        <v>316</v>
      </c>
      <c r="D63" s="59">
        <v>1609392</v>
      </c>
      <c r="E63" s="61">
        <v>1641030</v>
      </c>
      <c r="F63" s="48"/>
    </row>
    <row r="64" spans="2:7" ht="33.75" customHeight="1" thickBot="1">
      <c r="B64" s="53" t="s">
        <v>116</v>
      </c>
      <c r="C64" s="54">
        <v>400</v>
      </c>
      <c r="D64" s="63">
        <f>SUM(D57:D63)</f>
        <v>9057908</v>
      </c>
      <c r="E64" s="63">
        <f>SUM(E57:E63)</f>
        <v>9025957</v>
      </c>
      <c r="F64" s="48"/>
      <c r="G64" s="266"/>
    </row>
    <row r="65" spans="2:6" ht="16.5" thickBot="1">
      <c r="B65" s="53" t="s">
        <v>117</v>
      </c>
      <c r="C65" s="54"/>
      <c r="D65" s="74"/>
      <c r="E65" s="61"/>
      <c r="F65" s="48"/>
    </row>
    <row r="66" spans="2:7" ht="24" customHeight="1" thickBot="1">
      <c r="B66" s="53" t="s">
        <v>118</v>
      </c>
      <c r="C66" s="54">
        <v>410</v>
      </c>
      <c r="D66" s="59">
        <v>1712762</v>
      </c>
      <c r="E66" s="59">
        <v>1712762</v>
      </c>
      <c r="F66" s="48"/>
      <c r="G66" s="66"/>
    </row>
    <row r="67" spans="2:6" ht="16.5" thickBot="1">
      <c r="B67" s="53" t="s">
        <v>119</v>
      </c>
      <c r="C67" s="54">
        <v>411</v>
      </c>
      <c r="D67" s="74"/>
      <c r="E67" s="61"/>
      <c r="F67" s="48"/>
    </row>
    <row r="68" spans="2:6" ht="35.25" customHeight="1" thickBot="1">
      <c r="B68" s="53" t="s">
        <v>120</v>
      </c>
      <c r="C68" s="54">
        <v>412</v>
      </c>
      <c r="D68" s="59">
        <v>-38924</v>
      </c>
      <c r="E68" s="61">
        <v>-38924</v>
      </c>
      <c r="F68" s="48"/>
    </row>
    <row r="69" spans="2:6" ht="16.5" thickBot="1">
      <c r="B69" s="53" t="s">
        <v>121</v>
      </c>
      <c r="C69" s="54">
        <v>413</v>
      </c>
      <c r="D69" s="59">
        <v>6708798</v>
      </c>
      <c r="E69" s="59">
        <v>7053517</v>
      </c>
      <c r="F69" s="73"/>
    </row>
    <row r="70" spans="2:8" ht="31.5" customHeight="1" thickBot="1">
      <c r="B70" s="53" t="s">
        <v>122</v>
      </c>
      <c r="C70" s="54">
        <v>414</v>
      </c>
      <c r="D70" s="59">
        <v>7209380</v>
      </c>
      <c r="E70" s="61">
        <v>6234393</v>
      </c>
      <c r="F70" s="68"/>
      <c r="H70" s="66"/>
    </row>
    <row r="71" spans="2:6" ht="53.25" customHeight="1" thickBot="1">
      <c r="B71" s="53" t="s">
        <v>123</v>
      </c>
      <c r="C71" s="54">
        <v>420</v>
      </c>
      <c r="D71" s="74"/>
      <c r="E71" s="58"/>
      <c r="F71" s="48"/>
    </row>
    <row r="72" spans="2:6" ht="32.25" customHeight="1" thickBot="1">
      <c r="B72" s="53" t="s">
        <v>124</v>
      </c>
      <c r="C72" s="54">
        <v>421</v>
      </c>
      <c r="D72" s="75"/>
      <c r="E72" s="57"/>
      <c r="F72" s="48"/>
    </row>
    <row r="73" spans="2:7" ht="27.75" customHeight="1" thickBot="1">
      <c r="B73" s="53" t="s">
        <v>125</v>
      </c>
      <c r="C73" s="54">
        <v>500</v>
      </c>
      <c r="D73" s="63">
        <f>SUM(D66:D72)</f>
        <v>15592016</v>
      </c>
      <c r="E73" s="63">
        <f>SUM(E66:E72)</f>
        <v>14961748</v>
      </c>
      <c r="F73" s="48"/>
      <c r="G73" s="66"/>
    </row>
    <row r="74" spans="2:8" ht="36" customHeight="1" thickBot="1">
      <c r="B74" s="53" t="s">
        <v>126</v>
      </c>
      <c r="C74" s="54"/>
      <c r="D74" s="63">
        <f>D54+D64+D73</f>
        <v>27112616</v>
      </c>
      <c r="E74" s="63">
        <f>E54+E64+E73</f>
        <v>27149470</v>
      </c>
      <c r="F74" s="48"/>
      <c r="G74" s="66"/>
      <c r="H74" s="66"/>
    </row>
    <row r="75" spans="2:6" ht="15">
      <c r="B75" s="48"/>
      <c r="C75" s="48"/>
      <c r="D75" s="68"/>
      <c r="E75" s="48"/>
      <c r="F75" s="48"/>
    </row>
    <row r="76" spans="2:6" ht="15">
      <c r="B76" s="48"/>
      <c r="C76" s="48"/>
      <c r="D76" s="68"/>
      <c r="E76" s="68"/>
      <c r="F76" s="48"/>
    </row>
    <row r="77" spans="2:6" ht="15">
      <c r="B77" s="48"/>
      <c r="C77" s="48"/>
      <c r="D77" s="68"/>
      <c r="E77" s="48"/>
      <c r="F77" s="48"/>
    </row>
    <row r="78" spans="2:6" ht="15">
      <c r="B78" s="48" t="s">
        <v>2</v>
      </c>
      <c r="C78" s="48"/>
      <c r="D78" s="68"/>
      <c r="E78" s="48"/>
      <c r="F78" s="48"/>
    </row>
    <row r="79" spans="2:6" ht="15">
      <c r="B79" s="48"/>
      <c r="C79" s="48"/>
      <c r="D79" s="68"/>
      <c r="E79" s="48"/>
      <c r="F79" s="48"/>
    </row>
    <row r="80" spans="2:6" ht="15">
      <c r="B80" s="48" t="s">
        <v>3</v>
      </c>
      <c r="C80" s="48"/>
      <c r="D80" s="48"/>
      <c r="E80" s="48"/>
      <c r="F80" s="48"/>
    </row>
    <row r="82" ht="9" customHeight="1"/>
    <row r="83" ht="4.5" customHeight="1" hidden="1"/>
    <row r="84" ht="12.75" hidden="1"/>
    <row r="85" ht="12.75" hidden="1"/>
    <row r="86" ht="12.75" hidden="1"/>
    <row r="87" ht="12.75" hidden="1"/>
    <row r="88" ht="12.75" hidden="1"/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37"/>
  <sheetViews>
    <sheetView showRowColHeaders="0" view="pageBreakPreview" zoomScale="60" zoomScalePageLayoutView="0" workbookViewId="0" topLeftCell="A1">
      <selection activeCell="E29" sqref="E2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48"/>
      <c r="C1" s="45"/>
      <c r="D1" s="45" t="s">
        <v>314</v>
      </c>
      <c r="E1" s="96"/>
    </row>
    <row r="2" spans="2:5" ht="15">
      <c r="B2" s="48"/>
      <c r="C2" s="45" t="s">
        <v>0</v>
      </c>
      <c r="D2" s="45"/>
      <c r="E2" s="96"/>
    </row>
    <row r="3" spans="2:5" ht="15">
      <c r="B3" s="48"/>
      <c r="C3" s="45" t="s">
        <v>67</v>
      </c>
      <c r="D3" s="45"/>
      <c r="E3" s="96"/>
    </row>
    <row r="4" spans="2:5" ht="15">
      <c r="B4" s="48"/>
      <c r="C4" s="48"/>
      <c r="D4" s="48"/>
      <c r="E4" s="48"/>
    </row>
    <row r="5" spans="2:5" ht="15.75">
      <c r="B5" s="47" t="s">
        <v>315</v>
      </c>
      <c r="C5" s="48"/>
      <c r="D5" s="48"/>
      <c r="E5" s="48"/>
    </row>
    <row r="6" spans="2:5" ht="15.75">
      <c r="B6" s="47"/>
      <c r="C6" s="48"/>
      <c r="D6" s="48"/>
      <c r="E6" s="48"/>
    </row>
    <row r="7" spans="2:5" ht="15.75">
      <c r="B7" s="49" t="s">
        <v>641</v>
      </c>
      <c r="C7" s="48"/>
      <c r="D7" s="48"/>
      <c r="E7" s="48"/>
    </row>
    <row r="8" spans="2:5" ht="15">
      <c r="B8" s="48"/>
      <c r="C8" s="48"/>
      <c r="D8" s="48"/>
      <c r="E8" s="48"/>
    </row>
    <row r="9" spans="2:5" ht="12.75" customHeight="1">
      <c r="B9" s="48"/>
      <c r="C9" s="48"/>
      <c r="D9" s="48"/>
      <c r="E9" s="50" t="s">
        <v>69</v>
      </c>
    </row>
    <row r="10" spans="2:5" ht="3" customHeight="1" hidden="1">
      <c r="B10" s="48"/>
      <c r="C10" s="48"/>
      <c r="D10" s="48"/>
      <c r="E10" s="48"/>
    </row>
    <row r="11" spans="2:5" ht="15.75" thickBot="1">
      <c r="B11" s="48"/>
      <c r="C11" s="48"/>
      <c r="D11" s="48"/>
      <c r="E11" s="48"/>
    </row>
    <row r="12" spans="2:5" ht="63.75" customHeight="1" thickBot="1">
      <c r="B12" s="51" t="s">
        <v>8</v>
      </c>
      <c r="C12" s="52" t="s">
        <v>1</v>
      </c>
      <c r="D12" s="52" t="s">
        <v>9</v>
      </c>
      <c r="E12" s="52" t="s">
        <v>316</v>
      </c>
    </row>
    <row r="13" spans="2:5" ht="16.5" thickBot="1">
      <c r="B13" s="53" t="s">
        <v>317</v>
      </c>
      <c r="C13" s="54">
        <v>10</v>
      </c>
      <c r="D13" s="97">
        <v>4602312</v>
      </c>
      <c r="E13" s="97">
        <v>4341686</v>
      </c>
    </row>
    <row r="14" spans="2:5" ht="34.5" customHeight="1" thickBot="1">
      <c r="B14" s="53" t="s">
        <v>318</v>
      </c>
      <c r="C14" s="54">
        <v>11</v>
      </c>
      <c r="D14" s="98">
        <v>2961226</v>
      </c>
      <c r="E14" s="99">
        <v>3087329</v>
      </c>
    </row>
    <row r="15" spans="2:5" ht="30.75" customHeight="1" thickBot="1">
      <c r="B15" s="53" t="s">
        <v>319</v>
      </c>
      <c r="C15" s="54">
        <v>12</v>
      </c>
      <c r="D15" s="62">
        <f>D13-D14</f>
        <v>1641086</v>
      </c>
      <c r="E15" s="62">
        <f>E13-E14</f>
        <v>1254357</v>
      </c>
    </row>
    <row r="16" spans="2:5" ht="24.75" customHeight="1" thickBot="1">
      <c r="B16" s="53" t="s">
        <v>320</v>
      </c>
      <c r="C16" s="54">
        <v>13</v>
      </c>
      <c r="D16" s="57">
        <v>45495</v>
      </c>
      <c r="E16" s="57">
        <v>43822</v>
      </c>
    </row>
    <row r="17" spans="2:5" ht="21" customHeight="1" thickBot="1">
      <c r="B17" s="53" t="s">
        <v>321</v>
      </c>
      <c r="C17" s="54">
        <v>14</v>
      </c>
      <c r="D17" s="57">
        <v>407224</v>
      </c>
      <c r="E17" s="57">
        <v>417958</v>
      </c>
    </row>
    <row r="18" spans="2:7" ht="16.5" thickBot="1">
      <c r="B18" s="53" t="s">
        <v>322</v>
      </c>
      <c r="C18" s="54">
        <v>15</v>
      </c>
      <c r="D18" s="57"/>
      <c r="E18" s="57"/>
      <c r="G18" s="66"/>
    </row>
    <row r="19" spans="2:5" ht="16.5" thickBot="1">
      <c r="B19" s="53" t="s">
        <v>323</v>
      </c>
      <c r="C19" s="54">
        <v>16</v>
      </c>
      <c r="D19" s="57">
        <f>52627-49408</f>
        <v>3219</v>
      </c>
      <c r="E19" s="57">
        <v>39684</v>
      </c>
    </row>
    <row r="20" spans="2:5" ht="35.25" customHeight="1" thickBot="1">
      <c r="B20" s="53" t="s">
        <v>324</v>
      </c>
      <c r="C20" s="54">
        <v>20</v>
      </c>
      <c r="D20" s="57">
        <f>D15-D16-D17+D19</f>
        <v>1191586</v>
      </c>
      <c r="E20" s="57">
        <f>E15-E16-E17+E19</f>
        <v>832261</v>
      </c>
    </row>
    <row r="21" spans="2:7" ht="24" customHeight="1" thickBot="1">
      <c r="B21" s="53" t="s">
        <v>325</v>
      </c>
      <c r="C21" s="54">
        <v>21</v>
      </c>
      <c r="D21" s="57">
        <f>17256+49408.9</f>
        <v>66664.9</v>
      </c>
      <c r="E21" s="57">
        <v>4889</v>
      </c>
      <c r="G21" s="66"/>
    </row>
    <row r="22" spans="2:5" ht="29.25" customHeight="1" thickBot="1">
      <c r="B22" s="53" t="s">
        <v>326</v>
      </c>
      <c r="C22" s="54">
        <v>22</v>
      </c>
      <c r="D22" s="57">
        <v>165511.6</v>
      </c>
      <c r="E22" s="57">
        <v>144583</v>
      </c>
    </row>
    <row r="23" spans="2:5" ht="62.25" customHeight="1" thickBot="1">
      <c r="B23" s="53" t="s">
        <v>327</v>
      </c>
      <c r="C23" s="54">
        <v>23</v>
      </c>
      <c r="D23" s="57"/>
      <c r="E23" s="57"/>
    </row>
    <row r="24" spans="2:5" ht="20.25" customHeight="1" thickBot="1">
      <c r="B24" s="53" t="s">
        <v>328</v>
      </c>
      <c r="C24" s="54">
        <v>24</v>
      </c>
      <c r="D24" s="57"/>
      <c r="E24" s="57"/>
    </row>
    <row r="25" spans="2:5" ht="17.25" customHeight="1" thickBot="1">
      <c r="B25" s="53" t="s">
        <v>329</v>
      </c>
      <c r="C25" s="54">
        <v>25</v>
      </c>
      <c r="D25" s="57"/>
      <c r="E25" s="57"/>
    </row>
    <row r="26" spans="2:7" ht="36" customHeight="1" thickBot="1">
      <c r="B26" s="53" t="s">
        <v>330</v>
      </c>
      <c r="C26" s="54">
        <v>100</v>
      </c>
      <c r="D26" s="62">
        <f>D20+D21-D22</f>
        <v>1092739.2999999998</v>
      </c>
      <c r="E26" s="62">
        <f>E20+E21-E22</f>
        <v>692567</v>
      </c>
      <c r="G26" s="66"/>
    </row>
    <row r="27" spans="2:5" ht="23.25" customHeight="1" thickBot="1">
      <c r="B27" s="53" t="s">
        <v>331</v>
      </c>
      <c r="C27" s="51">
        <v>101</v>
      </c>
      <c r="D27" s="100">
        <v>230592</v>
      </c>
      <c r="E27" s="100">
        <v>132197</v>
      </c>
    </row>
    <row r="28" spans="2:7" ht="54.75" customHeight="1" thickBot="1">
      <c r="B28" s="53" t="s">
        <v>332</v>
      </c>
      <c r="C28" s="54">
        <v>200</v>
      </c>
      <c r="D28" s="57">
        <f>D26-D27</f>
        <v>862147.2999999998</v>
      </c>
      <c r="E28" s="57">
        <f>E26-E27</f>
        <v>560370</v>
      </c>
      <c r="G28" s="66"/>
    </row>
    <row r="29" spans="2:5" ht="48.75" customHeight="1" thickBot="1">
      <c r="B29" s="53" t="s">
        <v>333</v>
      </c>
      <c r="C29" s="54">
        <v>201</v>
      </c>
      <c r="D29" s="57"/>
      <c r="E29" s="57"/>
    </row>
    <row r="30" spans="2:5" ht="33.75" customHeight="1" thickBot="1">
      <c r="B30" s="53" t="s">
        <v>334</v>
      </c>
      <c r="C30" s="54">
        <v>300</v>
      </c>
      <c r="D30" s="62">
        <f>D28+D29</f>
        <v>862147.2999999998</v>
      </c>
      <c r="E30" s="62">
        <f>E28+E29</f>
        <v>560370</v>
      </c>
    </row>
    <row r="31" spans="2:5" ht="16.5" thickBot="1">
      <c r="B31" s="53" t="s">
        <v>335</v>
      </c>
      <c r="C31" s="54"/>
      <c r="D31" s="57">
        <f>D30*78.64%</f>
        <v>677992.6367199998</v>
      </c>
      <c r="E31" s="57">
        <f>E30*78.64%</f>
        <v>440674.968</v>
      </c>
    </row>
    <row r="32" spans="2:5" ht="16.5" thickBot="1">
      <c r="B32" s="53" t="s">
        <v>336</v>
      </c>
      <c r="C32" s="54"/>
      <c r="D32" s="57">
        <f>D30-D31</f>
        <v>184154.66327999998</v>
      </c>
      <c r="E32" s="57">
        <f>E30-E31</f>
        <v>119695.032</v>
      </c>
    </row>
    <row r="33" spans="2:5" ht="15">
      <c r="B33" s="101"/>
      <c r="C33" s="48"/>
      <c r="D33" s="48"/>
      <c r="E33" s="102"/>
    </row>
    <row r="34" spans="2:5" ht="15">
      <c r="B34" s="103" t="s">
        <v>2</v>
      </c>
      <c r="C34" s="48"/>
      <c r="D34" s="48"/>
      <c r="E34" s="102"/>
    </row>
    <row r="35" spans="2:5" ht="15">
      <c r="B35" s="101"/>
      <c r="C35" s="48"/>
      <c r="D35" s="48"/>
      <c r="E35" s="102"/>
    </row>
    <row r="36" spans="2:5" ht="15">
      <c r="B36" s="103" t="s">
        <v>3</v>
      </c>
      <c r="C36" s="48"/>
      <c r="D36" s="48"/>
      <c r="E36" s="102"/>
    </row>
    <row r="37" spans="2:4" ht="18">
      <c r="B37" s="104"/>
      <c r="D37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6" max="4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4">
      <selection activeCell="B49" sqref="B49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6" width="20.625" style="0" customWidth="1"/>
    <col min="7" max="10" width="25.875" style="0" customWidth="1"/>
  </cols>
  <sheetData>
    <row r="1" spans="1:6" ht="14.25">
      <c r="A1" s="2"/>
      <c r="B1" s="2"/>
      <c r="C1" s="2"/>
      <c r="D1" s="2" t="s">
        <v>4</v>
      </c>
      <c r="E1" s="2"/>
      <c r="F1" s="2"/>
    </row>
    <row r="2" spans="1:6" ht="14.25">
      <c r="A2" s="2"/>
      <c r="B2" s="2"/>
      <c r="C2" s="2" t="s">
        <v>0</v>
      </c>
      <c r="D2" s="2"/>
      <c r="E2" s="2"/>
      <c r="F2" s="2"/>
    </row>
    <row r="3" spans="1:6" ht="14.25">
      <c r="A3" s="2"/>
      <c r="B3" s="2"/>
      <c r="C3" s="2" t="s">
        <v>5</v>
      </c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3"/>
      <c r="C5" s="14" t="s">
        <v>6</v>
      </c>
      <c r="D5" s="3"/>
      <c r="E5" s="3"/>
      <c r="F5" s="3"/>
    </row>
    <row r="6" spans="1:6" ht="14.25">
      <c r="A6" s="2"/>
      <c r="B6" s="3"/>
      <c r="C6" s="14"/>
      <c r="D6" s="3"/>
      <c r="E6" s="3"/>
      <c r="F6" s="3"/>
    </row>
    <row r="7" spans="1:6" ht="12.75" customHeight="1">
      <c r="A7" s="2"/>
      <c r="B7" s="299" t="s">
        <v>642</v>
      </c>
      <c r="C7" s="300"/>
      <c r="D7" s="3"/>
      <c r="E7" s="3"/>
      <c r="F7" s="3"/>
    </row>
    <row r="8" spans="1:6" ht="14.25">
      <c r="A8" s="2"/>
      <c r="B8" s="3" t="s">
        <v>463</v>
      </c>
      <c r="C8" s="15"/>
      <c r="D8" s="3"/>
      <c r="E8" s="3"/>
      <c r="F8" s="3"/>
    </row>
    <row r="9" spans="1:6" ht="14.25">
      <c r="A9" s="2"/>
      <c r="B9" s="3"/>
      <c r="C9" s="3"/>
      <c r="D9" s="3"/>
      <c r="E9" s="1" t="s">
        <v>7</v>
      </c>
      <c r="F9" s="1"/>
    </row>
    <row r="10" spans="1:6" ht="14.25">
      <c r="A10" s="2"/>
      <c r="B10" s="3"/>
      <c r="C10" s="3"/>
      <c r="D10" s="3"/>
      <c r="E10" s="3"/>
      <c r="F10" s="3"/>
    </row>
    <row r="11" spans="1:8" ht="33.75" customHeight="1">
      <c r="A11" s="2"/>
      <c r="B11" s="34" t="s">
        <v>8</v>
      </c>
      <c r="C11" s="34" t="s">
        <v>1</v>
      </c>
      <c r="D11" s="34" t="s">
        <v>9</v>
      </c>
      <c r="E11" s="34" t="s">
        <v>10</v>
      </c>
      <c r="F11" s="16"/>
      <c r="G11" s="29"/>
      <c r="H11" s="29"/>
    </row>
    <row r="12" spans="1:8" ht="13.5" customHeight="1" thickBot="1">
      <c r="A12" s="2"/>
      <c r="B12" s="316" t="s">
        <v>11</v>
      </c>
      <c r="C12" s="316"/>
      <c r="D12" s="316"/>
      <c r="E12" s="316"/>
      <c r="F12" s="16"/>
      <c r="G12" s="29"/>
      <c r="H12" s="29"/>
    </row>
    <row r="13" spans="1:8" ht="35.25" customHeight="1" thickBot="1">
      <c r="A13" s="2"/>
      <c r="B13" s="284" t="s">
        <v>12</v>
      </c>
      <c r="C13" s="288">
        <v>10</v>
      </c>
      <c r="D13" s="285">
        <f>SUM(D14:D20)</f>
        <v>5416650.4</v>
      </c>
      <c r="E13" s="285">
        <f>SUM(E14:E20)</f>
        <v>10123993</v>
      </c>
      <c r="F13" s="17"/>
      <c r="G13" s="31"/>
      <c r="H13" s="31"/>
    </row>
    <row r="14" spans="1:8" ht="22.5" customHeight="1">
      <c r="A14" s="2"/>
      <c r="B14" s="278" t="s">
        <v>13</v>
      </c>
      <c r="C14" s="279"/>
      <c r="D14" s="291"/>
      <c r="E14" s="144"/>
      <c r="F14" s="18"/>
      <c r="G14" s="29"/>
      <c r="H14" s="31"/>
    </row>
    <row r="15" spans="1:8" ht="15.75" customHeight="1">
      <c r="A15" s="2"/>
      <c r="B15" s="39" t="s">
        <v>14</v>
      </c>
      <c r="C15" s="40">
        <v>11</v>
      </c>
      <c r="D15" s="271">
        <f>1479602+3145245</f>
        <v>4624847</v>
      </c>
      <c r="E15" s="145">
        <v>9237447</v>
      </c>
      <c r="F15" s="19"/>
      <c r="G15" s="29"/>
      <c r="H15" s="31"/>
    </row>
    <row r="16" spans="1:8" ht="18" customHeight="1">
      <c r="A16" s="2"/>
      <c r="B16" s="39" t="s">
        <v>15</v>
      </c>
      <c r="C16" s="40">
        <v>12</v>
      </c>
      <c r="D16" s="272"/>
      <c r="E16" s="145"/>
      <c r="F16" s="18"/>
      <c r="G16" s="32"/>
      <c r="H16" s="31"/>
    </row>
    <row r="17" spans="1:8" ht="29.25" customHeight="1">
      <c r="A17" s="2"/>
      <c r="B17" s="39" t="s">
        <v>16</v>
      </c>
      <c r="C17" s="40">
        <v>13</v>
      </c>
      <c r="D17" s="271">
        <v>728849</v>
      </c>
      <c r="E17" s="145">
        <v>676987</v>
      </c>
      <c r="F17" s="19"/>
      <c r="G17" s="29"/>
      <c r="H17" s="31"/>
    </row>
    <row r="18" spans="1:8" ht="18" customHeight="1">
      <c r="A18" s="2"/>
      <c r="B18" s="39" t="s">
        <v>17</v>
      </c>
      <c r="C18" s="40">
        <v>14</v>
      </c>
      <c r="D18" s="272"/>
      <c r="E18" s="145"/>
      <c r="F18" s="18"/>
      <c r="G18" s="29"/>
      <c r="H18" s="31"/>
    </row>
    <row r="19" spans="1:8" ht="15" customHeight="1">
      <c r="A19" s="2"/>
      <c r="B19" s="39" t="s">
        <v>18</v>
      </c>
      <c r="C19" s="40">
        <v>15</v>
      </c>
      <c r="D19" s="273">
        <v>17256</v>
      </c>
      <c r="E19" s="145"/>
      <c r="F19" s="18"/>
      <c r="G19" s="29"/>
      <c r="H19" s="31"/>
    </row>
    <row r="20" spans="1:8" ht="41.25" customHeight="1" thickBot="1">
      <c r="A20" s="2"/>
      <c r="B20" s="276" t="s">
        <v>19</v>
      </c>
      <c r="C20" s="277">
        <v>16</v>
      </c>
      <c r="D20" s="292">
        <v>45698.4</v>
      </c>
      <c r="E20" s="275">
        <v>209559</v>
      </c>
      <c r="F20" s="19"/>
      <c r="G20" s="29"/>
      <c r="H20" s="31"/>
    </row>
    <row r="21" spans="1:8" ht="36" customHeight="1" thickBot="1">
      <c r="A21" s="2"/>
      <c r="B21" s="280" t="s">
        <v>20</v>
      </c>
      <c r="C21" s="293">
        <v>20</v>
      </c>
      <c r="D21" s="283">
        <f>SUM(D23:D29)</f>
        <v>3649467.9</v>
      </c>
      <c r="E21" s="294">
        <f>SUM(E22:E29)</f>
        <v>8590491</v>
      </c>
      <c r="F21" s="20"/>
      <c r="G21" s="30"/>
      <c r="H21" s="31"/>
    </row>
    <row r="22" spans="1:8" ht="14.25">
      <c r="A22" s="2"/>
      <c r="B22" s="278" t="s">
        <v>13</v>
      </c>
      <c r="C22" s="279"/>
      <c r="D22" s="144"/>
      <c r="E22" s="144"/>
      <c r="F22" s="18"/>
      <c r="G22" s="29"/>
      <c r="H22" s="29"/>
    </row>
    <row r="23" spans="1:8" ht="21" customHeight="1">
      <c r="A23" s="2"/>
      <c r="B23" s="39" t="s">
        <v>21</v>
      </c>
      <c r="C23" s="40">
        <v>21</v>
      </c>
      <c r="D23" s="5">
        <f>2089996+37761</f>
        <v>2127757</v>
      </c>
      <c r="E23" s="145">
        <v>5706143</v>
      </c>
      <c r="F23" s="19"/>
      <c r="G23" s="29"/>
      <c r="H23" s="31"/>
    </row>
    <row r="24" spans="1:8" ht="33" customHeight="1">
      <c r="A24" s="2"/>
      <c r="B24" s="39" t="s">
        <v>22</v>
      </c>
      <c r="C24" s="40">
        <v>22</v>
      </c>
      <c r="D24" s="5">
        <v>61123</v>
      </c>
      <c r="E24" s="145">
        <v>45493</v>
      </c>
      <c r="F24" s="19"/>
      <c r="G24" s="29"/>
      <c r="H24" s="31"/>
    </row>
    <row r="25" spans="1:8" ht="14.25">
      <c r="A25" s="2"/>
      <c r="B25" s="39" t="s">
        <v>23</v>
      </c>
      <c r="C25" s="40">
        <v>23</v>
      </c>
      <c r="D25" s="5">
        <v>747142</v>
      </c>
      <c r="E25" s="145">
        <v>1332076</v>
      </c>
      <c r="F25" s="19"/>
      <c r="G25" s="29"/>
      <c r="H25" s="31"/>
    </row>
    <row r="26" spans="1:8" ht="16.5" customHeight="1">
      <c r="A26" s="2"/>
      <c r="B26" s="39" t="s">
        <v>24</v>
      </c>
      <c r="C26" s="40">
        <v>24</v>
      </c>
      <c r="D26" s="38">
        <v>173879.9</v>
      </c>
      <c r="E26" s="145">
        <v>197524</v>
      </c>
      <c r="F26" s="19"/>
      <c r="G26" s="29"/>
      <c r="H26" s="31"/>
    </row>
    <row r="27" spans="1:8" ht="24" customHeight="1">
      <c r="A27" s="2"/>
      <c r="B27" s="39" t="s">
        <v>25</v>
      </c>
      <c r="C27" s="40">
        <v>25</v>
      </c>
      <c r="D27" s="38"/>
      <c r="E27" s="145"/>
      <c r="F27" s="18"/>
      <c r="G27" s="29"/>
      <c r="H27" s="31"/>
    </row>
    <row r="28" spans="1:8" ht="28.5" customHeight="1">
      <c r="A28" s="2"/>
      <c r="B28" s="39" t="s">
        <v>26</v>
      </c>
      <c r="C28" s="40">
        <v>26</v>
      </c>
      <c r="D28" s="5">
        <f>107565+145087</f>
        <v>252652</v>
      </c>
      <c r="E28" s="145">
        <v>832164</v>
      </c>
      <c r="F28" s="19"/>
      <c r="G28" s="29"/>
      <c r="H28" s="31"/>
    </row>
    <row r="29" spans="1:8" ht="15" thickBot="1">
      <c r="A29" s="2"/>
      <c r="B29" s="276" t="s">
        <v>27</v>
      </c>
      <c r="C29" s="277">
        <v>27</v>
      </c>
      <c r="D29" s="282">
        <f>286914</f>
        <v>286914</v>
      </c>
      <c r="E29" s="275">
        <v>477091</v>
      </c>
      <c r="F29" s="19"/>
      <c r="G29" s="29"/>
      <c r="H29" s="31"/>
    </row>
    <row r="30" spans="1:8" ht="52.5" customHeight="1" thickBot="1">
      <c r="A30" s="2"/>
      <c r="B30" s="280" t="s">
        <v>28</v>
      </c>
      <c r="C30" s="281">
        <v>30</v>
      </c>
      <c r="D30" s="283">
        <f>D13-D21</f>
        <v>1767182.5000000005</v>
      </c>
      <c r="E30" s="283">
        <f>E13-E21</f>
        <v>1533502</v>
      </c>
      <c r="F30" s="20"/>
      <c r="G30" s="30"/>
      <c r="H30" s="20"/>
    </row>
    <row r="31" spans="1:8" ht="13.5" customHeight="1" thickBot="1">
      <c r="A31" s="2"/>
      <c r="B31" s="317" t="s">
        <v>29</v>
      </c>
      <c r="C31" s="317"/>
      <c r="D31" s="317"/>
      <c r="E31" s="317"/>
      <c r="F31" s="21"/>
      <c r="G31" s="29"/>
      <c r="H31" s="32"/>
    </row>
    <row r="32" spans="1:8" ht="43.5" customHeight="1" thickBot="1">
      <c r="A32" s="2"/>
      <c r="B32" s="280" t="s">
        <v>30</v>
      </c>
      <c r="C32" s="281">
        <v>40</v>
      </c>
      <c r="D32" s="290">
        <f>SUM(D33:D44)</f>
        <v>0</v>
      </c>
      <c r="E32" s="290">
        <f>SUM(E33:E44)</f>
        <v>0</v>
      </c>
      <c r="F32" s="18"/>
      <c r="G32" s="29"/>
      <c r="H32" s="29"/>
    </row>
    <row r="33" spans="1:8" ht="14.25">
      <c r="A33" s="2"/>
      <c r="B33" s="278" t="s">
        <v>13</v>
      </c>
      <c r="C33" s="279"/>
      <c r="D33" s="144"/>
      <c r="E33" s="144"/>
      <c r="F33" s="18"/>
      <c r="G33" s="29"/>
      <c r="H33" s="29"/>
    </row>
    <row r="34" spans="1:8" ht="18" customHeight="1">
      <c r="A34" s="2"/>
      <c r="B34" s="39" t="s">
        <v>31</v>
      </c>
      <c r="C34" s="40">
        <v>41</v>
      </c>
      <c r="D34" s="38"/>
      <c r="E34" s="38"/>
      <c r="F34" s="18"/>
      <c r="G34" s="29"/>
      <c r="H34" s="29"/>
    </row>
    <row r="35" spans="1:8" ht="25.5" customHeight="1">
      <c r="A35" s="2"/>
      <c r="B35" s="39" t="s">
        <v>32</v>
      </c>
      <c r="C35" s="40">
        <v>42</v>
      </c>
      <c r="D35" s="38"/>
      <c r="E35" s="38"/>
      <c r="F35" s="18"/>
      <c r="G35" s="29"/>
      <c r="H35" s="29"/>
    </row>
    <row r="36" spans="1:8" ht="17.25" customHeight="1">
      <c r="A36" s="2"/>
      <c r="B36" s="39" t="s">
        <v>33</v>
      </c>
      <c r="C36" s="40">
        <v>43</v>
      </c>
      <c r="D36" s="38"/>
      <c r="E36" s="38"/>
      <c r="F36" s="18"/>
      <c r="G36" s="29"/>
      <c r="H36" s="29"/>
    </row>
    <row r="37" spans="1:8" ht="41.25" customHeight="1">
      <c r="A37" s="2"/>
      <c r="B37" s="39" t="s">
        <v>34</v>
      </c>
      <c r="C37" s="40">
        <v>44</v>
      </c>
      <c r="D37" s="38"/>
      <c r="E37" s="38"/>
      <c r="F37" s="18"/>
      <c r="G37" s="29"/>
      <c r="H37" s="29"/>
    </row>
    <row r="38" spans="1:8" ht="34.5" customHeight="1">
      <c r="A38" s="2"/>
      <c r="B38" s="39" t="s">
        <v>35</v>
      </c>
      <c r="C38" s="40">
        <v>45</v>
      </c>
      <c r="D38" s="38"/>
      <c r="E38" s="38"/>
      <c r="F38" s="18"/>
      <c r="G38" s="29"/>
      <c r="H38" s="29"/>
    </row>
    <row r="39" spans="1:8" ht="36.75" customHeight="1">
      <c r="A39" s="2"/>
      <c r="B39" s="39" t="s">
        <v>36</v>
      </c>
      <c r="C39" s="40">
        <v>46</v>
      </c>
      <c r="D39" s="38"/>
      <c r="E39" s="38"/>
      <c r="F39" s="18"/>
      <c r="G39" s="29"/>
      <c r="H39" s="29"/>
    </row>
    <row r="40" spans="1:8" ht="31.5" customHeight="1">
      <c r="A40" s="2"/>
      <c r="B40" s="39" t="s">
        <v>37</v>
      </c>
      <c r="C40" s="40">
        <v>47</v>
      </c>
      <c r="D40" s="38"/>
      <c r="E40" s="38"/>
      <c r="F40" s="18"/>
      <c r="G40" s="29"/>
      <c r="H40" s="29"/>
    </row>
    <row r="41" spans="1:8" ht="33.75" customHeight="1">
      <c r="A41" s="2"/>
      <c r="B41" s="39" t="s">
        <v>38</v>
      </c>
      <c r="C41" s="40">
        <v>48</v>
      </c>
      <c r="D41" s="38"/>
      <c r="E41" s="38"/>
      <c r="F41" s="18"/>
      <c r="G41" s="29"/>
      <c r="H41" s="29"/>
    </row>
    <row r="42" spans="1:8" ht="22.5" customHeight="1">
      <c r="A42" s="2"/>
      <c r="B42" s="39" t="s">
        <v>39</v>
      </c>
      <c r="C42" s="40">
        <v>49</v>
      </c>
      <c r="D42" s="38"/>
      <c r="E42" s="38"/>
      <c r="F42" s="18"/>
      <c r="G42" s="29"/>
      <c r="H42" s="29"/>
    </row>
    <row r="43" spans="1:8" ht="18" customHeight="1">
      <c r="A43" s="2"/>
      <c r="B43" s="39" t="s">
        <v>18</v>
      </c>
      <c r="C43" s="40">
        <v>50</v>
      </c>
      <c r="D43" s="38"/>
      <c r="E43" s="38"/>
      <c r="F43" s="18"/>
      <c r="G43" s="29"/>
      <c r="H43" s="29"/>
    </row>
    <row r="44" spans="1:8" ht="21.75" customHeight="1" thickBot="1">
      <c r="A44" s="2"/>
      <c r="B44" s="276" t="s">
        <v>19</v>
      </c>
      <c r="C44" s="277">
        <v>51</v>
      </c>
      <c r="D44" s="274"/>
      <c r="E44" s="274"/>
      <c r="F44" s="18"/>
      <c r="G44" s="29"/>
      <c r="H44" s="29"/>
    </row>
    <row r="45" spans="1:8" ht="42.75" customHeight="1" thickBot="1">
      <c r="A45" s="2"/>
      <c r="B45" s="280" t="s">
        <v>40</v>
      </c>
      <c r="C45" s="281">
        <v>60</v>
      </c>
      <c r="D45" s="283">
        <f>SUM(D47:D57)</f>
        <v>2474224</v>
      </c>
      <c r="E45" s="283">
        <f>SUM(E46:E49)</f>
        <v>3123237</v>
      </c>
      <c r="F45" s="20"/>
      <c r="G45" s="29"/>
      <c r="H45" s="31"/>
    </row>
    <row r="46" spans="1:8" ht="14.25">
      <c r="A46" s="2"/>
      <c r="B46" s="278" t="s">
        <v>13</v>
      </c>
      <c r="C46" s="279"/>
      <c r="D46" s="144"/>
      <c r="E46" s="144"/>
      <c r="F46" s="18"/>
      <c r="G46" s="29"/>
      <c r="H46" s="31"/>
    </row>
    <row r="47" spans="1:8" ht="29.25" customHeight="1">
      <c r="A47" s="2"/>
      <c r="B47" s="39" t="s">
        <v>41</v>
      </c>
      <c r="C47" s="40">
        <v>61</v>
      </c>
      <c r="D47" s="22">
        <v>1565632</v>
      </c>
      <c r="E47" s="22">
        <v>3000431</v>
      </c>
      <c r="F47" s="23"/>
      <c r="G47" s="29"/>
      <c r="H47" s="31"/>
    </row>
    <row r="48" spans="1:8" ht="18" customHeight="1">
      <c r="A48" s="2"/>
      <c r="B48" s="39" t="s">
        <v>42</v>
      </c>
      <c r="C48" s="40">
        <v>62</v>
      </c>
      <c r="D48" s="22">
        <v>30179</v>
      </c>
      <c r="E48" s="145">
        <f>85551+37255</f>
        <v>122806</v>
      </c>
      <c r="F48" s="25"/>
      <c r="G48" s="29"/>
      <c r="H48" s="31"/>
    </row>
    <row r="49" spans="1:8" ht="27" customHeight="1">
      <c r="A49" s="2"/>
      <c r="B49" s="39" t="s">
        <v>43</v>
      </c>
      <c r="C49" s="40">
        <v>63</v>
      </c>
      <c r="D49" s="22">
        <v>878413</v>
      </c>
      <c r="E49" s="145"/>
      <c r="F49" s="25"/>
      <c r="G49" s="29"/>
      <c r="H49" s="31"/>
    </row>
    <row r="50" spans="1:8" ht="41.25" customHeight="1">
      <c r="A50" s="2"/>
      <c r="B50" s="39" t="s">
        <v>44</v>
      </c>
      <c r="C50" s="40">
        <v>64</v>
      </c>
      <c r="D50" s="38"/>
      <c r="E50" s="144"/>
      <c r="F50" s="18"/>
      <c r="G50" s="29"/>
      <c r="H50" s="31"/>
    </row>
    <row r="51" spans="1:8" ht="30.75" customHeight="1">
      <c r="A51" s="2"/>
      <c r="B51" s="39" t="s">
        <v>45</v>
      </c>
      <c r="C51" s="40">
        <v>65</v>
      </c>
      <c r="D51" s="38"/>
      <c r="E51" s="38"/>
      <c r="F51" s="18"/>
      <c r="G51" s="29"/>
      <c r="H51" s="31"/>
    </row>
    <row r="52" spans="1:8" ht="37.5" customHeight="1">
      <c r="A52" s="2"/>
      <c r="B52" s="39" t="s">
        <v>46</v>
      </c>
      <c r="C52" s="40">
        <v>66</v>
      </c>
      <c r="D52" s="38"/>
      <c r="E52" s="38"/>
      <c r="F52" s="18"/>
      <c r="G52" s="29"/>
      <c r="H52" s="31"/>
    </row>
    <row r="53" spans="1:8" ht="16.5" customHeight="1">
      <c r="A53" s="2"/>
      <c r="B53" s="39" t="s">
        <v>47</v>
      </c>
      <c r="C53" s="40">
        <v>67</v>
      </c>
      <c r="D53" s="38"/>
      <c r="E53" s="38"/>
      <c r="F53" s="18"/>
      <c r="G53" s="29"/>
      <c r="H53" s="31"/>
    </row>
    <row r="54" spans="1:8" ht="14.25">
      <c r="A54" s="2"/>
      <c r="B54" s="39" t="s">
        <v>48</v>
      </c>
      <c r="C54" s="40">
        <v>68</v>
      </c>
      <c r="D54" s="38"/>
      <c r="E54" s="38"/>
      <c r="F54" s="18"/>
      <c r="G54" s="29"/>
      <c r="H54" s="31"/>
    </row>
    <row r="55" spans="1:8" ht="32.25" customHeight="1">
      <c r="A55" s="2"/>
      <c r="B55" s="39" t="s">
        <v>38</v>
      </c>
      <c r="C55" s="40">
        <v>69</v>
      </c>
      <c r="D55" s="38"/>
      <c r="E55" s="38"/>
      <c r="F55" s="18"/>
      <c r="G55" s="29"/>
      <c r="H55" s="31"/>
    </row>
    <row r="56" spans="1:8" ht="43.5" customHeight="1">
      <c r="A56" s="2"/>
      <c r="B56" s="39" t="s">
        <v>49</v>
      </c>
      <c r="C56" s="40">
        <v>70</v>
      </c>
      <c r="D56" s="38"/>
      <c r="E56" s="38"/>
      <c r="F56" s="18"/>
      <c r="G56" s="29"/>
      <c r="H56" s="31"/>
    </row>
    <row r="57" spans="1:8" ht="15" thickBot="1">
      <c r="A57" s="2"/>
      <c r="B57" s="276" t="s">
        <v>27</v>
      </c>
      <c r="C57" s="277">
        <v>71</v>
      </c>
      <c r="D57" s="274"/>
      <c r="E57" s="274"/>
      <c r="F57" s="18"/>
      <c r="G57" s="29"/>
      <c r="H57" s="31"/>
    </row>
    <row r="58" spans="1:8" ht="42" customHeight="1" thickBot="1">
      <c r="A58" s="2"/>
      <c r="B58" s="280" t="s">
        <v>50</v>
      </c>
      <c r="C58" s="281">
        <v>80</v>
      </c>
      <c r="D58" s="290">
        <f>D32-D45</f>
        <v>-2474224</v>
      </c>
      <c r="E58" s="290">
        <f>E32-E45</f>
        <v>-3123237</v>
      </c>
      <c r="F58" s="26"/>
      <c r="G58" s="29"/>
      <c r="H58" s="18"/>
    </row>
    <row r="59" spans="1:8" ht="13.5" customHeight="1" thickBot="1">
      <c r="A59" s="2"/>
      <c r="B59" s="317" t="s">
        <v>51</v>
      </c>
      <c r="C59" s="317"/>
      <c r="D59" s="317"/>
      <c r="E59" s="317"/>
      <c r="F59" s="21"/>
      <c r="G59" s="29"/>
      <c r="H59" s="31"/>
    </row>
    <row r="60" spans="1:8" ht="44.25" customHeight="1" thickBot="1">
      <c r="A60" s="2"/>
      <c r="B60" s="280" t="s">
        <v>52</v>
      </c>
      <c r="C60" s="281">
        <v>90</v>
      </c>
      <c r="D60" s="283">
        <f>SUM(D61:D65)</f>
        <v>600000</v>
      </c>
      <c r="E60" s="283">
        <f>SUM(E61:E65)</f>
        <v>2375791.881</v>
      </c>
      <c r="F60" s="20"/>
      <c r="G60" s="29"/>
      <c r="H60" s="31"/>
    </row>
    <row r="61" spans="1:8" ht="14.25">
      <c r="A61" s="2"/>
      <c r="B61" s="278" t="s">
        <v>13</v>
      </c>
      <c r="C61" s="279"/>
      <c r="D61" s="144"/>
      <c r="E61" s="144"/>
      <c r="F61" s="18"/>
      <c r="G61" s="29"/>
      <c r="H61" s="31"/>
    </row>
    <row r="62" spans="1:8" ht="29.25" customHeight="1">
      <c r="A62" s="2"/>
      <c r="B62" s="39" t="s">
        <v>53</v>
      </c>
      <c r="C62" s="40">
        <v>91</v>
      </c>
      <c r="D62" s="38"/>
      <c r="E62" s="38"/>
      <c r="F62" s="18"/>
      <c r="G62" s="29"/>
      <c r="H62" s="31"/>
    </row>
    <row r="63" spans="1:8" ht="14.25">
      <c r="A63" s="2"/>
      <c r="B63" s="39" t="s">
        <v>54</v>
      </c>
      <c r="C63" s="40">
        <v>92</v>
      </c>
      <c r="D63" s="267">
        <v>600000</v>
      </c>
      <c r="E63" s="267">
        <v>2372219.881</v>
      </c>
      <c r="F63" s="18"/>
      <c r="G63" s="29"/>
      <c r="H63" s="31"/>
    </row>
    <row r="64" spans="1:8" ht="25.5" customHeight="1">
      <c r="A64" s="2"/>
      <c r="B64" s="39" t="s">
        <v>18</v>
      </c>
      <c r="C64" s="40">
        <v>93</v>
      </c>
      <c r="D64" s="270"/>
      <c r="E64" s="145"/>
      <c r="F64" s="18"/>
      <c r="G64" s="29"/>
      <c r="H64" s="31"/>
    </row>
    <row r="65" spans="1:8" ht="17.25" customHeight="1" thickBot="1">
      <c r="A65" s="2"/>
      <c r="B65" s="276" t="s">
        <v>19</v>
      </c>
      <c r="C65" s="277">
        <v>94</v>
      </c>
      <c r="D65" s="275"/>
      <c r="E65" s="275">
        <v>3572</v>
      </c>
      <c r="F65" s="27"/>
      <c r="G65" s="29"/>
      <c r="H65" s="31"/>
    </row>
    <row r="66" spans="1:8" ht="28.5" customHeight="1" thickBot="1">
      <c r="A66" s="2"/>
      <c r="B66" s="280" t="s">
        <v>55</v>
      </c>
      <c r="C66" s="281">
        <v>100</v>
      </c>
      <c r="D66" s="283">
        <f>SUM(D68:D72)</f>
        <v>497149</v>
      </c>
      <c r="E66" s="283">
        <f>SUM(E67:E72)</f>
        <v>1421730</v>
      </c>
      <c r="F66" s="20"/>
      <c r="G66" s="20"/>
      <c r="H66" s="31"/>
    </row>
    <row r="67" spans="1:8" ht="18.75" customHeight="1">
      <c r="A67" s="2"/>
      <c r="B67" s="278" t="s">
        <v>13</v>
      </c>
      <c r="C67" s="279"/>
      <c r="D67" s="144"/>
      <c r="E67" s="144"/>
      <c r="F67" s="18"/>
      <c r="G67" s="18"/>
      <c r="H67" s="31"/>
    </row>
    <row r="68" spans="1:8" ht="19.5" customHeight="1">
      <c r="A68" s="2"/>
      <c r="B68" s="39" t="s">
        <v>56</v>
      </c>
      <c r="C68" s="40">
        <v>101</v>
      </c>
      <c r="D68" s="38">
        <v>400000</v>
      </c>
      <c r="E68" s="145">
        <v>789920</v>
      </c>
      <c r="F68" s="18"/>
      <c r="G68" s="18"/>
      <c r="H68" s="31"/>
    </row>
    <row r="69" spans="1:8" ht="22.5" customHeight="1">
      <c r="A69" s="2"/>
      <c r="B69" s="39" t="s">
        <v>24</v>
      </c>
      <c r="C69" s="40">
        <v>102</v>
      </c>
      <c r="D69" s="38"/>
      <c r="E69" s="145"/>
      <c r="F69" s="18"/>
      <c r="G69" s="18"/>
      <c r="H69" s="31"/>
    </row>
    <row r="70" spans="1:8" ht="18" customHeight="1">
      <c r="A70" s="2"/>
      <c r="B70" s="39" t="s">
        <v>57</v>
      </c>
      <c r="C70" s="40">
        <v>103</v>
      </c>
      <c r="D70" s="22">
        <v>170</v>
      </c>
      <c r="E70" s="145">
        <v>434130</v>
      </c>
      <c r="F70" s="28"/>
      <c r="G70" s="28"/>
      <c r="H70" s="31"/>
    </row>
    <row r="71" spans="1:8" ht="18.75" customHeight="1">
      <c r="A71" s="2"/>
      <c r="B71" s="39" t="s">
        <v>58</v>
      </c>
      <c r="C71" s="40">
        <v>104</v>
      </c>
      <c r="D71" s="38"/>
      <c r="E71" s="145"/>
      <c r="F71" s="18"/>
      <c r="G71" s="18"/>
      <c r="H71" s="31"/>
    </row>
    <row r="72" spans="1:8" ht="15" thickBot="1">
      <c r="A72" s="2"/>
      <c r="B72" s="276" t="s">
        <v>59</v>
      </c>
      <c r="C72" s="277">
        <v>105</v>
      </c>
      <c r="D72" s="295">
        <v>96979</v>
      </c>
      <c r="E72" s="275">
        <v>197680</v>
      </c>
      <c r="F72" s="28"/>
      <c r="G72" s="28"/>
      <c r="H72" s="31"/>
    </row>
    <row r="73" spans="1:8" ht="37.5" customHeight="1" thickBot="1">
      <c r="A73" s="2"/>
      <c r="B73" s="280" t="s">
        <v>60</v>
      </c>
      <c r="C73" s="281">
        <v>110</v>
      </c>
      <c r="D73" s="283">
        <f>D60-D66</f>
        <v>102851</v>
      </c>
      <c r="E73" s="283">
        <f>E60-E66</f>
        <v>954061.881</v>
      </c>
      <c r="F73" s="20"/>
      <c r="G73" s="20"/>
      <c r="H73" s="31"/>
    </row>
    <row r="74" spans="1:8" ht="15.75" customHeight="1" thickBot="1">
      <c r="A74" s="2"/>
      <c r="B74" s="280" t="s">
        <v>61</v>
      </c>
      <c r="C74" s="281">
        <v>120</v>
      </c>
      <c r="D74" s="290"/>
      <c r="E74" s="290"/>
      <c r="F74" s="18"/>
      <c r="G74" s="18"/>
      <c r="H74" s="31"/>
    </row>
    <row r="75" spans="1:8" ht="27" customHeight="1" thickBot="1">
      <c r="A75" s="2"/>
      <c r="B75" s="284" t="s">
        <v>62</v>
      </c>
      <c r="C75" s="16">
        <v>130</v>
      </c>
      <c r="D75" s="296">
        <f>D30+D58+D73</f>
        <v>-604190.4999999995</v>
      </c>
      <c r="E75" s="296">
        <f>E30+E58+E73</f>
        <v>-635673.119</v>
      </c>
      <c r="F75" s="33"/>
      <c r="G75" s="33"/>
      <c r="H75" s="31"/>
    </row>
    <row r="76" spans="1:8" ht="41.25" customHeight="1" thickBot="1">
      <c r="A76" s="2"/>
      <c r="B76" s="286" t="s">
        <v>63</v>
      </c>
      <c r="C76" s="288">
        <v>140</v>
      </c>
      <c r="D76" s="285">
        <v>1084637</v>
      </c>
      <c r="E76" s="289">
        <v>1720310</v>
      </c>
      <c r="F76" s="17"/>
      <c r="G76" s="17"/>
      <c r="H76" s="20"/>
    </row>
    <row r="77" spans="1:8" ht="39" customHeight="1" thickBot="1">
      <c r="A77" s="2"/>
      <c r="B77" s="284" t="s">
        <v>64</v>
      </c>
      <c r="C77" s="287">
        <v>150</v>
      </c>
      <c r="D77" s="285">
        <f>D76+D75</f>
        <v>480446.50000000047</v>
      </c>
      <c r="E77" s="285">
        <v>1084637</v>
      </c>
      <c r="F77" s="17"/>
      <c r="G77" s="17"/>
      <c r="H77" s="32"/>
    </row>
    <row r="78" spans="1:6" ht="14.25">
      <c r="A78" s="2"/>
      <c r="B78" s="3"/>
      <c r="C78" s="8"/>
      <c r="D78" s="10"/>
      <c r="E78" s="11"/>
      <c r="F78" s="11"/>
    </row>
    <row r="79" spans="1:6" ht="15">
      <c r="A79" s="2"/>
      <c r="B79" s="3"/>
      <c r="C79" s="8"/>
      <c r="D79" s="9"/>
      <c r="E79" s="11"/>
      <c r="F79" s="8"/>
    </row>
    <row r="80" spans="2:6" ht="12.75">
      <c r="B80" s="4" t="s">
        <v>2</v>
      </c>
      <c r="C80" s="8"/>
      <c r="D80" s="11"/>
      <c r="E80" s="8"/>
      <c r="F80" s="8"/>
    </row>
    <row r="81" spans="2:6" ht="12.75">
      <c r="B81" s="7"/>
      <c r="C81" s="3"/>
      <c r="D81" s="6"/>
      <c r="E81" s="3"/>
      <c r="F81" s="3"/>
    </row>
    <row r="82" spans="2:6" ht="12.75">
      <c r="B82" s="7" t="s">
        <v>3</v>
      </c>
      <c r="C82" s="3"/>
      <c r="D82" s="3"/>
      <c r="E82" s="3"/>
      <c r="F82" s="3"/>
    </row>
    <row r="83" ht="18">
      <c r="B83" s="12"/>
    </row>
  </sheetData>
  <sheetProtection/>
  <mergeCells count="4">
    <mergeCell ref="B7:C7"/>
    <mergeCell ref="B12:E12"/>
    <mergeCell ref="B31:E31"/>
    <mergeCell ref="B59:E59"/>
  </mergeCells>
  <printOptions/>
  <pageMargins left="0.7" right="0.7" top="0.75" bottom="0.75" header="0.3" footer="0.3"/>
  <pageSetup horizontalDpi="600" verticalDpi="600" orientation="portrait" paperSize="9" scale="74" r:id="rId3"/>
  <rowBreaks count="1" manualBreakCount="1">
    <brk id="44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7:M63"/>
  <sheetViews>
    <sheetView tabSelected="1" zoomScalePageLayoutView="0" workbookViewId="0" topLeftCell="A5">
      <selection activeCell="J38" sqref="J38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11.625" style="0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05" customFormat="1" ht="12" customHeight="1"/>
    <row r="2" s="105" customFormat="1" ht="12.75" hidden="1"/>
    <row r="3" s="105" customFormat="1" ht="12.75" hidden="1"/>
    <row r="4" s="105" customFormat="1" ht="12.75" hidden="1"/>
    <row r="5" s="105" customFormat="1" ht="12.75"/>
    <row r="6" s="105" customFormat="1" ht="12.75"/>
    <row r="7" spans="1:8" s="105" customFormat="1" ht="12.75">
      <c r="A7" s="106" t="str">
        <f>+'[1]Ф1'!A1</f>
        <v>Введите название компании</v>
      </c>
      <c r="B7" s="106"/>
      <c r="C7" s="107" t="s">
        <v>337</v>
      </c>
      <c r="D7" s="107"/>
      <c r="E7" s="108"/>
      <c r="F7" s="107"/>
      <c r="G7" s="107"/>
      <c r="H7" s="107"/>
    </row>
    <row r="8" spans="1:8" s="110" customFormat="1" ht="15.75" customHeight="1">
      <c r="A8" s="109" t="s">
        <v>338</v>
      </c>
      <c r="B8" s="309" t="s">
        <v>640</v>
      </c>
      <c r="C8" s="309"/>
      <c r="D8" s="309"/>
      <c r="E8" s="309"/>
      <c r="F8" s="309"/>
      <c r="G8" s="310"/>
      <c r="H8" s="310"/>
    </row>
    <row r="9" s="105" customFormat="1" ht="13.5" thickBot="1">
      <c r="B9" s="212"/>
    </row>
    <row r="10" spans="1:13" s="105" customFormat="1" ht="21.75" customHeight="1" thickBot="1">
      <c r="A10" s="111" t="s">
        <v>339</v>
      </c>
      <c r="B10" s="311"/>
      <c r="C10" s="306" t="s">
        <v>340</v>
      </c>
      <c r="D10" s="306" t="s">
        <v>341</v>
      </c>
      <c r="E10" s="306" t="s">
        <v>342</v>
      </c>
      <c r="F10" s="306" t="s">
        <v>343</v>
      </c>
      <c r="G10" s="306" t="s">
        <v>344</v>
      </c>
      <c r="H10" s="306" t="s">
        <v>345</v>
      </c>
      <c r="I10" s="306" t="s">
        <v>346</v>
      </c>
      <c r="J10" s="306" t="s">
        <v>122</v>
      </c>
      <c r="K10" s="306" t="s">
        <v>347</v>
      </c>
      <c r="L10" s="306" t="s">
        <v>348</v>
      </c>
      <c r="M10" s="308" t="s">
        <v>313</v>
      </c>
    </row>
    <row r="11" spans="1:13" s="105" customFormat="1" ht="63.75" customHeight="1" thickBot="1">
      <c r="A11" s="111"/>
      <c r="B11" s="311"/>
      <c r="C11" s="307"/>
      <c r="D11" s="307"/>
      <c r="E11" s="306"/>
      <c r="F11" s="307"/>
      <c r="G11" s="306"/>
      <c r="H11" s="306"/>
      <c r="I11" s="306"/>
      <c r="J11" s="307"/>
      <c r="K11" s="306"/>
      <c r="L11" s="306"/>
      <c r="M11" s="308"/>
    </row>
    <row r="12" spans="1:13" s="105" customFormat="1" ht="13.5" thickBot="1">
      <c r="A12" s="112"/>
      <c r="B12" s="113"/>
      <c r="C12" s="114" t="s">
        <v>349</v>
      </c>
      <c r="D12" s="114" t="s">
        <v>349</v>
      </c>
      <c r="E12" s="114" t="s">
        <v>349</v>
      </c>
      <c r="F12" s="114" t="s">
        <v>349</v>
      </c>
      <c r="G12" s="114" t="s">
        <v>349</v>
      </c>
      <c r="H12" s="114" t="s">
        <v>349</v>
      </c>
      <c r="I12" s="114" t="s">
        <v>349</v>
      </c>
      <c r="J12" s="114" t="s">
        <v>349</v>
      </c>
      <c r="K12" s="114" t="s">
        <v>349</v>
      </c>
      <c r="L12" s="114" t="s">
        <v>349</v>
      </c>
      <c r="M12" s="114" t="s">
        <v>349</v>
      </c>
    </row>
    <row r="13" spans="1:13" s="105" customFormat="1" ht="24.75" customHeight="1" thickBot="1">
      <c r="A13" s="115"/>
      <c r="B13" s="116" t="s">
        <v>383</v>
      </c>
      <c r="C13" s="117">
        <v>1712761.776</v>
      </c>
      <c r="D13" s="117">
        <v>-38923.559</v>
      </c>
      <c r="E13" s="117"/>
      <c r="F13" s="117">
        <v>7053516.58</v>
      </c>
      <c r="G13" s="117"/>
      <c r="H13" s="117"/>
      <c r="I13" s="117"/>
      <c r="J13" s="117">
        <v>6234392.507</v>
      </c>
      <c r="K13" s="118">
        <f>SUM(C13:J13)</f>
        <v>14961747.304000001</v>
      </c>
      <c r="L13" s="117"/>
      <c r="M13" s="118">
        <f>K13</f>
        <v>14961747.304000001</v>
      </c>
    </row>
    <row r="14" spans="1:13" s="105" customFormat="1" ht="39.75" customHeight="1" thickBot="1">
      <c r="A14" s="115" t="s">
        <v>350</v>
      </c>
      <c r="B14" s="119" t="s">
        <v>351</v>
      </c>
      <c r="C14" s="120"/>
      <c r="D14" s="120"/>
      <c r="E14" s="120"/>
      <c r="F14" s="120"/>
      <c r="G14" s="120"/>
      <c r="H14" s="120"/>
      <c r="I14" s="120"/>
      <c r="J14" s="120"/>
      <c r="K14" s="121">
        <f aca="true" t="shared" si="0" ref="K14:K34">+SUM(C14:J14)</f>
        <v>0</v>
      </c>
      <c r="L14" s="120"/>
      <c r="M14" s="121">
        <f aca="true" t="shared" si="1" ref="M14:M34">+K14+L14</f>
        <v>0</v>
      </c>
    </row>
    <row r="15" spans="1:13" s="105" customFormat="1" ht="34.5" customHeight="1" thickBot="1">
      <c r="A15" s="115" t="s">
        <v>350</v>
      </c>
      <c r="B15" s="119" t="s">
        <v>352</v>
      </c>
      <c r="C15" s="120"/>
      <c r="D15" s="120"/>
      <c r="E15" s="120"/>
      <c r="F15" s="120"/>
      <c r="G15" s="120"/>
      <c r="H15" s="120"/>
      <c r="I15" s="120"/>
      <c r="J15" s="120"/>
      <c r="K15" s="121">
        <f t="shared" si="0"/>
        <v>0</v>
      </c>
      <c r="L15" s="120"/>
      <c r="M15" s="121">
        <f t="shared" si="1"/>
        <v>0</v>
      </c>
    </row>
    <row r="16" spans="1:13" s="105" customFormat="1" ht="51.75" customHeight="1" thickBot="1">
      <c r="A16" s="115" t="s">
        <v>350</v>
      </c>
      <c r="B16" s="119" t="s">
        <v>353</v>
      </c>
      <c r="C16" s="120"/>
      <c r="D16" s="120"/>
      <c r="E16" s="120"/>
      <c r="F16" s="120"/>
      <c r="G16" s="120"/>
      <c r="H16" s="120"/>
      <c r="I16" s="120"/>
      <c r="J16" s="120"/>
      <c r="K16" s="121">
        <f t="shared" si="0"/>
        <v>0</v>
      </c>
      <c r="L16" s="120"/>
      <c r="M16" s="121">
        <f t="shared" si="1"/>
        <v>0</v>
      </c>
    </row>
    <row r="17" spans="1:13" s="105" customFormat="1" ht="29.25" customHeight="1" thickBot="1">
      <c r="A17" s="115" t="s">
        <v>354</v>
      </c>
      <c r="B17" s="119" t="s">
        <v>355</v>
      </c>
      <c r="C17" s="120"/>
      <c r="D17" s="120"/>
      <c r="E17" s="120"/>
      <c r="F17" s="120">
        <v>-2966</v>
      </c>
      <c r="G17" s="120"/>
      <c r="H17" s="120"/>
      <c r="I17" s="120"/>
      <c r="J17" s="120"/>
      <c r="K17" s="121">
        <f>+SUM(C17:J17)</f>
        <v>-2966</v>
      </c>
      <c r="L17" s="120"/>
      <c r="M17" s="121">
        <f t="shared" si="1"/>
        <v>-2966</v>
      </c>
    </row>
    <row r="18" spans="1:13" s="105" customFormat="1" ht="29.25" customHeight="1" thickBot="1">
      <c r="A18" s="115" t="s">
        <v>350</v>
      </c>
      <c r="B18" s="119" t="s">
        <v>356</v>
      </c>
      <c r="C18" s="120"/>
      <c r="D18" s="120"/>
      <c r="E18" s="120"/>
      <c r="F18" s="120"/>
      <c r="G18" s="120"/>
      <c r="H18" s="120"/>
      <c r="I18" s="120"/>
      <c r="J18" s="120"/>
      <c r="K18" s="121">
        <f t="shared" si="0"/>
        <v>0</v>
      </c>
      <c r="L18" s="120"/>
      <c r="M18" s="121">
        <f t="shared" si="1"/>
        <v>0</v>
      </c>
    </row>
    <row r="19" spans="1:13" s="105" customFormat="1" ht="40.5" customHeight="1" thickBot="1">
      <c r="A19" s="115" t="s">
        <v>350</v>
      </c>
      <c r="B19" s="116" t="s">
        <v>357</v>
      </c>
      <c r="C19" s="121">
        <f aca="true" t="shared" si="2" ref="C19:J19">+SUM(C14:C18)</f>
        <v>0</v>
      </c>
      <c r="D19" s="121">
        <f t="shared" si="2"/>
        <v>0</v>
      </c>
      <c r="E19" s="121">
        <f t="shared" si="2"/>
        <v>0</v>
      </c>
      <c r="F19" s="121"/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0"/>
        <v>0</v>
      </c>
      <c r="L19" s="121">
        <f>+SUM(L14:L18)</f>
        <v>0</v>
      </c>
      <c r="M19" s="121">
        <f t="shared" si="1"/>
        <v>0</v>
      </c>
    </row>
    <row r="20" spans="1:13" s="105" customFormat="1" ht="27.75" customHeight="1" thickBot="1">
      <c r="A20" s="115"/>
      <c r="B20" s="119" t="s">
        <v>358</v>
      </c>
      <c r="C20" s="120"/>
      <c r="D20" s="120"/>
      <c r="E20" s="120"/>
      <c r="F20" s="120"/>
      <c r="G20" s="120"/>
      <c r="H20" s="120"/>
      <c r="I20" s="120"/>
      <c r="J20" s="120"/>
      <c r="K20" s="121">
        <f t="shared" si="0"/>
        <v>0</v>
      </c>
      <c r="L20" s="120"/>
      <c r="M20" s="121">
        <f t="shared" si="1"/>
        <v>0</v>
      </c>
    </row>
    <row r="21" spans="1:13" s="105" customFormat="1" ht="46.5" customHeight="1" thickBot="1">
      <c r="A21" s="115" t="s">
        <v>359</v>
      </c>
      <c r="B21" s="119" t="s">
        <v>360</v>
      </c>
      <c r="C21" s="120"/>
      <c r="D21" s="120"/>
      <c r="E21" s="120"/>
      <c r="F21" s="120"/>
      <c r="G21" s="120"/>
      <c r="H21" s="120"/>
      <c r="I21" s="120"/>
      <c r="J21" s="120"/>
      <c r="K21" s="121">
        <f t="shared" si="0"/>
        <v>0</v>
      </c>
      <c r="L21" s="120"/>
      <c r="M21" s="121">
        <f t="shared" si="1"/>
        <v>0</v>
      </c>
    </row>
    <row r="22" spans="1:13" s="105" customFormat="1" ht="70.5" customHeight="1" thickBot="1">
      <c r="A22" s="115" t="s">
        <v>361</v>
      </c>
      <c r="B22" s="119" t="s">
        <v>362</v>
      </c>
      <c r="C22" s="120"/>
      <c r="D22" s="120"/>
      <c r="E22" s="120"/>
      <c r="F22" s="120"/>
      <c r="G22" s="120"/>
      <c r="H22" s="120"/>
      <c r="I22" s="120"/>
      <c r="J22" s="120"/>
      <c r="K22" s="121">
        <f t="shared" si="0"/>
        <v>0</v>
      </c>
      <c r="L22" s="120"/>
      <c r="M22" s="121">
        <f t="shared" si="1"/>
        <v>0</v>
      </c>
    </row>
    <row r="23" spans="1:13" s="105" customFormat="1" ht="37.5" customHeight="1" thickBot="1">
      <c r="A23" s="115"/>
      <c r="B23" s="119" t="s">
        <v>363</v>
      </c>
      <c r="C23" s="120"/>
      <c r="D23" s="120"/>
      <c r="E23" s="120"/>
      <c r="F23" s="120">
        <v>-341752</v>
      </c>
      <c r="G23" s="120"/>
      <c r="H23" s="120"/>
      <c r="I23" s="120"/>
      <c r="J23" s="120">
        <v>341752</v>
      </c>
      <c r="K23" s="121">
        <f t="shared" si="0"/>
        <v>0</v>
      </c>
      <c r="L23" s="120"/>
      <c r="M23" s="121">
        <f t="shared" si="1"/>
        <v>0</v>
      </c>
    </row>
    <row r="24" spans="1:13" s="105" customFormat="1" ht="16.5" customHeight="1" thickBot="1">
      <c r="A24" s="115"/>
      <c r="B24" s="119" t="s">
        <v>364</v>
      </c>
      <c r="C24" s="120"/>
      <c r="D24" s="120"/>
      <c r="E24" s="120"/>
      <c r="F24" s="120"/>
      <c r="G24" s="120"/>
      <c r="H24" s="120"/>
      <c r="I24" s="120"/>
      <c r="J24" s="120"/>
      <c r="K24" s="121">
        <f t="shared" si="0"/>
        <v>0</v>
      </c>
      <c r="L24" s="120"/>
      <c r="M24" s="121">
        <f t="shared" si="1"/>
        <v>0</v>
      </c>
    </row>
    <row r="25" spans="1:13" s="105" customFormat="1" ht="26.25" customHeight="1" thickBot="1">
      <c r="A25" s="115" t="s">
        <v>365</v>
      </c>
      <c r="B25" s="122" t="s">
        <v>366</v>
      </c>
      <c r="C25" s="120"/>
      <c r="D25" s="120"/>
      <c r="E25" s="120"/>
      <c r="F25" s="120"/>
      <c r="G25" s="120"/>
      <c r="H25" s="120"/>
      <c r="I25" s="120"/>
      <c r="J25" s="123">
        <v>862146.6</v>
      </c>
      <c r="K25" s="121">
        <f t="shared" si="0"/>
        <v>862146.6</v>
      </c>
      <c r="L25" s="120"/>
      <c r="M25" s="121">
        <f t="shared" si="1"/>
        <v>862146.6</v>
      </c>
    </row>
    <row r="26" spans="1:13" s="105" customFormat="1" ht="23.25" thickBot="1">
      <c r="A26" s="115" t="s">
        <v>367</v>
      </c>
      <c r="B26" s="116" t="s">
        <v>368</v>
      </c>
      <c r="C26" s="120">
        <f aca="true" t="shared" si="3" ref="C26:I26">+SUM(C19:C25)</f>
        <v>0</v>
      </c>
      <c r="D26" s="120">
        <f t="shared" si="3"/>
        <v>0</v>
      </c>
      <c r="E26" s="120">
        <f t="shared" si="3"/>
        <v>0</v>
      </c>
      <c r="F26" s="120">
        <f>F13+F17+F23</f>
        <v>6708798.58</v>
      </c>
      <c r="G26" s="120">
        <f t="shared" si="3"/>
        <v>0</v>
      </c>
      <c r="H26" s="120">
        <f t="shared" si="3"/>
        <v>0</v>
      </c>
      <c r="I26" s="120">
        <f t="shared" si="3"/>
        <v>0</v>
      </c>
      <c r="J26" s="123">
        <f>J13+J23+J25</f>
        <v>7438291.107</v>
      </c>
      <c r="K26" s="121">
        <f>+SUM(C26:J26)</f>
        <v>14147089.686999999</v>
      </c>
      <c r="L26" s="120">
        <f>+SUM(L19:L25)</f>
        <v>0</v>
      </c>
      <c r="M26" s="121">
        <f>+K26+L26</f>
        <v>14147089.686999999</v>
      </c>
    </row>
    <row r="27" spans="1:13" s="105" customFormat="1" ht="25.5" customHeight="1" thickBot="1">
      <c r="A27" s="115" t="s">
        <v>369</v>
      </c>
      <c r="B27" s="119" t="s">
        <v>370</v>
      </c>
      <c r="C27" s="120"/>
      <c r="D27" s="120"/>
      <c r="E27" s="120"/>
      <c r="F27" s="120"/>
      <c r="G27" s="120"/>
      <c r="H27" s="120"/>
      <c r="I27" s="120"/>
      <c r="J27" s="120"/>
      <c r="K27" s="121">
        <f t="shared" si="0"/>
        <v>0</v>
      </c>
      <c r="L27" s="120"/>
      <c r="M27" s="121">
        <f t="shared" si="1"/>
        <v>0</v>
      </c>
    </row>
    <row r="28" spans="1:13" s="105" customFormat="1" ht="25.5" customHeight="1" thickBot="1">
      <c r="A28" s="115"/>
      <c r="B28" s="119" t="s">
        <v>371</v>
      </c>
      <c r="C28" s="120"/>
      <c r="D28" s="120"/>
      <c r="E28" s="120"/>
      <c r="F28" s="120"/>
      <c r="G28" s="120"/>
      <c r="H28" s="120"/>
      <c r="I28" s="120"/>
      <c r="J28" s="120"/>
      <c r="K28" s="121">
        <f t="shared" si="0"/>
        <v>0</v>
      </c>
      <c r="L28" s="120"/>
      <c r="M28" s="121">
        <f t="shared" si="1"/>
        <v>0</v>
      </c>
    </row>
    <row r="29" spans="1:13" s="105" customFormat="1" ht="27" customHeight="1" thickBot="1">
      <c r="A29" s="115" t="s">
        <v>369</v>
      </c>
      <c r="B29" s="119" t="s">
        <v>372</v>
      </c>
      <c r="C29" s="120"/>
      <c r="D29" s="120"/>
      <c r="E29" s="120"/>
      <c r="F29" s="120"/>
      <c r="G29" s="120"/>
      <c r="H29" s="120"/>
      <c r="I29" s="120"/>
      <c r="J29" s="120"/>
      <c r="K29" s="121">
        <f t="shared" si="0"/>
        <v>0</v>
      </c>
      <c r="L29" s="120"/>
      <c r="M29" s="121">
        <f t="shared" si="1"/>
        <v>0</v>
      </c>
    </row>
    <row r="30" spans="1:13" s="105" customFormat="1" ht="23.25" customHeight="1" thickBot="1">
      <c r="A30" s="115" t="s">
        <v>369</v>
      </c>
      <c r="B30" s="119" t="s">
        <v>373</v>
      </c>
      <c r="C30" s="120"/>
      <c r="D30" s="120"/>
      <c r="E30" s="120"/>
      <c r="F30" s="120"/>
      <c r="G30" s="120"/>
      <c r="H30" s="120"/>
      <c r="I30" s="120"/>
      <c r="J30" s="120"/>
      <c r="K30" s="121">
        <f t="shared" si="0"/>
        <v>0</v>
      </c>
      <c r="L30" s="120"/>
      <c r="M30" s="121">
        <f t="shared" si="1"/>
        <v>0</v>
      </c>
    </row>
    <row r="31" spans="1:13" s="105" customFormat="1" ht="27.75" customHeight="1" thickBot="1">
      <c r="A31" s="115" t="s">
        <v>369</v>
      </c>
      <c r="B31" s="119" t="s">
        <v>374</v>
      </c>
      <c r="C31" s="120"/>
      <c r="D31" s="120"/>
      <c r="E31" s="120"/>
      <c r="F31" s="120"/>
      <c r="G31" s="120"/>
      <c r="H31" s="120"/>
      <c r="I31" s="120"/>
      <c r="J31" s="120"/>
      <c r="K31" s="121">
        <f t="shared" si="0"/>
        <v>0</v>
      </c>
      <c r="L31" s="120"/>
      <c r="M31" s="121">
        <f t="shared" si="1"/>
        <v>0</v>
      </c>
    </row>
    <row r="32" spans="1:13" s="105" customFormat="1" ht="25.5" customHeight="1" thickBot="1">
      <c r="A32" s="115"/>
      <c r="B32" s="119" t="s">
        <v>375</v>
      </c>
      <c r="C32" s="120"/>
      <c r="D32" s="120"/>
      <c r="E32" s="120"/>
      <c r="F32" s="120"/>
      <c r="G32" s="120"/>
      <c r="H32" s="120"/>
      <c r="I32" s="120"/>
      <c r="J32" s="120"/>
      <c r="K32" s="121">
        <f t="shared" si="0"/>
        <v>0</v>
      </c>
      <c r="L32" s="120"/>
      <c r="M32" s="121">
        <f t="shared" si="1"/>
        <v>0</v>
      </c>
    </row>
    <row r="33" spans="1:13" s="105" customFormat="1" ht="35.25" customHeight="1" thickBot="1">
      <c r="A33" s="115" t="s">
        <v>369</v>
      </c>
      <c r="B33" s="119" t="s">
        <v>376</v>
      </c>
      <c r="C33" s="120"/>
      <c r="D33" s="120"/>
      <c r="E33" s="120"/>
      <c r="F33" s="120"/>
      <c r="G33" s="120"/>
      <c r="H33" s="120"/>
      <c r="I33" s="120"/>
      <c r="J33" s="120"/>
      <c r="K33" s="121">
        <f t="shared" si="0"/>
        <v>0</v>
      </c>
      <c r="L33" s="120"/>
      <c r="M33" s="121">
        <f t="shared" si="1"/>
        <v>0</v>
      </c>
    </row>
    <row r="34" spans="1:13" s="105" customFormat="1" ht="27" customHeight="1" thickBot="1">
      <c r="A34" s="115" t="s">
        <v>369</v>
      </c>
      <c r="B34" s="119" t="s">
        <v>377</v>
      </c>
      <c r="C34" s="120"/>
      <c r="D34" s="120"/>
      <c r="E34" s="120"/>
      <c r="F34" s="120"/>
      <c r="G34" s="120"/>
      <c r="H34" s="120"/>
      <c r="I34" s="120"/>
      <c r="J34" s="120">
        <v>-228912</v>
      </c>
      <c r="K34" s="121">
        <f t="shared" si="0"/>
        <v>-228912</v>
      </c>
      <c r="L34" s="120"/>
      <c r="M34" s="121">
        <f t="shared" si="1"/>
        <v>-228912</v>
      </c>
    </row>
    <row r="35" spans="1:13" s="105" customFormat="1" ht="26.25" customHeight="1" thickBot="1">
      <c r="A35" s="124"/>
      <c r="B35" s="125" t="s">
        <v>639</v>
      </c>
      <c r="C35" s="117">
        <f aca="true" t="shared" si="4" ref="C35:I35">+C13+C26+SUM(C27:C34)</f>
        <v>1712761.776</v>
      </c>
      <c r="D35" s="117">
        <f t="shared" si="4"/>
        <v>-38923.559</v>
      </c>
      <c r="E35" s="117">
        <f t="shared" si="4"/>
        <v>0</v>
      </c>
      <c r="F35" s="117">
        <f>F26</f>
        <v>6708798.58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7">
        <f>J26+J34</f>
        <v>7209379.107</v>
      </c>
      <c r="K35" s="118">
        <f>+SUM(C35:J35)</f>
        <v>15592015.904</v>
      </c>
      <c r="L35" s="117">
        <f>+L13+L26+SUM(L27:L34)</f>
        <v>0</v>
      </c>
      <c r="M35" s="118">
        <f>+K35+L35</f>
        <v>15592015.904</v>
      </c>
    </row>
    <row r="36" spans="1:13" s="126" customFormat="1" ht="32.25" customHeight="1" thickBot="1">
      <c r="A36" s="124"/>
      <c r="B36" s="125" t="s">
        <v>442</v>
      </c>
      <c r="C36" s="117">
        <v>1712762</v>
      </c>
      <c r="D36" s="117">
        <v>-38924</v>
      </c>
      <c r="E36" s="117"/>
      <c r="F36" s="117">
        <v>7754455.499</v>
      </c>
      <c r="G36" s="117"/>
      <c r="H36" s="117"/>
      <c r="I36" s="117"/>
      <c r="J36" s="117">
        <v>5024691.277</v>
      </c>
      <c r="K36" s="118">
        <v>14452984.976</v>
      </c>
      <c r="L36" s="117"/>
      <c r="M36" s="118">
        <v>14452985</v>
      </c>
    </row>
    <row r="37" spans="1:13" s="105" customFormat="1" ht="39.75" customHeight="1" thickBot="1">
      <c r="A37" s="115" t="s">
        <v>350</v>
      </c>
      <c r="B37" s="119" t="s">
        <v>351</v>
      </c>
      <c r="C37" s="120"/>
      <c r="D37" s="120"/>
      <c r="E37" s="120"/>
      <c r="F37" s="120"/>
      <c r="G37" s="120"/>
      <c r="H37" s="120"/>
      <c r="I37" s="120"/>
      <c r="J37" s="120"/>
      <c r="K37" s="121">
        <f aca="true" t="shared" si="5" ref="K37:K57">+SUM(C37:J37)</f>
        <v>0</v>
      </c>
      <c r="L37" s="120"/>
      <c r="M37" s="121">
        <f>+K37+L37</f>
        <v>0</v>
      </c>
    </row>
    <row r="38" spans="1:13" s="105" customFormat="1" ht="34.5" customHeight="1" thickBot="1">
      <c r="A38" s="115" t="s">
        <v>350</v>
      </c>
      <c r="B38" s="119" t="s">
        <v>352</v>
      </c>
      <c r="C38" s="120"/>
      <c r="D38" s="120"/>
      <c r="E38" s="120"/>
      <c r="F38" s="120"/>
      <c r="G38" s="120"/>
      <c r="H38" s="120"/>
      <c r="I38" s="120"/>
      <c r="J38" s="120"/>
      <c r="K38" s="121">
        <f t="shared" si="5"/>
        <v>0</v>
      </c>
      <c r="L38" s="120"/>
      <c r="M38" s="121">
        <f aca="true" t="shared" si="6" ref="M38:M57">+K38+L38</f>
        <v>0</v>
      </c>
    </row>
    <row r="39" spans="1:13" s="105" customFormat="1" ht="51.75" customHeight="1" thickBot="1">
      <c r="A39" s="115" t="s">
        <v>350</v>
      </c>
      <c r="B39" s="119" t="s">
        <v>353</v>
      </c>
      <c r="C39" s="120"/>
      <c r="D39" s="120"/>
      <c r="E39" s="120"/>
      <c r="F39" s="120"/>
      <c r="G39" s="120"/>
      <c r="H39" s="120"/>
      <c r="I39" s="120"/>
      <c r="J39" s="120"/>
      <c r="K39" s="121">
        <f t="shared" si="5"/>
        <v>0</v>
      </c>
      <c r="L39" s="120"/>
      <c r="M39" s="121">
        <f t="shared" si="6"/>
        <v>0</v>
      </c>
    </row>
    <row r="40" spans="1:13" s="105" customFormat="1" ht="29.25" customHeight="1" thickBot="1">
      <c r="A40" s="115" t="s">
        <v>354</v>
      </c>
      <c r="B40" s="119" t="s">
        <v>355</v>
      </c>
      <c r="C40" s="120"/>
      <c r="D40" s="120"/>
      <c r="E40" s="120"/>
      <c r="F40" s="120">
        <v>-17373.373</v>
      </c>
      <c r="G40" s="120"/>
      <c r="H40" s="120"/>
      <c r="I40" s="120"/>
      <c r="J40" s="120"/>
      <c r="K40" s="121">
        <v>-17373.373</v>
      </c>
      <c r="L40" s="120"/>
      <c r="M40" s="121">
        <v>-17373.373</v>
      </c>
    </row>
    <row r="41" spans="1:13" s="105" customFormat="1" ht="29.25" customHeight="1" thickBot="1">
      <c r="A41" s="115" t="s">
        <v>350</v>
      </c>
      <c r="B41" s="119" t="s">
        <v>356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0"/>
      <c r="M41" s="121"/>
    </row>
    <row r="42" spans="1:13" s="105" customFormat="1" ht="40.5" customHeight="1" thickBot="1">
      <c r="A42" s="115" t="s">
        <v>350</v>
      </c>
      <c r="B42" s="116" t="s">
        <v>357</v>
      </c>
      <c r="C42" s="121">
        <f>+SUM(C37:C41)</f>
        <v>0</v>
      </c>
      <c r="D42" s="121">
        <f>+SUM(D37:D41)</f>
        <v>0</v>
      </c>
      <c r="E42" s="121">
        <f>+SUM(E37:E41)</f>
        <v>0</v>
      </c>
      <c r="F42" s="121"/>
      <c r="G42" s="121"/>
      <c r="H42" s="121"/>
      <c r="I42" s="121"/>
      <c r="J42" s="121"/>
      <c r="K42" s="121"/>
      <c r="L42" s="121"/>
      <c r="M42" s="121"/>
    </row>
    <row r="43" spans="1:13" s="105" customFormat="1" ht="27.75" customHeight="1" thickBot="1">
      <c r="A43" s="115"/>
      <c r="B43" s="119" t="s">
        <v>358</v>
      </c>
      <c r="C43" s="120"/>
      <c r="D43" s="120"/>
      <c r="E43" s="120"/>
      <c r="F43" s="120"/>
      <c r="G43" s="120"/>
      <c r="H43" s="120"/>
      <c r="I43" s="120"/>
      <c r="J43" s="120"/>
      <c r="K43" s="121">
        <f t="shared" si="5"/>
        <v>0</v>
      </c>
      <c r="L43" s="120"/>
      <c r="M43" s="121">
        <f t="shared" si="6"/>
        <v>0</v>
      </c>
    </row>
    <row r="44" spans="1:13" s="105" customFormat="1" ht="56.25" customHeight="1" thickBot="1">
      <c r="A44" s="115" t="s">
        <v>359</v>
      </c>
      <c r="B44" s="119" t="s">
        <v>360</v>
      </c>
      <c r="C44" s="120"/>
      <c r="D44" s="120"/>
      <c r="E44" s="120"/>
      <c r="F44" s="120"/>
      <c r="G44" s="120"/>
      <c r="H44" s="120"/>
      <c r="I44" s="120"/>
      <c r="J44" s="120"/>
      <c r="K44" s="121">
        <f t="shared" si="5"/>
        <v>0</v>
      </c>
      <c r="L44" s="120"/>
      <c r="M44" s="121">
        <f t="shared" si="6"/>
        <v>0</v>
      </c>
    </row>
    <row r="45" spans="1:13" s="105" customFormat="1" ht="70.5" customHeight="1" thickBot="1">
      <c r="A45" s="115" t="s">
        <v>361</v>
      </c>
      <c r="B45" s="119" t="s">
        <v>362</v>
      </c>
      <c r="C45" s="120"/>
      <c r="D45" s="120"/>
      <c r="E45" s="120"/>
      <c r="F45" s="120"/>
      <c r="G45" s="120"/>
      <c r="H45" s="120"/>
      <c r="I45" s="120"/>
      <c r="J45" s="120"/>
      <c r="K45" s="121">
        <f t="shared" si="5"/>
        <v>0</v>
      </c>
      <c r="L45" s="120"/>
      <c r="M45" s="121">
        <f t="shared" si="6"/>
        <v>0</v>
      </c>
    </row>
    <row r="46" spans="1:13" s="105" customFormat="1" ht="37.5" customHeight="1" thickBot="1">
      <c r="A46" s="127"/>
      <c r="B46" s="119" t="s">
        <v>363</v>
      </c>
      <c r="C46" s="120"/>
      <c r="D46" s="120"/>
      <c r="E46" s="120"/>
      <c r="F46" s="120">
        <v>-683565.545</v>
      </c>
      <c r="G46" s="120"/>
      <c r="H46" s="120"/>
      <c r="I46" s="120"/>
      <c r="J46" s="120">
        <v>683565.545</v>
      </c>
      <c r="K46" s="121"/>
      <c r="L46" s="120"/>
      <c r="M46" s="121"/>
    </row>
    <row r="47" spans="1:13" s="105" customFormat="1" ht="15" thickBot="1">
      <c r="A47" s="127"/>
      <c r="B47" s="119" t="s">
        <v>364</v>
      </c>
      <c r="C47" s="120"/>
      <c r="D47" s="120"/>
      <c r="E47" s="120"/>
      <c r="F47" s="120"/>
      <c r="G47" s="120"/>
      <c r="H47" s="120"/>
      <c r="I47" s="120"/>
      <c r="J47" s="120"/>
      <c r="K47" s="121">
        <f t="shared" si="5"/>
        <v>0</v>
      </c>
      <c r="L47" s="120"/>
      <c r="M47" s="121">
        <f t="shared" si="6"/>
        <v>0</v>
      </c>
    </row>
    <row r="48" spans="1:13" s="105" customFormat="1" ht="26.25" customHeight="1" thickBot="1">
      <c r="A48" s="115" t="s">
        <v>365</v>
      </c>
      <c r="B48" s="122" t="s">
        <v>366</v>
      </c>
      <c r="C48" s="120"/>
      <c r="D48" s="120"/>
      <c r="E48" s="120"/>
      <c r="F48" s="120"/>
      <c r="G48" s="120"/>
      <c r="H48" s="120"/>
      <c r="I48" s="120"/>
      <c r="J48" s="123">
        <v>954555.684</v>
      </c>
      <c r="K48" s="121">
        <f t="shared" si="5"/>
        <v>954555.684</v>
      </c>
      <c r="L48" s="120"/>
      <c r="M48" s="121">
        <f t="shared" si="6"/>
        <v>954555.684</v>
      </c>
    </row>
    <row r="49" spans="1:13" s="105" customFormat="1" ht="23.25" thickBot="1">
      <c r="A49" s="115" t="s">
        <v>367</v>
      </c>
      <c r="B49" s="116" t="s">
        <v>368</v>
      </c>
      <c r="C49" s="120">
        <f aca="true" t="shared" si="7" ref="C49:I49">+SUM(C42:C48)</f>
        <v>0</v>
      </c>
      <c r="D49" s="120">
        <f t="shared" si="7"/>
        <v>0</v>
      </c>
      <c r="E49" s="120">
        <f t="shared" si="7"/>
        <v>0</v>
      </c>
      <c r="F49" s="120">
        <f>SUM(F40:F47)</f>
        <v>-700938.9180000001</v>
      </c>
      <c r="G49" s="120">
        <f t="shared" si="7"/>
        <v>0</v>
      </c>
      <c r="H49" s="120">
        <f t="shared" si="7"/>
        <v>0</v>
      </c>
      <c r="I49" s="120">
        <f t="shared" si="7"/>
        <v>0</v>
      </c>
      <c r="J49" s="123">
        <f>+SUM(J42:J48)</f>
        <v>1638121.229</v>
      </c>
      <c r="K49" s="121">
        <f>+SUM(C49:J49)</f>
        <v>937182.311</v>
      </c>
      <c r="L49" s="120">
        <f>+SUM(L42:L48)</f>
        <v>0</v>
      </c>
      <c r="M49" s="121">
        <f>+K49+L49</f>
        <v>937182.311</v>
      </c>
    </row>
    <row r="50" spans="1:13" s="105" customFormat="1" ht="25.5" customHeight="1" thickBot="1">
      <c r="A50" s="115" t="s">
        <v>369</v>
      </c>
      <c r="B50" s="119" t="s">
        <v>370</v>
      </c>
      <c r="C50" s="120"/>
      <c r="D50" s="120"/>
      <c r="E50" s="120"/>
      <c r="F50" s="120"/>
      <c r="G50" s="120"/>
      <c r="H50" s="120"/>
      <c r="I50" s="120"/>
      <c r="J50" s="120"/>
      <c r="K50" s="121">
        <f t="shared" si="5"/>
        <v>0</v>
      </c>
      <c r="L50" s="120"/>
      <c r="M50" s="121">
        <f t="shared" si="6"/>
        <v>0</v>
      </c>
    </row>
    <row r="51" spans="1:13" s="105" customFormat="1" ht="25.5" customHeight="1" thickBot="1">
      <c r="A51" s="115"/>
      <c r="B51" s="119" t="s">
        <v>371</v>
      </c>
      <c r="C51" s="120"/>
      <c r="D51" s="120"/>
      <c r="E51" s="120"/>
      <c r="F51" s="120"/>
      <c r="G51" s="120"/>
      <c r="H51" s="120"/>
      <c r="I51" s="120"/>
      <c r="J51" s="120"/>
      <c r="K51" s="121">
        <f t="shared" si="5"/>
        <v>0</v>
      </c>
      <c r="L51" s="120"/>
      <c r="M51" s="121">
        <f t="shared" si="6"/>
        <v>0</v>
      </c>
    </row>
    <row r="52" spans="1:13" s="105" customFormat="1" ht="27" customHeight="1" thickBot="1">
      <c r="A52" s="115" t="s">
        <v>369</v>
      </c>
      <c r="B52" s="119" t="s">
        <v>372</v>
      </c>
      <c r="C52" s="120"/>
      <c r="D52" s="120"/>
      <c r="E52" s="120"/>
      <c r="F52" s="120"/>
      <c r="G52" s="120"/>
      <c r="H52" s="120"/>
      <c r="I52" s="120"/>
      <c r="J52" s="120"/>
      <c r="K52" s="121">
        <f t="shared" si="5"/>
        <v>0</v>
      </c>
      <c r="L52" s="120"/>
      <c r="M52" s="121">
        <f t="shared" si="6"/>
        <v>0</v>
      </c>
    </row>
    <row r="53" spans="1:13" s="105" customFormat="1" ht="23.25" customHeight="1" thickBot="1">
      <c r="A53" s="115" t="s">
        <v>369</v>
      </c>
      <c r="B53" s="119" t="s">
        <v>373</v>
      </c>
      <c r="C53" s="120"/>
      <c r="D53" s="120"/>
      <c r="E53" s="120"/>
      <c r="F53" s="120"/>
      <c r="G53" s="120"/>
      <c r="H53" s="120"/>
      <c r="I53" s="120"/>
      <c r="J53" s="120"/>
      <c r="K53" s="121">
        <f t="shared" si="5"/>
        <v>0</v>
      </c>
      <c r="L53" s="120"/>
      <c r="M53" s="121">
        <f t="shared" si="6"/>
        <v>0</v>
      </c>
    </row>
    <row r="54" spans="1:13" s="105" customFormat="1" ht="27.75" customHeight="1" thickBot="1">
      <c r="A54" s="115" t="s">
        <v>369</v>
      </c>
      <c r="B54" s="119" t="s">
        <v>374</v>
      </c>
      <c r="C54" s="120"/>
      <c r="D54" s="120"/>
      <c r="E54" s="120"/>
      <c r="F54" s="120"/>
      <c r="G54" s="120"/>
      <c r="H54" s="120"/>
      <c r="I54" s="120"/>
      <c r="J54" s="120"/>
      <c r="K54" s="121">
        <f t="shared" si="5"/>
        <v>0</v>
      </c>
      <c r="L54" s="120"/>
      <c r="M54" s="121">
        <f t="shared" si="6"/>
        <v>0</v>
      </c>
    </row>
    <row r="55" spans="1:13" s="105" customFormat="1" ht="25.5" customHeight="1" thickBot="1">
      <c r="A55" s="115"/>
      <c r="B55" s="119" t="s">
        <v>375</v>
      </c>
      <c r="C55" s="120"/>
      <c r="D55" s="120"/>
      <c r="E55" s="120"/>
      <c r="F55" s="120"/>
      <c r="G55" s="120"/>
      <c r="H55" s="120"/>
      <c r="I55" s="120"/>
      <c r="J55" s="120"/>
      <c r="K55" s="121">
        <f t="shared" si="5"/>
        <v>0</v>
      </c>
      <c r="L55" s="120"/>
      <c r="M55" s="121">
        <f t="shared" si="6"/>
        <v>0</v>
      </c>
    </row>
    <row r="56" spans="1:13" s="105" customFormat="1" ht="35.25" customHeight="1" thickBot="1">
      <c r="A56" s="115" t="s">
        <v>369</v>
      </c>
      <c r="B56" s="119" t="s">
        <v>376</v>
      </c>
      <c r="C56" s="120"/>
      <c r="D56" s="120"/>
      <c r="E56" s="120"/>
      <c r="F56" s="120"/>
      <c r="G56" s="120"/>
      <c r="H56" s="120"/>
      <c r="I56" s="120"/>
      <c r="J56" s="120"/>
      <c r="K56" s="121">
        <f t="shared" si="5"/>
        <v>0</v>
      </c>
      <c r="L56" s="120"/>
      <c r="M56" s="121">
        <f t="shared" si="6"/>
        <v>0</v>
      </c>
    </row>
    <row r="57" spans="1:13" s="105" customFormat="1" ht="27" customHeight="1" thickBot="1">
      <c r="A57" s="115" t="s">
        <v>369</v>
      </c>
      <c r="B57" s="119" t="s">
        <v>377</v>
      </c>
      <c r="C57" s="120"/>
      <c r="D57" s="120"/>
      <c r="E57" s="120"/>
      <c r="F57" s="120"/>
      <c r="G57" s="120"/>
      <c r="H57" s="120"/>
      <c r="I57" s="120"/>
      <c r="J57" s="120">
        <v>-428420</v>
      </c>
      <c r="K57" s="121">
        <f t="shared" si="5"/>
        <v>-428420</v>
      </c>
      <c r="L57" s="120"/>
      <c r="M57" s="121">
        <f t="shared" si="6"/>
        <v>-428420</v>
      </c>
    </row>
    <row r="58" spans="1:13" s="105" customFormat="1" ht="20.25" customHeight="1" thickBot="1">
      <c r="A58" s="115"/>
      <c r="B58" s="128" t="s">
        <v>379</v>
      </c>
      <c r="C58" s="120">
        <f aca="true" t="shared" si="8" ref="C58:I58">+C36+C49+SUM(C50:C57)</f>
        <v>1712762</v>
      </c>
      <c r="D58" s="120">
        <f t="shared" si="8"/>
        <v>-38924</v>
      </c>
      <c r="E58" s="120">
        <f t="shared" si="8"/>
        <v>0</v>
      </c>
      <c r="F58" s="120">
        <f>+F36+F49</f>
        <v>7053516.581</v>
      </c>
      <c r="G58" s="120">
        <f t="shared" si="8"/>
        <v>0</v>
      </c>
      <c r="H58" s="120">
        <f t="shared" si="8"/>
        <v>0</v>
      </c>
      <c r="I58" s="120">
        <f t="shared" si="8"/>
        <v>0</v>
      </c>
      <c r="J58" s="129">
        <f>+J36+J49+SUM(J50:J57)</f>
        <v>6234392.506</v>
      </c>
      <c r="K58" s="121">
        <f>SUM(C58:J58)</f>
        <v>14961747.087000001</v>
      </c>
      <c r="L58" s="120">
        <f>+L35+L49+SUM(L50:L57)</f>
        <v>0</v>
      </c>
      <c r="M58" s="121">
        <f>+K58+L58</f>
        <v>14961747.087000001</v>
      </c>
    </row>
    <row r="59" spans="1:13" s="105" customFormat="1" ht="15">
      <c r="A59" s="130"/>
      <c r="B59" s="131"/>
      <c r="C59" s="132"/>
      <c r="D59" s="132"/>
      <c r="E59" s="132"/>
      <c r="F59" s="132"/>
      <c r="G59" s="132"/>
      <c r="H59" s="132"/>
      <c r="I59" s="132"/>
      <c r="J59" s="133"/>
      <c r="K59" s="134"/>
      <c r="L59" s="132"/>
      <c r="M59" s="135"/>
    </row>
    <row r="60" spans="1:13" s="105" customFormat="1" ht="15">
      <c r="A60" s="130"/>
      <c r="B60" s="136"/>
      <c r="C60" s="132"/>
      <c r="D60" s="132"/>
      <c r="E60" s="137"/>
      <c r="F60" s="132"/>
      <c r="G60" s="132"/>
      <c r="H60" s="132"/>
      <c r="I60" s="132"/>
      <c r="J60" s="133"/>
      <c r="K60" s="134"/>
      <c r="L60" s="132"/>
      <c r="M60" s="135"/>
    </row>
    <row r="61" spans="2:6" s="105" customFormat="1" ht="15">
      <c r="B61" s="138" t="s">
        <v>2</v>
      </c>
      <c r="F61" s="139"/>
    </row>
    <row r="62" s="105" customFormat="1" ht="12.75">
      <c r="B62" s="140"/>
    </row>
    <row r="63" s="105" customFormat="1" ht="15">
      <c r="B63" s="138" t="s">
        <v>3</v>
      </c>
    </row>
  </sheetData>
  <sheetProtection/>
  <mergeCells count="13">
    <mergeCell ref="F10:F11"/>
    <mergeCell ref="G10:G11"/>
    <mergeCell ref="H10:H11"/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84">
      <selection activeCell="F195" sqref="F195"/>
    </sheetView>
  </sheetViews>
  <sheetFormatPr defaultColWidth="9.00390625" defaultRowHeight="12.75" outlineLevelRow="2"/>
  <cols>
    <col min="1" max="1" width="29.25390625" style="77" customWidth="1"/>
    <col min="2" max="2" width="19.75390625" style="77" customWidth="1"/>
    <col min="3" max="3" width="17.875" style="77" customWidth="1"/>
    <col min="4" max="5" width="15.625" style="77" customWidth="1"/>
    <col min="6" max="6" width="19.00390625" style="77" customWidth="1"/>
    <col min="7" max="7" width="19.25390625" style="77" customWidth="1"/>
  </cols>
  <sheetData>
    <row r="1" ht="12.75">
      <c r="A1" s="76" t="s">
        <v>128</v>
      </c>
    </row>
    <row r="2" ht="15.75">
      <c r="A2" s="78" t="s">
        <v>129</v>
      </c>
    </row>
    <row r="3" spans="1:2" ht="12.75">
      <c r="A3" s="77" t="s">
        <v>130</v>
      </c>
      <c r="B3" s="77" t="s">
        <v>131</v>
      </c>
    </row>
    <row r="4" spans="1:7" ht="12" customHeight="1">
      <c r="A4" s="304" t="s">
        <v>132</v>
      </c>
      <c r="B4" s="305" t="s">
        <v>133</v>
      </c>
      <c r="C4" s="305"/>
      <c r="D4" s="305" t="s">
        <v>134</v>
      </c>
      <c r="E4" s="305"/>
      <c r="F4" s="305" t="s">
        <v>135</v>
      </c>
      <c r="G4" s="305"/>
    </row>
    <row r="5" spans="1:7" ht="12" customHeight="1">
      <c r="A5" s="304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9320633399.78</v>
      </c>
      <c r="E6" s="81">
        <v>9629995950.750002</v>
      </c>
      <c r="F6" s="81">
        <v>376274939.33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5148426</v>
      </c>
      <c r="E7" s="84">
        <v>4749831</v>
      </c>
      <c r="F7" s="84">
        <v>820161.26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88"/>
      <c r="E8" s="88"/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85"/>
      <c r="E9" s="85"/>
      <c r="F9" s="84">
        <v>30087454.83</v>
      </c>
      <c r="G9" s="85"/>
    </row>
    <row r="10" spans="1:7" ht="23.25" customHeight="1" outlineLevel="1">
      <c r="A10" s="86" t="s">
        <v>142</v>
      </c>
      <c r="B10" s="87">
        <v>474128469.21</v>
      </c>
      <c r="C10" s="88"/>
      <c r="D10" s="87">
        <v>5201233504.5199995</v>
      </c>
      <c r="E10" s="87">
        <v>5527994650.490001</v>
      </c>
      <c r="F10" s="87">
        <v>147367323.24</v>
      </c>
      <c r="G10" s="88"/>
    </row>
    <row r="11" spans="1:7" ht="23.25" customHeight="1" outlineLevel="2">
      <c r="A11" s="89" t="s">
        <v>143</v>
      </c>
      <c r="B11" s="84">
        <v>474128469.21</v>
      </c>
      <c r="C11" s="85"/>
      <c r="D11" s="84">
        <v>5201233504.5199995</v>
      </c>
      <c r="E11" s="84">
        <v>5527994650.490001</v>
      </c>
      <c r="F11" s="84">
        <v>147367323.24</v>
      </c>
      <c r="G11" s="85"/>
    </row>
    <row r="12" spans="1:7" ht="23.25" customHeight="1" outlineLevel="1">
      <c r="A12" s="86" t="s">
        <v>144</v>
      </c>
      <c r="B12" s="87">
        <v>180000000</v>
      </c>
      <c r="C12" s="88"/>
      <c r="D12" s="87">
        <v>3712300000</v>
      </c>
      <c r="E12" s="87">
        <v>3694300000</v>
      </c>
      <c r="F12" s="87">
        <v>198000000</v>
      </c>
      <c r="G12" s="88"/>
    </row>
    <row r="13" spans="1:7" ht="34.5" customHeight="1" outlineLevel="2">
      <c r="A13" s="89" t="s">
        <v>145</v>
      </c>
      <c r="B13" s="84">
        <v>180000000</v>
      </c>
      <c r="C13" s="85"/>
      <c r="D13" s="84">
        <v>3712300000</v>
      </c>
      <c r="E13" s="84">
        <v>3694300000</v>
      </c>
      <c r="F13" s="84">
        <v>198000000</v>
      </c>
      <c r="G13" s="85"/>
    </row>
    <row r="14" spans="1:7" ht="23.25" customHeight="1" outlineLevel="1">
      <c r="A14" s="83" t="s">
        <v>146</v>
      </c>
      <c r="B14" s="84">
        <v>1000000</v>
      </c>
      <c r="C14" s="85"/>
      <c r="D14" s="84">
        <v>401951469.26</v>
      </c>
      <c r="E14" s="84">
        <v>402951469.26</v>
      </c>
      <c r="F14" s="85"/>
      <c r="G14" s="85"/>
    </row>
    <row r="15" spans="1:7" ht="23.25" customHeight="1">
      <c r="A15" s="80" t="s">
        <v>147</v>
      </c>
      <c r="B15" s="81">
        <v>400799809.9</v>
      </c>
      <c r="C15" s="82"/>
      <c r="D15" s="81">
        <v>2951469.26</v>
      </c>
      <c r="E15" s="81">
        <v>401951469.26</v>
      </c>
      <c r="F15" s="81">
        <v>1799809.9</v>
      </c>
      <c r="G15" s="82"/>
    </row>
    <row r="16" spans="1:7" ht="45.75" customHeight="1" outlineLevel="1">
      <c r="A16" s="83" t="s">
        <v>148</v>
      </c>
      <c r="B16" s="84">
        <v>400799809.9</v>
      </c>
      <c r="C16" s="85"/>
      <c r="D16" s="84">
        <v>2951469.26</v>
      </c>
      <c r="E16" s="84">
        <v>401951469.26</v>
      </c>
      <c r="F16" s="84">
        <v>1799809.9</v>
      </c>
      <c r="G16" s="85"/>
    </row>
    <row r="17" spans="1:7" ht="23.25" customHeight="1">
      <c r="A17" s="80" t="s">
        <v>149</v>
      </c>
      <c r="B17" s="81">
        <v>331447274.09</v>
      </c>
      <c r="C17" s="82"/>
      <c r="D17" s="81">
        <v>1101714686.97</v>
      </c>
      <c r="E17" s="81">
        <v>1052967615.69</v>
      </c>
      <c r="F17" s="81">
        <v>380194345.37</v>
      </c>
      <c r="G17" s="82"/>
    </row>
    <row r="18" spans="1:7" ht="23.25" customHeight="1" outlineLevel="1">
      <c r="A18" s="83" t="s">
        <v>150</v>
      </c>
      <c r="B18" s="84">
        <v>13584542.37</v>
      </c>
      <c r="C18" s="85"/>
      <c r="D18" s="85"/>
      <c r="E18" s="84">
        <v>86766</v>
      </c>
      <c r="F18" s="84">
        <v>13497776.37</v>
      </c>
      <c r="G18" s="85"/>
    </row>
    <row r="19" spans="1:7" ht="23.25" customHeight="1" outlineLevel="1">
      <c r="A19" s="83" t="s">
        <v>151</v>
      </c>
      <c r="B19" s="85"/>
      <c r="C19" s="85"/>
      <c r="D19" s="84">
        <v>5716</v>
      </c>
      <c r="E19" s="84">
        <v>5716</v>
      </c>
      <c r="F19" s="85"/>
      <c r="G19" s="85"/>
    </row>
    <row r="20" spans="1:7" ht="34.5" customHeight="1" outlineLevel="1">
      <c r="A20" s="86" t="s">
        <v>152</v>
      </c>
      <c r="B20" s="87">
        <v>281787591.09</v>
      </c>
      <c r="C20" s="88"/>
      <c r="D20" s="87">
        <v>1062748858.72</v>
      </c>
      <c r="E20" s="87">
        <v>1014701130.58</v>
      </c>
      <c r="F20" s="87">
        <v>329835319.23</v>
      </c>
      <c r="G20" s="88"/>
    </row>
    <row r="21" spans="1:7" ht="34.5" customHeight="1" outlineLevel="2">
      <c r="A21" s="89" t="s">
        <v>153</v>
      </c>
      <c r="B21" s="84">
        <v>281787591.09</v>
      </c>
      <c r="C21" s="85"/>
      <c r="D21" s="84">
        <v>1062748858.72</v>
      </c>
      <c r="E21" s="84">
        <v>1014701130.58</v>
      </c>
      <c r="F21" s="84">
        <v>329835319.23</v>
      </c>
      <c r="G21" s="85"/>
    </row>
    <row r="22" spans="1:7" ht="34.5" customHeight="1" outlineLevel="1">
      <c r="A22" s="86" t="s">
        <v>154</v>
      </c>
      <c r="B22" s="87">
        <v>2366818.25</v>
      </c>
      <c r="C22" s="88"/>
      <c r="D22" s="87">
        <v>4013894</v>
      </c>
      <c r="E22" s="87">
        <v>3498866.97</v>
      </c>
      <c r="F22" s="87">
        <v>2881845.28</v>
      </c>
      <c r="G22" s="88"/>
    </row>
    <row r="23" spans="1:7" ht="34.5" customHeight="1" outlineLevel="2">
      <c r="A23" s="89" t="s">
        <v>155</v>
      </c>
      <c r="B23" s="84">
        <v>2095995.62</v>
      </c>
      <c r="C23" s="85"/>
      <c r="D23" s="84">
        <v>3773965</v>
      </c>
      <c r="E23" s="84">
        <v>3388937</v>
      </c>
      <c r="F23" s="84">
        <v>2481023.62</v>
      </c>
      <c r="G23" s="85"/>
    </row>
    <row r="24" spans="1:7" ht="34.5" customHeight="1" outlineLevel="2">
      <c r="A24" s="89" t="s">
        <v>156</v>
      </c>
      <c r="B24" s="84">
        <v>270822.63</v>
      </c>
      <c r="C24" s="85"/>
      <c r="D24" s="84">
        <v>200000</v>
      </c>
      <c r="E24" s="84">
        <v>70000.97</v>
      </c>
      <c r="F24" s="84">
        <v>400821.66</v>
      </c>
      <c r="G24" s="85"/>
    </row>
    <row r="25" spans="1:7" ht="34.5" customHeight="1" outlineLevel="2">
      <c r="A25" s="89" t="s">
        <v>157</v>
      </c>
      <c r="B25" s="85"/>
      <c r="C25" s="85"/>
      <c r="D25" s="84">
        <v>39929</v>
      </c>
      <c r="E25" s="84">
        <v>39929</v>
      </c>
      <c r="F25" s="85"/>
      <c r="G25" s="85"/>
    </row>
    <row r="26" spans="1:7" ht="23.25" customHeight="1" outlineLevel="1">
      <c r="A26" s="86" t="s">
        <v>158</v>
      </c>
      <c r="B26" s="88"/>
      <c r="C26" s="88"/>
      <c r="D26" s="87">
        <v>3404392.99</v>
      </c>
      <c r="E26" s="87">
        <v>3404392.99</v>
      </c>
      <c r="F26" s="88"/>
      <c r="G26" s="88"/>
    </row>
    <row r="27" spans="1:7" ht="34.5" customHeight="1" outlineLevel="2">
      <c r="A27" s="89" t="s">
        <v>159</v>
      </c>
      <c r="B27" s="85"/>
      <c r="C27" s="85"/>
      <c r="D27" s="84">
        <v>3404392.99</v>
      </c>
      <c r="E27" s="84">
        <v>3404392.99</v>
      </c>
      <c r="F27" s="85"/>
      <c r="G27" s="85"/>
    </row>
    <row r="28" spans="1:7" ht="23.25" customHeight="1" outlineLevel="1">
      <c r="A28" s="83" t="s">
        <v>160</v>
      </c>
      <c r="B28" s="84">
        <v>74549445.59</v>
      </c>
      <c r="C28" s="85"/>
      <c r="D28" s="84">
        <v>31541825.26</v>
      </c>
      <c r="E28" s="84">
        <v>31270743.15</v>
      </c>
      <c r="F28" s="84">
        <v>74820527.7</v>
      </c>
      <c r="G28" s="85"/>
    </row>
    <row r="29" spans="1:7" ht="23.25" customHeight="1" outlineLevel="2">
      <c r="A29" s="89" t="s">
        <v>160</v>
      </c>
      <c r="B29" s="84">
        <v>11741624.4</v>
      </c>
      <c r="C29" s="85"/>
      <c r="D29" s="84">
        <v>31541825.26</v>
      </c>
      <c r="E29" s="84">
        <v>31265016.93</v>
      </c>
      <c r="F29" s="84">
        <v>12018432.73</v>
      </c>
      <c r="G29" s="85"/>
    </row>
    <row r="30" spans="1:7" ht="23.25" customHeight="1" outlineLevel="2">
      <c r="A30" s="89" t="s">
        <v>161</v>
      </c>
      <c r="B30" s="84">
        <v>60336941.91</v>
      </c>
      <c r="C30" s="85"/>
      <c r="D30" s="85"/>
      <c r="E30" s="84">
        <v>5726.22</v>
      </c>
      <c r="F30" s="84">
        <v>60331215.69</v>
      </c>
      <c r="G30" s="85"/>
    </row>
    <row r="31" spans="1:7" ht="23.25" customHeight="1" outlineLevel="2">
      <c r="A31" s="89" t="s">
        <v>162</v>
      </c>
      <c r="B31" s="84">
        <v>2470879.28</v>
      </c>
      <c r="C31" s="85"/>
      <c r="D31" s="85"/>
      <c r="E31" s="85"/>
      <c r="F31" s="84">
        <v>2470879.28</v>
      </c>
      <c r="G31" s="85"/>
    </row>
    <row r="32" spans="1:7" ht="23.25" customHeight="1" outlineLevel="1">
      <c r="A32" s="86" t="s">
        <v>163</v>
      </c>
      <c r="B32" s="88"/>
      <c r="C32" s="87">
        <v>40841123.21</v>
      </c>
      <c r="D32" s="88"/>
      <c r="E32" s="88"/>
      <c r="F32" s="88"/>
      <c r="G32" s="87">
        <v>40841123.21</v>
      </c>
    </row>
    <row r="33" spans="1:7" ht="57" customHeight="1" outlineLevel="2">
      <c r="A33" s="89" t="s">
        <v>164</v>
      </c>
      <c r="B33" s="85"/>
      <c r="C33" s="84">
        <v>36551914.74</v>
      </c>
      <c r="D33" s="85"/>
      <c r="E33" s="85"/>
      <c r="F33" s="85"/>
      <c r="G33" s="84">
        <v>36551914.74</v>
      </c>
    </row>
    <row r="34" spans="1:7" ht="57" customHeight="1" outlineLevel="2">
      <c r="A34" s="89" t="s">
        <v>165</v>
      </c>
      <c r="B34" s="85"/>
      <c r="C34" s="84">
        <v>4289208.47</v>
      </c>
      <c r="D34" s="85"/>
      <c r="E34" s="85"/>
      <c r="F34" s="85"/>
      <c r="G34" s="84">
        <v>4289208.47</v>
      </c>
    </row>
    <row r="35" spans="1:7" ht="12" customHeight="1">
      <c r="A35" s="80" t="s">
        <v>166</v>
      </c>
      <c r="B35" s="81">
        <v>225472363.8</v>
      </c>
      <c r="C35" s="82"/>
      <c r="D35" s="81">
        <v>253263326.7</v>
      </c>
      <c r="E35" s="81">
        <v>269453165.39</v>
      </c>
      <c r="F35" s="81">
        <v>209282525.11</v>
      </c>
      <c r="G35" s="82"/>
    </row>
    <row r="36" spans="1:7" ht="12" customHeight="1" outlineLevel="1">
      <c r="A36" s="86" t="s">
        <v>167</v>
      </c>
      <c r="B36" s="87">
        <v>225467113.8</v>
      </c>
      <c r="C36" s="88"/>
      <c r="D36" s="87">
        <v>9368858.51</v>
      </c>
      <c r="E36" s="87">
        <v>25711809.86</v>
      </c>
      <c r="F36" s="87">
        <v>209124162.45</v>
      </c>
      <c r="G36" s="88"/>
    </row>
    <row r="37" spans="1:7" ht="12" customHeight="1" outlineLevel="2">
      <c r="A37" s="90" t="s">
        <v>167</v>
      </c>
      <c r="B37" s="88"/>
      <c r="C37" s="88"/>
      <c r="D37" s="87">
        <v>26500</v>
      </c>
      <c r="E37" s="88"/>
      <c r="F37" s="87">
        <v>26500</v>
      </c>
      <c r="G37" s="88"/>
    </row>
    <row r="38" spans="1:7" ht="12" customHeight="1" outlineLevel="2">
      <c r="A38" s="89" t="s">
        <v>168</v>
      </c>
      <c r="B38" s="84">
        <v>183684360.79</v>
      </c>
      <c r="C38" s="85"/>
      <c r="D38" s="84">
        <v>4410970.6</v>
      </c>
      <c r="E38" s="84">
        <v>8563408.26</v>
      </c>
      <c r="F38" s="84">
        <v>179531923.13</v>
      </c>
      <c r="G38" s="85"/>
    </row>
    <row r="39" spans="1:7" ht="12" customHeight="1" outlineLevel="2">
      <c r="A39" s="89" t="s">
        <v>169</v>
      </c>
      <c r="B39" s="84">
        <v>9907014.32</v>
      </c>
      <c r="C39" s="85"/>
      <c r="D39" s="84">
        <v>4075972.91</v>
      </c>
      <c r="E39" s="84">
        <v>8330737.12</v>
      </c>
      <c r="F39" s="84">
        <v>5652250.11</v>
      </c>
      <c r="G39" s="85"/>
    </row>
    <row r="40" spans="1:7" ht="12" customHeight="1" outlineLevel="2">
      <c r="A40" s="89" t="s">
        <v>170</v>
      </c>
      <c r="B40" s="84">
        <v>12134606.54</v>
      </c>
      <c r="C40" s="85"/>
      <c r="D40" s="85"/>
      <c r="E40" s="84">
        <v>2059085.48</v>
      </c>
      <c r="F40" s="84">
        <v>10075521.06</v>
      </c>
      <c r="G40" s="85"/>
    </row>
    <row r="41" spans="1:7" ht="23.25" customHeight="1" outlineLevel="2">
      <c r="A41" s="89" t="s">
        <v>171</v>
      </c>
      <c r="B41" s="84">
        <v>12967212.72</v>
      </c>
      <c r="C41" s="85"/>
      <c r="D41" s="84">
        <v>3175</v>
      </c>
      <c r="E41" s="84">
        <v>5423155</v>
      </c>
      <c r="F41" s="84">
        <v>7547232.72</v>
      </c>
      <c r="G41" s="85"/>
    </row>
    <row r="42" spans="1:7" ht="23.25" customHeight="1" outlineLevel="2">
      <c r="A42" s="89" t="s">
        <v>172</v>
      </c>
      <c r="B42" s="84">
        <v>18431097.31</v>
      </c>
      <c r="C42" s="85"/>
      <c r="D42" s="84">
        <v>852240</v>
      </c>
      <c r="E42" s="84">
        <v>1335424</v>
      </c>
      <c r="F42" s="84">
        <v>17947913.31</v>
      </c>
      <c r="G42" s="85"/>
    </row>
    <row r="43" spans="1:7" ht="23.25" customHeight="1" outlineLevel="2">
      <c r="A43" s="89" t="s">
        <v>173</v>
      </c>
      <c r="B43" s="91">
        <v>-11657177.88</v>
      </c>
      <c r="C43" s="85"/>
      <c r="D43" s="85"/>
      <c r="E43" s="85"/>
      <c r="F43" s="91">
        <v>-11657177.88</v>
      </c>
      <c r="G43" s="85"/>
    </row>
    <row r="44" spans="1:7" ht="12" customHeight="1" outlineLevel="1">
      <c r="A44" s="83" t="s">
        <v>174</v>
      </c>
      <c r="B44" s="85"/>
      <c r="C44" s="85"/>
      <c r="D44" s="84">
        <v>243681706.94</v>
      </c>
      <c r="E44" s="84">
        <v>243681706.94</v>
      </c>
      <c r="F44" s="85"/>
      <c r="G44" s="85"/>
    </row>
    <row r="45" spans="1:7" ht="23.25" customHeight="1" outlineLevel="2">
      <c r="A45" s="89" t="s">
        <v>175</v>
      </c>
      <c r="B45" s="85"/>
      <c r="C45" s="85"/>
      <c r="D45" s="84">
        <v>243681706.94</v>
      </c>
      <c r="E45" s="84">
        <v>243681706.94</v>
      </c>
      <c r="F45" s="85"/>
      <c r="G45" s="85"/>
    </row>
    <row r="46" spans="1:7" ht="12" customHeight="1" outlineLevel="1">
      <c r="A46" s="83" t="s">
        <v>176</v>
      </c>
      <c r="B46" s="84">
        <v>5250</v>
      </c>
      <c r="C46" s="85"/>
      <c r="D46" s="84">
        <v>212761.25</v>
      </c>
      <c r="E46" s="84">
        <v>59648.59</v>
      </c>
      <c r="F46" s="84">
        <v>158362.66</v>
      </c>
      <c r="G46" s="85"/>
    </row>
    <row r="47" spans="1:7" ht="12" customHeight="1">
      <c r="A47" s="80" t="s">
        <v>177</v>
      </c>
      <c r="B47" s="81">
        <v>232066019.23</v>
      </c>
      <c r="C47" s="82"/>
      <c r="D47" s="81">
        <v>66723853.79</v>
      </c>
      <c r="E47" s="82"/>
      <c r="F47" s="81">
        <v>143369885.34</v>
      </c>
      <c r="G47" s="82"/>
    </row>
    <row r="48" spans="1:7" ht="23.25" customHeight="1" outlineLevel="1">
      <c r="A48" s="83" t="s">
        <v>178</v>
      </c>
      <c r="B48" s="84">
        <v>48286444.79</v>
      </c>
      <c r="C48" s="85"/>
      <c r="D48" s="85"/>
      <c r="E48" s="85"/>
      <c r="F48" s="84">
        <v>48286444.79</v>
      </c>
      <c r="G48" s="85"/>
    </row>
    <row r="49" spans="1:7" ht="23.25" customHeight="1" outlineLevel="1">
      <c r="A49" s="86" t="s">
        <v>179</v>
      </c>
      <c r="B49" s="87">
        <v>183644570.52</v>
      </c>
      <c r="C49" s="88"/>
      <c r="D49" s="87">
        <v>66723853.79</v>
      </c>
      <c r="E49" s="88"/>
      <c r="F49" s="87">
        <v>143369885.34</v>
      </c>
      <c r="G49" s="88"/>
    </row>
    <row r="50" spans="1:7" ht="23.25" customHeight="1" outlineLevel="2">
      <c r="A50" s="90" t="s">
        <v>179</v>
      </c>
      <c r="B50" s="87">
        <v>5743517.66</v>
      </c>
      <c r="C50" s="88"/>
      <c r="D50" s="88"/>
      <c r="E50" s="88"/>
      <c r="F50" s="87">
        <v>5743517.66</v>
      </c>
      <c r="G50" s="88"/>
    </row>
    <row r="51" spans="1:7" ht="23.25" customHeight="1" outlineLevel="2">
      <c r="A51" s="89" t="s">
        <v>180</v>
      </c>
      <c r="B51" s="84">
        <v>177901052.86</v>
      </c>
      <c r="C51" s="85"/>
      <c r="D51" s="84">
        <v>66723853.79</v>
      </c>
      <c r="E51" s="85">
        <v>106998538.97</v>
      </c>
      <c r="F51" s="84">
        <f>F49-F50</f>
        <v>137626367.68</v>
      </c>
      <c r="G51" s="85"/>
    </row>
    <row r="52" spans="1:7" ht="34.5" customHeight="1" outlineLevel="1">
      <c r="A52" s="83" t="s">
        <v>181</v>
      </c>
      <c r="B52" s="84">
        <v>135003.92</v>
      </c>
      <c r="C52" s="85"/>
      <c r="D52" s="85"/>
      <c r="E52" s="85"/>
      <c r="F52" s="84">
        <v>135003.92</v>
      </c>
      <c r="G52" s="85"/>
    </row>
    <row r="53" spans="1:7" ht="23.25" customHeight="1">
      <c r="A53" s="80" t="s">
        <v>182</v>
      </c>
      <c r="B53" s="81">
        <v>327446515.01</v>
      </c>
      <c r="C53" s="82"/>
      <c r="D53" s="81">
        <v>1285607874.04</v>
      </c>
      <c r="E53" s="81">
        <v>576899605.52</v>
      </c>
      <c r="F53" s="81">
        <v>1036154783.53</v>
      </c>
      <c r="G53" s="82"/>
    </row>
    <row r="54" spans="1:7" ht="23.25" customHeight="1" outlineLevel="1">
      <c r="A54" s="83" t="s">
        <v>183</v>
      </c>
      <c r="B54" s="84">
        <v>313224218.81</v>
      </c>
      <c r="C54" s="85"/>
      <c r="D54" s="84">
        <v>1285395732.46</v>
      </c>
      <c r="E54" s="84">
        <v>576167932.44</v>
      </c>
      <c r="F54" s="84">
        <v>1022452018.83</v>
      </c>
      <c r="G54" s="85"/>
    </row>
    <row r="55" spans="1:7" ht="57" customHeight="1" outlineLevel="2">
      <c r="A55" s="89" t="s">
        <v>184</v>
      </c>
      <c r="B55" s="84">
        <v>308642347.71</v>
      </c>
      <c r="C55" s="85"/>
      <c r="D55" s="84">
        <v>449662070.62</v>
      </c>
      <c r="E55" s="84">
        <v>575698440.47</v>
      </c>
      <c r="F55" s="84">
        <v>182605977.86</v>
      </c>
      <c r="G55" s="85"/>
    </row>
    <row r="56" spans="1:7" ht="57" customHeight="1" outlineLevel="2">
      <c r="A56" s="89" t="s">
        <v>185</v>
      </c>
      <c r="B56" s="85"/>
      <c r="C56" s="85"/>
      <c r="D56" s="84">
        <v>835461211.88</v>
      </c>
      <c r="E56" s="85"/>
      <c r="F56" s="84">
        <v>835461211.88</v>
      </c>
      <c r="G56" s="85"/>
    </row>
    <row r="57" spans="1:7" ht="57" customHeight="1" outlineLevel="2">
      <c r="A57" s="89" t="s">
        <v>186</v>
      </c>
      <c r="B57" s="84">
        <v>4581871.1</v>
      </c>
      <c r="C57" s="85"/>
      <c r="D57" s="84">
        <v>272449.96</v>
      </c>
      <c r="E57" s="84">
        <v>469491.97</v>
      </c>
      <c r="F57" s="84">
        <v>4384829.09</v>
      </c>
      <c r="G57" s="85"/>
    </row>
    <row r="58" spans="1:7" ht="23.25" customHeight="1" outlineLevel="1">
      <c r="A58" s="83" t="s">
        <v>187</v>
      </c>
      <c r="B58" s="84">
        <v>14222296.2</v>
      </c>
      <c r="C58" s="85"/>
      <c r="D58" s="84">
        <v>210986</v>
      </c>
      <c r="E58" s="84">
        <v>730517.5</v>
      </c>
      <c r="F58" s="84">
        <v>13702764.7</v>
      </c>
      <c r="G58" s="85"/>
    </row>
    <row r="59" spans="1:7" ht="23.25" customHeight="1" outlineLevel="1">
      <c r="A59" s="83" t="s">
        <v>188</v>
      </c>
      <c r="B59" s="85"/>
      <c r="C59" s="85"/>
      <c r="D59" s="84">
        <v>1155.58</v>
      </c>
      <c r="E59" s="84">
        <v>1155.58</v>
      </c>
      <c r="F59" s="85"/>
      <c r="G59" s="85"/>
    </row>
    <row r="60" spans="1:7" ht="23.25" customHeight="1">
      <c r="A60" s="80" t="s">
        <v>189</v>
      </c>
      <c r="B60" s="81">
        <v>91404484.17</v>
      </c>
      <c r="C60" s="82"/>
      <c r="D60" s="82"/>
      <c r="E60" s="81">
        <v>664010</v>
      </c>
      <c r="F60" s="81">
        <v>90740474.17</v>
      </c>
      <c r="G60" s="82"/>
    </row>
    <row r="61" spans="1:7" ht="23.25" customHeight="1" outlineLevel="1">
      <c r="A61" s="83" t="s">
        <v>190</v>
      </c>
      <c r="B61" s="84">
        <v>91404484.17</v>
      </c>
      <c r="C61" s="85"/>
      <c r="D61" s="85"/>
      <c r="E61" s="84">
        <v>664010</v>
      </c>
      <c r="F61" s="84">
        <v>90740474.17</v>
      </c>
      <c r="G61" s="85"/>
    </row>
    <row r="62" spans="1:7" ht="23.25" customHeight="1" outlineLevel="2">
      <c r="A62" s="89" t="s">
        <v>191</v>
      </c>
      <c r="B62" s="84">
        <v>91404484.17</v>
      </c>
      <c r="C62" s="85"/>
      <c r="D62" s="85"/>
      <c r="E62" s="84">
        <v>664010</v>
      </c>
      <c r="F62" s="84">
        <v>90740474.17</v>
      </c>
      <c r="G62" s="85"/>
    </row>
    <row r="63" spans="1:7" ht="12" customHeight="1">
      <c r="A63" s="80" t="s">
        <v>192</v>
      </c>
      <c r="B63" s="81">
        <v>21603878504.24</v>
      </c>
      <c r="C63" s="82"/>
      <c r="D63" s="82"/>
      <c r="E63" s="81">
        <v>116342761</v>
      </c>
      <c r="F63" s="81">
        <v>21487535743.239998</v>
      </c>
      <c r="G63" s="82"/>
    </row>
    <row r="64" spans="1:7" ht="23.25" customHeight="1" outlineLevel="1">
      <c r="A64" s="86" t="s">
        <v>193</v>
      </c>
      <c r="B64" s="87">
        <v>116008868456.81999</v>
      </c>
      <c r="C64" s="88"/>
      <c r="D64" s="88"/>
      <c r="E64" s="88"/>
      <c r="F64" s="87">
        <v>116008868456.81999</v>
      </c>
      <c r="G64" s="88"/>
    </row>
    <row r="65" spans="1:7" ht="12" customHeight="1" outlineLevel="2">
      <c r="A65" s="89" t="s">
        <v>194</v>
      </c>
      <c r="B65" s="84">
        <v>1938926677.38</v>
      </c>
      <c r="C65" s="85"/>
      <c r="D65" s="85"/>
      <c r="E65" s="85"/>
      <c r="F65" s="84">
        <v>1938926677.38</v>
      </c>
      <c r="G65" s="85"/>
    </row>
    <row r="66" spans="1:7" ht="23.25" customHeight="1" outlineLevel="2">
      <c r="A66" s="89" t="s">
        <v>195</v>
      </c>
      <c r="B66" s="84">
        <v>113349434102.17</v>
      </c>
      <c r="C66" s="85"/>
      <c r="D66" s="85"/>
      <c r="E66" s="85"/>
      <c r="F66" s="84">
        <v>113349434102.17</v>
      </c>
      <c r="G66" s="85"/>
    </row>
    <row r="67" spans="1:7" ht="12" customHeight="1" outlineLevel="2">
      <c r="A67" s="89" t="s">
        <v>196</v>
      </c>
      <c r="B67" s="84">
        <v>529494619.62</v>
      </c>
      <c r="C67" s="85"/>
      <c r="D67" s="85"/>
      <c r="E67" s="85"/>
      <c r="F67" s="84">
        <v>529494619.62</v>
      </c>
      <c r="G67" s="85"/>
    </row>
    <row r="68" spans="1:7" ht="12" customHeight="1" outlineLevel="2">
      <c r="A68" s="89" t="s">
        <v>197</v>
      </c>
      <c r="B68" s="84">
        <v>191013057.65</v>
      </c>
      <c r="C68" s="85"/>
      <c r="D68" s="85"/>
      <c r="E68" s="85"/>
      <c r="F68" s="84">
        <v>191013057.65</v>
      </c>
      <c r="G68" s="85"/>
    </row>
    <row r="69" spans="1:7" ht="23.25" customHeight="1" outlineLevel="1">
      <c r="A69" s="86" t="s">
        <v>198</v>
      </c>
      <c r="B69" s="88"/>
      <c r="C69" s="87">
        <v>94404989952.57999</v>
      </c>
      <c r="D69" s="88"/>
      <c r="E69" s="87">
        <v>116342761</v>
      </c>
      <c r="F69" s="88"/>
      <c r="G69" s="87">
        <v>94521332713.57999</v>
      </c>
    </row>
    <row r="70" spans="1:7" ht="23.25" customHeight="1" outlineLevel="2">
      <c r="A70" s="89" t="s">
        <v>199</v>
      </c>
      <c r="B70" s="85"/>
      <c r="C70" s="84">
        <v>1119885427.79</v>
      </c>
      <c r="D70" s="85"/>
      <c r="E70" s="84">
        <v>3391578</v>
      </c>
      <c r="F70" s="85"/>
      <c r="G70" s="84">
        <v>1123277005.79</v>
      </c>
    </row>
    <row r="71" spans="1:7" ht="34.5" customHeight="1" outlineLevel="2">
      <c r="A71" s="89" t="s">
        <v>200</v>
      </c>
      <c r="B71" s="85"/>
      <c r="C71" s="84">
        <v>93028780243.75</v>
      </c>
      <c r="D71" s="85"/>
      <c r="E71" s="84">
        <v>105845548</v>
      </c>
      <c r="F71" s="85"/>
      <c r="G71" s="84">
        <v>93134625791.75</v>
      </c>
    </row>
    <row r="72" spans="1:7" ht="23.25" customHeight="1" outlineLevel="2">
      <c r="A72" s="89" t="s">
        <v>201</v>
      </c>
      <c r="B72" s="85"/>
      <c r="C72" s="84">
        <v>176745435.66</v>
      </c>
      <c r="D72" s="85"/>
      <c r="E72" s="84">
        <v>4781306</v>
      </c>
      <c r="F72" s="85"/>
      <c r="G72" s="84">
        <v>181526741.66</v>
      </c>
    </row>
    <row r="73" spans="1:7" ht="23.25" customHeight="1" outlineLevel="2">
      <c r="A73" s="89" t="s">
        <v>202</v>
      </c>
      <c r="B73" s="85"/>
      <c r="C73" s="84">
        <v>79578845.38</v>
      </c>
      <c r="D73" s="85"/>
      <c r="E73" s="84">
        <v>2324329</v>
      </c>
      <c r="F73" s="85"/>
      <c r="G73" s="84">
        <v>81903174.38</v>
      </c>
    </row>
    <row r="74" spans="1:7" ht="12" customHeight="1">
      <c r="A74" s="80" t="s">
        <v>203</v>
      </c>
      <c r="B74" s="81">
        <v>141019154.56</v>
      </c>
      <c r="C74" s="82"/>
      <c r="D74" s="82"/>
      <c r="E74" s="81">
        <v>2537848.34</v>
      </c>
      <c r="F74" s="81">
        <v>138481306.22</v>
      </c>
      <c r="G74" s="82"/>
    </row>
    <row r="75" spans="1:7" ht="23.25" customHeight="1" outlineLevel="1">
      <c r="A75" s="86" t="s">
        <v>204</v>
      </c>
      <c r="B75" s="87">
        <v>204958129.18</v>
      </c>
      <c r="C75" s="88"/>
      <c r="D75" s="88"/>
      <c r="E75" s="88"/>
      <c r="F75" s="87">
        <v>204958129.18</v>
      </c>
      <c r="G75" s="88"/>
    </row>
    <row r="76" spans="1:7" ht="23.25" customHeight="1" outlineLevel="2">
      <c r="A76" s="89" t="s">
        <v>205</v>
      </c>
      <c r="B76" s="84">
        <v>191028862.78</v>
      </c>
      <c r="C76" s="85"/>
      <c r="D76" s="85"/>
      <c r="E76" s="85"/>
      <c r="F76" s="84">
        <v>191028862.78</v>
      </c>
      <c r="G76" s="85"/>
    </row>
    <row r="77" spans="1:7" ht="12" customHeight="1" outlineLevel="2">
      <c r="A77" s="89" t="s">
        <v>206</v>
      </c>
      <c r="B77" s="84">
        <v>8036061.04</v>
      </c>
      <c r="C77" s="85"/>
      <c r="D77" s="85"/>
      <c r="E77" s="85"/>
      <c r="F77" s="84">
        <v>8036061.04</v>
      </c>
      <c r="G77" s="85"/>
    </row>
    <row r="78" spans="1:7" ht="23.25" customHeight="1" outlineLevel="2">
      <c r="A78" s="89" t="s">
        <v>207</v>
      </c>
      <c r="B78" s="84">
        <v>5893205.36</v>
      </c>
      <c r="C78" s="85"/>
      <c r="D78" s="85"/>
      <c r="E78" s="85"/>
      <c r="F78" s="84">
        <v>5893205.36</v>
      </c>
      <c r="G78" s="85"/>
    </row>
    <row r="79" spans="1:7" ht="23.25" customHeight="1" outlineLevel="1">
      <c r="A79" s="86" t="s">
        <v>208</v>
      </c>
      <c r="B79" s="88"/>
      <c r="C79" s="87">
        <v>63938974.62</v>
      </c>
      <c r="D79" s="88"/>
      <c r="E79" s="87">
        <v>2537848.34</v>
      </c>
      <c r="F79" s="88"/>
      <c r="G79" s="87">
        <v>66476822.96</v>
      </c>
    </row>
    <row r="80" spans="1:7" ht="23.25" customHeight="1" outlineLevel="2">
      <c r="A80" s="89" t="s">
        <v>209</v>
      </c>
      <c r="B80" s="85"/>
      <c r="C80" s="84">
        <v>58377309.57</v>
      </c>
      <c r="D80" s="85"/>
      <c r="E80" s="84">
        <v>2363984.86</v>
      </c>
      <c r="F80" s="85"/>
      <c r="G80" s="84">
        <v>60741294.43</v>
      </c>
    </row>
    <row r="81" spans="1:7" ht="23.25" customHeight="1" outlineLevel="2">
      <c r="A81" s="89" t="s">
        <v>210</v>
      </c>
      <c r="B81" s="85"/>
      <c r="C81" s="84">
        <v>1854986.88</v>
      </c>
      <c r="D81" s="85"/>
      <c r="E81" s="84">
        <v>53158.24</v>
      </c>
      <c r="F81" s="85"/>
      <c r="G81" s="84">
        <v>1908145.12</v>
      </c>
    </row>
    <row r="82" spans="1:7" ht="23.25" customHeight="1" outlineLevel="2">
      <c r="A82" s="89" t="s">
        <v>211</v>
      </c>
      <c r="B82" s="85"/>
      <c r="C82" s="84">
        <v>3706678.17</v>
      </c>
      <c r="D82" s="85"/>
      <c r="E82" s="84">
        <v>120705.24</v>
      </c>
      <c r="F82" s="85"/>
      <c r="G82" s="84">
        <v>3827383.41</v>
      </c>
    </row>
    <row r="83" spans="1:7" ht="23.25" customHeight="1">
      <c r="A83" s="80" t="s">
        <v>212</v>
      </c>
      <c r="B83" s="81">
        <v>3201702904.84</v>
      </c>
      <c r="C83" s="82"/>
      <c r="D83" s="81">
        <v>212882382.78</v>
      </c>
      <c r="E83" s="82"/>
      <c r="F83" s="81">
        <v>3414585287.62</v>
      </c>
      <c r="G83" s="82"/>
    </row>
    <row r="84" spans="1:7" ht="23.25" customHeight="1" outlineLevel="1">
      <c r="A84" s="83" t="s">
        <v>213</v>
      </c>
      <c r="B84" s="84">
        <v>15960000</v>
      </c>
      <c r="C84" s="85"/>
      <c r="D84" s="85"/>
      <c r="E84" s="85"/>
      <c r="F84" s="84">
        <v>15960000</v>
      </c>
      <c r="G84" s="85"/>
    </row>
    <row r="85" spans="1:7" ht="34.5" customHeight="1" outlineLevel="2">
      <c r="A85" s="89" t="s">
        <v>214</v>
      </c>
      <c r="B85" s="84">
        <v>15960000</v>
      </c>
      <c r="C85" s="85"/>
      <c r="D85" s="85"/>
      <c r="E85" s="85"/>
      <c r="F85" s="84">
        <v>15960000</v>
      </c>
      <c r="G85" s="85"/>
    </row>
    <row r="86" spans="1:7" ht="23.25" customHeight="1" outlineLevel="1">
      <c r="A86" s="83" t="s">
        <v>215</v>
      </c>
      <c r="B86" s="84">
        <v>3185742904.84</v>
      </c>
      <c r="C86" s="85"/>
      <c r="D86" s="84">
        <v>212882382.78</v>
      </c>
      <c r="E86" s="85"/>
      <c r="F86" s="84">
        <v>3398625287.62</v>
      </c>
      <c r="G86" s="85"/>
    </row>
    <row r="87" spans="1:7" ht="23.25" customHeight="1" outlineLevel="2">
      <c r="A87" s="89" t="s">
        <v>216</v>
      </c>
      <c r="B87" s="84">
        <v>3185742904.84</v>
      </c>
      <c r="C87" s="85"/>
      <c r="D87" s="84">
        <v>212882382.78</v>
      </c>
      <c r="E87" s="85"/>
      <c r="F87" s="84">
        <v>3398625287.62</v>
      </c>
      <c r="G87" s="85"/>
    </row>
    <row r="88" spans="1:7" ht="23.25" customHeight="1">
      <c r="A88" s="80" t="s">
        <v>217</v>
      </c>
      <c r="B88" s="82"/>
      <c r="C88" s="81">
        <v>219824349.37</v>
      </c>
      <c r="D88" s="81">
        <v>16250495.9</v>
      </c>
      <c r="E88" s="82"/>
      <c r="F88" s="82"/>
      <c r="G88" s="81">
        <v>203573853.47</v>
      </c>
    </row>
    <row r="89" spans="1:7" ht="45.75" customHeight="1" outlineLevel="1">
      <c r="A89" s="83" t="s">
        <v>218</v>
      </c>
      <c r="B89" s="85"/>
      <c r="C89" s="84">
        <v>19770760.95</v>
      </c>
      <c r="D89" s="85"/>
      <c r="E89" s="85"/>
      <c r="F89" s="85"/>
      <c r="G89" s="84">
        <v>19770760.95</v>
      </c>
    </row>
    <row r="90" spans="1:7" ht="23.25" customHeight="1" outlineLevel="2">
      <c r="A90" s="89" t="s">
        <v>219</v>
      </c>
      <c r="B90" s="85"/>
      <c r="C90" s="84">
        <v>9366008.67</v>
      </c>
      <c r="D90" s="85"/>
      <c r="E90" s="85"/>
      <c r="F90" s="85"/>
      <c r="G90" s="84">
        <v>9366008.67</v>
      </c>
    </row>
    <row r="91" spans="1:7" ht="23.25" customHeight="1" outlineLevel="2">
      <c r="A91" s="89" t="s">
        <v>220</v>
      </c>
      <c r="B91" s="85"/>
      <c r="C91" s="84">
        <v>10404752.28</v>
      </c>
      <c r="D91" s="85"/>
      <c r="E91" s="85"/>
      <c r="F91" s="85"/>
      <c r="G91" s="84">
        <v>10404752.28</v>
      </c>
    </row>
    <row r="92" spans="1:7" ht="34.5" customHeight="1" outlineLevel="1">
      <c r="A92" s="86" t="s">
        <v>221</v>
      </c>
      <c r="B92" s="88"/>
      <c r="C92" s="87">
        <v>200053588.42</v>
      </c>
      <c r="D92" s="87">
        <v>16250495.9</v>
      </c>
      <c r="E92" s="88"/>
      <c r="F92" s="88"/>
      <c r="G92" s="87">
        <v>183803092.52</v>
      </c>
    </row>
    <row r="93" spans="1:7" ht="23.25" customHeight="1" outlineLevel="2">
      <c r="A93" s="89" t="s">
        <v>222</v>
      </c>
      <c r="B93" s="85"/>
      <c r="C93" s="84">
        <v>200053588.42</v>
      </c>
      <c r="D93" s="84">
        <v>16250495.9</v>
      </c>
      <c r="E93" s="85"/>
      <c r="F93" s="85"/>
      <c r="G93" s="84">
        <v>183803092.52</v>
      </c>
    </row>
    <row r="94" spans="1:7" ht="12" customHeight="1">
      <c r="A94" s="80" t="s">
        <v>223</v>
      </c>
      <c r="B94" s="82"/>
      <c r="C94" s="81">
        <v>29017749.78</v>
      </c>
      <c r="D94" s="81">
        <v>56572336</v>
      </c>
      <c r="E94" s="81">
        <v>145874381.39</v>
      </c>
      <c r="F94" s="82"/>
      <c r="G94" s="81">
        <v>11321256.2</v>
      </c>
    </row>
    <row r="95" spans="1:7" ht="34.5" customHeight="1" outlineLevel="1">
      <c r="A95" s="83" t="s">
        <v>224</v>
      </c>
      <c r="B95" s="85"/>
      <c r="C95" s="85"/>
      <c r="D95" s="84">
        <v>27692612</v>
      </c>
      <c r="E95" s="84">
        <v>27692612</v>
      </c>
      <c r="F95" s="85"/>
      <c r="G95" s="85"/>
    </row>
    <row r="96" spans="1:7" ht="23.25" customHeight="1" outlineLevel="1">
      <c r="A96" s="83" t="s">
        <v>225</v>
      </c>
      <c r="B96" s="85"/>
      <c r="C96" s="84">
        <v>15549703.2</v>
      </c>
      <c r="D96" s="84">
        <v>15896796</v>
      </c>
      <c r="E96" s="84">
        <v>6235904</v>
      </c>
      <c r="F96" s="85"/>
      <c r="G96" s="84">
        <v>5888811.2</v>
      </c>
    </row>
    <row r="97" spans="1:7" ht="23.25" customHeight="1" outlineLevel="1">
      <c r="A97" s="83" t="s">
        <v>226</v>
      </c>
      <c r="B97" s="85"/>
      <c r="C97" s="92">
        <v>1.58</v>
      </c>
      <c r="D97" s="84">
        <v>106998537.39</v>
      </c>
      <c r="E97" s="84">
        <v>106998537.39</v>
      </c>
      <c r="F97" s="85"/>
      <c r="G97" s="84"/>
    </row>
    <row r="98" spans="1:7" ht="12" customHeight="1" outlineLevel="1">
      <c r="A98" s="83" t="s">
        <v>227</v>
      </c>
      <c r="B98" s="85"/>
      <c r="C98" s="84">
        <v>12982928</v>
      </c>
      <c r="D98" s="84">
        <v>12982928</v>
      </c>
      <c r="E98" s="84">
        <v>4947328</v>
      </c>
      <c r="F98" s="85"/>
      <c r="G98" s="84">
        <v>4947328</v>
      </c>
    </row>
    <row r="99" spans="1:7" ht="23.25" customHeight="1" outlineLevel="1">
      <c r="A99" s="83" t="s">
        <v>228</v>
      </c>
      <c r="B99" s="85"/>
      <c r="C99" s="84">
        <v>24514</v>
      </c>
      <c r="D99" s="85"/>
      <c r="E99" s="85"/>
      <c r="F99" s="85"/>
      <c r="G99" s="84">
        <v>24514</v>
      </c>
    </row>
    <row r="100" spans="1:7" ht="12" customHeight="1" outlineLevel="1">
      <c r="A100" s="83" t="s">
        <v>229</v>
      </c>
      <c r="B100" s="85"/>
      <c r="C100" s="84">
        <v>460603</v>
      </c>
      <c r="D100" s="85"/>
      <c r="E100" s="85"/>
      <c r="F100" s="85"/>
      <c r="G100" s="84">
        <v>460603</v>
      </c>
    </row>
    <row r="101" spans="1:7" ht="34.5" customHeight="1">
      <c r="A101" s="80" t="s">
        <v>230</v>
      </c>
      <c r="B101" s="82"/>
      <c r="C101" s="81">
        <v>25952117.7</v>
      </c>
      <c r="D101" s="81">
        <v>24550185.5</v>
      </c>
      <c r="E101" s="81">
        <v>12284790.28</v>
      </c>
      <c r="F101" s="82"/>
      <c r="G101" s="81">
        <v>13686722.48</v>
      </c>
    </row>
    <row r="102" spans="1:7" ht="23.25" customHeight="1" outlineLevel="1">
      <c r="A102" s="83" t="s">
        <v>231</v>
      </c>
      <c r="B102" s="85"/>
      <c r="C102" s="84">
        <v>5666567.89</v>
      </c>
      <c r="D102" s="84">
        <v>5569874.95</v>
      </c>
      <c r="E102" s="84">
        <v>3459423.73</v>
      </c>
      <c r="F102" s="85"/>
      <c r="G102" s="84">
        <v>3556116.67</v>
      </c>
    </row>
    <row r="103" spans="1:7" ht="23.25" customHeight="1" outlineLevel="1">
      <c r="A103" s="83" t="s">
        <v>232</v>
      </c>
      <c r="B103" s="85"/>
      <c r="C103" s="84">
        <v>20285549.81</v>
      </c>
      <c r="D103" s="84">
        <v>18980310.55</v>
      </c>
      <c r="E103" s="84">
        <v>8825366.55</v>
      </c>
      <c r="F103" s="85"/>
      <c r="G103" s="84">
        <v>10130605.81</v>
      </c>
    </row>
    <row r="104" spans="1:7" ht="23.25" customHeight="1">
      <c r="A104" s="80" t="s">
        <v>233</v>
      </c>
      <c r="B104" s="82"/>
      <c r="C104" s="81">
        <v>2067089508.57</v>
      </c>
      <c r="D104" s="81">
        <v>904961114.82</v>
      </c>
      <c r="E104" s="81">
        <v>761522530.92</v>
      </c>
      <c r="F104" s="82"/>
      <c r="G104" s="81">
        <v>1923650924.67</v>
      </c>
    </row>
    <row r="105" spans="1:7" ht="34.5" customHeight="1" outlineLevel="1">
      <c r="A105" s="86" t="s">
        <v>234</v>
      </c>
      <c r="B105" s="88"/>
      <c r="C105" s="87">
        <v>1826381773.4099998</v>
      </c>
      <c r="D105" s="87">
        <v>682756816.45</v>
      </c>
      <c r="E105" s="87">
        <v>656797592.56</v>
      </c>
      <c r="F105" s="88"/>
      <c r="G105" s="87">
        <v>1800422549.52</v>
      </c>
    </row>
    <row r="106" spans="1:7" ht="34.5" customHeight="1" outlineLevel="2">
      <c r="A106" s="89" t="s">
        <v>235</v>
      </c>
      <c r="B106" s="85"/>
      <c r="C106" s="84">
        <v>29916387.14</v>
      </c>
      <c r="D106" s="84">
        <v>29916387.14</v>
      </c>
      <c r="E106" s="84">
        <v>31547967.94</v>
      </c>
      <c r="F106" s="85"/>
      <c r="G106" s="84">
        <v>31547967.94</v>
      </c>
    </row>
    <row r="107" spans="1:7" ht="34.5" customHeight="1" outlineLevel="2">
      <c r="A107" s="89" t="s">
        <v>236</v>
      </c>
      <c r="B107" s="85"/>
      <c r="C107" s="84">
        <v>1597393061.72</v>
      </c>
      <c r="D107" s="84">
        <v>226865873.25</v>
      </c>
      <c r="E107" s="84">
        <v>238838206.5</v>
      </c>
      <c r="F107" s="85"/>
      <c r="G107" s="84">
        <v>1609365394.9699998</v>
      </c>
    </row>
    <row r="108" spans="1:7" ht="34.5" customHeight="1" outlineLevel="2">
      <c r="A108" s="89" t="s">
        <v>237</v>
      </c>
      <c r="B108" s="85"/>
      <c r="C108" s="84">
        <v>199072324.55</v>
      </c>
      <c r="D108" s="84">
        <v>425974556.06</v>
      </c>
      <c r="E108" s="84">
        <v>386411418.12</v>
      </c>
      <c r="F108" s="85"/>
      <c r="G108" s="84">
        <v>159509186.61</v>
      </c>
    </row>
    <row r="109" spans="1:7" ht="23.25" customHeight="1" outlineLevel="1">
      <c r="A109" s="83" t="s">
        <v>238</v>
      </c>
      <c r="B109" s="85"/>
      <c r="C109" s="84">
        <v>64147083.01</v>
      </c>
      <c r="D109" s="84">
        <v>90050384.87</v>
      </c>
      <c r="E109" s="84">
        <v>89313912</v>
      </c>
      <c r="F109" s="85"/>
      <c r="G109" s="84">
        <v>63410610.14</v>
      </c>
    </row>
    <row r="110" spans="1:7" ht="23.25" customHeight="1" outlineLevel="1">
      <c r="A110" s="83" t="s">
        <v>239</v>
      </c>
      <c r="B110" s="85"/>
      <c r="C110" s="84">
        <v>114387341.67</v>
      </c>
      <c r="D110" s="84">
        <v>106749900</v>
      </c>
      <c r="E110" s="84">
        <v>8355000</v>
      </c>
      <c r="F110" s="85"/>
      <c r="G110" s="84">
        <v>15992441.67</v>
      </c>
    </row>
    <row r="111" spans="1:7" ht="23.25" customHeight="1" outlineLevel="2">
      <c r="A111" s="89" t="s">
        <v>240</v>
      </c>
      <c r="B111" s="85"/>
      <c r="C111" s="84">
        <v>114387341.67</v>
      </c>
      <c r="D111" s="84">
        <v>106749900</v>
      </c>
      <c r="E111" s="84">
        <v>8355000</v>
      </c>
      <c r="F111" s="85"/>
      <c r="G111" s="84">
        <v>15992441.67</v>
      </c>
    </row>
    <row r="112" spans="1:7" ht="23.25" customHeight="1" outlineLevel="1">
      <c r="A112" s="86" t="s">
        <v>241</v>
      </c>
      <c r="B112" s="88"/>
      <c r="C112" s="87">
        <v>62173310.48</v>
      </c>
      <c r="D112" s="87">
        <v>25404013.5</v>
      </c>
      <c r="E112" s="87">
        <v>7056026.36</v>
      </c>
      <c r="F112" s="88"/>
      <c r="G112" s="87">
        <v>43825323.34</v>
      </c>
    </row>
    <row r="113" spans="1:7" ht="34.5" customHeight="1" outlineLevel="2">
      <c r="A113" s="89" t="s">
        <v>242</v>
      </c>
      <c r="B113" s="85"/>
      <c r="C113" s="84">
        <v>2084476.89</v>
      </c>
      <c r="D113" s="84">
        <v>81218</v>
      </c>
      <c r="E113" s="84">
        <v>90120</v>
      </c>
      <c r="F113" s="85"/>
      <c r="G113" s="84">
        <v>2093378.89</v>
      </c>
    </row>
    <row r="114" spans="1:7" ht="23.25" customHeight="1" outlineLevel="2">
      <c r="A114" s="89" t="s">
        <v>243</v>
      </c>
      <c r="B114" s="85"/>
      <c r="C114" s="84">
        <v>1369240</v>
      </c>
      <c r="D114" s="84">
        <v>1369240</v>
      </c>
      <c r="E114" s="84">
        <v>477459</v>
      </c>
      <c r="F114" s="85"/>
      <c r="G114" s="84">
        <v>477459</v>
      </c>
    </row>
    <row r="115" spans="1:7" ht="23.25" customHeight="1" outlineLevel="2">
      <c r="A115" s="89" t="s">
        <v>244</v>
      </c>
      <c r="B115" s="85"/>
      <c r="C115" s="84">
        <v>1154841.15</v>
      </c>
      <c r="D115" s="84">
        <v>1755950.65</v>
      </c>
      <c r="E115" s="84">
        <v>1270322.85</v>
      </c>
      <c r="F115" s="85"/>
      <c r="G115" s="84">
        <v>669213.35</v>
      </c>
    </row>
    <row r="116" spans="1:7" ht="23.25" customHeight="1" outlineLevel="2">
      <c r="A116" s="89" t="s">
        <v>245</v>
      </c>
      <c r="B116" s="85"/>
      <c r="C116" s="84">
        <v>54513122.98</v>
      </c>
      <c r="D116" s="84">
        <v>16522600.85</v>
      </c>
      <c r="E116" s="84">
        <v>2583504.51</v>
      </c>
      <c r="F116" s="85"/>
      <c r="G116" s="84">
        <v>40574026.64</v>
      </c>
    </row>
    <row r="117" spans="1:7" ht="23.25" customHeight="1" outlineLevel="2">
      <c r="A117" s="89" t="s">
        <v>246</v>
      </c>
      <c r="B117" s="85"/>
      <c r="C117" s="84">
        <v>2417947.46</v>
      </c>
      <c r="D117" s="84">
        <v>5416277</v>
      </c>
      <c r="E117" s="84">
        <v>2375893</v>
      </c>
      <c r="F117" s="85"/>
      <c r="G117" s="91">
        <v>-622436.54</v>
      </c>
    </row>
    <row r="118" spans="1:7" ht="23.25" customHeight="1" outlineLevel="2">
      <c r="A118" s="89" t="s">
        <v>247</v>
      </c>
      <c r="B118" s="85"/>
      <c r="C118" s="84">
        <v>633682</v>
      </c>
      <c r="D118" s="84">
        <v>258727</v>
      </c>
      <c r="E118" s="84">
        <v>258727</v>
      </c>
      <c r="F118" s="85"/>
      <c r="G118" s="84">
        <v>633682</v>
      </c>
    </row>
    <row r="119" spans="1:7" ht="23.25" customHeight="1">
      <c r="A119" s="80" t="s">
        <v>248</v>
      </c>
      <c r="B119" s="82"/>
      <c r="C119" s="81">
        <v>142894504</v>
      </c>
      <c r="D119" s="82"/>
      <c r="E119" s="82"/>
      <c r="F119" s="82"/>
      <c r="G119" s="81">
        <v>142894504</v>
      </c>
    </row>
    <row r="120" spans="1:7" ht="34.5" customHeight="1" outlineLevel="1">
      <c r="A120" s="83" t="s">
        <v>249</v>
      </c>
      <c r="B120" s="85"/>
      <c r="C120" s="84">
        <v>142894504</v>
      </c>
      <c r="D120" s="85"/>
      <c r="E120" s="85"/>
      <c r="F120" s="85"/>
      <c r="G120" s="84">
        <v>142894504</v>
      </c>
    </row>
    <row r="121" spans="1:7" ht="34.5" customHeight="1" outlineLevel="2">
      <c r="A121" s="89" t="s">
        <v>250</v>
      </c>
      <c r="B121" s="85"/>
      <c r="C121" s="84">
        <v>142894504</v>
      </c>
      <c r="D121" s="85"/>
      <c r="E121" s="85"/>
      <c r="F121" s="85"/>
      <c r="G121" s="84">
        <v>142894504</v>
      </c>
    </row>
    <row r="122" spans="1:7" ht="23.25" customHeight="1">
      <c r="A122" s="80" t="s">
        <v>251</v>
      </c>
      <c r="B122" s="82"/>
      <c r="C122" s="81">
        <v>676986703.7</v>
      </c>
      <c r="D122" s="81">
        <v>715142073.83</v>
      </c>
      <c r="E122" s="81">
        <v>709159708.6</v>
      </c>
      <c r="F122" s="82"/>
      <c r="G122" s="81">
        <v>671004338.47</v>
      </c>
    </row>
    <row r="123" spans="1:7" ht="23.25" customHeight="1" outlineLevel="1">
      <c r="A123" s="83" t="s">
        <v>252</v>
      </c>
      <c r="B123" s="85"/>
      <c r="C123" s="84">
        <v>676986703.7</v>
      </c>
      <c r="D123" s="84">
        <v>715142073.83</v>
      </c>
      <c r="E123" s="84">
        <v>709159708.6</v>
      </c>
      <c r="F123" s="85"/>
      <c r="G123" s="84">
        <v>671004338.47</v>
      </c>
    </row>
    <row r="124" spans="1:7" ht="23.25" customHeight="1" outlineLevel="2">
      <c r="A124" s="89" t="s">
        <v>252</v>
      </c>
      <c r="B124" s="85"/>
      <c r="C124" s="84">
        <v>20000</v>
      </c>
      <c r="D124" s="85"/>
      <c r="E124" s="85"/>
      <c r="F124" s="85"/>
      <c r="G124" s="84">
        <v>20000</v>
      </c>
    </row>
    <row r="125" spans="1:7" ht="45.75" customHeight="1" outlineLevel="2">
      <c r="A125" s="89" t="s">
        <v>253</v>
      </c>
      <c r="B125" s="85"/>
      <c r="C125" s="84">
        <v>643648373.79</v>
      </c>
      <c r="D125" s="84">
        <v>681823743.92</v>
      </c>
      <c r="E125" s="84">
        <v>677459923.65</v>
      </c>
      <c r="F125" s="85"/>
      <c r="G125" s="84">
        <v>639284553.52</v>
      </c>
    </row>
    <row r="126" spans="1:7" ht="12" customHeight="1" outlineLevel="2">
      <c r="A126" s="89" t="s">
        <v>254</v>
      </c>
      <c r="B126" s="85"/>
      <c r="C126" s="84">
        <v>33318329.91</v>
      </c>
      <c r="D126" s="84">
        <v>33318329.91</v>
      </c>
      <c r="E126" s="84">
        <v>31699784.95</v>
      </c>
      <c r="F126" s="85"/>
      <c r="G126" s="84">
        <v>31699784.95</v>
      </c>
    </row>
    <row r="127" spans="1:7" ht="23.25" customHeight="1">
      <c r="A127" s="80" t="s">
        <v>255</v>
      </c>
      <c r="B127" s="82"/>
      <c r="C127" s="81">
        <v>6219269124.64</v>
      </c>
      <c r="D127" s="82"/>
      <c r="E127" s="82"/>
      <c r="F127" s="82"/>
      <c r="G127" s="81">
        <v>6219269124.64</v>
      </c>
    </row>
    <row r="128" spans="1:7" ht="57" customHeight="1" outlineLevel="1">
      <c r="A128" s="83" t="s">
        <v>256</v>
      </c>
      <c r="B128" s="85"/>
      <c r="C128" s="84">
        <v>4578238835.35</v>
      </c>
      <c r="D128" s="85"/>
      <c r="E128" s="85"/>
      <c r="F128" s="85"/>
      <c r="G128" s="84">
        <v>4578238835.35</v>
      </c>
    </row>
    <row r="129" spans="1:7" ht="23.25" customHeight="1" outlineLevel="2">
      <c r="A129" s="89" t="s">
        <v>257</v>
      </c>
      <c r="B129" s="85"/>
      <c r="C129" s="84">
        <v>526018835.35</v>
      </c>
      <c r="D129" s="85"/>
      <c r="E129" s="85"/>
      <c r="F129" s="85"/>
      <c r="G129" s="84">
        <v>526018835.35</v>
      </c>
    </row>
    <row r="130" spans="1:7" ht="12" customHeight="1" outlineLevel="2">
      <c r="A130" s="89" t="s">
        <v>258</v>
      </c>
      <c r="B130" s="85"/>
      <c r="C130" s="84">
        <v>4052220000</v>
      </c>
      <c r="D130" s="85"/>
      <c r="E130" s="85"/>
      <c r="F130" s="85"/>
      <c r="G130" s="84">
        <v>4052220000</v>
      </c>
    </row>
    <row r="131" spans="1:7" ht="23.25" customHeight="1" outlineLevel="1">
      <c r="A131" s="86" t="s">
        <v>259</v>
      </c>
      <c r="B131" s="88"/>
      <c r="C131" s="87">
        <v>1641030289.29</v>
      </c>
      <c r="D131" s="88"/>
      <c r="E131" s="88"/>
      <c r="F131" s="88"/>
      <c r="G131" s="87">
        <v>1641030289.29</v>
      </c>
    </row>
    <row r="132" spans="1:7" ht="23.25" customHeight="1" outlineLevel="2">
      <c r="A132" s="89" t="s">
        <v>260</v>
      </c>
      <c r="B132" s="85"/>
      <c r="C132" s="84">
        <v>43999948</v>
      </c>
      <c r="D132" s="85"/>
      <c r="E132" s="85"/>
      <c r="F132" s="85"/>
      <c r="G132" s="84">
        <v>43999948</v>
      </c>
    </row>
    <row r="133" spans="1:7" ht="12" customHeight="1" outlineLevel="2">
      <c r="A133" s="89" t="s">
        <v>261</v>
      </c>
      <c r="B133" s="85"/>
      <c r="C133" s="84">
        <v>1597030341.29</v>
      </c>
      <c r="D133" s="85"/>
      <c r="E133" s="85"/>
      <c r="F133" s="85"/>
      <c r="G133" s="84">
        <v>1597030341.29</v>
      </c>
    </row>
    <row r="134" spans="1:7" ht="23.25" customHeight="1">
      <c r="A134" s="80" t="s">
        <v>262</v>
      </c>
      <c r="B134" s="82"/>
      <c r="C134" s="81">
        <v>60548775</v>
      </c>
      <c r="D134" s="82"/>
      <c r="E134" s="82"/>
      <c r="F134" s="82"/>
      <c r="G134" s="81">
        <v>60548775</v>
      </c>
    </row>
    <row r="135" spans="1:7" ht="34.5" customHeight="1" outlineLevel="1">
      <c r="A135" s="83" t="s">
        <v>263</v>
      </c>
      <c r="B135" s="85"/>
      <c r="C135" s="84">
        <v>60548775</v>
      </c>
      <c r="D135" s="85"/>
      <c r="E135" s="85"/>
      <c r="F135" s="85"/>
      <c r="G135" s="84">
        <v>60548775</v>
      </c>
    </row>
    <row r="136" spans="1:7" ht="23.25" customHeight="1">
      <c r="A136" s="80" t="s">
        <v>264</v>
      </c>
      <c r="B136" s="82"/>
      <c r="C136" s="81">
        <v>2837544400</v>
      </c>
      <c r="D136" s="82"/>
      <c r="E136" s="82"/>
      <c r="F136" s="82"/>
      <c r="G136" s="81">
        <v>2837544400</v>
      </c>
    </row>
    <row r="137" spans="1:7" ht="45.75" customHeight="1" outlineLevel="1">
      <c r="A137" s="83" t="s">
        <v>265</v>
      </c>
      <c r="B137" s="85"/>
      <c r="C137" s="84">
        <v>2837544400</v>
      </c>
      <c r="D137" s="85"/>
      <c r="E137" s="85"/>
      <c r="F137" s="85"/>
      <c r="G137" s="84">
        <v>2837544400</v>
      </c>
    </row>
    <row r="138" spans="1:7" ht="12" customHeight="1">
      <c r="A138" s="80" t="s">
        <v>266</v>
      </c>
      <c r="B138" s="82"/>
      <c r="C138" s="81">
        <v>1188015776.5</v>
      </c>
      <c r="D138" s="82"/>
      <c r="E138" s="82"/>
      <c r="F138" s="82"/>
      <c r="G138" s="81">
        <v>1188015776.5</v>
      </c>
    </row>
    <row r="139" spans="1:7" ht="12" customHeight="1" outlineLevel="1">
      <c r="A139" s="83" t="s">
        <v>267</v>
      </c>
      <c r="B139" s="85"/>
      <c r="C139" s="84">
        <v>12319172</v>
      </c>
      <c r="D139" s="85"/>
      <c r="E139" s="85"/>
      <c r="F139" s="85"/>
      <c r="G139" s="84">
        <v>12319172</v>
      </c>
    </row>
    <row r="140" spans="1:7" ht="12" customHeight="1" outlineLevel="1">
      <c r="A140" s="83" t="s">
        <v>268</v>
      </c>
      <c r="B140" s="85"/>
      <c r="C140" s="84">
        <v>1175696604.5</v>
      </c>
      <c r="D140" s="85"/>
      <c r="E140" s="85"/>
      <c r="F140" s="85"/>
      <c r="G140" s="84">
        <v>1175696604.5</v>
      </c>
    </row>
    <row r="141" spans="1:7" ht="23.25" customHeight="1">
      <c r="A141" s="80" t="s">
        <v>269</v>
      </c>
      <c r="B141" s="82"/>
      <c r="C141" s="93">
        <v>-38923576.4</v>
      </c>
      <c r="D141" s="82"/>
      <c r="E141" s="82"/>
      <c r="F141" s="82"/>
      <c r="G141" s="93">
        <v>-38923576.4</v>
      </c>
    </row>
    <row r="142" spans="1:7" ht="23.25" customHeight="1" outlineLevel="1">
      <c r="A142" s="83" t="s">
        <v>270</v>
      </c>
      <c r="B142" s="85"/>
      <c r="C142" s="91">
        <v>-38923576.4</v>
      </c>
      <c r="D142" s="85"/>
      <c r="E142" s="85"/>
      <c r="F142" s="85"/>
      <c r="G142" s="91">
        <v>-38923576.4</v>
      </c>
    </row>
    <row r="143" spans="1:7" ht="12" customHeight="1">
      <c r="A143" s="80" t="s">
        <v>271</v>
      </c>
      <c r="B143" s="82"/>
      <c r="C143" s="81">
        <v>524746000</v>
      </c>
      <c r="D143" s="82"/>
      <c r="E143" s="82"/>
      <c r="F143" s="82"/>
      <c r="G143" s="81">
        <v>524746000</v>
      </c>
    </row>
    <row r="144" spans="1:7" ht="12" customHeight="1" outlineLevel="1">
      <c r="A144" s="83" t="s">
        <v>272</v>
      </c>
      <c r="B144" s="85"/>
      <c r="C144" s="84">
        <v>524746000</v>
      </c>
      <c r="D144" s="85"/>
      <c r="E144" s="85"/>
      <c r="F144" s="85"/>
      <c r="G144" s="84">
        <v>524746000</v>
      </c>
    </row>
    <row r="145" spans="1:7" ht="12" customHeight="1">
      <c r="A145" s="80" t="s">
        <v>273</v>
      </c>
      <c r="B145" s="82"/>
      <c r="C145" s="81">
        <v>7053516580.280001</v>
      </c>
      <c r="D145" s="82"/>
      <c r="E145" s="82"/>
      <c r="F145" s="82"/>
      <c r="G145" s="81">
        <v>7053516580.280001</v>
      </c>
    </row>
    <row r="146" spans="1:7" ht="34.5" customHeight="1" outlineLevel="1">
      <c r="A146" s="83" t="s">
        <v>274</v>
      </c>
      <c r="B146" s="85"/>
      <c r="C146" s="84">
        <v>7053516580.280001</v>
      </c>
      <c r="D146" s="85"/>
      <c r="E146" s="85"/>
      <c r="F146" s="85"/>
      <c r="G146" s="84">
        <v>7053516580.280001</v>
      </c>
    </row>
    <row r="147" spans="1:7" ht="23.25" customHeight="1">
      <c r="A147" s="80" t="s">
        <v>275</v>
      </c>
      <c r="B147" s="82"/>
      <c r="C147" s="81">
        <v>6234392507</v>
      </c>
      <c r="D147" s="82"/>
      <c r="E147" s="81">
        <v>281599362.23</v>
      </c>
      <c r="F147" s="82"/>
      <c r="G147" s="81">
        <v>6515991869.23</v>
      </c>
    </row>
    <row r="148" spans="1:7" ht="34.5" customHeight="1" outlineLevel="1">
      <c r="A148" s="83" t="s">
        <v>276</v>
      </c>
      <c r="B148" s="85"/>
      <c r="C148" s="84">
        <v>954555684.62</v>
      </c>
      <c r="D148" s="85"/>
      <c r="E148" s="84">
        <v>281599362.23</v>
      </c>
      <c r="F148" s="85"/>
      <c r="G148" s="84">
        <v>1236155046.85</v>
      </c>
    </row>
    <row r="149" spans="1:7" ht="34.5" customHeight="1" outlineLevel="1">
      <c r="A149" s="83" t="s">
        <v>277</v>
      </c>
      <c r="B149" s="85"/>
      <c r="C149" s="84">
        <v>5279836822.38</v>
      </c>
      <c r="D149" s="85"/>
      <c r="E149" s="85"/>
      <c r="F149" s="85"/>
      <c r="G149" s="84">
        <v>5279836822.38</v>
      </c>
    </row>
    <row r="150" spans="1:7" ht="23.25" customHeight="1">
      <c r="A150" s="80" t="s">
        <v>278</v>
      </c>
      <c r="B150" s="82"/>
      <c r="C150" s="82"/>
      <c r="D150" s="81">
        <v>899505857.19</v>
      </c>
      <c r="E150" s="81">
        <v>899505857.19</v>
      </c>
      <c r="F150" s="82"/>
      <c r="G150" s="82"/>
    </row>
    <row r="151" spans="1:7" ht="23.25" customHeight="1" outlineLevel="1">
      <c r="A151" s="83" t="s">
        <v>279</v>
      </c>
      <c r="B151" s="85"/>
      <c r="C151" s="85"/>
      <c r="D151" s="84">
        <v>899505857.19</v>
      </c>
      <c r="E151" s="84">
        <v>899505857.19</v>
      </c>
      <c r="F151" s="85"/>
      <c r="G151" s="85"/>
    </row>
    <row r="152" spans="1:7" ht="23.25" customHeight="1">
      <c r="A152" s="80" t="s">
        <v>280</v>
      </c>
      <c r="B152" s="82"/>
      <c r="C152" s="82"/>
      <c r="D152" s="81">
        <v>891639743.69</v>
      </c>
      <c r="E152" s="81">
        <v>891639743.69</v>
      </c>
      <c r="F152" s="82"/>
      <c r="G152" s="82"/>
    </row>
    <row r="153" spans="1:7" ht="23.25" customHeight="1" outlineLevel="1">
      <c r="A153" s="83" t="s">
        <v>281</v>
      </c>
      <c r="B153" s="85"/>
      <c r="C153" s="85"/>
      <c r="D153" s="84">
        <v>891639743.69</v>
      </c>
      <c r="E153" s="84">
        <v>891639743.69</v>
      </c>
      <c r="F153" s="85"/>
      <c r="G153" s="85"/>
    </row>
    <row r="154" spans="1:7" ht="23.25" customHeight="1" outlineLevel="2">
      <c r="A154" s="89" t="s">
        <v>282</v>
      </c>
      <c r="B154" s="85"/>
      <c r="C154" s="85"/>
      <c r="D154" s="84">
        <v>891639743.69</v>
      </c>
      <c r="E154" s="84">
        <v>891639743.69</v>
      </c>
      <c r="F154" s="85"/>
      <c r="G154" s="85"/>
    </row>
    <row r="155" spans="1:7" ht="12" customHeight="1">
      <c r="A155" s="80" t="s">
        <v>283</v>
      </c>
      <c r="B155" s="82"/>
      <c r="C155" s="82"/>
      <c r="D155" s="81">
        <v>7851380.27</v>
      </c>
      <c r="E155" s="81">
        <v>7851380.27</v>
      </c>
      <c r="F155" s="82"/>
      <c r="G155" s="82"/>
    </row>
    <row r="156" spans="1:7" ht="23.25" customHeight="1" outlineLevel="1">
      <c r="A156" s="86" t="s">
        <v>284</v>
      </c>
      <c r="B156" s="88"/>
      <c r="C156" s="88"/>
      <c r="D156" s="87">
        <v>7851380.27</v>
      </c>
      <c r="E156" s="87">
        <v>7851380.27</v>
      </c>
      <c r="F156" s="88"/>
      <c r="G156" s="88"/>
    </row>
    <row r="157" spans="1:7" ht="45.75" customHeight="1" outlineLevel="2">
      <c r="A157" s="89" t="s">
        <v>285</v>
      </c>
      <c r="B157" s="85"/>
      <c r="C157" s="85"/>
      <c r="D157" s="84">
        <v>7851380.27</v>
      </c>
      <c r="E157" s="84">
        <v>7851380.27</v>
      </c>
      <c r="F157" s="85"/>
      <c r="G157" s="85"/>
    </row>
    <row r="158" spans="1:7" ht="12" customHeight="1">
      <c r="A158" s="80" t="s">
        <v>286</v>
      </c>
      <c r="B158" s="82"/>
      <c r="C158" s="82"/>
      <c r="D158" s="81">
        <v>14733.23</v>
      </c>
      <c r="E158" s="81">
        <v>14733.23</v>
      </c>
      <c r="F158" s="82"/>
      <c r="G158" s="82"/>
    </row>
    <row r="159" spans="1:7" ht="23.25" customHeight="1" outlineLevel="1">
      <c r="A159" s="83" t="s">
        <v>287</v>
      </c>
      <c r="B159" s="85"/>
      <c r="C159" s="85"/>
      <c r="D159" s="84">
        <v>9629.66</v>
      </c>
      <c r="E159" s="84">
        <v>9629.66</v>
      </c>
      <c r="F159" s="85"/>
      <c r="G159" s="85"/>
    </row>
    <row r="160" spans="1:7" ht="12" customHeight="1" outlineLevel="1">
      <c r="A160" s="83" t="s">
        <v>288</v>
      </c>
      <c r="B160" s="85"/>
      <c r="C160" s="85"/>
      <c r="D160" s="84">
        <v>5103.57</v>
      </c>
      <c r="E160" s="84">
        <v>5103.57</v>
      </c>
      <c r="F160" s="85"/>
      <c r="G160" s="85"/>
    </row>
    <row r="161" spans="1:7" ht="23.25" customHeight="1">
      <c r="A161" s="80" t="s">
        <v>289</v>
      </c>
      <c r="B161" s="82"/>
      <c r="C161" s="82"/>
      <c r="D161" s="81">
        <v>6103616.62</v>
      </c>
      <c r="E161" s="81">
        <v>6103616.62</v>
      </c>
      <c r="F161" s="82"/>
      <c r="G161" s="82"/>
    </row>
    <row r="162" spans="1:7" ht="23.25" customHeight="1" outlineLevel="1">
      <c r="A162" s="83" t="s">
        <v>290</v>
      </c>
      <c r="B162" s="85"/>
      <c r="C162" s="85"/>
      <c r="D162" s="84">
        <v>6103616.62</v>
      </c>
      <c r="E162" s="84">
        <v>6103616.62</v>
      </c>
      <c r="F162" s="85"/>
      <c r="G162" s="85"/>
    </row>
    <row r="163" spans="1:7" ht="23.25" customHeight="1">
      <c r="A163" s="80" t="s">
        <v>291</v>
      </c>
      <c r="B163" s="82"/>
      <c r="C163" s="82"/>
      <c r="D163" s="81">
        <v>24192079.22</v>
      </c>
      <c r="E163" s="81">
        <v>24192079.22</v>
      </c>
      <c r="F163" s="82"/>
      <c r="G163" s="82"/>
    </row>
    <row r="164" spans="1:7" ht="23.25" customHeight="1" outlineLevel="1">
      <c r="A164" s="83" t="s">
        <v>292</v>
      </c>
      <c r="B164" s="85"/>
      <c r="C164" s="85"/>
      <c r="D164" s="84">
        <v>13695403.09</v>
      </c>
      <c r="E164" s="84">
        <v>13695403.09</v>
      </c>
      <c r="F164" s="85"/>
      <c r="G164" s="85"/>
    </row>
    <row r="165" spans="1:7" ht="34.5" customHeight="1" outlineLevel="1">
      <c r="A165" s="83" t="s">
        <v>293</v>
      </c>
      <c r="B165" s="85"/>
      <c r="C165" s="85"/>
      <c r="D165" s="84">
        <v>10214996.97</v>
      </c>
      <c r="E165" s="84">
        <v>10214996.97</v>
      </c>
      <c r="F165" s="85"/>
      <c r="G165" s="85"/>
    </row>
    <row r="166" spans="1:7" ht="34.5" customHeight="1" outlineLevel="1">
      <c r="A166" s="83" t="s">
        <v>294</v>
      </c>
      <c r="B166" s="85"/>
      <c r="C166" s="85"/>
      <c r="D166" s="84">
        <v>281679.16</v>
      </c>
      <c r="E166" s="84">
        <v>281679.16</v>
      </c>
      <c r="F166" s="85"/>
      <c r="G166" s="85"/>
    </row>
    <row r="167" spans="1:7" ht="23.25" customHeight="1">
      <c r="A167" s="80" t="s">
        <v>295</v>
      </c>
      <c r="B167" s="82"/>
      <c r="C167" s="82"/>
      <c r="D167" s="81">
        <v>9019010</v>
      </c>
      <c r="E167" s="81">
        <v>9019010</v>
      </c>
      <c r="F167" s="82"/>
      <c r="G167" s="82"/>
    </row>
    <row r="168" spans="1:7" ht="23.25" customHeight="1" outlineLevel="1">
      <c r="A168" s="86" t="s">
        <v>296</v>
      </c>
      <c r="B168" s="88"/>
      <c r="C168" s="88"/>
      <c r="D168" s="87">
        <v>9019010</v>
      </c>
      <c r="E168" s="87">
        <v>9019010</v>
      </c>
      <c r="F168" s="88"/>
      <c r="G168" s="88"/>
    </row>
    <row r="169" spans="1:7" ht="45.75" customHeight="1" outlineLevel="2">
      <c r="A169" s="89" t="s">
        <v>297</v>
      </c>
      <c r="B169" s="85"/>
      <c r="C169" s="85"/>
      <c r="D169" s="84">
        <v>9019010</v>
      </c>
      <c r="E169" s="84">
        <v>9019010</v>
      </c>
      <c r="F169" s="85"/>
      <c r="G169" s="85"/>
    </row>
    <row r="170" spans="1:7" ht="12" customHeight="1">
      <c r="A170" s="80" t="s">
        <v>298</v>
      </c>
      <c r="B170" s="82"/>
      <c r="C170" s="82"/>
      <c r="D170" s="81">
        <v>1000</v>
      </c>
      <c r="E170" s="81">
        <v>1000</v>
      </c>
      <c r="F170" s="82"/>
      <c r="G170" s="82"/>
    </row>
    <row r="171" spans="1:7" ht="12" customHeight="1" outlineLevel="1">
      <c r="A171" s="83" t="s">
        <v>299</v>
      </c>
      <c r="B171" s="85"/>
      <c r="C171" s="85"/>
      <c r="D171" s="84">
        <v>1000</v>
      </c>
      <c r="E171" s="84">
        <v>1000</v>
      </c>
      <c r="F171" s="85"/>
      <c r="G171" s="85"/>
    </row>
    <row r="172" spans="1:7" ht="34.5" customHeight="1">
      <c r="A172" s="80" t="s">
        <v>300</v>
      </c>
      <c r="B172" s="82"/>
      <c r="C172" s="82"/>
      <c r="D172" s="81">
        <v>27692612</v>
      </c>
      <c r="E172" s="81">
        <v>27692612</v>
      </c>
      <c r="F172" s="82"/>
      <c r="G172" s="82"/>
    </row>
    <row r="173" spans="1:7" ht="34.5" customHeight="1" outlineLevel="1">
      <c r="A173" s="86" t="s">
        <v>301</v>
      </c>
      <c r="B173" s="88"/>
      <c r="C173" s="88"/>
      <c r="D173" s="87">
        <v>27692612</v>
      </c>
      <c r="E173" s="87">
        <v>27692612</v>
      </c>
      <c r="F173" s="88"/>
      <c r="G173" s="88"/>
    </row>
    <row r="174" spans="1:7" ht="45.75" customHeight="1" outlineLevel="2">
      <c r="A174" s="89" t="s">
        <v>302</v>
      </c>
      <c r="B174" s="85"/>
      <c r="C174" s="85"/>
      <c r="D174" s="84">
        <v>27692612</v>
      </c>
      <c r="E174" s="84">
        <v>27692612</v>
      </c>
      <c r="F174" s="85"/>
      <c r="G174" s="85"/>
    </row>
    <row r="175" spans="1:7" ht="12" customHeight="1">
      <c r="A175" s="80" t="s">
        <v>303</v>
      </c>
      <c r="B175" s="82"/>
      <c r="C175" s="82"/>
      <c r="D175" s="81">
        <v>201880574.88</v>
      </c>
      <c r="E175" s="81">
        <v>201880574.88</v>
      </c>
      <c r="F175" s="82"/>
      <c r="G175" s="82"/>
    </row>
    <row r="176" spans="1:7" ht="12" customHeight="1" outlineLevel="1">
      <c r="A176" s="83" t="s">
        <v>304</v>
      </c>
      <c r="B176" s="85"/>
      <c r="C176" s="85"/>
      <c r="D176" s="84">
        <v>198146081.88</v>
      </c>
      <c r="E176" s="84">
        <v>198146081.88</v>
      </c>
      <c r="F176" s="85"/>
      <c r="G176" s="85"/>
    </row>
    <row r="177" spans="1:7" ht="23.25" customHeight="1" outlineLevel="1">
      <c r="A177" s="83" t="s">
        <v>305</v>
      </c>
      <c r="B177" s="85"/>
      <c r="C177" s="85"/>
      <c r="D177" s="84">
        <v>246173</v>
      </c>
      <c r="E177" s="84">
        <v>246173</v>
      </c>
      <c r="F177" s="85"/>
      <c r="G177" s="85"/>
    </row>
    <row r="178" spans="1:7" ht="23.25" customHeight="1" outlineLevel="1">
      <c r="A178" s="83" t="s">
        <v>306</v>
      </c>
      <c r="B178" s="85"/>
      <c r="C178" s="85"/>
      <c r="D178" s="84">
        <v>3488320</v>
      </c>
      <c r="E178" s="84">
        <v>3488320</v>
      </c>
      <c r="F178" s="85"/>
      <c r="G178" s="85"/>
    </row>
    <row r="179" spans="1:7" ht="23.25" customHeight="1">
      <c r="A179" s="80" t="s">
        <v>307</v>
      </c>
      <c r="B179" s="82"/>
      <c r="C179" s="82"/>
      <c r="D179" s="81">
        <v>7559090.82</v>
      </c>
      <c r="E179" s="81">
        <v>7559090.82</v>
      </c>
      <c r="F179" s="82"/>
      <c r="G179" s="82"/>
    </row>
    <row r="180" spans="1:7" ht="23.25" customHeight="1" outlineLevel="1">
      <c r="A180" s="83" t="s">
        <v>308</v>
      </c>
      <c r="B180" s="85"/>
      <c r="C180" s="85"/>
      <c r="D180" s="84">
        <v>7559090.82</v>
      </c>
      <c r="E180" s="84">
        <v>7559090.82</v>
      </c>
      <c r="F180" s="85"/>
      <c r="G180" s="85"/>
    </row>
    <row r="181" spans="1:7" ht="12" customHeight="1">
      <c r="A181" s="80" t="s">
        <v>309</v>
      </c>
      <c r="B181" s="82"/>
      <c r="C181" s="82"/>
      <c r="D181" s="81">
        <v>341458511.42</v>
      </c>
      <c r="E181" s="81">
        <v>341458511.42</v>
      </c>
      <c r="F181" s="82"/>
      <c r="G181" s="82"/>
    </row>
    <row r="182" spans="1:7" ht="12" customHeight="1" outlineLevel="1">
      <c r="A182" s="83" t="s">
        <v>310</v>
      </c>
      <c r="B182" s="85"/>
      <c r="C182" s="85"/>
      <c r="D182" s="84">
        <v>339193204.51</v>
      </c>
      <c r="E182" s="84">
        <v>339193204.51</v>
      </c>
      <c r="F182" s="85"/>
      <c r="G182" s="85"/>
    </row>
    <row r="183" spans="1:7" ht="34.5" customHeight="1" outlineLevel="1">
      <c r="A183" s="86" t="s">
        <v>311</v>
      </c>
      <c r="B183" s="88"/>
      <c r="C183" s="88"/>
      <c r="D183" s="87">
        <v>2265306.91</v>
      </c>
      <c r="E183" s="87">
        <v>2265306.91</v>
      </c>
      <c r="F183" s="88"/>
      <c r="G183" s="88"/>
    </row>
    <row r="184" spans="1:7" ht="23.25" customHeight="1" outlineLevel="2">
      <c r="A184" s="89" t="s">
        <v>312</v>
      </c>
      <c r="B184" s="85"/>
      <c r="C184" s="85"/>
      <c r="D184" s="84">
        <v>2265306.91</v>
      </c>
      <c r="E184" s="84">
        <v>2265306.91</v>
      </c>
      <c r="F184" s="85"/>
      <c r="G184" s="85"/>
    </row>
    <row r="185" spans="1:7" ht="12" customHeight="1">
      <c r="A185" s="94" t="s">
        <v>313</v>
      </c>
      <c r="B185" s="95">
        <v>27240874520.14</v>
      </c>
      <c r="C185" s="95">
        <v>27240874520.14</v>
      </c>
      <c r="D185" s="95">
        <v>16378171408.710001</v>
      </c>
      <c r="E185" s="95">
        <v>16378171408.710001</v>
      </c>
      <c r="F185" s="95">
        <v>27433839087.51</v>
      </c>
      <c r="G185" s="95">
        <v>27433839087.51</v>
      </c>
    </row>
    <row r="187" ht="12.75">
      <c r="F187" s="141">
        <f>F62</f>
        <v>90740474.17</v>
      </c>
    </row>
    <row r="188" ht="12.75">
      <c r="F188" s="141">
        <f>F185-F187</f>
        <v>27343098613.34</v>
      </c>
    </row>
    <row r="193" ht="12.75">
      <c r="F193" s="141">
        <f>F6+F15+F17+F35+F47+F53+F60+F63+F74+F83</f>
        <v>27278419099.829998</v>
      </c>
    </row>
    <row r="194" ht="12.75">
      <c r="F194" s="141">
        <f>F193-F187</f>
        <v>27187678625.66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48"/>
      <c r="C1" s="45"/>
      <c r="D1" s="45" t="s">
        <v>314</v>
      </c>
      <c r="E1" s="96"/>
    </row>
    <row r="2" spans="2:5" ht="15">
      <c r="B2" s="48"/>
      <c r="C2" s="45" t="s">
        <v>0</v>
      </c>
      <c r="D2" s="45"/>
      <c r="E2" s="96"/>
    </row>
    <row r="3" spans="2:5" ht="15">
      <c r="B3" s="48"/>
      <c r="C3" s="45" t="s">
        <v>67</v>
      </c>
      <c r="D3" s="45"/>
      <c r="E3" s="96"/>
    </row>
    <row r="4" spans="2:5" ht="15">
      <c r="B4" s="48"/>
      <c r="C4" s="48"/>
      <c r="D4" s="48"/>
      <c r="E4" s="48"/>
    </row>
    <row r="5" spans="2:5" ht="15.75">
      <c r="B5" s="47" t="s">
        <v>315</v>
      </c>
      <c r="C5" s="48"/>
      <c r="D5" s="48"/>
      <c r="E5" s="48"/>
    </row>
    <row r="6" spans="2:5" ht="15.75">
      <c r="B6" s="47"/>
      <c r="C6" s="48"/>
      <c r="D6" s="48"/>
      <c r="E6" s="48"/>
    </row>
    <row r="7" spans="2:5" ht="15.75">
      <c r="B7" s="49" t="s">
        <v>381</v>
      </c>
      <c r="C7" s="48"/>
      <c r="D7" s="48"/>
      <c r="E7" s="48"/>
    </row>
    <row r="8" spans="2:5" ht="15">
      <c r="B8" s="48"/>
      <c r="C8" s="48"/>
      <c r="D8" s="48"/>
      <c r="E8" s="48"/>
    </row>
    <row r="9" spans="2:5" ht="12.75" customHeight="1">
      <c r="B9" s="48"/>
      <c r="C9" s="48"/>
      <c r="D9" s="48"/>
      <c r="E9" s="50" t="s">
        <v>69</v>
      </c>
    </row>
    <row r="10" spans="2:5" ht="3" customHeight="1" hidden="1">
      <c r="B10" s="48"/>
      <c r="C10" s="48"/>
      <c r="D10" s="48"/>
      <c r="E10" s="48"/>
    </row>
    <row r="11" spans="2:5" ht="15.75" thickBot="1">
      <c r="B11" s="48"/>
      <c r="C11" s="48"/>
      <c r="D11" s="48"/>
      <c r="E11" s="48"/>
    </row>
    <row r="12" spans="2:5" ht="63.75" customHeight="1" thickBot="1">
      <c r="B12" s="51" t="s">
        <v>8</v>
      </c>
      <c r="C12" s="52" t="s">
        <v>1</v>
      </c>
      <c r="D12" s="52" t="s">
        <v>9</v>
      </c>
      <c r="E12" s="52" t="s">
        <v>316</v>
      </c>
    </row>
    <row r="13" spans="2:5" ht="16.5" thickBot="1">
      <c r="B13" s="53" t="s">
        <v>317</v>
      </c>
      <c r="C13" s="54">
        <v>10</v>
      </c>
      <c r="D13" s="97">
        <v>891640</v>
      </c>
      <c r="E13" s="97">
        <v>807228</v>
      </c>
    </row>
    <row r="14" spans="2:5" ht="34.5" customHeight="1" thickBot="1">
      <c r="B14" s="53" t="s">
        <v>318</v>
      </c>
      <c r="C14" s="54">
        <v>11</v>
      </c>
      <c r="D14" s="98">
        <v>550898</v>
      </c>
      <c r="E14" s="99">
        <v>539319</v>
      </c>
    </row>
    <row r="15" spans="2:5" ht="30.75" customHeight="1" thickBot="1">
      <c r="B15" s="53" t="s">
        <v>319</v>
      </c>
      <c r="C15" s="54">
        <v>12</v>
      </c>
      <c r="D15" s="62">
        <f>D13-D14</f>
        <v>340742</v>
      </c>
      <c r="E15" s="62">
        <f>E13-E14</f>
        <v>267909</v>
      </c>
    </row>
    <row r="16" spans="2:5" ht="24.75" customHeight="1" thickBot="1">
      <c r="B16" s="53" t="s">
        <v>320</v>
      </c>
      <c r="C16" s="54">
        <v>13</v>
      </c>
      <c r="D16" s="57">
        <v>6104</v>
      </c>
      <c r="E16" s="57">
        <v>6338</v>
      </c>
    </row>
    <row r="17" spans="2:5" ht="21" customHeight="1" thickBot="1">
      <c r="B17" s="53" t="s">
        <v>321</v>
      </c>
      <c r="C17" s="54">
        <v>14</v>
      </c>
      <c r="D17" s="57">
        <v>24192</v>
      </c>
      <c r="E17" s="57">
        <v>24699</v>
      </c>
    </row>
    <row r="18" spans="2:7" ht="16.5" thickBot="1">
      <c r="B18" s="53" t="s">
        <v>322</v>
      </c>
      <c r="C18" s="54">
        <v>15</v>
      </c>
      <c r="D18" s="57"/>
      <c r="E18" s="57"/>
      <c r="G18" s="66"/>
    </row>
    <row r="19" spans="2:5" ht="16.5" thickBot="1">
      <c r="B19" s="53" t="s">
        <v>323</v>
      </c>
      <c r="C19" s="54">
        <v>16</v>
      </c>
      <c r="D19" s="57">
        <v>14</v>
      </c>
      <c r="E19" s="57">
        <v>171</v>
      </c>
    </row>
    <row r="20" spans="2:5" ht="35.25" customHeight="1" thickBot="1">
      <c r="B20" s="53" t="s">
        <v>324</v>
      </c>
      <c r="C20" s="54">
        <v>20</v>
      </c>
      <c r="D20" s="57">
        <f>D15-D16-D17+D19-D18</f>
        <v>310460</v>
      </c>
      <c r="E20" s="57">
        <f>E15-E16-E17+E19</f>
        <v>237043</v>
      </c>
    </row>
    <row r="21" spans="2:5" ht="24" customHeight="1" thickBot="1">
      <c r="B21" s="53" t="s">
        <v>325</v>
      </c>
      <c r="C21" s="54">
        <v>21</v>
      </c>
      <c r="D21" s="57">
        <v>7851</v>
      </c>
      <c r="E21" s="57">
        <v>393</v>
      </c>
    </row>
    <row r="22" spans="2:5" ht="29.25" customHeight="1" thickBot="1">
      <c r="B22" s="53" t="s">
        <v>326</v>
      </c>
      <c r="C22" s="54">
        <v>22</v>
      </c>
      <c r="D22" s="57">
        <v>9019</v>
      </c>
      <c r="E22" s="57">
        <v>12424</v>
      </c>
    </row>
    <row r="23" spans="2:5" ht="62.25" customHeight="1" thickBot="1">
      <c r="B23" s="53" t="s">
        <v>327</v>
      </c>
      <c r="C23" s="54">
        <v>23</v>
      </c>
      <c r="D23" s="57"/>
      <c r="E23" s="57"/>
    </row>
    <row r="24" spans="2:5" ht="20.25" customHeight="1" thickBot="1">
      <c r="B24" s="53" t="s">
        <v>328</v>
      </c>
      <c r="C24" s="54">
        <v>24</v>
      </c>
      <c r="D24" s="57"/>
      <c r="E24" s="57"/>
    </row>
    <row r="25" spans="2:5" ht="17.25" customHeight="1" thickBot="1">
      <c r="B25" s="53" t="s">
        <v>329</v>
      </c>
      <c r="C25" s="54">
        <v>25</v>
      </c>
      <c r="D25" s="57"/>
      <c r="E25" s="57"/>
    </row>
    <row r="26" spans="2:5" ht="36" customHeight="1" thickBot="1">
      <c r="B26" s="53" t="s">
        <v>330</v>
      </c>
      <c r="C26" s="54">
        <v>100</v>
      </c>
      <c r="D26" s="62">
        <f>D20+D21-D22-D25</f>
        <v>309292</v>
      </c>
      <c r="E26" s="62">
        <f>E20+E21-E22</f>
        <v>225012</v>
      </c>
    </row>
    <row r="27" spans="2:5" ht="23.25" customHeight="1" thickBot="1">
      <c r="B27" s="53" t="s">
        <v>331</v>
      </c>
      <c r="C27" s="51">
        <v>101</v>
      </c>
      <c r="D27" s="100">
        <v>27693</v>
      </c>
      <c r="E27" s="100">
        <v>27623</v>
      </c>
    </row>
    <row r="28" spans="2:5" ht="54.75" customHeight="1" thickBot="1">
      <c r="B28" s="53" t="s">
        <v>332</v>
      </c>
      <c r="C28" s="54">
        <v>200</v>
      </c>
      <c r="D28" s="57">
        <f>D26-D27</f>
        <v>281599</v>
      </c>
      <c r="E28" s="57">
        <f>E26-E27</f>
        <v>197389</v>
      </c>
    </row>
    <row r="29" spans="2:5" ht="48.75" customHeight="1" thickBot="1">
      <c r="B29" s="53" t="s">
        <v>333</v>
      </c>
      <c r="C29" s="54">
        <v>201</v>
      </c>
      <c r="D29" s="57"/>
      <c r="E29" s="57"/>
    </row>
    <row r="30" spans="2:5" ht="33.75" customHeight="1" thickBot="1">
      <c r="B30" s="53" t="s">
        <v>334</v>
      </c>
      <c r="C30" s="54">
        <v>300</v>
      </c>
      <c r="D30" s="62">
        <f>D28+D29</f>
        <v>281599</v>
      </c>
      <c r="E30" s="62">
        <f>E28+E29</f>
        <v>197389</v>
      </c>
    </row>
    <row r="31" spans="2:5" ht="16.5" thickBot="1">
      <c r="B31" s="53" t="s">
        <v>335</v>
      </c>
      <c r="C31" s="54"/>
      <c r="D31" s="57">
        <f>D30*78.64%</f>
        <v>221449.4536</v>
      </c>
      <c r="E31" s="57">
        <f>E30*78.64%</f>
        <v>155226.7096</v>
      </c>
    </row>
    <row r="32" spans="2:5" ht="16.5" thickBot="1">
      <c r="B32" s="53" t="s">
        <v>336</v>
      </c>
      <c r="C32" s="54"/>
      <c r="D32" s="57">
        <f>D30-D31</f>
        <v>60149.54639999999</v>
      </c>
      <c r="E32" s="57">
        <f>E30-E31</f>
        <v>42162.2904</v>
      </c>
    </row>
    <row r="33" spans="2:5" ht="15">
      <c r="B33" s="101"/>
      <c r="C33" s="48"/>
      <c r="D33" s="48"/>
      <c r="E33" s="102"/>
    </row>
    <row r="34" spans="2:5" ht="15">
      <c r="B34" s="103" t="s">
        <v>2</v>
      </c>
      <c r="C34" s="48"/>
      <c r="D34" s="48"/>
      <c r="E34" s="102"/>
    </row>
    <row r="35" spans="2:5" ht="15">
      <c r="B35" s="101"/>
      <c r="C35" s="48"/>
      <c r="D35" s="48"/>
      <c r="E35" s="102"/>
    </row>
    <row r="36" spans="2:5" ht="15">
      <c r="B36" s="103" t="s">
        <v>3</v>
      </c>
      <c r="C36" s="48"/>
      <c r="D36" s="48"/>
      <c r="E36" s="102"/>
    </row>
    <row r="37" spans="2:4" ht="18">
      <c r="B37" s="104"/>
      <c r="D37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M6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05" customFormat="1" ht="12" customHeight="1"/>
    <row r="2" s="105" customFormat="1" ht="12.75" hidden="1"/>
    <row r="3" s="105" customFormat="1" ht="12.75" hidden="1"/>
    <row r="4" s="105" customFormat="1" ht="12.75" hidden="1"/>
    <row r="5" s="105" customFormat="1" ht="12.75"/>
    <row r="6" s="105" customFormat="1" ht="12.75"/>
    <row r="7" spans="1:8" s="105" customFormat="1" ht="12.75">
      <c r="A7" s="106" t="str">
        <f>+'[1]Ф1'!A1</f>
        <v>Введите название компании</v>
      </c>
      <c r="B7" s="106"/>
      <c r="C7" s="107" t="s">
        <v>337</v>
      </c>
      <c r="D7" s="107"/>
      <c r="E7" s="108"/>
      <c r="F7" s="107"/>
      <c r="G7" s="107"/>
      <c r="H7" s="107"/>
    </row>
    <row r="8" spans="1:8" s="110" customFormat="1" ht="15.75" customHeight="1">
      <c r="A8" s="109" t="s">
        <v>338</v>
      </c>
      <c r="B8" s="309" t="s">
        <v>380</v>
      </c>
      <c r="C8" s="309"/>
      <c r="D8" s="309"/>
      <c r="E8" s="309"/>
      <c r="F8" s="309"/>
      <c r="G8" s="310"/>
      <c r="H8" s="310"/>
    </row>
    <row r="9" s="105" customFormat="1" ht="13.5" thickBot="1"/>
    <row r="10" spans="1:13" s="105" customFormat="1" ht="21.75" customHeight="1" thickBot="1">
      <c r="A10" s="111" t="s">
        <v>339</v>
      </c>
      <c r="B10" s="311"/>
      <c r="C10" s="306" t="s">
        <v>340</v>
      </c>
      <c r="D10" s="306" t="s">
        <v>341</v>
      </c>
      <c r="E10" s="306" t="s">
        <v>342</v>
      </c>
      <c r="F10" s="306" t="s">
        <v>343</v>
      </c>
      <c r="G10" s="306" t="s">
        <v>344</v>
      </c>
      <c r="H10" s="306" t="s">
        <v>345</v>
      </c>
      <c r="I10" s="306" t="s">
        <v>346</v>
      </c>
      <c r="J10" s="306" t="s">
        <v>122</v>
      </c>
      <c r="K10" s="306" t="s">
        <v>347</v>
      </c>
      <c r="L10" s="306" t="s">
        <v>348</v>
      </c>
      <c r="M10" s="308" t="s">
        <v>313</v>
      </c>
    </row>
    <row r="11" spans="1:13" s="105" customFormat="1" ht="63.75" customHeight="1" thickBot="1">
      <c r="A11" s="111"/>
      <c r="B11" s="311"/>
      <c r="C11" s="307"/>
      <c r="D11" s="307"/>
      <c r="E11" s="306"/>
      <c r="F11" s="307"/>
      <c r="G11" s="306"/>
      <c r="H11" s="306"/>
      <c r="I11" s="306"/>
      <c r="J11" s="307"/>
      <c r="K11" s="306"/>
      <c r="L11" s="306"/>
      <c r="M11" s="308"/>
    </row>
    <row r="12" spans="1:13" s="105" customFormat="1" ht="13.5" thickBot="1">
      <c r="A12" s="112"/>
      <c r="B12" s="113"/>
      <c r="C12" s="114" t="s">
        <v>349</v>
      </c>
      <c r="D12" s="114" t="s">
        <v>349</v>
      </c>
      <c r="E12" s="114" t="s">
        <v>349</v>
      </c>
      <c r="F12" s="114" t="s">
        <v>349</v>
      </c>
      <c r="G12" s="114" t="s">
        <v>349</v>
      </c>
      <c r="H12" s="114" t="s">
        <v>349</v>
      </c>
      <c r="I12" s="114" t="s">
        <v>349</v>
      </c>
      <c r="J12" s="114" t="s">
        <v>349</v>
      </c>
      <c r="K12" s="114" t="s">
        <v>349</v>
      </c>
      <c r="L12" s="114" t="s">
        <v>349</v>
      </c>
      <c r="M12" s="114" t="s">
        <v>349</v>
      </c>
    </row>
    <row r="13" spans="1:13" s="105" customFormat="1" ht="24.75" customHeight="1" thickBot="1">
      <c r="A13" s="115"/>
      <c r="B13" s="116" t="s">
        <v>378</v>
      </c>
      <c r="C13" s="117">
        <v>1712762</v>
      </c>
      <c r="D13" s="117">
        <v>-38924</v>
      </c>
      <c r="E13" s="117"/>
      <c r="F13" s="117">
        <v>7754455</v>
      </c>
      <c r="G13" s="117"/>
      <c r="H13" s="117"/>
      <c r="I13" s="117"/>
      <c r="J13" s="117">
        <v>5024692</v>
      </c>
      <c r="K13" s="118">
        <f>SUM(C13:J13)</f>
        <v>14452985</v>
      </c>
      <c r="L13" s="117"/>
      <c r="M13" s="118">
        <f aca="true" t="shared" si="0" ref="M13:M34">+K13+L13</f>
        <v>14452985</v>
      </c>
    </row>
    <row r="14" spans="1:13" s="105" customFormat="1" ht="39.75" customHeight="1" thickBot="1">
      <c r="A14" s="115" t="s">
        <v>350</v>
      </c>
      <c r="B14" s="119" t="s">
        <v>351</v>
      </c>
      <c r="C14" s="120"/>
      <c r="D14" s="120"/>
      <c r="E14" s="120"/>
      <c r="F14" s="120"/>
      <c r="G14" s="120"/>
      <c r="H14" s="120"/>
      <c r="I14" s="120"/>
      <c r="J14" s="120"/>
      <c r="K14" s="121">
        <f aca="true" t="shared" si="1" ref="K14:K34">+SUM(C14:J14)</f>
        <v>0</v>
      </c>
      <c r="L14" s="120"/>
      <c r="M14" s="121">
        <f t="shared" si="0"/>
        <v>0</v>
      </c>
    </row>
    <row r="15" spans="1:13" s="105" customFormat="1" ht="34.5" customHeight="1" thickBot="1">
      <c r="A15" s="115" t="s">
        <v>350</v>
      </c>
      <c r="B15" s="119" t="s">
        <v>352</v>
      </c>
      <c r="C15" s="120"/>
      <c r="D15" s="120"/>
      <c r="E15" s="120"/>
      <c r="F15" s="120"/>
      <c r="G15" s="120"/>
      <c r="H15" s="120"/>
      <c r="I15" s="120"/>
      <c r="J15" s="120"/>
      <c r="K15" s="121">
        <f t="shared" si="1"/>
        <v>0</v>
      </c>
      <c r="L15" s="120"/>
      <c r="M15" s="121">
        <f t="shared" si="0"/>
        <v>0</v>
      </c>
    </row>
    <row r="16" spans="1:13" s="105" customFormat="1" ht="51.75" customHeight="1" thickBot="1">
      <c r="A16" s="115" t="s">
        <v>350</v>
      </c>
      <c r="B16" s="119" t="s">
        <v>353</v>
      </c>
      <c r="C16" s="120"/>
      <c r="D16" s="120"/>
      <c r="E16" s="120"/>
      <c r="F16" s="120"/>
      <c r="G16" s="120"/>
      <c r="H16" s="120"/>
      <c r="I16" s="120"/>
      <c r="J16" s="120"/>
      <c r="K16" s="121">
        <f t="shared" si="1"/>
        <v>0</v>
      </c>
      <c r="L16" s="120"/>
      <c r="M16" s="121">
        <f t="shared" si="0"/>
        <v>0</v>
      </c>
    </row>
    <row r="17" spans="1:13" s="105" customFormat="1" ht="29.25" customHeight="1" thickBot="1">
      <c r="A17" s="115" t="s">
        <v>354</v>
      </c>
      <c r="B17" s="119" t="s">
        <v>355</v>
      </c>
      <c r="C17" s="120"/>
      <c r="D17" s="120"/>
      <c r="E17" s="120"/>
      <c r="F17" s="120">
        <v>-17373</v>
      </c>
      <c r="G17" s="120"/>
      <c r="H17" s="120"/>
      <c r="I17" s="120"/>
      <c r="J17" s="120"/>
      <c r="K17" s="121">
        <f>+SUM(C17:J17)</f>
        <v>-17373</v>
      </c>
      <c r="L17" s="120"/>
      <c r="M17" s="121">
        <f t="shared" si="0"/>
        <v>-17373</v>
      </c>
    </row>
    <row r="18" spans="1:13" s="105" customFormat="1" ht="29.25" customHeight="1" thickBot="1">
      <c r="A18" s="115" t="s">
        <v>350</v>
      </c>
      <c r="B18" s="119" t="s">
        <v>356</v>
      </c>
      <c r="C18" s="120"/>
      <c r="D18" s="120"/>
      <c r="E18" s="120"/>
      <c r="F18" s="120"/>
      <c r="G18" s="120"/>
      <c r="H18" s="120"/>
      <c r="I18" s="120"/>
      <c r="J18" s="120"/>
      <c r="K18" s="121">
        <f t="shared" si="1"/>
        <v>0</v>
      </c>
      <c r="L18" s="120"/>
      <c r="M18" s="121">
        <f t="shared" si="0"/>
        <v>0</v>
      </c>
    </row>
    <row r="19" spans="1:13" s="105" customFormat="1" ht="40.5" customHeight="1" thickBot="1">
      <c r="A19" s="115" t="s">
        <v>350</v>
      </c>
      <c r="B19" s="116" t="s">
        <v>357</v>
      </c>
      <c r="C19" s="121">
        <f aca="true" t="shared" si="2" ref="C19:J19">+SUM(C14:C18)</f>
        <v>0</v>
      </c>
      <c r="D19" s="121">
        <f t="shared" si="2"/>
        <v>0</v>
      </c>
      <c r="E19" s="121">
        <f t="shared" si="2"/>
        <v>0</v>
      </c>
      <c r="F19" s="121"/>
      <c r="G19" s="121">
        <f t="shared" si="2"/>
        <v>0</v>
      </c>
      <c r="H19" s="121">
        <f t="shared" si="2"/>
        <v>0</v>
      </c>
      <c r="I19" s="121">
        <f t="shared" si="2"/>
        <v>0</v>
      </c>
      <c r="J19" s="121">
        <f t="shared" si="2"/>
        <v>0</v>
      </c>
      <c r="K19" s="121">
        <f t="shared" si="1"/>
        <v>0</v>
      </c>
      <c r="L19" s="121">
        <f>+SUM(L14:L18)</f>
        <v>0</v>
      </c>
      <c r="M19" s="121">
        <f t="shared" si="0"/>
        <v>0</v>
      </c>
    </row>
    <row r="20" spans="1:13" s="105" customFormat="1" ht="27.75" customHeight="1" thickBot="1">
      <c r="A20" s="115"/>
      <c r="B20" s="119" t="s">
        <v>358</v>
      </c>
      <c r="C20" s="120"/>
      <c r="D20" s="120"/>
      <c r="E20" s="120"/>
      <c r="F20" s="120"/>
      <c r="G20" s="120"/>
      <c r="H20" s="120"/>
      <c r="I20" s="120"/>
      <c r="J20" s="120"/>
      <c r="K20" s="121">
        <f t="shared" si="1"/>
        <v>0</v>
      </c>
      <c r="L20" s="120"/>
      <c r="M20" s="121">
        <f t="shared" si="0"/>
        <v>0</v>
      </c>
    </row>
    <row r="21" spans="1:13" s="105" customFormat="1" ht="46.5" customHeight="1" thickBot="1">
      <c r="A21" s="115" t="s">
        <v>359</v>
      </c>
      <c r="B21" s="119" t="s">
        <v>360</v>
      </c>
      <c r="C21" s="120"/>
      <c r="D21" s="120"/>
      <c r="E21" s="120"/>
      <c r="F21" s="120"/>
      <c r="G21" s="120"/>
      <c r="H21" s="120"/>
      <c r="I21" s="120"/>
      <c r="J21" s="120"/>
      <c r="K21" s="121">
        <f t="shared" si="1"/>
        <v>0</v>
      </c>
      <c r="L21" s="120"/>
      <c r="M21" s="121">
        <f t="shared" si="0"/>
        <v>0</v>
      </c>
    </row>
    <row r="22" spans="1:13" s="105" customFormat="1" ht="70.5" customHeight="1" thickBot="1">
      <c r="A22" s="115" t="s">
        <v>361</v>
      </c>
      <c r="B22" s="119" t="s">
        <v>362</v>
      </c>
      <c r="C22" s="120"/>
      <c r="D22" s="120"/>
      <c r="E22" s="120"/>
      <c r="F22" s="120"/>
      <c r="G22" s="120"/>
      <c r="H22" s="120"/>
      <c r="I22" s="120"/>
      <c r="J22" s="120"/>
      <c r="K22" s="121">
        <f t="shared" si="1"/>
        <v>0</v>
      </c>
      <c r="L22" s="120"/>
      <c r="M22" s="121">
        <f t="shared" si="0"/>
        <v>0</v>
      </c>
    </row>
    <row r="23" spans="1:13" s="105" customFormat="1" ht="37.5" customHeight="1" thickBot="1">
      <c r="A23" s="115"/>
      <c r="B23" s="119" t="s">
        <v>363</v>
      </c>
      <c r="C23" s="120"/>
      <c r="D23" s="120"/>
      <c r="E23" s="120"/>
      <c r="F23" s="120">
        <v>-683566</v>
      </c>
      <c r="G23" s="120"/>
      <c r="H23" s="120"/>
      <c r="I23" s="120"/>
      <c r="J23" s="120">
        <v>683566</v>
      </c>
      <c r="K23" s="121">
        <f t="shared" si="1"/>
        <v>0</v>
      </c>
      <c r="L23" s="120"/>
      <c r="M23" s="121">
        <f t="shared" si="0"/>
        <v>0</v>
      </c>
    </row>
    <row r="24" spans="1:13" s="105" customFormat="1" ht="16.5" customHeight="1" thickBot="1">
      <c r="A24" s="115"/>
      <c r="B24" s="119" t="s">
        <v>364</v>
      </c>
      <c r="C24" s="120"/>
      <c r="D24" s="120"/>
      <c r="E24" s="120"/>
      <c r="F24" s="120"/>
      <c r="G24" s="120"/>
      <c r="H24" s="120"/>
      <c r="I24" s="120"/>
      <c r="J24" s="120"/>
      <c r="K24" s="121">
        <f t="shared" si="1"/>
        <v>0</v>
      </c>
      <c r="L24" s="120"/>
      <c r="M24" s="121">
        <f t="shared" si="0"/>
        <v>0</v>
      </c>
    </row>
    <row r="25" spans="1:13" s="105" customFormat="1" ht="26.25" customHeight="1" thickBot="1">
      <c r="A25" s="115" t="s">
        <v>365</v>
      </c>
      <c r="B25" s="122" t="s">
        <v>366</v>
      </c>
      <c r="C25" s="120"/>
      <c r="D25" s="120"/>
      <c r="E25" s="120"/>
      <c r="F25" s="120"/>
      <c r="G25" s="120"/>
      <c r="H25" s="120"/>
      <c r="I25" s="120"/>
      <c r="J25" s="123">
        <v>954556</v>
      </c>
      <c r="K25" s="121">
        <f t="shared" si="1"/>
        <v>954556</v>
      </c>
      <c r="L25" s="120"/>
      <c r="M25" s="121">
        <f t="shared" si="0"/>
        <v>954556</v>
      </c>
    </row>
    <row r="26" spans="1:13" s="105" customFormat="1" ht="23.25" thickBot="1">
      <c r="A26" s="115" t="s">
        <v>367</v>
      </c>
      <c r="B26" s="116" t="s">
        <v>368</v>
      </c>
      <c r="C26" s="120">
        <f aca="true" t="shared" si="3" ref="C26:I26">+SUM(C19:C25)</f>
        <v>0</v>
      </c>
      <c r="D26" s="120">
        <f t="shared" si="3"/>
        <v>0</v>
      </c>
      <c r="E26" s="120">
        <f t="shared" si="3"/>
        <v>0</v>
      </c>
      <c r="F26" s="120">
        <f>F13+F17+F23</f>
        <v>7053516</v>
      </c>
      <c r="G26" s="120">
        <f t="shared" si="3"/>
        <v>0</v>
      </c>
      <c r="H26" s="120">
        <f t="shared" si="3"/>
        <v>0</v>
      </c>
      <c r="I26" s="120">
        <f t="shared" si="3"/>
        <v>0</v>
      </c>
      <c r="J26" s="123">
        <f>J13+J23+J25</f>
        <v>6662814</v>
      </c>
      <c r="K26" s="121">
        <f>+SUM(C26:J26)</f>
        <v>13716330</v>
      </c>
      <c r="L26" s="120">
        <f>+SUM(L19:L25)</f>
        <v>0</v>
      </c>
      <c r="M26" s="121">
        <f>+K26+L26</f>
        <v>13716330</v>
      </c>
    </row>
    <row r="27" spans="1:13" s="105" customFormat="1" ht="25.5" customHeight="1" thickBot="1">
      <c r="A27" s="115" t="s">
        <v>369</v>
      </c>
      <c r="B27" s="119" t="s">
        <v>370</v>
      </c>
      <c r="C27" s="120"/>
      <c r="D27" s="120"/>
      <c r="E27" s="120"/>
      <c r="F27" s="120"/>
      <c r="G27" s="120"/>
      <c r="H27" s="120"/>
      <c r="I27" s="120"/>
      <c r="J27" s="120"/>
      <c r="K27" s="121">
        <f t="shared" si="1"/>
        <v>0</v>
      </c>
      <c r="L27" s="120"/>
      <c r="M27" s="121">
        <f t="shared" si="0"/>
        <v>0</v>
      </c>
    </row>
    <row r="28" spans="1:13" s="105" customFormat="1" ht="25.5" customHeight="1" thickBot="1">
      <c r="A28" s="115"/>
      <c r="B28" s="119" t="s">
        <v>371</v>
      </c>
      <c r="C28" s="120"/>
      <c r="D28" s="120"/>
      <c r="E28" s="120"/>
      <c r="F28" s="120"/>
      <c r="G28" s="120"/>
      <c r="H28" s="120"/>
      <c r="I28" s="120"/>
      <c r="J28" s="120"/>
      <c r="K28" s="121">
        <f t="shared" si="1"/>
        <v>0</v>
      </c>
      <c r="L28" s="120"/>
      <c r="M28" s="121">
        <f t="shared" si="0"/>
        <v>0</v>
      </c>
    </row>
    <row r="29" spans="1:13" s="105" customFormat="1" ht="27" customHeight="1" thickBot="1">
      <c r="A29" s="115" t="s">
        <v>369</v>
      </c>
      <c r="B29" s="119" t="s">
        <v>372</v>
      </c>
      <c r="C29" s="120"/>
      <c r="D29" s="120"/>
      <c r="E29" s="120"/>
      <c r="F29" s="120"/>
      <c r="G29" s="120"/>
      <c r="H29" s="120"/>
      <c r="I29" s="120"/>
      <c r="J29" s="120"/>
      <c r="K29" s="121">
        <f t="shared" si="1"/>
        <v>0</v>
      </c>
      <c r="L29" s="120"/>
      <c r="M29" s="121">
        <f t="shared" si="0"/>
        <v>0</v>
      </c>
    </row>
    <row r="30" spans="1:13" s="105" customFormat="1" ht="23.25" customHeight="1" thickBot="1">
      <c r="A30" s="115" t="s">
        <v>369</v>
      </c>
      <c r="B30" s="119" t="s">
        <v>373</v>
      </c>
      <c r="C30" s="120"/>
      <c r="D30" s="120"/>
      <c r="E30" s="120"/>
      <c r="F30" s="120"/>
      <c r="G30" s="120"/>
      <c r="H30" s="120"/>
      <c r="I30" s="120"/>
      <c r="J30" s="120"/>
      <c r="K30" s="121">
        <f t="shared" si="1"/>
        <v>0</v>
      </c>
      <c r="L30" s="120"/>
      <c r="M30" s="121">
        <f t="shared" si="0"/>
        <v>0</v>
      </c>
    </row>
    <row r="31" spans="1:13" s="105" customFormat="1" ht="27.75" customHeight="1" thickBot="1">
      <c r="A31" s="115" t="s">
        <v>369</v>
      </c>
      <c r="B31" s="119" t="s">
        <v>374</v>
      </c>
      <c r="C31" s="120"/>
      <c r="D31" s="120"/>
      <c r="E31" s="120"/>
      <c r="F31" s="120"/>
      <c r="G31" s="120"/>
      <c r="H31" s="120"/>
      <c r="I31" s="120"/>
      <c r="J31" s="120"/>
      <c r="K31" s="121">
        <f t="shared" si="1"/>
        <v>0</v>
      </c>
      <c r="L31" s="120"/>
      <c r="M31" s="121">
        <f t="shared" si="0"/>
        <v>0</v>
      </c>
    </row>
    <row r="32" spans="1:13" s="105" customFormat="1" ht="25.5" customHeight="1" thickBot="1">
      <c r="A32" s="115"/>
      <c r="B32" s="119" t="s">
        <v>375</v>
      </c>
      <c r="C32" s="120"/>
      <c r="D32" s="120"/>
      <c r="E32" s="120"/>
      <c r="F32" s="120"/>
      <c r="G32" s="120"/>
      <c r="H32" s="120"/>
      <c r="I32" s="120"/>
      <c r="J32" s="120"/>
      <c r="K32" s="121">
        <f t="shared" si="1"/>
        <v>0</v>
      </c>
      <c r="L32" s="120"/>
      <c r="M32" s="121">
        <f t="shared" si="0"/>
        <v>0</v>
      </c>
    </row>
    <row r="33" spans="1:13" s="105" customFormat="1" ht="35.25" customHeight="1" thickBot="1">
      <c r="A33" s="115" t="s">
        <v>369</v>
      </c>
      <c r="B33" s="119" t="s">
        <v>376</v>
      </c>
      <c r="C33" s="120"/>
      <c r="D33" s="120"/>
      <c r="E33" s="120"/>
      <c r="F33" s="120"/>
      <c r="G33" s="120"/>
      <c r="H33" s="120"/>
      <c r="I33" s="120"/>
      <c r="J33" s="120"/>
      <c r="K33" s="121">
        <f t="shared" si="1"/>
        <v>0</v>
      </c>
      <c r="L33" s="120"/>
      <c r="M33" s="121">
        <f t="shared" si="0"/>
        <v>0</v>
      </c>
    </row>
    <row r="34" spans="1:13" s="105" customFormat="1" ht="27" customHeight="1" thickBot="1">
      <c r="A34" s="115" t="s">
        <v>369</v>
      </c>
      <c r="B34" s="119" t="s">
        <v>377</v>
      </c>
      <c r="C34" s="120"/>
      <c r="D34" s="120"/>
      <c r="E34" s="120"/>
      <c r="F34" s="120"/>
      <c r="G34" s="120"/>
      <c r="H34" s="120"/>
      <c r="I34" s="120"/>
      <c r="J34" s="120">
        <v>-428420</v>
      </c>
      <c r="K34" s="121">
        <f t="shared" si="1"/>
        <v>-428420</v>
      </c>
      <c r="L34" s="120"/>
      <c r="M34" s="121">
        <f t="shared" si="0"/>
        <v>-428420</v>
      </c>
    </row>
    <row r="35" spans="1:13" s="105" customFormat="1" ht="26.25" customHeight="1" thickBot="1">
      <c r="A35" s="124"/>
      <c r="B35" s="125" t="s">
        <v>382</v>
      </c>
      <c r="C35" s="117">
        <f aca="true" t="shared" si="4" ref="C35:I35">+C13+C26+SUM(C27:C34)</f>
        <v>1712762</v>
      </c>
      <c r="D35" s="117">
        <f t="shared" si="4"/>
        <v>-38924</v>
      </c>
      <c r="E35" s="117">
        <f t="shared" si="4"/>
        <v>0</v>
      </c>
      <c r="F35" s="117">
        <f>F26</f>
        <v>7053516</v>
      </c>
      <c r="G35" s="117">
        <f t="shared" si="4"/>
        <v>0</v>
      </c>
      <c r="H35" s="117">
        <f t="shared" si="4"/>
        <v>0</v>
      </c>
      <c r="I35" s="117">
        <f t="shared" si="4"/>
        <v>0</v>
      </c>
      <c r="J35" s="117">
        <f>J26+J34</f>
        <v>6234394</v>
      </c>
      <c r="K35" s="118">
        <f>+SUM(C35:J35)</f>
        <v>14961748</v>
      </c>
      <c r="L35" s="117">
        <f>+L13+L26+SUM(L27:L34)</f>
        <v>0</v>
      </c>
      <c r="M35" s="118">
        <f>+K35+L35</f>
        <v>14961748</v>
      </c>
    </row>
    <row r="36" spans="1:13" s="126" customFormat="1" ht="32.25" customHeight="1" thickBot="1">
      <c r="A36" s="124"/>
      <c r="B36" s="125" t="s">
        <v>383</v>
      </c>
      <c r="C36" s="117">
        <f>C35</f>
        <v>1712762</v>
      </c>
      <c r="D36" s="117">
        <f aca="true" t="shared" si="5" ref="D36:L36">D35</f>
        <v>-38924</v>
      </c>
      <c r="E36" s="117">
        <f t="shared" si="5"/>
        <v>0</v>
      </c>
      <c r="F36" s="117">
        <f>F35</f>
        <v>7053516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v>6234394</v>
      </c>
      <c r="K36" s="118">
        <f>+SUM(C36:J36)</f>
        <v>14961748</v>
      </c>
      <c r="L36" s="117">
        <f t="shared" si="5"/>
        <v>0</v>
      </c>
      <c r="M36" s="118">
        <f>+K36+L36</f>
        <v>14961748</v>
      </c>
    </row>
    <row r="37" spans="1:13" s="105" customFormat="1" ht="39.75" customHeight="1" thickBot="1">
      <c r="A37" s="115" t="s">
        <v>350</v>
      </c>
      <c r="B37" s="119" t="s">
        <v>351</v>
      </c>
      <c r="C37" s="120"/>
      <c r="D37" s="120"/>
      <c r="E37" s="120"/>
      <c r="F37" s="120"/>
      <c r="G37" s="120"/>
      <c r="H37" s="120"/>
      <c r="I37" s="120"/>
      <c r="J37" s="120"/>
      <c r="K37" s="121">
        <f aca="true" t="shared" si="6" ref="K37:K57">+SUM(C37:J37)</f>
        <v>0</v>
      </c>
      <c r="L37" s="120"/>
      <c r="M37" s="121">
        <f>+K37+L37</f>
        <v>0</v>
      </c>
    </row>
    <row r="38" spans="1:13" s="105" customFormat="1" ht="34.5" customHeight="1" thickBot="1">
      <c r="A38" s="115" t="s">
        <v>350</v>
      </c>
      <c r="B38" s="119" t="s">
        <v>352</v>
      </c>
      <c r="C38" s="120"/>
      <c r="D38" s="120"/>
      <c r="E38" s="120"/>
      <c r="F38" s="120"/>
      <c r="G38" s="120"/>
      <c r="H38" s="120"/>
      <c r="I38" s="120"/>
      <c r="J38" s="120"/>
      <c r="K38" s="121">
        <f t="shared" si="6"/>
        <v>0</v>
      </c>
      <c r="L38" s="120"/>
      <c r="M38" s="121">
        <f aca="true" t="shared" si="7" ref="M38:M57">+K38+L38</f>
        <v>0</v>
      </c>
    </row>
    <row r="39" spans="1:13" s="105" customFormat="1" ht="51.75" customHeight="1" thickBot="1">
      <c r="A39" s="115" t="s">
        <v>350</v>
      </c>
      <c r="B39" s="119" t="s">
        <v>353</v>
      </c>
      <c r="C39" s="120"/>
      <c r="D39" s="120"/>
      <c r="E39" s="120"/>
      <c r="F39" s="120"/>
      <c r="G39" s="120"/>
      <c r="H39" s="120"/>
      <c r="I39" s="120"/>
      <c r="J39" s="120"/>
      <c r="K39" s="121">
        <f t="shared" si="6"/>
        <v>0</v>
      </c>
      <c r="L39" s="120"/>
      <c r="M39" s="121">
        <f t="shared" si="7"/>
        <v>0</v>
      </c>
    </row>
    <row r="40" spans="1:13" s="105" customFormat="1" ht="29.25" customHeight="1" thickBot="1">
      <c r="A40" s="115" t="s">
        <v>354</v>
      </c>
      <c r="B40" s="119" t="s">
        <v>355</v>
      </c>
      <c r="C40" s="120"/>
      <c r="D40" s="120"/>
      <c r="E40" s="120"/>
      <c r="F40" s="120"/>
      <c r="G40" s="120"/>
      <c r="H40" s="120"/>
      <c r="I40" s="120"/>
      <c r="J40" s="120"/>
      <c r="K40" s="121"/>
      <c r="L40" s="120"/>
      <c r="M40" s="121"/>
    </row>
    <row r="41" spans="1:13" s="105" customFormat="1" ht="29.25" customHeight="1" thickBot="1">
      <c r="A41" s="115" t="s">
        <v>350</v>
      </c>
      <c r="B41" s="119" t="s">
        <v>356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0"/>
      <c r="M41" s="121"/>
    </row>
    <row r="42" spans="1:13" s="105" customFormat="1" ht="40.5" customHeight="1" thickBot="1">
      <c r="A42" s="115" t="s">
        <v>350</v>
      </c>
      <c r="B42" s="116" t="s">
        <v>357</v>
      </c>
      <c r="C42" s="121">
        <f>+SUM(C37:C41)</f>
        <v>0</v>
      </c>
      <c r="D42" s="121">
        <f>+SUM(D37:D41)</f>
        <v>0</v>
      </c>
      <c r="E42" s="121">
        <f>+SUM(E37:E41)</f>
        <v>0</v>
      </c>
      <c r="F42" s="121"/>
      <c r="G42" s="121"/>
      <c r="H42" s="121"/>
      <c r="I42" s="121"/>
      <c r="J42" s="121"/>
      <c r="K42" s="121"/>
      <c r="L42" s="121"/>
      <c r="M42" s="121"/>
    </row>
    <row r="43" spans="1:13" s="105" customFormat="1" ht="27.75" customHeight="1" thickBot="1">
      <c r="A43" s="115"/>
      <c r="B43" s="119" t="s">
        <v>358</v>
      </c>
      <c r="C43" s="120"/>
      <c r="D43" s="120"/>
      <c r="E43" s="120"/>
      <c r="F43" s="120"/>
      <c r="G43" s="120"/>
      <c r="H43" s="120"/>
      <c r="I43" s="120"/>
      <c r="J43" s="120"/>
      <c r="K43" s="121">
        <f t="shared" si="6"/>
        <v>0</v>
      </c>
      <c r="L43" s="120"/>
      <c r="M43" s="121">
        <f t="shared" si="7"/>
        <v>0</v>
      </c>
    </row>
    <row r="44" spans="1:13" s="105" customFormat="1" ht="56.25" customHeight="1" thickBot="1">
      <c r="A44" s="115" t="s">
        <v>359</v>
      </c>
      <c r="B44" s="119" t="s">
        <v>360</v>
      </c>
      <c r="C44" s="120"/>
      <c r="D44" s="120"/>
      <c r="E44" s="120"/>
      <c r="F44" s="120"/>
      <c r="G44" s="120"/>
      <c r="H44" s="120"/>
      <c r="I44" s="120"/>
      <c r="J44" s="120"/>
      <c r="K44" s="121">
        <f t="shared" si="6"/>
        <v>0</v>
      </c>
      <c r="L44" s="120"/>
      <c r="M44" s="121">
        <f t="shared" si="7"/>
        <v>0</v>
      </c>
    </row>
    <row r="45" spans="1:13" s="105" customFormat="1" ht="70.5" customHeight="1" thickBot="1">
      <c r="A45" s="115" t="s">
        <v>361</v>
      </c>
      <c r="B45" s="119" t="s">
        <v>362</v>
      </c>
      <c r="C45" s="120"/>
      <c r="D45" s="120"/>
      <c r="E45" s="120"/>
      <c r="F45" s="120"/>
      <c r="G45" s="120"/>
      <c r="H45" s="120"/>
      <c r="I45" s="120"/>
      <c r="J45" s="120"/>
      <c r="K45" s="121">
        <f t="shared" si="6"/>
        <v>0</v>
      </c>
      <c r="L45" s="120"/>
      <c r="M45" s="121">
        <f t="shared" si="7"/>
        <v>0</v>
      </c>
    </row>
    <row r="46" spans="1:13" s="105" customFormat="1" ht="37.5" customHeight="1" thickBot="1">
      <c r="A46" s="127"/>
      <c r="B46" s="119" t="s">
        <v>363</v>
      </c>
      <c r="C46" s="120"/>
      <c r="D46" s="120"/>
      <c r="E46" s="120"/>
      <c r="F46" s="120"/>
      <c r="G46" s="120"/>
      <c r="H46" s="120"/>
      <c r="I46" s="120"/>
      <c r="J46" s="120"/>
      <c r="K46" s="121"/>
      <c r="L46" s="120"/>
      <c r="M46" s="121"/>
    </row>
    <row r="47" spans="1:13" s="105" customFormat="1" ht="15" thickBot="1">
      <c r="A47" s="127"/>
      <c r="B47" s="119" t="s">
        <v>364</v>
      </c>
      <c r="C47" s="120"/>
      <c r="D47" s="120"/>
      <c r="E47" s="120"/>
      <c r="F47" s="120"/>
      <c r="G47" s="120"/>
      <c r="H47" s="120"/>
      <c r="I47" s="120"/>
      <c r="J47" s="120"/>
      <c r="K47" s="121">
        <f t="shared" si="6"/>
        <v>0</v>
      </c>
      <c r="L47" s="120"/>
      <c r="M47" s="121">
        <f t="shared" si="7"/>
        <v>0</v>
      </c>
    </row>
    <row r="48" spans="1:13" s="105" customFormat="1" ht="26.25" customHeight="1" thickBot="1">
      <c r="A48" s="115" t="s">
        <v>365</v>
      </c>
      <c r="B48" s="122" t="s">
        <v>366</v>
      </c>
      <c r="C48" s="120"/>
      <c r="D48" s="120"/>
      <c r="E48" s="120"/>
      <c r="F48" s="120"/>
      <c r="G48" s="120"/>
      <c r="H48" s="120"/>
      <c r="I48" s="120"/>
      <c r="J48" s="123">
        <v>281599</v>
      </c>
      <c r="K48" s="121">
        <f t="shared" si="6"/>
        <v>281599</v>
      </c>
      <c r="L48" s="120"/>
      <c r="M48" s="121">
        <f t="shared" si="7"/>
        <v>281599</v>
      </c>
    </row>
    <row r="49" spans="1:13" s="105" customFormat="1" ht="23.25" thickBot="1">
      <c r="A49" s="115" t="s">
        <v>367</v>
      </c>
      <c r="B49" s="116" t="s">
        <v>368</v>
      </c>
      <c r="C49" s="120">
        <f aca="true" t="shared" si="8" ref="C49:I49">+SUM(C42:C48)</f>
        <v>0</v>
      </c>
      <c r="D49" s="120">
        <f t="shared" si="8"/>
        <v>0</v>
      </c>
      <c r="E49" s="120">
        <f t="shared" si="8"/>
        <v>0</v>
      </c>
      <c r="F49" s="120">
        <f>+SUM(F42:F48)</f>
        <v>0</v>
      </c>
      <c r="G49" s="120">
        <f t="shared" si="8"/>
        <v>0</v>
      </c>
      <c r="H49" s="120">
        <f t="shared" si="8"/>
        <v>0</v>
      </c>
      <c r="I49" s="120">
        <f t="shared" si="8"/>
        <v>0</v>
      </c>
      <c r="J49" s="123">
        <f>+SUM(J42:J48)</f>
        <v>281599</v>
      </c>
      <c r="K49" s="121">
        <f>+SUM(C49:J49)</f>
        <v>281599</v>
      </c>
      <c r="L49" s="120">
        <f>+SUM(L42:L48)</f>
        <v>0</v>
      </c>
      <c r="M49" s="121">
        <f>+K49+L49</f>
        <v>281599</v>
      </c>
    </row>
    <row r="50" spans="1:13" s="105" customFormat="1" ht="25.5" customHeight="1" thickBot="1">
      <c r="A50" s="115" t="s">
        <v>369</v>
      </c>
      <c r="B50" s="119" t="s">
        <v>370</v>
      </c>
      <c r="C50" s="120"/>
      <c r="D50" s="120"/>
      <c r="E50" s="120"/>
      <c r="F50" s="120"/>
      <c r="G50" s="120"/>
      <c r="H50" s="120"/>
      <c r="I50" s="120"/>
      <c r="J50" s="120"/>
      <c r="K50" s="121">
        <f t="shared" si="6"/>
        <v>0</v>
      </c>
      <c r="L50" s="120"/>
      <c r="M50" s="121">
        <f t="shared" si="7"/>
        <v>0</v>
      </c>
    </row>
    <row r="51" spans="1:13" s="105" customFormat="1" ht="25.5" customHeight="1" thickBot="1">
      <c r="A51" s="115"/>
      <c r="B51" s="119" t="s">
        <v>371</v>
      </c>
      <c r="C51" s="120"/>
      <c r="D51" s="120"/>
      <c r="E51" s="120"/>
      <c r="F51" s="120"/>
      <c r="G51" s="120"/>
      <c r="H51" s="120"/>
      <c r="I51" s="120"/>
      <c r="J51" s="120"/>
      <c r="K51" s="121">
        <f t="shared" si="6"/>
        <v>0</v>
      </c>
      <c r="L51" s="120"/>
      <c r="M51" s="121">
        <f t="shared" si="7"/>
        <v>0</v>
      </c>
    </row>
    <row r="52" spans="1:13" s="105" customFormat="1" ht="27" customHeight="1" thickBot="1">
      <c r="A52" s="115" t="s">
        <v>369</v>
      </c>
      <c r="B52" s="119" t="s">
        <v>372</v>
      </c>
      <c r="C52" s="120"/>
      <c r="D52" s="120"/>
      <c r="E52" s="120"/>
      <c r="F52" s="120"/>
      <c r="G52" s="120"/>
      <c r="H52" s="120"/>
      <c r="I52" s="120"/>
      <c r="J52" s="120"/>
      <c r="K52" s="121">
        <f t="shared" si="6"/>
        <v>0</v>
      </c>
      <c r="L52" s="120"/>
      <c r="M52" s="121">
        <f t="shared" si="7"/>
        <v>0</v>
      </c>
    </row>
    <row r="53" spans="1:13" s="105" customFormat="1" ht="23.25" customHeight="1" thickBot="1">
      <c r="A53" s="115" t="s">
        <v>369</v>
      </c>
      <c r="B53" s="119" t="s">
        <v>373</v>
      </c>
      <c r="C53" s="120"/>
      <c r="D53" s="120"/>
      <c r="E53" s="120"/>
      <c r="F53" s="120"/>
      <c r="G53" s="120"/>
      <c r="H53" s="120"/>
      <c r="I53" s="120"/>
      <c r="J53" s="120"/>
      <c r="K53" s="121">
        <f t="shared" si="6"/>
        <v>0</v>
      </c>
      <c r="L53" s="120"/>
      <c r="M53" s="121">
        <f t="shared" si="7"/>
        <v>0</v>
      </c>
    </row>
    <row r="54" spans="1:13" s="105" customFormat="1" ht="27.75" customHeight="1" thickBot="1">
      <c r="A54" s="115" t="s">
        <v>369</v>
      </c>
      <c r="B54" s="119" t="s">
        <v>374</v>
      </c>
      <c r="C54" s="120"/>
      <c r="D54" s="120"/>
      <c r="E54" s="120"/>
      <c r="F54" s="120"/>
      <c r="G54" s="120"/>
      <c r="H54" s="120"/>
      <c r="I54" s="120"/>
      <c r="J54" s="120"/>
      <c r="K54" s="121">
        <f t="shared" si="6"/>
        <v>0</v>
      </c>
      <c r="L54" s="120"/>
      <c r="M54" s="121">
        <f t="shared" si="7"/>
        <v>0</v>
      </c>
    </row>
    <row r="55" spans="1:13" s="105" customFormat="1" ht="25.5" customHeight="1" thickBot="1">
      <c r="A55" s="115"/>
      <c r="B55" s="119" t="s">
        <v>375</v>
      </c>
      <c r="C55" s="120"/>
      <c r="D55" s="120"/>
      <c r="E55" s="120"/>
      <c r="F55" s="120"/>
      <c r="G55" s="120"/>
      <c r="H55" s="120"/>
      <c r="I55" s="120"/>
      <c r="J55" s="120"/>
      <c r="K55" s="121">
        <f t="shared" si="6"/>
        <v>0</v>
      </c>
      <c r="L55" s="120"/>
      <c r="M55" s="121">
        <f t="shared" si="7"/>
        <v>0</v>
      </c>
    </row>
    <row r="56" spans="1:13" s="105" customFormat="1" ht="35.25" customHeight="1" thickBot="1">
      <c r="A56" s="115" t="s">
        <v>369</v>
      </c>
      <c r="B56" s="119" t="s">
        <v>376</v>
      </c>
      <c r="C56" s="120"/>
      <c r="D56" s="120"/>
      <c r="E56" s="120"/>
      <c r="F56" s="120"/>
      <c r="G56" s="120"/>
      <c r="H56" s="120"/>
      <c r="I56" s="120"/>
      <c r="J56" s="120"/>
      <c r="K56" s="121">
        <f t="shared" si="6"/>
        <v>0</v>
      </c>
      <c r="L56" s="120"/>
      <c r="M56" s="121">
        <f t="shared" si="7"/>
        <v>0</v>
      </c>
    </row>
    <row r="57" spans="1:13" s="105" customFormat="1" ht="27" customHeight="1" thickBot="1">
      <c r="A57" s="115" t="s">
        <v>369</v>
      </c>
      <c r="B57" s="119" t="s">
        <v>377</v>
      </c>
      <c r="C57" s="120"/>
      <c r="D57" s="120"/>
      <c r="E57" s="120"/>
      <c r="F57" s="120"/>
      <c r="G57" s="120"/>
      <c r="H57" s="120"/>
      <c r="I57" s="120"/>
      <c r="J57" s="120"/>
      <c r="K57" s="121">
        <f t="shared" si="6"/>
        <v>0</v>
      </c>
      <c r="L57" s="120"/>
      <c r="M57" s="121">
        <f t="shared" si="7"/>
        <v>0</v>
      </c>
    </row>
    <row r="58" spans="1:13" s="105" customFormat="1" ht="20.25" customHeight="1" thickBot="1">
      <c r="A58" s="115"/>
      <c r="B58" s="128" t="s">
        <v>379</v>
      </c>
      <c r="C58" s="120">
        <f aca="true" t="shared" si="9" ref="C58:I58">+C36+C49+SUM(C50:C57)</f>
        <v>1712762</v>
      </c>
      <c r="D58" s="120">
        <f t="shared" si="9"/>
        <v>-38924</v>
      </c>
      <c r="E58" s="120">
        <f t="shared" si="9"/>
        <v>0</v>
      </c>
      <c r="F58" s="120">
        <f>+F36+F49</f>
        <v>7053516</v>
      </c>
      <c r="G58" s="120">
        <f t="shared" si="9"/>
        <v>0</v>
      </c>
      <c r="H58" s="120">
        <f t="shared" si="9"/>
        <v>0</v>
      </c>
      <c r="I58" s="120">
        <f t="shared" si="9"/>
        <v>0</v>
      </c>
      <c r="J58" s="129">
        <f>+J36+J49+SUM(J50:J57)</f>
        <v>6515993</v>
      </c>
      <c r="K58" s="121">
        <f>+SUM(C58:J58)</f>
        <v>15243347</v>
      </c>
      <c r="L58" s="120">
        <f>+L35+L49+SUM(L50:L57)</f>
        <v>0</v>
      </c>
      <c r="M58" s="121">
        <f>+K58+L58</f>
        <v>15243347</v>
      </c>
    </row>
    <row r="59" spans="1:13" s="105" customFormat="1" ht="15">
      <c r="A59" s="130"/>
      <c r="B59" s="131"/>
      <c r="C59" s="132"/>
      <c r="D59" s="132"/>
      <c r="E59" s="132"/>
      <c r="F59" s="132"/>
      <c r="G59" s="132"/>
      <c r="H59" s="132"/>
      <c r="I59" s="132"/>
      <c r="J59" s="133"/>
      <c r="K59" s="134"/>
      <c r="L59" s="132"/>
      <c r="M59" s="135"/>
    </row>
    <row r="60" spans="1:13" s="105" customFormat="1" ht="15">
      <c r="A60" s="130"/>
      <c r="B60" s="136"/>
      <c r="C60" s="132"/>
      <c r="D60" s="132"/>
      <c r="E60" s="137"/>
      <c r="F60" s="132"/>
      <c r="G60" s="132"/>
      <c r="H60" s="132"/>
      <c r="I60" s="132"/>
      <c r="J60" s="133"/>
      <c r="K60" s="134"/>
      <c r="L60" s="132"/>
      <c r="M60" s="135"/>
    </row>
    <row r="61" spans="2:6" s="105" customFormat="1" ht="15">
      <c r="B61" s="138" t="s">
        <v>2</v>
      </c>
      <c r="F61" s="139"/>
    </row>
    <row r="62" s="105" customFormat="1" ht="12.75">
      <c r="B62" s="140"/>
    </row>
    <row r="63" s="105" customFormat="1" ht="15">
      <c r="B63" s="138" t="s">
        <v>3</v>
      </c>
    </row>
  </sheetData>
  <sheetProtection/>
  <mergeCells count="13">
    <mergeCell ref="F10:F11"/>
    <mergeCell ref="G10:G11"/>
    <mergeCell ref="H10:H11"/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"/>
  <sheetViews>
    <sheetView zoomScalePageLayoutView="0" workbookViewId="0" topLeftCell="A87">
      <selection activeCell="J102" sqref="J102"/>
    </sheetView>
  </sheetViews>
  <sheetFormatPr defaultColWidth="9.00390625" defaultRowHeight="12.75" outlineLevelRow="2"/>
  <cols>
    <col min="1" max="1" width="29.25390625" style="77" customWidth="1"/>
    <col min="2" max="5" width="15.625" style="77" customWidth="1"/>
    <col min="6" max="6" width="19.125" style="77" customWidth="1"/>
    <col min="7" max="7" width="15.625" style="77" customWidth="1"/>
    <col min="10" max="10" width="12.75390625" style="0" bestFit="1" customWidth="1"/>
  </cols>
  <sheetData>
    <row r="1" ht="12.75">
      <c r="A1" s="76" t="s">
        <v>128</v>
      </c>
    </row>
    <row r="2" ht="15.75">
      <c r="A2" s="78" t="s">
        <v>129</v>
      </c>
    </row>
    <row r="3" spans="1:2" ht="12.75">
      <c r="A3" s="77" t="s">
        <v>130</v>
      </c>
      <c r="B3" s="77" t="s">
        <v>131</v>
      </c>
    </row>
    <row r="4" spans="1:7" ht="12" customHeight="1">
      <c r="A4" s="304" t="s">
        <v>132</v>
      </c>
      <c r="B4" s="305" t="s">
        <v>133</v>
      </c>
      <c r="C4" s="305"/>
      <c r="D4" s="305" t="s">
        <v>134</v>
      </c>
      <c r="E4" s="305"/>
      <c r="F4" s="305" t="s">
        <v>135</v>
      </c>
      <c r="G4" s="305"/>
    </row>
    <row r="5" spans="1:7" ht="12" customHeight="1">
      <c r="A5" s="304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9320633399.78</v>
      </c>
      <c r="E6" s="81">
        <v>9629995950.750002</v>
      </c>
      <c r="F6" s="81">
        <v>376274939.33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5148426</v>
      </c>
      <c r="E7" s="84">
        <v>4749831</v>
      </c>
      <c r="F7" s="84">
        <v>820161.26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88"/>
      <c r="E8" s="88"/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85"/>
      <c r="E9" s="85"/>
      <c r="F9" s="84">
        <v>30087454.83</v>
      </c>
      <c r="G9" s="85"/>
    </row>
    <row r="10" spans="1:7" ht="23.25" customHeight="1" outlineLevel="1">
      <c r="A10" s="86" t="s">
        <v>142</v>
      </c>
      <c r="B10" s="87">
        <v>474128469.21</v>
      </c>
      <c r="C10" s="88"/>
      <c r="D10" s="87">
        <v>5201233504.5199995</v>
      </c>
      <c r="E10" s="87">
        <v>5527994650.490001</v>
      </c>
      <c r="F10" s="87">
        <v>147367323.24</v>
      </c>
      <c r="G10" s="88"/>
    </row>
    <row r="11" spans="1:7" ht="23.25" customHeight="1" outlineLevel="2">
      <c r="A11" s="89" t="s">
        <v>143</v>
      </c>
      <c r="B11" s="84">
        <v>474128469.21</v>
      </c>
      <c r="C11" s="85"/>
      <c r="D11" s="84">
        <v>5201233504.5199995</v>
      </c>
      <c r="E11" s="84">
        <v>5527994650.490001</v>
      </c>
      <c r="F11" s="84">
        <v>147367323.24</v>
      </c>
      <c r="G11" s="85"/>
    </row>
    <row r="12" spans="1:7" ht="23.25" customHeight="1" outlineLevel="1">
      <c r="A12" s="86" t="s">
        <v>144</v>
      </c>
      <c r="B12" s="87">
        <v>180000000</v>
      </c>
      <c r="C12" s="88"/>
      <c r="D12" s="87">
        <v>3712300000</v>
      </c>
      <c r="E12" s="87">
        <v>3694300000</v>
      </c>
      <c r="F12" s="87">
        <v>198000000</v>
      </c>
      <c r="G12" s="88"/>
    </row>
    <row r="13" spans="1:7" ht="34.5" customHeight="1" outlineLevel="2">
      <c r="A13" s="89" t="s">
        <v>145</v>
      </c>
      <c r="B13" s="84">
        <v>180000000</v>
      </c>
      <c r="C13" s="85"/>
      <c r="D13" s="84">
        <v>3712300000</v>
      </c>
      <c r="E13" s="84">
        <v>3694300000</v>
      </c>
      <c r="F13" s="84">
        <v>198000000</v>
      </c>
      <c r="G13" s="85"/>
    </row>
    <row r="14" spans="1:7" ht="23.25" customHeight="1" outlineLevel="1">
      <c r="A14" s="83" t="s">
        <v>146</v>
      </c>
      <c r="B14" s="84">
        <v>1000000</v>
      </c>
      <c r="C14" s="85"/>
      <c r="D14" s="84">
        <v>401951469.26</v>
      </c>
      <c r="E14" s="84">
        <v>402951469.26</v>
      </c>
      <c r="F14" s="85"/>
      <c r="G14" s="85"/>
    </row>
    <row r="15" spans="1:7" ht="23.25" customHeight="1">
      <c r="A15" s="80" t="s">
        <v>147</v>
      </c>
      <c r="B15" s="81">
        <v>400799809.9</v>
      </c>
      <c r="C15" s="82"/>
      <c r="D15" s="81">
        <v>2951469.26</v>
      </c>
      <c r="E15" s="81">
        <v>401951469.26</v>
      </c>
      <c r="F15" s="81">
        <v>1799809.9</v>
      </c>
      <c r="G15" s="82"/>
    </row>
    <row r="16" spans="1:7" ht="45.75" customHeight="1" outlineLevel="1">
      <c r="A16" s="83" t="s">
        <v>148</v>
      </c>
      <c r="B16" s="84">
        <v>400799809.9</v>
      </c>
      <c r="C16" s="85"/>
      <c r="D16" s="84">
        <v>2951469.26</v>
      </c>
      <c r="E16" s="84">
        <v>401951469.26</v>
      </c>
      <c r="F16" s="84">
        <v>1799809.9</v>
      </c>
      <c r="G16" s="85"/>
    </row>
    <row r="17" spans="1:7" ht="23.25" customHeight="1">
      <c r="A17" s="80" t="s">
        <v>149</v>
      </c>
      <c r="B17" s="81">
        <v>331447274.09</v>
      </c>
      <c r="C17" s="82"/>
      <c r="D17" s="81">
        <v>1101714686.97</v>
      </c>
      <c r="E17" s="81">
        <v>1052967615.69</v>
      </c>
      <c r="F17" s="81">
        <v>380194345.37</v>
      </c>
      <c r="G17" s="82"/>
    </row>
    <row r="18" spans="1:7" ht="23.25" customHeight="1" outlineLevel="1">
      <c r="A18" s="83" t="s">
        <v>150</v>
      </c>
      <c r="B18" s="84">
        <v>13584542.37</v>
      </c>
      <c r="C18" s="85"/>
      <c r="D18" s="85"/>
      <c r="E18" s="84">
        <v>86766</v>
      </c>
      <c r="F18" s="84">
        <v>13497776.37</v>
      </c>
      <c r="G18" s="85"/>
    </row>
    <row r="19" spans="1:7" ht="23.25" customHeight="1" outlineLevel="1">
      <c r="A19" s="83" t="s">
        <v>151</v>
      </c>
      <c r="B19" s="85"/>
      <c r="C19" s="85"/>
      <c r="D19" s="84">
        <v>5716</v>
      </c>
      <c r="E19" s="84">
        <v>5716</v>
      </c>
      <c r="F19" s="85"/>
      <c r="G19" s="85"/>
    </row>
    <row r="20" spans="1:7" ht="34.5" customHeight="1" outlineLevel="1">
      <c r="A20" s="86" t="s">
        <v>152</v>
      </c>
      <c r="B20" s="87">
        <v>281787591.09</v>
      </c>
      <c r="C20" s="88"/>
      <c r="D20" s="87">
        <v>1062748858.72</v>
      </c>
      <c r="E20" s="87">
        <v>1014701130.58</v>
      </c>
      <c r="F20" s="87">
        <v>329835319.23</v>
      </c>
      <c r="G20" s="88"/>
    </row>
    <row r="21" spans="1:7" ht="34.5" customHeight="1" outlineLevel="2">
      <c r="A21" s="89" t="s">
        <v>153</v>
      </c>
      <c r="B21" s="84">
        <v>281787591.09</v>
      </c>
      <c r="C21" s="85"/>
      <c r="D21" s="84">
        <v>1062748858.72</v>
      </c>
      <c r="E21" s="84">
        <v>1014701130.58</v>
      </c>
      <c r="F21" s="84">
        <v>329835319.23</v>
      </c>
      <c r="G21" s="85"/>
    </row>
    <row r="22" spans="1:7" ht="34.5" customHeight="1" outlineLevel="1">
      <c r="A22" s="86" t="s">
        <v>154</v>
      </c>
      <c r="B22" s="87">
        <v>2366818.25</v>
      </c>
      <c r="C22" s="88"/>
      <c r="D22" s="87">
        <v>4013894</v>
      </c>
      <c r="E22" s="87">
        <v>3498866.97</v>
      </c>
      <c r="F22" s="87">
        <v>2881845.28</v>
      </c>
      <c r="G22" s="88"/>
    </row>
    <row r="23" spans="1:7" ht="34.5" customHeight="1" outlineLevel="2">
      <c r="A23" s="89" t="s">
        <v>155</v>
      </c>
      <c r="B23" s="84">
        <v>2095995.62</v>
      </c>
      <c r="C23" s="85"/>
      <c r="D23" s="84">
        <v>3773965</v>
      </c>
      <c r="E23" s="84">
        <v>3388937</v>
      </c>
      <c r="F23" s="84">
        <v>2481023.62</v>
      </c>
      <c r="G23" s="85"/>
    </row>
    <row r="24" spans="1:7" ht="34.5" customHeight="1" outlineLevel="2">
      <c r="A24" s="89" t="s">
        <v>156</v>
      </c>
      <c r="B24" s="84">
        <v>270822.63</v>
      </c>
      <c r="C24" s="85"/>
      <c r="D24" s="84">
        <v>200000</v>
      </c>
      <c r="E24" s="84">
        <v>70000.97</v>
      </c>
      <c r="F24" s="84">
        <v>400821.66</v>
      </c>
      <c r="G24" s="85"/>
    </row>
    <row r="25" spans="1:7" ht="34.5" customHeight="1" outlineLevel="2">
      <c r="A25" s="89" t="s">
        <v>157</v>
      </c>
      <c r="B25" s="85"/>
      <c r="C25" s="85"/>
      <c r="D25" s="84">
        <v>39929</v>
      </c>
      <c r="E25" s="84">
        <v>39929</v>
      </c>
      <c r="F25" s="85"/>
      <c r="G25" s="85"/>
    </row>
    <row r="26" spans="1:7" ht="23.25" customHeight="1" outlineLevel="1">
      <c r="A26" s="86" t="s">
        <v>158</v>
      </c>
      <c r="B26" s="88"/>
      <c r="C26" s="88"/>
      <c r="D26" s="87">
        <v>3404392.99</v>
      </c>
      <c r="E26" s="87">
        <v>3404392.99</v>
      </c>
      <c r="F26" s="88"/>
      <c r="G26" s="88"/>
    </row>
    <row r="27" spans="1:7" ht="34.5" customHeight="1" outlineLevel="2">
      <c r="A27" s="89" t="s">
        <v>159</v>
      </c>
      <c r="B27" s="85"/>
      <c r="C27" s="85"/>
      <c r="D27" s="84">
        <v>3404392.99</v>
      </c>
      <c r="E27" s="84">
        <v>3404392.99</v>
      </c>
      <c r="F27" s="85"/>
      <c r="G27" s="85"/>
    </row>
    <row r="28" spans="1:7" ht="23.25" customHeight="1" outlineLevel="1">
      <c r="A28" s="83" t="s">
        <v>160</v>
      </c>
      <c r="B28" s="84">
        <v>74549445.59</v>
      </c>
      <c r="C28" s="85"/>
      <c r="D28" s="84">
        <v>31541825.26</v>
      </c>
      <c r="E28" s="84">
        <v>31270743.15</v>
      </c>
      <c r="F28" s="84">
        <v>74820527.7</v>
      </c>
      <c r="G28" s="85"/>
    </row>
    <row r="29" spans="1:7" ht="23.25" customHeight="1" outlineLevel="2">
      <c r="A29" s="89" t="s">
        <v>160</v>
      </c>
      <c r="B29" s="84">
        <v>11741624.4</v>
      </c>
      <c r="C29" s="85"/>
      <c r="D29" s="84">
        <v>31541825.26</v>
      </c>
      <c r="E29" s="84">
        <v>31265016.93</v>
      </c>
      <c r="F29" s="84">
        <v>12018432.73</v>
      </c>
      <c r="G29" s="85"/>
    </row>
    <row r="30" spans="1:7" ht="23.25" customHeight="1" outlineLevel="2">
      <c r="A30" s="89" t="s">
        <v>161</v>
      </c>
      <c r="B30" s="84">
        <v>60336941.91</v>
      </c>
      <c r="C30" s="85"/>
      <c r="D30" s="85"/>
      <c r="E30" s="84">
        <v>5726.22</v>
      </c>
      <c r="F30" s="84">
        <v>60331215.69</v>
      </c>
      <c r="G30" s="85"/>
    </row>
    <row r="31" spans="1:7" ht="23.25" customHeight="1" outlineLevel="2">
      <c r="A31" s="89" t="s">
        <v>162</v>
      </c>
      <c r="B31" s="84">
        <v>2470879.28</v>
      </c>
      <c r="C31" s="85"/>
      <c r="D31" s="85"/>
      <c r="E31" s="85"/>
      <c r="F31" s="84">
        <v>2470879.28</v>
      </c>
      <c r="G31" s="85"/>
    </row>
    <row r="32" spans="1:7" ht="23.25" customHeight="1" outlineLevel="1">
      <c r="A32" s="86" t="s">
        <v>163</v>
      </c>
      <c r="B32" s="88"/>
      <c r="C32" s="87">
        <v>40841123.21</v>
      </c>
      <c r="D32" s="88"/>
      <c r="E32" s="88"/>
      <c r="F32" s="88"/>
      <c r="G32" s="87">
        <v>40841123.21</v>
      </c>
    </row>
    <row r="33" spans="1:7" ht="57" customHeight="1" outlineLevel="2">
      <c r="A33" s="89" t="s">
        <v>164</v>
      </c>
      <c r="B33" s="85"/>
      <c r="C33" s="84">
        <v>36551914.74</v>
      </c>
      <c r="D33" s="85"/>
      <c r="E33" s="85"/>
      <c r="F33" s="85"/>
      <c r="G33" s="84">
        <v>36551914.74</v>
      </c>
    </row>
    <row r="34" spans="1:7" ht="57" customHeight="1" outlineLevel="2">
      <c r="A34" s="89" t="s">
        <v>165</v>
      </c>
      <c r="B34" s="85"/>
      <c r="C34" s="84">
        <v>4289208.47</v>
      </c>
      <c r="D34" s="85"/>
      <c r="E34" s="85"/>
      <c r="F34" s="85"/>
      <c r="G34" s="84">
        <v>4289208.47</v>
      </c>
    </row>
    <row r="35" spans="1:7" ht="12" customHeight="1">
      <c r="A35" s="80" t="s">
        <v>166</v>
      </c>
      <c r="B35" s="81">
        <v>225472363.8</v>
      </c>
      <c r="C35" s="82"/>
      <c r="D35" s="81">
        <v>253271030.43</v>
      </c>
      <c r="E35" s="81">
        <v>269460869.12</v>
      </c>
      <c r="F35" s="81">
        <v>209282525.11</v>
      </c>
      <c r="G35" s="82"/>
    </row>
    <row r="36" spans="1:7" ht="12" customHeight="1" outlineLevel="1">
      <c r="A36" s="86" t="s">
        <v>167</v>
      </c>
      <c r="B36" s="87">
        <v>225467113.8</v>
      </c>
      <c r="C36" s="88"/>
      <c r="D36" s="87">
        <v>9376562.24</v>
      </c>
      <c r="E36" s="87">
        <v>25719513.59</v>
      </c>
      <c r="F36" s="87">
        <v>209124162.45</v>
      </c>
      <c r="G36" s="88"/>
    </row>
    <row r="37" spans="1:7" ht="12" customHeight="1" outlineLevel="2">
      <c r="A37" s="89" t="s">
        <v>168</v>
      </c>
      <c r="B37" s="84">
        <v>183684360.79</v>
      </c>
      <c r="C37" s="85"/>
      <c r="D37" s="84">
        <v>4418674.33</v>
      </c>
      <c r="E37" s="84">
        <v>8571111.99</v>
      </c>
      <c r="F37" s="84">
        <v>179531923.13</v>
      </c>
      <c r="G37" s="85"/>
    </row>
    <row r="38" spans="1:7" ht="12" customHeight="1" outlineLevel="2">
      <c r="A38" s="89" t="s">
        <v>169</v>
      </c>
      <c r="B38" s="84">
        <v>9907014.32</v>
      </c>
      <c r="C38" s="85"/>
      <c r="D38" s="84">
        <v>4075972.91</v>
      </c>
      <c r="E38" s="84">
        <v>8330737.12</v>
      </c>
      <c r="F38" s="84">
        <v>5652250.11</v>
      </c>
      <c r="G38" s="85"/>
    </row>
    <row r="39" spans="1:7" ht="12" customHeight="1" outlineLevel="2">
      <c r="A39" s="89" t="s">
        <v>170</v>
      </c>
      <c r="B39" s="84">
        <v>12134606.54</v>
      </c>
      <c r="C39" s="85"/>
      <c r="D39" s="85"/>
      <c r="E39" s="84">
        <v>2059085.48</v>
      </c>
      <c r="F39" s="84">
        <v>10075521.06</v>
      </c>
      <c r="G39" s="85"/>
    </row>
    <row r="40" spans="1:7" ht="23.25" customHeight="1" outlineLevel="2">
      <c r="A40" s="89" t="s">
        <v>171</v>
      </c>
      <c r="B40" s="84">
        <v>12967212.72</v>
      </c>
      <c r="C40" s="85"/>
      <c r="D40" s="84">
        <v>3175</v>
      </c>
      <c r="E40" s="84">
        <v>5423155</v>
      </c>
      <c r="F40" s="84">
        <v>7547232.72</v>
      </c>
      <c r="G40" s="85"/>
    </row>
    <row r="41" spans="1:7" ht="23.25" customHeight="1" outlineLevel="2">
      <c r="A41" s="89" t="s">
        <v>172</v>
      </c>
      <c r="B41" s="84">
        <v>18431097.31</v>
      </c>
      <c r="C41" s="85"/>
      <c r="D41" s="84">
        <v>878740</v>
      </c>
      <c r="E41" s="84">
        <v>1335424</v>
      </c>
      <c r="F41" s="84">
        <v>17974413.31</v>
      </c>
      <c r="G41" s="85"/>
    </row>
    <row r="42" spans="1:7" ht="23.25" customHeight="1" outlineLevel="2">
      <c r="A42" s="89" t="s">
        <v>173</v>
      </c>
      <c r="B42" s="91">
        <v>-11657177.88</v>
      </c>
      <c r="C42" s="85"/>
      <c r="D42" s="85"/>
      <c r="E42" s="85"/>
      <c r="F42" s="91">
        <v>-11657177.88</v>
      </c>
      <c r="G42" s="85"/>
    </row>
    <row r="43" spans="1:7" ht="12" customHeight="1" outlineLevel="1">
      <c r="A43" s="83" t="s">
        <v>174</v>
      </c>
      <c r="B43" s="85"/>
      <c r="C43" s="85"/>
      <c r="D43" s="84">
        <v>243681706.94</v>
      </c>
      <c r="E43" s="84">
        <v>243681706.94</v>
      </c>
      <c r="F43" s="85"/>
      <c r="G43" s="85"/>
    </row>
    <row r="44" spans="1:7" ht="23.25" customHeight="1" outlineLevel="2">
      <c r="A44" s="89" t="s">
        <v>175</v>
      </c>
      <c r="B44" s="85"/>
      <c r="C44" s="85"/>
      <c r="D44" s="84">
        <v>243681706.94</v>
      </c>
      <c r="E44" s="84">
        <v>243681706.94</v>
      </c>
      <c r="F44" s="85"/>
      <c r="G44" s="85"/>
    </row>
    <row r="45" spans="1:7" ht="12" customHeight="1" outlineLevel="1">
      <c r="A45" s="83" t="s">
        <v>176</v>
      </c>
      <c r="B45" s="84">
        <v>5250</v>
      </c>
      <c r="C45" s="85"/>
      <c r="D45" s="84">
        <v>212761.25</v>
      </c>
      <c r="E45" s="84">
        <v>59648.59</v>
      </c>
      <c r="F45" s="84">
        <v>158362.66</v>
      </c>
      <c r="G45" s="85"/>
    </row>
    <row r="46" spans="1:7" ht="12" customHeight="1">
      <c r="A46" s="80" t="s">
        <v>177</v>
      </c>
      <c r="B46" s="81">
        <v>232066019.23</v>
      </c>
      <c r="C46" s="82"/>
      <c r="D46" s="81">
        <v>66787562.59</v>
      </c>
      <c r="E46" s="81">
        <v>106998538.97</v>
      </c>
      <c r="F46" s="81">
        <v>191855042.85</v>
      </c>
      <c r="G46" s="82"/>
    </row>
    <row r="47" spans="1:7" ht="23.25" customHeight="1" outlineLevel="1">
      <c r="A47" s="83" t="s">
        <v>178</v>
      </c>
      <c r="B47" s="84">
        <v>48286444.79</v>
      </c>
      <c r="C47" s="85"/>
      <c r="D47" s="85"/>
      <c r="E47" s="85"/>
      <c r="F47" s="84">
        <v>48286444.79</v>
      </c>
      <c r="G47" s="85"/>
    </row>
    <row r="48" spans="1:7" ht="23.25" customHeight="1" outlineLevel="1">
      <c r="A48" s="86" t="s">
        <v>179</v>
      </c>
      <c r="B48" s="87">
        <v>183644570.52</v>
      </c>
      <c r="C48" s="88"/>
      <c r="D48" s="87">
        <v>66723853.79</v>
      </c>
      <c r="E48" s="87">
        <v>106998538.97</v>
      </c>
      <c r="F48" s="87">
        <v>143369885.34</v>
      </c>
      <c r="G48" s="88"/>
    </row>
    <row r="49" spans="1:7" ht="23.25" customHeight="1" outlineLevel="2">
      <c r="A49" s="90" t="s">
        <v>179</v>
      </c>
      <c r="B49" s="87">
        <v>5743517.66</v>
      </c>
      <c r="C49" s="88"/>
      <c r="D49" s="88"/>
      <c r="E49" s="88"/>
      <c r="F49" s="87">
        <v>5743517.66</v>
      </c>
      <c r="G49" s="88"/>
    </row>
    <row r="50" spans="1:7" ht="23.25" customHeight="1" outlineLevel="2">
      <c r="A50" s="89" t="s">
        <v>180</v>
      </c>
      <c r="B50" s="84">
        <v>177901052.86</v>
      </c>
      <c r="C50" s="85"/>
      <c r="D50" s="84">
        <v>66723853.79</v>
      </c>
      <c r="E50" s="84">
        <v>106998538.97</v>
      </c>
      <c r="F50" s="84">
        <v>137626367.68</v>
      </c>
      <c r="G50" s="85"/>
    </row>
    <row r="51" spans="1:7" ht="34.5" customHeight="1" outlineLevel="1">
      <c r="A51" s="83" t="s">
        <v>181</v>
      </c>
      <c r="B51" s="84">
        <v>135003.92</v>
      </c>
      <c r="C51" s="85"/>
      <c r="D51" s="84">
        <v>63708.8</v>
      </c>
      <c r="E51" s="85"/>
      <c r="F51" s="84">
        <v>198712.72</v>
      </c>
      <c r="G51" s="85"/>
    </row>
    <row r="52" spans="1:7" ht="23.25" customHeight="1">
      <c r="A52" s="80" t="s">
        <v>182</v>
      </c>
      <c r="B52" s="81">
        <v>327446515.01</v>
      </c>
      <c r="C52" s="82"/>
      <c r="D52" s="81">
        <v>1285607874.04</v>
      </c>
      <c r="E52" s="81">
        <v>576899605.52</v>
      </c>
      <c r="F52" s="81">
        <v>1036154783.53</v>
      </c>
      <c r="G52" s="82"/>
    </row>
    <row r="53" spans="1:7" ht="23.25" customHeight="1" outlineLevel="1">
      <c r="A53" s="83" t="s">
        <v>183</v>
      </c>
      <c r="B53" s="84">
        <v>313224218.81</v>
      </c>
      <c r="C53" s="85"/>
      <c r="D53" s="84">
        <v>1285395732.46</v>
      </c>
      <c r="E53" s="84">
        <v>576167932.44</v>
      </c>
      <c r="F53" s="84">
        <v>1022452018.83</v>
      </c>
      <c r="G53" s="85"/>
    </row>
    <row r="54" spans="1:7" ht="57" customHeight="1" outlineLevel="2">
      <c r="A54" s="89" t="s">
        <v>184</v>
      </c>
      <c r="B54" s="84">
        <v>308642347.71</v>
      </c>
      <c r="C54" s="85"/>
      <c r="D54" s="84">
        <v>449662070.62</v>
      </c>
      <c r="E54" s="84">
        <v>575698440.47</v>
      </c>
      <c r="F54" s="84">
        <v>182605977.86</v>
      </c>
      <c r="G54" s="85"/>
    </row>
    <row r="55" spans="1:7" ht="57" customHeight="1" outlineLevel="2">
      <c r="A55" s="89" t="s">
        <v>185</v>
      </c>
      <c r="B55" s="85"/>
      <c r="C55" s="85"/>
      <c r="D55" s="84">
        <v>835461211.88</v>
      </c>
      <c r="E55" s="85"/>
      <c r="F55" s="84">
        <v>835461211.88</v>
      </c>
      <c r="G55" s="85"/>
    </row>
    <row r="56" spans="1:7" ht="57" customHeight="1" outlineLevel="2">
      <c r="A56" s="89" t="s">
        <v>186</v>
      </c>
      <c r="B56" s="84">
        <v>4581871.1</v>
      </c>
      <c r="C56" s="85"/>
      <c r="D56" s="84">
        <v>272449.96</v>
      </c>
      <c r="E56" s="84">
        <v>469491.97</v>
      </c>
      <c r="F56" s="84">
        <v>4384829.09</v>
      </c>
      <c r="G56" s="85"/>
    </row>
    <row r="57" spans="1:7" ht="23.25" customHeight="1" outlineLevel="1">
      <c r="A57" s="83" t="s">
        <v>187</v>
      </c>
      <c r="B57" s="84">
        <v>14222296.2</v>
      </c>
      <c r="C57" s="85"/>
      <c r="D57" s="84">
        <v>210986</v>
      </c>
      <c r="E57" s="84">
        <v>730517.5</v>
      </c>
      <c r="F57" s="84">
        <v>13702764.7</v>
      </c>
      <c r="G57" s="85"/>
    </row>
    <row r="58" spans="1:7" ht="23.25" customHeight="1" outlineLevel="1">
      <c r="A58" s="83" t="s">
        <v>188</v>
      </c>
      <c r="B58" s="85"/>
      <c r="C58" s="85"/>
      <c r="D58" s="84">
        <v>1155.58</v>
      </c>
      <c r="E58" s="84">
        <v>1155.58</v>
      </c>
      <c r="F58" s="85"/>
      <c r="G58" s="85"/>
    </row>
    <row r="59" spans="1:7" ht="23.25" customHeight="1">
      <c r="A59" s="80" t="s">
        <v>189</v>
      </c>
      <c r="B59" s="81">
        <v>91404484.17</v>
      </c>
      <c r="C59" s="82"/>
      <c r="D59" s="82"/>
      <c r="E59" s="81">
        <v>664010</v>
      </c>
      <c r="F59" s="81">
        <v>90740474.17</v>
      </c>
      <c r="G59" s="82"/>
    </row>
    <row r="60" spans="1:7" ht="23.25" customHeight="1" outlineLevel="1">
      <c r="A60" s="83" t="s">
        <v>190</v>
      </c>
      <c r="B60" s="84">
        <v>91404484.17</v>
      </c>
      <c r="C60" s="85"/>
      <c r="D60" s="85"/>
      <c r="E60" s="84">
        <v>664010</v>
      </c>
      <c r="F60" s="84">
        <v>90740474.17</v>
      </c>
      <c r="G60" s="85"/>
    </row>
    <row r="61" spans="1:7" ht="23.25" customHeight="1" outlineLevel="2">
      <c r="A61" s="89" t="s">
        <v>191</v>
      </c>
      <c r="B61" s="84">
        <v>91404484.17</v>
      </c>
      <c r="C61" s="85"/>
      <c r="D61" s="85"/>
      <c r="E61" s="84">
        <v>664010</v>
      </c>
      <c r="F61" s="84">
        <v>90740474.17</v>
      </c>
      <c r="G61" s="85"/>
    </row>
    <row r="62" spans="1:7" ht="12" customHeight="1">
      <c r="A62" s="80" t="s">
        <v>192</v>
      </c>
      <c r="B62" s="81">
        <v>21603878504.24</v>
      </c>
      <c r="C62" s="82"/>
      <c r="D62" s="82"/>
      <c r="E62" s="81">
        <v>116342761</v>
      </c>
      <c r="F62" s="81">
        <v>21487535743.239998</v>
      </c>
      <c r="G62" s="82"/>
    </row>
    <row r="63" spans="1:7" ht="23.25" customHeight="1" outlineLevel="1">
      <c r="A63" s="86" t="s">
        <v>193</v>
      </c>
      <c r="B63" s="87">
        <v>116008868456.81999</v>
      </c>
      <c r="C63" s="88"/>
      <c r="D63" s="88"/>
      <c r="E63" s="88"/>
      <c r="F63" s="87">
        <v>116008868456.81999</v>
      </c>
      <c r="G63" s="88"/>
    </row>
    <row r="64" spans="1:7" ht="12" customHeight="1" outlineLevel="2">
      <c r="A64" s="89" t="s">
        <v>194</v>
      </c>
      <c r="B64" s="84">
        <v>1938926677.38</v>
      </c>
      <c r="C64" s="85"/>
      <c r="D64" s="85"/>
      <c r="E64" s="85"/>
      <c r="F64" s="84">
        <v>1938926677.38</v>
      </c>
      <c r="G64" s="85"/>
    </row>
    <row r="65" spans="1:7" ht="23.25" customHeight="1" outlineLevel="2">
      <c r="A65" s="89" t="s">
        <v>195</v>
      </c>
      <c r="B65" s="84">
        <v>113349434102.17</v>
      </c>
      <c r="C65" s="85"/>
      <c r="D65" s="85"/>
      <c r="E65" s="85"/>
      <c r="F65" s="84">
        <v>113349434102.17</v>
      </c>
      <c r="G65" s="85"/>
    </row>
    <row r="66" spans="1:7" ht="12" customHeight="1" outlineLevel="2">
      <c r="A66" s="89" t="s">
        <v>196</v>
      </c>
      <c r="B66" s="84">
        <v>529494619.62</v>
      </c>
      <c r="C66" s="85"/>
      <c r="D66" s="85"/>
      <c r="E66" s="85"/>
      <c r="F66" s="84">
        <v>529494619.62</v>
      </c>
      <c r="G66" s="85"/>
    </row>
    <row r="67" spans="1:7" ht="12" customHeight="1" outlineLevel="2">
      <c r="A67" s="89" t="s">
        <v>197</v>
      </c>
      <c r="B67" s="84">
        <v>191013057.65</v>
      </c>
      <c r="C67" s="85"/>
      <c r="D67" s="85"/>
      <c r="E67" s="85"/>
      <c r="F67" s="84">
        <v>191013057.65</v>
      </c>
      <c r="G67" s="85"/>
    </row>
    <row r="68" spans="1:7" ht="23.25" customHeight="1" outlineLevel="1">
      <c r="A68" s="86" t="s">
        <v>198</v>
      </c>
      <c r="B68" s="88"/>
      <c r="C68" s="87">
        <v>94404989952.57999</v>
      </c>
      <c r="D68" s="88"/>
      <c r="E68" s="87">
        <v>116342761</v>
      </c>
      <c r="F68" s="88"/>
      <c r="G68" s="87">
        <v>94521332713.57999</v>
      </c>
    </row>
    <row r="69" spans="1:7" ht="23.25" customHeight="1" outlineLevel="2">
      <c r="A69" s="89" t="s">
        <v>199</v>
      </c>
      <c r="B69" s="85"/>
      <c r="C69" s="84">
        <v>1119885427.79</v>
      </c>
      <c r="D69" s="85"/>
      <c r="E69" s="84">
        <v>3391578</v>
      </c>
      <c r="F69" s="85"/>
      <c r="G69" s="84">
        <v>1123277005.79</v>
      </c>
    </row>
    <row r="70" spans="1:7" ht="34.5" customHeight="1" outlineLevel="2">
      <c r="A70" s="89" t="s">
        <v>200</v>
      </c>
      <c r="B70" s="85"/>
      <c r="C70" s="84">
        <v>93028780243.75</v>
      </c>
      <c r="D70" s="85"/>
      <c r="E70" s="84">
        <v>105845548</v>
      </c>
      <c r="F70" s="85"/>
      <c r="G70" s="84">
        <v>93134625791.75</v>
      </c>
    </row>
    <row r="71" spans="1:7" ht="23.25" customHeight="1" outlineLevel="2">
      <c r="A71" s="89" t="s">
        <v>201</v>
      </c>
      <c r="B71" s="85"/>
      <c r="C71" s="84">
        <v>176745435.66</v>
      </c>
      <c r="D71" s="85"/>
      <c r="E71" s="84">
        <v>4781306</v>
      </c>
      <c r="F71" s="85"/>
      <c r="G71" s="84">
        <v>181526741.66</v>
      </c>
    </row>
    <row r="72" spans="1:7" ht="23.25" customHeight="1" outlineLevel="2">
      <c r="A72" s="89" t="s">
        <v>202</v>
      </c>
      <c r="B72" s="85"/>
      <c r="C72" s="84">
        <v>79578845.38</v>
      </c>
      <c r="D72" s="85"/>
      <c r="E72" s="84">
        <v>2324329</v>
      </c>
      <c r="F72" s="85"/>
      <c r="G72" s="84">
        <v>81903174.38</v>
      </c>
    </row>
    <row r="73" spans="1:7" ht="12" customHeight="1">
      <c r="A73" s="80" t="s">
        <v>203</v>
      </c>
      <c r="B73" s="81">
        <v>141019154.56</v>
      </c>
      <c r="C73" s="82"/>
      <c r="D73" s="82"/>
      <c r="E73" s="81">
        <v>2537848.34</v>
      </c>
      <c r="F73" s="81">
        <v>138481306.22</v>
      </c>
      <c r="G73" s="82"/>
    </row>
    <row r="74" spans="1:7" ht="23.25" customHeight="1" outlineLevel="1">
      <c r="A74" s="86" t="s">
        <v>204</v>
      </c>
      <c r="B74" s="87">
        <v>204958129.18</v>
      </c>
      <c r="C74" s="88"/>
      <c r="D74" s="88"/>
      <c r="E74" s="88"/>
      <c r="F74" s="87">
        <v>204958129.18</v>
      </c>
      <c r="G74" s="88"/>
    </row>
    <row r="75" spans="1:7" ht="23.25" customHeight="1" outlineLevel="2">
      <c r="A75" s="89" t="s">
        <v>205</v>
      </c>
      <c r="B75" s="84">
        <v>191028862.78</v>
      </c>
      <c r="C75" s="85"/>
      <c r="D75" s="85"/>
      <c r="E75" s="85"/>
      <c r="F75" s="84">
        <v>191028862.78</v>
      </c>
      <c r="G75" s="85"/>
    </row>
    <row r="76" spans="1:7" ht="12" customHeight="1" outlineLevel="2">
      <c r="A76" s="89" t="s">
        <v>206</v>
      </c>
      <c r="B76" s="84">
        <v>8036061.04</v>
      </c>
      <c r="C76" s="85"/>
      <c r="D76" s="85"/>
      <c r="E76" s="85"/>
      <c r="F76" s="84">
        <v>8036061.04</v>
      </c>
      <c r="G76" s="85"/>
    </row>
    <row r="77" spans="1:7" ht="23.25" customHeight="1" outlineLevel="2">
      <c r="A77" s="89" t="s">
        <v>207</v>
      </c>
      <c r="B77" s="84">
        <v>5893205.36</v>
      </c>
      <c r="C77" s="85"/>
      <c r="D77" s="85"/>
      <c r="E77" s="85"/>
      <c r="F77" s="84">
        <v>5893205.36</v>
      </c>
      <c r="G77" s="85"/>
    </row>
    <row r="78" spans="1:7" ht="23.25" customHeight="1" outlineLevel="1">
      <c r="A78" s="86" t="s">
        <v>208</v>
      </c>
      <c r="B78" s="88"/>
      <c r="C78" s="87">
        <v>63938974.62</v>
      </c>
      <c r="D78" s="88"/>
      <c r="E78" s="87">
        <v>2537848.34</v>
      </c>
      <c r="F78" s="88"/>
      <c r="G78" s="87">
        <v>66476822.96</v>
      </c>
    </row>
    <row r="79" spans="1:7" ht="23.25" customHeight="1" outlineLevel="2">
      <c r="A79" s="89" t="s">
        <v>209</v>
      </c>
      <c r="B79" s="85"/>
      <c r="C79" s="84">
        <v>58377309.57</v>
      </c>
      <c r="D79" s="85"/>
      <c r="E79" s="84">
        <v>2363984.86</v>
      </c>
      <c r="F79" s="85"/>
      <c r="G79" s="84">
        <v>60741294.43</v>
      </c>
    </row>
    <row r="80" spans="1:7" ht="23.25" customHeight="1" outlineLevel="2">
      <c r="A80" s="89" t="s">
        <v>210</v>
      </c>
      <c r="B80" s="85"/>
      <c r="C80" s="84">
        <v>1854986.88</v>
      </c>
      <c r="D80" s="85"/>
      <c r="E80" s="84">
        <v>53158.24</v>
      </c>
      <c r="F80" s="85"/>
      <c r="G80" s="84">
        <v>1908145.12</v>
      </c>
    </row>
    <row r="81" spans="1:7" ht="23.25" customHeight="1" outlineLevel="2">
      <c r="A81" s="89" t="s">
        <v>211</v>
      </c>
      <c r="B81" s="85"/>
      <c r="C81" s="84">
        <v>3706678.17</v>
      </c>
      <c r="D81" s="85"/>
      <c r="E81" s="84">
        <v>120705.24</v>
      </c>
      <c r="F81" s="85"/>
      <c r="G81" s="84">
        <v>3827383.41</v>
      </c>
    </row>
    <row r="82" spans="1:7" ht="23.25" customHeight="1">
      <c r="A82" s="80" t="s">
        <v>212</v>
      </c>
      <c r="B82" s="81">
        <v>3201702904.84</v>
      </c>
      <c r="C82" s="82"/>
      <c r="D82" s="81">
        <v>212882382.78</v>
      </c>
      <c r="E82" s="82"/>
      <c r="F82" s="81">
        <v>3414585287.62</v>
      </c>
      <c r="G82" s="82"/>
    </row>
    <row r="83" spans="1:7" ht="23.25" customHeight="1" outlineLevel="1">
      <c r="A83" s="83" t="s">
        <v>213</v>
      </c>
      <c r="B83" s="84">
        <v>15960000</v>
      </c>
      <c r="C83" s="85"/>
      <c r="D83" s="85"/>
      <c r="E83" s="85"/>
      <c r="F83" s="84">
        <v>15960000</v>
      </c>
      <c r="G83" s="85"/>
    </row>
    <row r="84" spans="1:7" ht="34.5" customHeight="1" outlineLevel="2">
      <c r="A84" s="89" t="s">
        <v>214</v>
      </c>
      <c r="B84" s="84">
        <v>15960000</v>
      </c>
      <c r="C84" s="85"/>
      <c r="D84" s="85"/>
      <c r="E84" s="85"/>
      <c r="F84" s="84">
        <v>15960000</v>
      </c>
      <c r="G84" s="85"/>
    </row>
    <row r="85" spans="1:7" ht="23.25" customHeight="1" outlineLevel="1">
      <c r="A85" s="83" t="s">
        <v>215</v>
      </c>
      <c r="B85" s="84">
        <v>3185742904.84</v>
      </c>
      <c r="C85" s="85"/>
      <c r="D85" s="84">
        <v>212882382.78</v>
      </c>
      <c r="E85" s="85"/>
      <c r="F85" s="84">
        <v>3398625287.62</v>
      </c>
      <c r="G85" s="85"/>
    </row>
    <row r="86" spans="1:7" ht="23.25" customHeight="1" outlineLevel="2">
      <c r="A86" s="89" t="s">
        <v>216</v>
      </c>
      <c r="B86" s="84">
        <v>3185742904.84</v>
      </c>
      <c r="C86" s="85"/>
      <c r="D86" s="84">
        <v>212882382.78</v>
      </c>
      <c r="E86" s="85"/>
      <c r="F86" s="84">
        <v>3398625287.62</v>
      </c>
      <c r="G86" s="85"/>
    </row>
    <row r="87" spans="1:7" ht="23.25" customHeight="1">
      <c r="A87" s="80" t="s">
        <v>217</v>
      </c>
      <c r="B87" s="82"/>
      <c r="C87" s="81">
        <v>219824349.37</v>
      </c>
      <c r="D87" s="81">
        <v>16250495.9</v>
      </c>
      <c r="E87" s="82"/>
      <c r="F87" s="82"/>
      <c r="G87" s="81">
        <v>203573853.47</v>
      </c>
    </row>
    <row r="88" spans="1:7" ht="45.75" customHeight="1" outlineLevel="1">
      <c r="A88" s="83" t="s">
        <v>218</v>
      </c>
      <c r="B88" s="85"/>
      <c r="C88" s="84">
        <v>19770760.95</v>
      </c>
      <c r="D88" s="85"/>
      <c r="E88" s="85"/>
      <c r="F88" s="85"/>
      <c r="G88" s="84">
        <v>19770760.95</v>
      </c>
    </row>
    <row r="89" spans="1:7" ht="23.25" customHeight="1" outlineLevel="2">
      <c r="A89" s="89" t="s">
        <v>219</v>
      </c>
      <c r="B89" s="85"/>
      <c r="C89" s="84">
        <v>9366008.67</v>
      </c>
      <c r="D89" s="85"/>
      <c r="E89" s="85"/>
      <c r="F89" s="85"/>
      <c r="G89" s="84">
        <v>9366008.67</v>
      </c>
    </row>
    <row r="90" spans="1:7" ht="23.25" customHeight="1" outlineLevel="2">
      <c r="A90" s="89" t="s">
        <v>220</v>
      </c>
      <c r="B90" s="85"/>
      <c r="C90" s="84">
        <v>10404752.28</v>
      </c>
      <c r="D90" s="85"/>
      <c r="E90" s="85"/>
      <c r="F90" s="85"/>
      <c r="G90" s="84">
        <v>10404752.28</v>
      </c>
    </row>
    <row r="91" spans="1:7" ht="34.5" customHeight="1" outlineLevel="1">
      <c r="A91" s="86" t="s">
        <v>221</v>
      </c>
      <c r="B91" s="88"/>
      <c r="C91" s="87">
        <v>200053588.42</v>
      </c>
      <c r="D91" s="87">
        <v>16250495.9</v>
      </c>
      <c r="E91" s="88"/>
      <c r="F91" s="88"/>
      <c r="G91" s="87">
        <v>183803092.52</v>
      </c>
    </row>
    <row r="92" spans="1:7" ht="23.25" customHeight="1" outlineLevel="2">
      <c r="A92" s="89" t="s">
        <v>222</v>
      </c>
      <c r="B92" s="85"/>
      <c r="C92" s="84">
        <v>200053588.42</v>
      </c>
      <c r="D92" s="84">
        <v>16250495.9</v>
      </c>
      <c r="E92" s="85"/>
      <c r="F92" s="85"/>
      <c r="G92" s="84">
        <v>183803092.52</v>
      </c>
    </row>
    <row r="93" spans="1:7" ht="12" customHeight="1">
      <c r="A93" s="80" t="s">
        <v>223</v>
      </c>
      <c r="B93" s="82"/>
      <c r="C93" s="81">
        <v>29017749.78</v>
      </c>
      <c r="D93" s="81">
        <v>163507166.17</v>
      </c>
      <c r="E93" s="81">
        <v>145874381.39</v>
      </c>
      <c r="F93" s="82"/>
      <c r="G93" s="81">
        <v>11384965</v>
      </c>
    </row>
    <row r="94" spans="1:7" ht="34.5" customHeight="1" outlineLevel="1">
      <c r="A94" s="83" t="s">
        <v>224</v>
      </c>
      <c r="B94" s="85"/>
      <c r="C94" s="85"/>
      <c r="D94" s="84">
        <v>27692612</v>
      </c>
      <c r="E94" s="84">
        <v>27692612</v>
      </c>
      <c r="F94" s="85"/>
      <c r="G94" s="85"/>
    </row>
    <row r="95" spans="1:7" ht="23.25" customHeight="1" outlineLevel="1">
      <c r="A95" s="83" t="s">
        <v>225</v>
      </c>
      <c r="B95" s="85"/>
      <c r="C95" s="84">
        <v>15549703.2</v>
      </c>
      <c r="D95" s="84">
        <v>15833087.2</v>
      </c>
      <c r="E95" s="84">
        <v>6235904</v>
      </c>
      <c r="F95" s="85"/>
      <c r="G95" s="84">
        <v>5952520</v>
      </c>
    </row>
    <row r="96" spans="1:7" ht="23.25" customHeight="1" outlineLevel="1">
      <c r="A96" s="83" t="s">
        <v>226</v>
      </c>
      <c r="B96" s="85"/>
      <c r="C96" s="92">
        <v>1.58</v>
      </c>
      <c r="D96" s="84">
        <v>106998538.97</v>
      </c>
      <c r="E96" s="84">
        <v>106998537.39</v>
      </c>
      <c r="F96" s="85"/>
      <c r="G96" s="85"/>
    </row>
    <row r="97" spans="1:7" ht="12" customHeight="1" outlineLevel="1">
      <c r="A97" s="83" t="s">
        <v>227</v>
      </c>
      <c r="B97" s="85"/>
      <c r="C97" s="84">
        <v>12982928</v>
      </c>
      <c r="D97" s="84">
        <v>12982928</v>
      </c>
      <c r="E97" s="84">
        <v>4947328</v>
      </c>
      <c r="F97" s="85"/>
      <c r="G97" s="84">
        <v>4947328</v>
      </c>
    </row>
    <row r="98" spans="1:7" ht="23.25" customHeight="1" outlineLevel="1">
      <c r="A98" s="83" t="s">
        <v>228</v>
      </c>
      <c r="B98" s="85"/>
      <c r="C98" s="84">
        <v>24514</v>
      </c>
      <c r="D98" s="85"/>
      <c r="E98" s="85"/>
      <c r="F98" s="85"/>
      <c r="G98" s="84">
        <v>24514</v>
      </c>
    </row>
    <row r="99" spans="1:7" ht="12" customHeight="1" outlineLevel="1">
      <c r="A99" s="83" t="s">
        <v>229</v>
      </c>
      <c r="B99" s="85"/>
      <c r="C99" s="84">
        <v>460603</v>
      </c>
      <c r="D99" s="85"/>
      <c r="E99" s="85"/>
      <c r="F99" s="85"/>
      <c r="G99" s="84">
        <v>460603</v>
      </c>
    </row>
    <row r="100" spans="1:7" ht="34.5" customHeight="1">
      <c r="A100" s="80" t="s">
        <v>230</v>
      </c>
      <c r="B100" s="82"/>
      <c r="C100" s="81">
        <v>25952117.7</v>
      </c>
      <c r="D100" s="81">
        <v>24550185.5</v>
      </c>
      <c r="E100" s="81">
        <v>12284790.28</v>
      </c>
      <c r="F100" s="82"/>
      <c r="G100" s="81">
        <v>13686722.48</v>
      </c>
    </row>
    <row r="101" spans="1:10" ht="23.25" customHeight="1" outlineLevel="1">
      <c r="A101" s="83" t="s">
        <v>231</v>
      </c>
      <c r="B101" s="85"/>
      <c r="C101" s="84">
        <v>5666567.89</v>
      </c>
      <c r="D101" s="84">
        <v>5569874.95</v>
      </c>
      <c r="E101" s="84">
        <v>3459423.73</v>
      </c>
      <c r="F101" s="85"/>
      <c r="G101" s="84">
        <v>3556116.67</v>
      </c>
      <c r="J101" s="60">
        <f>C100+C88</f>
        <v>45722878.65</v>
      </c>
    </row>
    <row r="102" spans="1:7" ht="23.25" customHeight="1" outlineLevel="1">
      <c r="A102" s="83" t="s">
        <v>232</v>
      </c>
      <c r="B102" s="85"/>
      <c r="C102" s="84">
        <v>20285549.81</v>
      </c>
      <c r="D102" s="84">
        <v>18980310.55</v>
      </c>
      <c r="E102" s="84">
        <v>8825366.55</v>
      </c>
      <c r="F102" s="85"/>
      <c r="G102" s="84">
        <v>10130605.81</v>
      </c>
    </row>
    <row r="103" spans="1:7" ht="23.25" customHeight="1">
      <c r="A103" s="80" t="s">
        <v>233</v>
      </c>
      <c r="B103" s="82"/>
      <c r="C103" s="81">
        <v>2067089508.57</v>
      </c>
      <c r="D103" s="81">
        <v>902871114.82</v>
      </c>
      <c r="E103" s="81">
        <v>759432530.92</v>
      </c>
      <c r="F103" s="82"/>
      <c r="G103" s="81">
        <v>1923650924.67</v>
      </c>
    </row>
    <row r="104" spans="1:7" ht="34.5" customHeight="1" outlineLevel="1">
      <c r="A104" s="86" t="s">
        <v>234</v>
      </c>
      <c r="B104" s="88"/>
      <c r="C104" s="87">
        <v>1826381773.4099998</v>
      </c>
      <c r="D104" s="87">
        <v>682756816.45</v>
      </c>
      <c r="E104" s="87">
        <v>656797592.56</v>
      </c>
      <c r="F104" s="88"/>
      <c r="G104" s="87">
        <v>1800422549.52</v>
      </c>
    </row>
    <row r="105" spans="1:7" ht="34.5" customHeight="1" outlineLevel="2">
      <c r="A105" s="89" t="s">
        <v>235</v>
      </c>
      <c r="B105" s="85"/>
      <c r="C105" s="84">
        <v>29916387.14</v>
      </c>
      <c r="D105" s="84">
        <v>29916387.14</v>
      </c>
      <c r="E105" s="84">
        <v>31547967.94</v>
      </c>
      <c r="F105" s="85"/>
      <c r="G105" s="84">
        <v>31547967.94</v>
      </c>
    </row>
    <row r="106" spans="1:7" ht="34.5" customHeight="1" outlineLevel="2">
      <c r="A106" s="89" t="s">
        <v>236</v>
      </c>
      <c r="B106" s="85"/>
      <c r="C106" s="84">
        <v>1597393061.72</v>
      </c>
      <c r="D106" s="84">
        <v>226865873.25</v>
      </c>
      <c r="E106" s="84">
        <v>238838206.5</v>
      </c>
      <c r="F106" s="85"/>
      <c r="G106" s="84">
        <v>1609365394.9699998</v>
      </c>
    </row>
    <row r="107" spans="1:7" ht="34.5" customHeight="1" outlineLevel="2">
      <c r="A107" s="89" t="s">
        <v>237</v>
      </c>
      <c r="B107" s="85"/>
      <c r="C107" s="84">
        <v>199072324.55</v>
      </c>
      <c r="D107" s="84">
        <v>425974556.06</v>
      </c>
      <c r="E107" s="84">
        <v>386411418.12</v>
      </c>
      <c r="F107" s="85"/>
      <c r="G107" s="84">
        <v>159509186.61</v>
      </c>
    </row>
    <row r="108" spans="1:7" ht="23.25" customHeight="1" outlineLevel="1">
      <c r="A108" s="83" t="s">
        <v>238</v>
      </c>
      <c r="B108" s="85"/>
      <c r="C108" s="84">
        <v>64147083.01</v>
      </c>
      <c r="D108" s="84">
        <v>90050384.87</v>
      </c>
      <c r="E108" s="84">
        <v>89313912</v>
      </c>
      <c r="F108" s="85"/>
      <c r="G108" s="84">
        <v>63410610.14</v>
      </c>
    </row>
    <row r="109" spans="1:7" ht="23.25" customHeight="1" outlineLevel="1">
      <c r="A109" s="83" t="s">
        <v>239</v>
      </c>
      <c r="B109" s="85"/>
      <c r="C109" s="84">
        <v>114387341.67</v>
      </c>
      <c r="D109" s="84">
        <v>106749900</v>
      </c>
      <c r="E109" s="84">
        <v>8355000</v>
      </c>
      <c r="F109" s="85"/>
      <c r="G109" s="84">
        <v>15992441.67</v>
      </c>
    </row>
    <row r="110" spans="1:7" ht="23.25" customHeight="1" outlineLevel="2">
      <c r="A110" s="89" t="s">
        <v>240</v>
      </c>
      <c r="B110" s="85"/>
      <c r="C110" s="84">
        <v>114387341.67</v>
      </c>
      <c r="D110" s="84">
        <v>106749900</v>
      </c>
      <c r="E110" s="84">
        <v>8355000</v>
      </c>
      <c r="F110" s="85"/>
      <c r="G110" s="84">
        <v>15992441.67</v>
      </c>
    </row>
    <row r="111" spans="1:7" ht="23.25" customHeight="1" outlineLevel="1">
      <c r="A111" s="86" t="s">
        <v>241</v>
      </c>
      <c r="B111" s="88"/>
      <c r="C111" s="87">
        <v>62173310.48</v>
      </c>
      <c r="D111" s="87">
        <v>23314013.5</v>
      </c>
      <c r="E111" s="87">
        <v>4966026.36</v>
      </c>
      <c r="F111" s="88"/>
      <c r="G111" s="87">
        <v>43825323.34</v>
      </c>
    </row>
    <row r="112" spans="1:7" ht="34.5" customHeight="1" outlineLevel="2">
      <c r="A112" s="89" t="s">
        <v>242</v>
      </c>
      <c r="B112" s="85"/>
      <c r="C112" s="84">
        <v>2084476.89</v>
      </c>
      <c r="D112" s="84">
        <v>81218</v>
      </c>
      <c r="E112" s="84">
        <v>90120</v>
      </c>
      <c r="F112" s="85"/>
      <c r="G112" s="84">
        <v>2093378.89</v>
      </c>
    </row>
    <row r="113" spans="1:7" ht="23.25" customHeight="1" outlineLevel="2">
      <c r="A113" s="89" t="s">
        <v>243</v>
      </c>
      <c r="B113" s="85"/>
      <c r="C113" s="84">
        <v>1369240</v>
      </c>
      <c r="D113" s="84">
        <v>1369240</v>
      </c>
      <c r="E113" s="84">
        <v>477459</v>
      </c>
      <c r="F113" s="85"/>
      <c r="G113" s="84">
        <v>477459</v>
      </c>
    </row>
    <row r="114" spans="1:7" ht="23.25" customHeight="1" outlineLevel="2">
      <c r="A114" s="89" t="s">
        <v>244</v>
      </c>
      <c r="B114" s="85"/>
      <c r="C114" s="84">
        <v>1154841.15</v>
      </c>
      <c r="D114" s="84">
        <v>1755950.65</v>
      </c>
      <c r="E114" s="84">
        <v>1270322.85</v>
      </c>
      <c r="F114" s="85"/>
      <c r="G114" s="84">
        <v>669213.35</v>
      </c>
    </row>
    <row r="115" spans="1:7" ht="23.25" customHeight="1" outlineLevel="2">
      <c r="A115" s="89" t="s">
        <v>245</v>
      </c>
      <c r="B115" s="85"/>
      <c r="C115" s="84">
        <v>54513122.98</v>
      </c>
      <c r="D115" s="84">
        <v>16522600.85</v>
      </c>
      <c r="E115" s="84">
        <v>493504.51</v>
      </c>
      <c r="F115" s="85"/>
      <c r="G115" s="84">
        <v>38484026.64</v>
      </c>
    </row>
    <row r="116" spans="1:7" ht="23.25" customHeight="1" outlineLevel="2">
      <c r="A116" s="89" t="s">
        <v>246</v>
      </c>
      <c r="B116" s="85"/>
      <c r="C116" s="84">
        <v>2417947.46</v>
      </c>
      <c r="D116" s="84">
        <v>3326277</v>
      </c>
      <c r="E116" s="84">
        <v>2375893</v>
      </c>
      <c r="F116" s="85"/>
      <c r="G116" s="84">
        <v>1467563.46</v>
      </c>
    </row>
    <row r="117" spans="1:7" ht="23.25" customHeight="1" outlineLevel="2">
      <c r="A117" s="89" t="s">
        <v>247</v>
      </c>
      <c r="B117" s="85"/>
      <c r="C117" s="84">
        <v>633682</v>
      </c>
      <c r="D117" s="84">
        <v>258727</v>
      </c>
      <c r="E117" s="84">
        <v>258727</v>
      </c>
      <c r="F117" s="85"/>
      <c r="G117" s="84">
        <v>633682</v>
      </c>
    </row>
    <row r="118" spans="1:7" ht="23.25" customHeight="1">
      <c r="A118" s="80" t="s">
        <v>248</v>
      </c>
      <c r="B118" s="82"/>
      <c r="C118" s="81">
        <v>142894504</v>
      </c>
      <c r="D118" s="82"/>
      <c r="E118" s="82"/>
      <c r="F118" s="82"/>
      <c r="G118" s="81">
        <v>142894504</v>
      </c>
    </row>
    <row r="119" spans="1:7" ht="34.5" customHeight="1" outlineLevel="1">
      <c r="A119" s="83" t="s">
        <v>249</v>
      </c>
      <c r="B119" s="85"/>
      <c r="C119" s="84">
        <v>142894504</v>
      </c>
      <c r="D119" s="85"/>
      <c r="E119" s="85"/>
      <c r="F119" s="85"/>
      <c r="G119" s="84">
        <v>142894504</v>
      </c>
    </row>
    <row r="120" spans="1:7" ht="34.5" customHeight="1" outlineLevel="2">
      <c r="A120" s="89" t="s">
        <v>250</v>
      </c>
      <c r="B120" s="85"/>
      <c r="C120" s="84">
        <v>142894504</v>
      </c>
      <c r="D120" s="85"/>
      <c r="E120" s="85"/>
      <c r="F120" s="85"/>
      <c r="G120" s="84">
        <v>142894504</v>
      </c>
    </row>
    <row r="121" spans="1:7" ht="23.25" customHeight="1">
      <c r="A121" s="80" t="s">
        <v>251</v>
      </c>
      <c r="B121" s="82"/>
      <c r="C121" s="81">
        <v>676986703.7</v>
      </c>
      <c r="D121" s="81">
        <v>715142073.83</v>
      </c>
      <c r="E121" s="81">
        <v>709159708.6</v>
      </c>
      <c r="F121" s="82"/>
      <c r="G121" s="81">
        <v>671004338.47</v>
      </c>
    </row>
    <row r="122" spans="1:7" ht="23.25" customHeight="1" outlineLevel="1">
      <c r="A122" s="83" t="s">
        <v>252</v>
      </c>
      <c r="B122" s="85"/>
      <c r="C122" s="84">
        <v>676986703.7</v>
      </c>
      <c r="D122" s="84">
        <v>715142073.83</v>
      </c>
      <c r="E122" s="84">
        <v>709159708.6</v>
      </c>
      <c r="F122" s="85"/>
      <c r="G122" s="84">
        <v>671004338.47</v>
      </c>
    </row>
    <row r="123" spans="1:7" ht="23.25" customHeight="1" outlineLevel="2">
      <c r="A123" s="89" t="s">
        <v>252</v>
      </c>
      <c r="B123" s="85"/>
      <c r="C123" s="84">
        <v>20000</v>
      </c>
      <c r="D123" s="85"/>
      <c r="E123" s="85"/>
      <c r="F123" s="85"/>
      <c r="G123" s="84">
        <v>20000</v>
      </c>
    </row>
    <row r="124" spans="1:7" ht="45.75" customHeight="1" outlineLevel="2">
      <c r="A124" s="89" t="s">
        <v>253</v>
      </c>
      <c r="B124" s="85"/>
      <c r="C124" s="84">
        <v>643648373.79</v>
      </c>
      <c r="D124" s="84">
        <v>681823743.92</v>
      </c>
      <c r="E124" s="84">
        <v>677459923.65</v>
      </c>
      <c r="F124" s="85"/>
      <c r="G124" s="84">
        <v>639284553.52</v>
      </c>
    </row>
    <row r="125" spans="1:7" ht="12" customHeight="1" outlineLevel="2">
      <c r="A125" s="89" t="s">
        <v>254</v>
      </c>
      <c r="B125" s="85"/>
      <c r="C125" s="84">
        <v>33318329.91</v>
      </c>
      <c r="D125" s="84">
        <v>33318329.91</v>
      </c>
      <c r="E125" s="84">
        <v>31699784.95</v>
      </c>
      <c r="F125" s="85"/>
      <c r="G125" s="84">
        <v>31699784.95</v>
      </c>
    </row>
    <row r="126" spans="1:7" ht="23.25" customHeight="1">
      <c r="A126" s="80" t="s">
        <v>255</v>
      </c>
      <c r="B126" s="82"/>
      <c r="C126" s="81">
        <v>6219269124.64</v>
      </c>
      <c r="D126" s="82"/>
      <c r="E126" s="82"/>
      <c r="F126" s="82"/>
      <c r="G126" s="81">
        <v>6219269124.64</v>
      </c>
    </row>
    <row r="127" spans="1:7" ht="57" customHeight="1" outlineLevel="1">
      <c r="A127" s="83" t="s">
        <v>256</v>
      </c>
      <c r="B127" s="85"/>
      <c r="C127" s="84">
        <v>4578238835.35</v>
      </c>
      <c r="D127" s="85"/>
      <c r="E127" s="85"/>
      <c r="F127" s="85"/>
      <c r="G127" s="84">
        <v>4578238835.35</v>
      </c>
    </row>
    <row r="128" spans="1:7" ht="23.25" customHeight="1" outlineLevel="2">
      <c r="A128" s="89" t="s">
        <v>257</v>
      </c>
      <c r="B128" s="85"/>
      <c r="C128" s="84">
        <v>526018835.35</v>
      </c>
      <c r="D128" s="85"/>
      <c r="E128" s="85"/>
      <c r="F128" s="85"/>
      <c r="G128" s="84">
        <v>526018835.35</v>
      </c>
    </row>
    <row r="129" spans="1:7" ht="12" customHeight="1" outlineLevel="2">
      <c r="A129" s="89" t="s">
        <v>258</v>
      </c>
      <c r="B129" s="85"/>
      <c r="C129" s="84">
        <v>4052220000</v>
      </c>
      <c r="D129" s="85"/>
      <c r="E129" s="85"/>
      <c r="F129" s="85"/>
      <c r="G129" s="84">
        <v>4052220000</v>
      </c>
    </row>
    <row r="130" spans="1:7" ht="23.25" customHeight="1" outlineLevel="1">
      <c r="A130" s="86" t="s">
        <v>259</v>
      </c>
      <c r="B130" s="88"/>
      <c r="C130" s="87">
        <v>1641030289.29</v>
      </c>
      <c r="D130" s="88"/>
      <c r="E130" s="88"/>
      <c r="F130" s="88"/>
      <c r="G130" s="87">
        <v>1641030289.29</v>
      </c>
    </row>
    <row r="131" spans="1:7" ht="23.25" customHeight="1" outlineLevel="2">
      <c r="A131" s="89" t="s">
        <v>260</v>
      </c>
      <c r="B131" s="85"/>
      <c r="C131" s="84">
        <v>43999948</v>
      </c>
      <c r="D131" s="85"/>
      <c r="E131" s="85"/>
      <c r="F131" s="85"/>
      <c r="G131" s="84">
        <v>43999948</v>
      </c>
    </row>
    <row r="132" spans="1:7" ht="12" customHeight="1" outlineLevel="2">
      <c r="A132" s="89" t="s">
        <v>261</v>
      </c>
      <c r="B132" s="85"/>
      <c r="C132" s="84">
        <v>1597030341.29</v>
      </c>
      <c r="D132" s="85"/>
      <c r="E132" s="85"/>
      <c r="F132" s="85"/>
      <c r="G132" s="84">
        <v>1597030341.29</v>
      </c>
    </row>
    <row r="133" spans="1:7" ht="23.25" customHeight="1">
      <c r="A133" s="80" t="s">
        <v>262</v>
      </c>
      <c r="B133" s="82"/>
      <c r="C133" s="81">
        <v>60548775</v>
      </c>
      <c r="D133" s="82"/>
      <c r="E133" s="82"/>
      <c r="F133" s="82"/>
      <c r="G133" s="81">
        <v>60548775</v>
      </c>
    </row>
    <row r="134" spans="1:7" ht="34.5" customHeight="1" outlineLevel="1">
      <c r="A134" s="83" t="s">
        <v>263</v>
      </c>
      <c r="B134" s="85"/>
      <c r="C134" s="84">
        <v>60548775</v>
      </c>
      <c r="D134" s="85"/>
      <c r="E134" s="85"/>
      <c r="F134" s="85"/>
      <c r="G134" s="84">
        <v>60548775</v>
      </c>
    </row>
    <row r="135" spans="1:7" ht="23.25" customHeight="1">
      <c r="A135" s="80" t="s">
        <v>264</v>
      </c>
      <c r="B135" s="82"/>
      <c r="C135" s="81">
        <v>2837544400</v>
      </c>
      <c r="D135" s="82"/>
      <c r="E135" s="82"/>
      <c r="F135" s="82"/>
      <c r="G135" s="81">
        <v>2837544400</v>
      </c>
    </row>
    <row r="136" spans="1:7" ht="45.75" customHeight="1" outlineLevel="1">
      <c r="A136" s="83" t="s">
        <v>265</v>
      </c>
      <c r="B136" s="85"/>
      <c r="C136" s="84">
        <v>2837544400</v>
      </c>
      <c r="D136" s="85"/>
      <c r="E136" s="85"/>
      <c r="F136" s="85"/>
      <c r="G136" s="84">
        <v>2837544400</v>
      </c>
    </row>
    <row r="137" spans="1:7" ht="12" customHeight="1">
      <c r="A137" s="80" t="s">
        <v>266</v>
      </c>
      <c r="B137" s="82"/>
      <c r="C137" s="81">
        <v>1188015776.5</v>
      </c>
      <c r="D137" s="82"/>
      <c r="E137" s="82"/>
      <c r="F137" s="82"/>
      <c r="G137" s="81">
        <v>1188015776.5</v>
      </c>
    </row>
    <row r="138" spans="1:7" ht="12" customHeight="1" outlineLevel="1">
      <c r="A138" s="83" t="s">
        <v>267</v>
      </c>
      <c r="B138" s="85"/>
      <c r="C138" s="84">
        <v>12319172</v>
      </c>
      <c r="D138" s="85"/>
      <c r="E138" s="85"/>
      <c r="F138" s="85"/>
      <c r="G138" s="84">
        <v>12319172</v>
      </c>
    </row>
    <row r="139" spans="1:7" ht="12" customHeight="1" outlineLevel="1">
      <c r="A139" s="83" t="s">
        <v>268</v>
      </c>
      <c r="B139" s="85"/>
      <c r="C139" s="84">
        <v>1175696604.5</v>
      </c>
      <c r="D139" s="85"/>
      <c r="E139" s="85"/>
      <c r="F139" s="85"/>
      <c r="G139" s="84">
        <v>1175696604.5</v>
      </c>
    </row>
    <row r="140" spans="1:7" ht="23.25" customHeight="1">
      <c r="A140" s="80" t="s">
        <v>269</v>
      </c>
      <c r="B140" s="82"/>
      <c r="C140" s="93">
        <v>-38923576.4</v>
      </c>
      <c r="D140" s="82"/>
      <c r="E140" s="82"/>
      <c r="F140" s="82"/>
      <c r="G140" s="93">
        <v>-38923576.4</v>
      </c>
    </row>
    <row r="141" spans="1:7" ht="23.25" customHeight="1" outlineLevel="1">
      <c r="A141" s="83" t="s">
        <v>270</v>
      </c>
      <c r="B141" s="85"/>
      <c r="C141" s="91">
        <v>-38923576.4</v>
      </c>
      <c r="D141" s="85"/>
      <c r="E141" s="85"/>
      <c r="F141" s="85"/>
      <c r="G141" s="91">
        <v>-38923576.4</v>
      </c>
    </row>
    <row r="142" spans="1:7" ht="12" customHeight="1">
      <c r="A142" s="80" t="s">
        <v>271</v>
      </c>
      <c r="B142" s="82"/>
      <c r="C142" s="81">
        <v>524746000</v>
      </c>
      <c r="D142" s="82"/>
      <c r="E142" s="82"/>
      <c r="F142" s="82"/>
      <c r="G142" s="81">
        <v>524746000</v>
      </c>
    </row>
    <row r="143" spans="1:7" ht="12" customHeight="1" outlineLevel="1">
      <c r="A143" s="83" t="s">
        <v>272</v>
      </c>
      <c r="B143" s="85"/>
      <c r="C143" s="84">
        <v>524746000</v>
      </c>
      <c r="D143" s="85"/>
      <c r="E143" s="85"/>
      <c r="F143" s="85"/>
      <c r="G143" s="84">
        <v>524746000</v>
      </c>
    </row>
    <row r="144" spans="1:7" ht="12" customHeight="1">
      <c r="A144" s="80" t="s">
        <v>273</v>
      </c>
      <c r="B144" s="82"/>
      <c r="C144" s="81">
        <v>7053516580.280001</v>
      </c>
      <c r="D144" s="82"/>
      <c r="E144" s="82"/>
      <c r="F144" s="82"/>
      <c r="G144" s="81">
        <v>7053516580.280001</v>
      </c>
    </row>
    <row r="145" spans="1:7" ht="34.5" customHeight="1" outlineLevel="1">
      <c r="A145" s="83" t="s">
        <v>274</v>
      </c>
      <c r="B145" s="85"/>
      <c r="C145" s="84">
        <v>7053516580.280001</v>
      </c>
      <c r="D145" s="85"/>
      <c r="E145" s="85"/>
      <c r="F145" s="85"/>
      <c r="G145" s="84">
        <v>7053516580.280001</v>
      </c>
    </row>
    <row r="146" spans="1:7" ht="23.25" customHeight="1">
      <c r="A146" s="80" t="s">
        <v>275</v>
      </c>
      <c r="B146" s="82"/>
      <c r="C146" s="81">
        <v>6234392507</v>
      </c>
      <c r="D146" s="82"/>
      <c r="E146" s="81">
        <v>281599362.23</v>
      </c>
      <c r="F146" s="82"/>
      <c r="G146" s="81">
        <v>6515991869.23</v>
      </c>
    </row>
    <row r="147" spans="1:7" ht="34.5" customHeight="1" outlineLevel="1">
      <c r="A147" s="83" t="s">
        <v>276</v>
      </c>
      <c r="B147" s="85"/>
      <c r="C147" s="84">
        <v>954555684.62</v>
      </c>
      <c r="D147" s="85"/>
      <c r="E147" s="84">
        <v>281599362.23</v>
      </c>
      <c r="F147" s="85"/>
      <c r="G147" s="84">
        <v>1236155046.85</v>
      </c>
    </row>
    <row r="148" spans="1:7" ht="34.5" customHeight="1" outlineLevel="1">
      <c r="A148" s="83" t="s">
        <v>277</v>
      </c>
      <c r="B148" s="85"/>
      <c r="C148" s="84">
        <v>5279836822.38</v>
      </c>
      <c r="D148" s="85"/>
      <c r="E148" s="85"/>
      <c r="F148" s="85"/>
      <c r="G148" s="84">
        <v>5279836822.38</v>
      </c>
    </row>
    <row r="149" spans="1:7" ht="23.25" customHeight="1">
      <c r="A149" s="80" t="s">
        <v>278</v>
      </c>
      <c r="B149" s="82"/>
      <c r="C149" s="82"/>
      <c r="D149" s="81">
        <v>899505857.19</v>
      </c>
      <c r="E149" s="81">
        <v>899505857.19</v>
      </c>
      <c r="F149" s="82"/>
      <c r="G149" s="82"/>
    </row>
    <row r="150" spans="1:7" ht="23.25" customHeight="1" outlineLevel="1">
      <c r="A150" s="83" t="s">
        <v>279</v>
      </c>
      <c r="B150" s="85"/>
      <c r="C150" s="85"/>
      <c r="D150" s="84">
        <v>899505857.19</v>
      </c>
      <c r="E150" s="84">
        <v>899505857.19</v>
      </c>
      <c r="F150" s="85"/>
      <c r="G150" s="85"/>
    </row>
    <row r="151" spans="1:7" ht="23.25" customHeight="1">
      <c r="A151" s="80" t="s">
        <v>280</v>
      </c>
      <c r="B151" s="82"/>
      <c r="C151" s="82"/>
      <c r="D151" s="81">
        <v>891639743.69</v>
      </c>
      <c r="E151" s="81">
        <v>891639743.69</v>
      </c>
      <c r="F151" s="82"/>
      <c r="G151" s="82"/>
    </row>
    <row r="152" spans="1:7" ht="23.25" customHeight="1" outlineLevel="1">
      <c r="A152" s="83" t="s">
        <v>281</v>
      </c>
      <c r="B152" s="85"/>
      <c r="C152" s="85"/>
      <c r="D152" s="84">
        <v>891639743.69</v>
      </c>
      <c r="E152" s="84">
        <v>891639743.69</v>
      </c>
      <c r="F152" s="85"/>
      <c r="G152" s="85"/>
    </row>
    <row r="153" spans="1:7" ht="23.25" customHeight="1" outlineLevel="2">
      <c r="A153" s="89" t="s">
        <v>282</v>
      </c>
      <c r="B153" s="85"/>
      <c r="C153" s="85"/>
      <c r="D153" s="84">
        <v>891639743.69</v>
      </c>
      <c r="E153" s="84">
        <v>891639743.69</v>
      </c>
      <c r="F153" s="85"/>
      <c r="G153" s="85"/>
    </row>
    <row r="154" spans="1:7" ht="12" customHeight="1">
      <c r="A154" s="80" t="s">
        <v>283</v>
      </c>
      <c r="B154" s="82"/>
      <c r="C154" s="82"/>
      <c r="D154" s="81">
        <v>7851380.27</v>
      </c>
      <c r="E154" s="81">
        <v>7851380.27</v>
      </c>
      <c r="F154" s="82"/>
      <c r="G154" s="82"/>
    </row>
    <row r="155" spans="1:7" ht="23.25" customHeight="1" outlineLevel="1">
      <c r="A155" s="86" t="s">
        <v>284</v>
      </c>
      <c r="B155" s="88"/>
      <c r="C155" s="88"/>
      <c r="D155" s="87">
        <v>7851380.27</v>
      </c>
      <c r="E155" s="87">
        <v>7851380.27</v>
      </c>
      <c r="F155" s="88"/>
      <c r="G155" s="88"/>
    </row>
    <row r="156" spans="1:7" ht="45.75" customHeight="1" outlineLevel="2">
      <c r="A156" s="89" t="s">
        <v>285</v>
      </c>
      <c r="B156" s="85"/>
      <c r="C156" s="85"/>
      <c r="D156" s="84">
        <v>7851380.27</v>
      </c>
      <c r="E156" s="84">
        <v>7851380.27</v>
      </c>
      <c r="F156" s="85"/>
      <c r="G156" s="85"/>
    </row>
    <row r="157" spans="1:7" ht="12" customHeight="1">
      <c r="A157" s="80" t="s">
        <v>286</v>
      </c>
      <c r="B157" s="82"/>
      <c r="C157" s="82"/>
      <c r="D157" s="81">
        <v>14733.23</v>
      </c>
      <c r="E157" s="81">
        <v>14733.23</v>
      </c>
      <c r="F157" s="82"/>
      <c r="G157" s="82"/>
    </row>
    <row r="158" spans="1:7" ht="23.25" customHeight="1" outlineLevel="1">
      <c r="A158" s="83" t="s">
        <v>287</v>
      </c>
      <c r="B158" s="85"/>
      <c r="C158" s="85"/>
      <c r="D158" s="84">
        <v>9629.66</v>
      </c>
      <c r="E158" s="84">
        <v>9629.66</v>
      </c>
      <c r="F158" s="85"/>
      <c r="G158" s="85"/>
    </row>
    <row r="159" spans="1:7" ht="12" customHeight="1" outlineLevel="1">
      <c r="A159" s="83" t="s">
        <v>288</v>
      </c>
      <c r="B159" s="85"/>
      <c r="C159" s="85"/>
      <c r="D159" s="84">
        <v>5103.57</v>
      </c>
      <c r="E159" s="84">
        <v>5103.57</v>
      </c>
      <c r="F159" s="85"/>
      <c r="G159" s="85"/>
    </row>
    <row r="160" spans="1:7" ht="23.25" customHeight="1">
      <c r="A160" s="80" t="s">
        <v>289</v>
      </c>
      <c r="B160" s="82"/>
      <c r="C160" s="82"/>
      <c r="D160" s="81">
        <v>6103616.62</v>
      </c>
      <c r="E160" s="81">
        <v>6103616.62</v>
      </c>
      <c r="F160" s="82"/>
      <c r="G160" s="82"/>
    </row>
    <row r="161" spans="1:7" ht="23.25" customHeight="1" outlineLevel="1">
      <c r="A161" s="83" t="s">
        <v>290</v>
      </c>
      <c r="B161" s="85"/>
      <c r="C161" s="85"/>
      <c r="D161" s="84">
        <v>6103616.62</v>
      </c>
      <c r="E161" s="84">
        <v>6103616.62</v>
      </c>
      <c r="F161" s="85"/>
      <c r="G161" s="85"/>
    </row>
    <row r="162" spans="1:7" ht="23.25" customHeight="1">
      <c r="A162" s="80" t="s">
        <v>291</v>
      </c>
      <c r="B162" s="82"/>
      <c r="C162" s="82"/>
      <c r="D162" s="81">
        <v>24192079.22</v>
      </c>
      <c r="E162" s="81">
        <v>24192079.22</v>
      </c>
      <c r="F162" s="82"/>
      <c r="G162" s="82"/>
    </row>
    <row r="163" spans="1:7" ht="23.25" customHeight="1" outlineLevel="1">
      <c r="A163" s="83" t="s">
        <v>292</v>
      </c>
      <c r="B163" s="85"/>
      <c r="C163" s="85"/>
      <c r="D163" s="84">
        <v>13695403.09</v>
      </c>
      <c r="E163" s="84">
        <v>13695403.09</v>
      </c>
      <c r="F163" s="85"/>
      <c r="G163" s="85"/>
    </row>
    <row r="164" spans="1:7" ht="34.5" customHeight="1" outlineLevel="1">
      <c r="A164" s="83" t="s">
        <v>293</v>
      </c>
      <c r="B164" s="85"/>
      <c r="C164" s="85"/>
      <c r="D164" s="84">
        <v>10214996.97</v>
      </c>
      <c r="E164" s="84">
        <v>10214996.97</v>
      </c>
      <c r="F164" s="85"/>
      <c r="G164" s="85"/>
    </row>
    <row r="165" spans="1:7" ht="34.5" customHeight="1" outlineLevel="1">
      <c r="A165" s="83" t="s">
        <v>294</v>
      </c>
      <c r="B165" s="85"/>
      <c r="C165" s="85"/>
      <c r="D165" s="84">
        <v>281679.16</v>
      </c>
      <c r="E165" s="84">
        <v>281679.16</v>
      </c>
      <c r="F165" s="85"/>
      <c r="G165" s="85"/>
    </row>
    <row r="166" spans="1:7" ht="23.25" customHeight="1">
      <c r="A166" s="80" t="s">
        <v>295</v>
      </c>
      <c r="B166" s="82"/>
      <c r="C166" s="82"/>
      <c r="D166" s="81">
        <v>9019010</v>
      </c>
      <c r="E166" s="81">
        <v>9019010</v>
      </c>
      <c r="F166" s="82"/>
      <c r="G166" s="82"/>
    </row>
    <row r="167" spans="1:7" ht="23.25" customHeight="1" outlineLevel="1">
      <c r="A167" s="86" t="s">
        <v>296</v>
      </c>
      <c r="B167" s="88"/>
      <c r="C167" s="88"/>
      <c r="D167" s="87">
        <v>9019010</v>
      </c>
      <c r="E167" s="87">
        <v>9019010</v>
      </c>
      <c r="F167" s="88"/>
      <c r="G167" s="88"/>
    </row>
    <row r="168" spans="1:7" ht="45.75" customHeight="1" outlineLevel="2">
      <c r="A168" s="89" t="s">
        <v>297</v>
      </c>
      <c r="B168" s="85"/>
      <c r="C168" s="85"/>
      <c r="D168" s="84">
        <v>9019010</v>
      </c>
      <c r="E168" s="84">
        <v>9019010</v>
      </c>
      <c r="F168" s="85"/>
      <c r="G168" s="85"/>
    </row>
    <row r="169" spans="1:7" ht="12" customHeight="1">
      <c r="A169" s="80" t="s">
        <v>298</v>
      </c>
      <c r="B169" s="82"/>
      <c r="C169" s="82"/>
      <c r="D169" s="81">
        <v>1000</v>
      </c>
      <c r="E169" s="81">
        <v>1000</v>
      </c>
      <c r="F169" s="82"/>
      <c r="G169" s="82"/>
    </row>
    <row r="170" spans="1:7" ht="12" customHeight="1" outlineLevel="1">
      <c r="A170" s="83" t="s">
        <v>299</v>
      </c>
      <c r="B170" s="85"/>
      <c r="C170" s="85"/>
      <c r="D170" s="84">
        <v>1000</v>
      </c>
      <c r="E170" s="84">
        <v>1000</v>
      </c>
      <c r="F170" s="85"/>
      <c r="G170" s="85"/>
    </row>
    <row r="171" spans="1:7" ht="34.5" customHeight="1">
      <c r="A171" s="80" t="s">
        <v>300</v>
      </c>
      <c r="B171" s="82"/>
      <c r="C171" s="82"/>
      <c r="D171" s="81">
        <v>27692612</v>
      </c>
      <c r="E171" s="81">
        <v>27692612</v>
      </c>
      <c r="F171" s="82"/>
      <c r="G171" s="82"/>
    </row>
    <row r="172" spans="1:7" ht="34.5" customHeight="1" outlineLevel="1">
      <c r="A172" s="86" t="s">
        <v>301</v>
      </c>
      <c r="B172" s="88"/>
      <c r="C172" s="88"/>
      <c r="D172" s="87">
        <v>27692612</v>
      </c>
      <c r="E172" s="87">
        <v>27692612</v>
      </c>
      <c r="F172" s="88"/>
      <c r="G172" s="88"/>
    </row>
    <row r="173" spans="1:7" ht="45.75" customHeight="1" outlineLevel="2">
      <c r="A173" s="89" t="s">
        <v>302</v>
      </c>
      <c r="B173" s="85"/>
      <c r="C173" s="85"/>
      <c r="D173" s="84">
        <v>27692612</v>
      </c>
      <c r="E173" s="84">
        <v>27692612</v>
      </c>
      <c r="F173" s="85"/>
      <c r="G173" s="85"/>
    </row>
    <row r="174" spans="1:7" ht="12" customHeight="1">
      <c r="A174" s="80" t="s">
        <v>303</v>
      </c>
      <c r="B174" s="82"/>
      <c r="C174" s="82"/>
      <c r="D174" s="81">
        <v>201880574.88</v>
      </c>
      <c r="E174" s="81">
        <v>201880574.88</v>
      </c>
      <c r="F174" s="82"/>
      <c r="G174" s="82"/>
    </row>
    <row r="175" spans="1:7" ht="12" customHeight="1" outlineLevel="1">
      <c r="A175" s="83" t="s">
        <v>304</v>
      </c>
      <c r="B175" s="85"/>
      <c r="C175" s="85"/>
      <c r="D175" s="84">
        <v>198146081.88</v>
      </c>
      <c r="E175" s="84">
        <v>198146081.88</v>
      </c>
      <c r="F175" s="85"/>
      <c r="G175" s="85"/>
    </row>
    <row r="176" spans="1:7" ht="23.25" customHeight="1" outlineLevel="1">
      <c r="A176" s="83" t="s">
        <v>305</v>
      </c>
      <c r="B176" s="85"/>
      <c r="C176" s="85"/>
      <c r="D176" s="84">
        <v>246173</v>
      </c>
      <c r="E176" s="84">
        <v>246173</v>
      </c>
      <c r="F176" s="85"/>
      <c r="G176" s="85"/>
    </row>
    <row r="177" spans="1:7" ht="23.25" customHeight="1" outlineLevel="1">
      <c r="A177" s="83" t="s">
        <v>306</v>
      </c>
      <c r="B177" s="85"/>
      <c r="C177" s="85"/>
      <c r="D177" s="84">
        <v>3488320</v>
      </c>
      <c r="E177" s="84">
        <v>3488320</v>
      </c>
      <c r="F177" s="85"/>
      <c r="G177" s="85"/>
    </row>
    <row r="178" spans="1:7" ht="23.25" customHeight="1">
      <c r="A178" s="80" t="s">
        <v>307</v>
      </c>
      <c r="B178" s="82"/>
      <c r="C178" s="82"/>
      <c r="D178" s="81">
        <v>7559090.82</v>
      </c>
      <c r="E178" s="81">
        <v>7559090.82</v>
      </c>
      <c r="F178" s="82"/>
      <c r="G178" s="82"/>
    </row>
    <row r="179" spans="1:7" ht="23.25" customHeight="1" outlineLevel="1">
      <c r="A179" s="83" t="s">
        <v>308</v>
      </c>
      <c r="B179" s="85"/>
      <c r="C179" s="85"/>
      <c r="D179" s="84">
        <v>7559090.82</v>
      </c>
      <c r="E179" s="84">
        <v>7559090.82</v>
      </c>
      <c r="F179" s="85"/>
      <c r="G179" s="85"/>
    </row>
    <row r="180" spans="1:7" ht="12" customHeight="1">
      <c r="A180" s="80" t="s">
        <v>309</v>
      </c>
      <c r="B180" s="82"/>
      <c r="C180" s="82"/>
      <c r="D180" s="81">
        <v>341458511.42</v>
      </c>
      <c r="E180" s="81">
        <v>341458511.42</v>
      </c>
      <c r="F180" s="82"/>
      <c r="G180" s="82"/>
    </row>
    <row r="181" spans="1:7" ht="12" customHeight="1" outlineLevel="1">
      <c r="A181" s="83" t="s">
        <v>310</v>
      </c>
      <c r="B181" s="85"/>
      <c r="C181" s="85"/>
      <c r="D181" s="84">
        <v>339193204.51</v>
      </c>
      <c r="E181" s="84">
        <v>339193204.51</v>
      </c>
      <c r="F181" s="85"/>
      <c r="G181" s="85"/>
    </row>
    <row r="182" spans="1:7" ht="34.5" customHeight="1" outlineLevel="1">
      <c r="A182" s="86" t="s">
        <v>311</v>
      </c>
      <c r="B182" s="88"/>
      <c r="C182" s="88"/>
      <c r="D182" s="87">
        <v>2265306.91</v>
      </c>
      <c r="E182" s="87">
        <v>2265306.91</v>
      </c>
      <c r="F182" s="88"/>
      <c r="G182" s="88"/>
    </row>
    <row r="183" spans="1:7" ht="23.25" customHeight="1" outlineLevel="2">
      <c r="A183" s="89" t="s">
        <v>312</v>
      </c>
      <c r="B183" s="85"/>
      <c r="C183" s="85"/>
      <c r="D183" s="84">
        <v>2265306.91</v>
      </c>
      <c r="E183" s="84">
        <v>2265306.91</v>
      </c>
      <c r="F183" s="85"/>
      <c r="G183" s="85"/>
    </row>
    <row r="184" spans="1:7" ht="12" customHeight="1">
      <c r="A184" s="94" t="s">
        <v>313</v>
      </c>
      <c r="B184" s="95">
        <v>27240874520.14</v>
      </c>
      <c r="C184" s="95">
        <v>27240874520.14</v>
      </c>
      <c r="D184" s="95">
        <v>16483087651.41</v>
      </c>
      <c r="E184" s="95">
        <v>16483087651.41</v>
      </c>
      <c r="F184" s="95">
        <v>27326904257.340004</v>
      </c>
      <c r="G184" s="95">
        <v>27326904257.340004</v>
      </c>
    </row>
    <row r="186" ht="12.75">
      <c r="F186" s="141">
        <f>F60</f>
        <v>90740474.17</v>
      </c>
    </row>
    <row r="188" ht="12.75">
      <c r="F188" s="141">
        <f>F184-F186</f>
        <v>27236163783.170006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0">
      <selection activeCell="O22" sqref="O22"/>
    </sheetView>
  </sheetViews>
  <sheetFormatPr defaultColWidth="37.125" defaultRowHeight="12.75"/>
  <cols>
    <col min="1" max="1" width="33.25390625" style="0" customWidth="1"/>
    <col min="2" max="2" width="0.37109375" style="0" hidden="1" customWidth="1"/>
    <col min="3" max="3" width="17.125" style="0" hidden="1" customWidth="1"/>
    <col min="4" max="4" width="20.125" style="0" hidden="1" customWidth="1"/>
    <col min="5" max="5" width="0.12890625" style="0" hidden="1" customWidth="1"/>
    <col min="6" max="6" width="17.00390625" style="0" hidden="1" customWidth="1"/>
    <col min="7" max="7" width="15.25390625" style="0" hidden="1" customWidth="1"/>
    <col min="8" max="8" width="16.00390625" style="0" hidden="1" customWidth="1"/>
    <col min="9" max="9" width="13.125" style="0" hidden="1" customWidth="1"/>
    <col min="10" max="10" width="19.625" style="0" hidden="1" customWidth="1"/>
    <col min="11" max="11" width="17.875" style="0" customWidth="1"/>
    <col min="12" max="12" width="19.25390625" style="0" customWidth="1"/>
    <col min="13" max="13" width="14.875" style="0" customWidth="1"/>
    <col min="14" max="14" width="14.375" style="0" customWidth="1"/>
  </cols>
  <sheetData>
    <row r="1" ht="35.25" customHeight="1" thickBot="1">
      <c r="A1" s="146" t="s">
        <v>384</v>
      </c>
    </row>
    <row r="2" spans="1:14" ht="68.25" customHeight="1" thickBot="1">
      <c r="A2" s="147"/>
      <c r="B2" s="148">
        <v>42005</v>
      </c>
      <c r="C2" s="149" t="s">
        <v>385</v>
      </c>
      <c r="D2" s="150">
        <v>42036</v>
      </c>
      <c r="E2" s="150" t="s">
        <v>386</v>
      </c>
      <c r="F2" s="151" t="s">
        <v>387</v>
      </c>
      <c r="G2" s="149" t="s">
        <v>388</v>
      </c>
      <c r="H2" s="151" t="s">
        <v>389</v>
      </c>
      <c r="I2" s="149" t="s">
        <v>627</v>
      </c>
      <c r="J2" s="151" t="s">
        <v>389</v>
      </c>
      <c r="K2" s="150" t="s">
        <v>634</v>
      </c>
      <c r="L2" s="151" t="s">
        <v>387</v>
      </c>
      <c r="M2" s="149" t="s">
        <v>635</v>
      </c>
      <c r="N2" s="151" t="s">
        <v>389</v>
      </c>
    </row>
    <row r="3" spans="1:14" ht="23.2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23.25" customHeight="1">
      <c r="A4" s="154" t="s">
        <v>390</v>
      </c>
      <c r="B4" s="155">
        <v>891639743.69</v>
      </c>
      <c r="C4" s="155">
        <f>B4/1000</f>
        <v>891639.74369</v>
      </c>
      <c r="D4" s="153">
        <v>777497629.8</v>
      </c>
      <c r="E4" s="155">
        <v>801680900.73</v>
      </c>
      <c r="F4" s="155">
        <f>B4+D4+E4</f>
        <v>2470818274.2200003</v>
      </c>
      <c r="G4" s="155">
        <f>D4/1000</f>
        <v>777497.6298</v>
      </c>
      <c r="H4" s="155">
        <f>C4+G4</f>
        <v>1669137.3734900001</v>
      </c>
      <c r="I4" s="155">
        <f>E4/1000</f>
        <v>801680.90073</v>
      </c>
      <c r="J4" s="155">
        <f>H4+I4</f>
        <v>2470818.27422</v>
      </c>
      <c r="K4" s="155">
        <v>725787514.58</v>
      </c>
      <c r="L4" s="155">
        <f>F4+K4</f>
        <v>3196605788.8</v>
      </c>
      <c r="M4" s="153">
        <f>K4/1000</f>
        <v>725787.5145800001</v>
      </c>
      <c r="N4" s="155">
        <f>J4+M4</f>
        <v>3196605.7888</v>
      </c>
    </row>
    <row r="5" spans="1:14" ht="23.25" customHeight="1">
      <c r="A5" s="154" t="s">
        <v>391</v>
      </c>
      <c r="B5" s="156">
        <f>550898177.12</f>
        <v>550898177.12</v>
      </c>
      <c r="C5" s="155">
        <f>(B5-114897885+52408817)/1000</f>
        <v>488409.10912</v>
      </c>
      <c r="D5" s="153">
        <v>478492168.34</v>
      </c>
      <c r="E5" s="155">
        <f>498507573.33-59286.07-672000</f>
        <v>497776287.26</v>
      </c>
      <c r="F5" s="155">
        <f>B5+D5+E5</f>
        <v>1527166632.72</v>
      </c>
      <c r="G5" s="155">
        <f>(D5-114856167+52367417)/1000</f>
        <v>416003.41834</v>
      </c>
      <c r="H5" s="155">
        <f>C5+G5</f>
        <v>904412.52746</v>
      </c>
      <c r="I5" s="155">
        <f>(E5-114847167+52358417)/1000</f>
        <v>435287.53726</v>
      </c>
      <c r="J5" s="155">
        <f>H5+I5</f>
        <v>1339700.0647200001</v>
      </c>
      <c r="K5" s="155">
        <f>453394696.7-907849.41-59285.71</f>
        <v>452427561.58</v>
      </c>
      <c r="L5" s="155">
        <f>F5+K5</f>
        <v>1979594194.3</v>
      </c>
      <c r="M5" s="153">
        <f>(K5-114826630+52337880)/1000</f>
        <v>389938.81158</v>
      </c>
      <c r="N5" s="155">
        <f>J5+M5</f>
        <v>1729638.8763000001</v>
      </c>
    </row>
    <row r="6" spans="1:14" ht="23.25" customHeight="1" thickBot="1">
      <c r="A6" s="157" t="s">
        <v>392</v>
      </c>
      <c r="B6" s="158">
        <f aca="true" t="shared" si="0" ref="B6:J6">B4-B5</f>
        <v>340741566.57000005</v>
      </c>
      <c r="C6" s="158">
        <f t="shared" si="0"/>
        <v>403230.63457000005</v>
      </c>
      <c r="D6" s="159">
        <f t="shared" si="0"/>
        <v>299005461.46</v>
      </c>
      <c r="E6" s="158">
        <f>E4-E5</f>
        <v>303904613.47</v>
      </c>
      <c r="F6" s="158">
        <f t="shared" si="0"/>
        <v>943651641.5000002</v>
      </c>
      <c r="G6" s="158">
        <f t="shared" si="0"/>
        <v>361494.21146</v>
      </c>
      <c r="H6" s="158">
        <f t="shared" si="0"/>
        <v>764724.8460300001</v>
      </c>
      <c r="I6" s="158">
        <f t="shared" si="0"/>
        <v>366393.36347</v>
      </c>
      <c r="J6" s="158">
        <f t="shared" si="0"/>
        <v>1131118.2094999999</v>
      </c>
      <c r="K6" s="158">
        <f>K4-K5</f>
        <v>273359953.00000006</v>
      </c>
      <c r="L6" s="158">
        <f>L4-L5</f>
        <v>1217011594.5000002</v>
      </c>
      <c r="M6" s="159">
        <f>M4-M5</f>
        <v>335848.7030000001</v>
      </c>
      <c r="N6" s="158">
        <f>N4-N5</f>
        <v>1466966.9125</v>
      </c>
    </row>
    <row r="7" spans="1:14" ht="23.25" customHeight="1" thickBot="1">
      <c r="A7" s="160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4" ht="23.25" customHeight="1">
      <c r="A8" s="161" t="s">
        <v>393</v>
      </c>
      <c r="B8" s="158">
        <f aca="true" t="shared" si="1" ref="B8:H8">SUM(B9:B15)</f>
        <v>39314705.84</v>
      </c>
      <c r="C8" s="158">
        <f t="shared" si="1"/>
        <v>38586.65184</v>
      </c>
      <c r="D8" s="159">
        <f t="shared" si="1"/>
        <v>119004038.30000001</v>
      </c>
      <c r="E8" s="159">
        <f>SUM(E9:E15)</f>
        <v>131935217.28</v>
      </c>
      <c r="F8" s="158">
        <f>SUM(F9:F15)</f>
        <v>290253961.41999996</v>
      </c>
      <c r="G8" s="158">
        <f t="shared" si="1"/>
        <v>118275.98430000001</v>
      </c>
      <c r="H8" s="158">
        <f t="shared" si="1"/>
        <v>156862.63614000002</v>
      </c>
      <c r="I8" s="264">
        <f aca="true" t="shared" si="2" ref="I8:N8">SUM(I9:I15)</f>
        <v>131207.16327999998</v>
      </c>
      <c r="J8" s="158">
        <f t="shared" si="2"/>
        <v>288069.79942</v>
      </c>
      <c r="K8" s="158">
        <f t="shared" si="2"/>
        <v>54940543.32</v>
      </c>
      <c r="L8" s="158">
        <f t="shared" si="2"/>
        <v>345194504.74</v>
      </c>
      <c r="M8" s="159">
        <f t="shared" si="2"/>
        <v>54212.48932</v>
      </c>
      <c r="N8" s="158">
        <f t="shared" si="2"/>
        <v>342282.28874</v>
      </c>
    </row>
    <row r="9" spans="1:14" ht="23.25" customHeight="1">
      <c r="A9" s="154" t="s">
        <v>394</v>
      </c>
      <c r="B9" s="155">
        <v>23910400.06</v>
      </c>
      <c r="C9" s="155">
        <f>(B9-1444876+716822)/1000</f>
        <v>23182.34606</v>
      </c>
      <c r="D9" s="153">
        <v>97876936.18</v>
      </c>
      <c r="E9" s="153">
        <f>69316157.22+59286.07+672000</f>
        <v>70047443.28999999</v>
      </c>
      <c r="F9" s="155">
        <f>B9+D9+E9</f>
        <v>191834779.53</v>
      </c>
      <c r="G9" s="155">
        <f>(D9-1444821+716767)/1000</f>
        <v>97148.88218</v>
      </c>
      <c r="H9" s="155">
        <f aca="true" t="shared" si="3" ref="H9:H15">C9+G9</f>
        <v>120331.22824</v>
      </c>
      <c r="I9" s="155">
        <f>(E9-1444821+716767)/1000</f>
        <v>69319.38928999999</v>
      </c>
      <c r="J9" s="155">
        <f aca="true" t="shared" si="4" ref="J9:J15">H9+I9</f>
        <v>189650.61753</v>
      </c>
      <c r="K9" s="153">
        <f>38039656.25+59285.71</f>
        <v>38098941.96</v>
      </c>
      <c r="L9" s="155">
        <f aca="true" t="shared" si="5" ref="L9:L15">F9+K9</f>
        <v>229933721.49</v>
      </c>
      <c r="M9" s="153">
        <f>(K9-1444821+716767)/1000</f>
        <v>37370.88796</v>
      </c>
      <c r="N9" s="155">
        <f aca="true" t="shared" si="6" ref="N9:N15">J9+M9</f>
        <v>227021.50548999998</v>
      </c>
    </row>
    <row r="10" spans="1:14" ht="32.25" customHeight="1">
      <c r="A10" s="154" t="s">
        <v>395</v>
      </c>
      <c r="B10" s="155">
        <v>281679.16</v>
      </c>
      <c r="C10" s="155">
        <f>B10/1000</f>
        <v>281.67915999999997</v>
      </c>
      <c r="D10" s="153">
        <v>6419148.72</v>
      </c>
      <c r="E10" s="153">
        <v>1408945.76</v>
      </c>
      <c r="F10" s="155">
        <f>B10+D10+E10</f>
        <v>8109773.64</v>
      </c>
      <c r="G10" s="155">
        <f aca="true" t="shared" si="7" ref="G10:G15">D10/1000</f>
        <v>6419.14872</v>
      </c>
      <c r="H10" s="155">
        <f t="shared" si="3"/>
        <v>6700.82788</v>
      </c>
      <c r="I10" s="155">
        <f aca="true" t="shared" si="8" ref="I10:I15">E10/1000</f>
        <v>1408.94576</v>
      </c>
      <c r="J10" s="155">
        <f t="shared" si="4"/>
        <v>8109.773639999999</v>
      </c>
      <c r="K10" s="155">
        <v>211910.54</v>
      </c>
      <c r="L10" s="155">
        <f t="shared" si="5"/>
        <v>8321684.18</v>
      </c>
      <c r="M10" s="153">
        <f aca="true" t="shared" si="9" ref="M10:M15">K10/1000</f>
        <v>211.91054</v>
      </c>
      <c r="N10" s="155">
        <f t="shared" si="6"/>
        <v>8321.68418</v>
      </c>
    </row>
    <row r="11" spans="1:14" ht="23.25" customHeight="1">
      <c r="A11" s="154" t="s">
        <v>320</v>
      </c>
      <c r="B11" s="162">
        <v>6103616.62</v>
      </c>
      <c r="C11" s="155">
        <f>B11/1000</f>
        <v>6103.61662</v>
      </c>
      <c r="D11" s="153">
        <v>6307970.4</v>
      </c>
      <c r="E11" s="153">
        <v>10114271.23</v>
      </c>
      <c r="F11" s="155">
        <f>B11+D11+E11</f>
        <v>22525858.25</v>
      </c>
      <c r="G11" s="155">
        <f t="shared" si="7"/>
        <v>6307.9704</v>
      </c>
      <c r="H11" s="155">
        <f t="shared" si="3"/>
        <v>12411.587019999999</v>
      </c>
      <c r="I11" s="155">
        <f t="shared" si="8"/>
        <v>10114.27123</v>
      </c>
      <c r="J11" s="155">
        <f t="shared" si="4"/>
        <v>22525.858249999997</v>
      </c>
      <c r="K11" s="153">
        <f>6693801.41+907849.41</f>
        <v>7601650.82</v>
      </c>
      <c r="L11" s="155">
        <f t="shared" si="5"/>
        <v>30127509.07</v>
      </c>
      <c r="M11" s="153">
        <f t="shared" si="9"/>
        <v>7601.650820000001</v>
      </c>
      <c r="N11" s="155">
        <f t="shared" si="6"/>
        <v>30127.50907</v>
      </c>
    </row>
    <row r="12" spans="1:14" ht="30" customHeight="1">
      <c r="A12" s="154" t="s">
        <v>396</v>
      </c>
      <c r="B12" s="162">
        <v>9019010</v>
      </c>
      <c r="C12" s="155">
        <f>B12/1000</f>
        <v>9019.01</v>
      </c>
      <c r="D12" s="153">
        <v>8399983</v>
      </c>
      <c r="E12" s="153">
        <v>50364557</v>
      </c>
      <c r="F12" s="155">
        <f>B12+D12+E12</f>
        <v>67783550</v>
      </c>
      <c r="G12" s="155">
        <f t="shared" si="7"/>
        <v>8399.983</v>
      </c>
      <c r="H12" s="155">
        <f t="shared" si="3"/>
        <v>17418.993000000002</v>
      </c>
      <c r="I12" s="155">
        <f t="shared" si="8"/>
        <v>50364.557</v>
      </c>
      <c r="J12" s="155">
        <f t="shared" si="4"/>
        <v>67783.55</v>
      </c>
      <c r="K12" s="153">
        <v>9028040</v>
      </c>
      <c r="L12" s="155">
        <f t="shared" si="5"/>
        <v>76811590</v>
      </c>
      <c r="M12" s="153">
        <f t="shared" si="9"/>
        <v>9028.04</v>
      </c>
      <c r="N12" s="155">
        <f t="shared" si="6"/>
        <v>76811.59</v>
      </c>
    </row>
    <row r="13" spans="1:14" ht="23.25" customHeight="1">
      <c r="A13" s="163" t="s">
        <v>397</v>
      </c>
      <c r="B13" s="155"/>
      <c r="C13" s="153"/>
      <c r="D13" s="153"/>
      <c r="E13" s="153"/>
      <c r="F13" s="155">
        <f>B13+D13</f>
        <v>0</v>
      </c>
      <c r="G13" s="155">
        <f t="shared" si="7"/>
        <v>0</v>
      </c>
      <c r="H13" s="155">
        <f t="shared" si="3"/>
        <v>0</v>
      </c>
      <c r="I13" s="155">
        <f t="shared" si="8"/>
        <v>0</v>
      </c>
      <c r="J13" s="155">
        <f t="shared" si="4"/>
        <v>0</v>
      </c>
      <c r="K13" s="153"/>
      <c r="L13" s="155">
        <f t="shared" si="5"/>
        <v>0</v>
      </c>
      <c r="M13" s="153">
        <f t="shared" si="9"/>
        <v>0</v>
      </c>
      <c r="N13" s="155">
        <f t="shared" si="6"/>
        <v>0</v>
      </c>
    </row>
    <row r="14" spans="1:14" ht="23.25" customHeight="1" thickBot="1">
      <c r="A14" s="163" t="s">
        <v>398</v>
      </c>
      <c r="B14" s="155"/>
      <c r="C14" s="153"/>
      <c r="D14" s="153"/>
      <c r="E14" s="153"/>
      <c r="F14" s="155">
        <f>B14+D14</f>
        <v>0</v>
      </c>
      <c r="G14" s="155">
        <f t="shared" si="7"/>
        <v>0</v>
      </c>
      <c r="H14" s="155">
        <f t="shared" si="3"/>
        <v>0</v>
      </c>
      <c r="I14" s="155">
        <f t="shared" si="8"/>
        <v>0</v>
      </c>
      <c r="J14" s="155">
        <f t="shared" si="4"/>
        <v>0</v>
      </c>
      <c r="K14" s="153"/>
      <c r="L14" s="155">
        <f t="shared" si="5"/>
        <v>0</v>
      </c>
      <c r="M14" s="153">
        <f t="shared" si="9"/>
        <v>0</v>
      </c>
      <c r="N14" s="155">
        <f t="shared" si="6"/>
        <v>0</v>
      </c>
    </row>
    <row r="15" spans="1:14" ht="23.25" customHeight="1" thickBot="1">
      <c r="A15" s="164" t="s">
        <v>399</v>
      </c>
      <c r="B15" s="155"/>
      <c r="C15" s="153"/>
      <c r="D15" s="153"/>
      <c r="E15" s="153"/>
      <c r="F15" s="155">
        <f>B15+D15</f>
        <v>0</v>
      </c>
      <c r="G15" s="155">
        <f t="shared" si="7"/>
        <v>0</v>
      </c>
      <c r="H15" s="155">
        <f t="shared" si="3"/>
        <v>0</v>
      </c>
      <c r="I15" s="155">
        <f t="shared" si="8"/>
        <v>0</v>
      </c>
      <c r="J15" s="155">
        <f t="shared" si="4"/>
        <v>0</v>
      </c>
      <c r="K15" s="153"/>
      <c r="L15" s="155">
        <f t="shared" si="5"/>
        <v>0</v>
      </c>
      <c r="M15" s="153">
        <f t="shared" si="9"/>
        <v>0</v>
      </c>
      <c r="N15" s="155">
        <f t="shared" si="6"/>
        <v>0</v>
      </c>
    </row>
    <row r="16" spans="1:14" ht="35.25" customHeight="1" thickBot="1">
      <c r="A16" s="165" t="s">
        <v>400</v>
      </c>
      <c r="B16" s="158">
        <f aca="true" t="shared" si="10" ref="B16:N16">B6-B8</f>
        <v>301426860.73</v>
      </c>
      <c r="C16" s="158">
        <f t="shared" si="10"/>
        <v>364643.98273000005</v>
      </c>
      <c r="D16" s="159">
        <f t="shared" si="10"/>
        <v>180001423.15999997</v>
      </c>
      <c r="E16" s="158">
        <f>E6-E8</f>
        <v>171969396.19000003</v>
      </c>
      <c r="F16" s="158">
        <f>F6-F8</f>
        <v>653397680.0800003</v>
      </c>
      <c r="G16" s="158">
        <f t="shared" si="10"/>
        <v>243218.22716</v>
      </c>
      <c r="H16" s="158">
        <f t="shared" si="10"/>
        <v>607862.20989</v>
      </c>
      <c r="I16" s="158">
        <f t="shared" si="10"/>
        <v>235186.20019</v>
      </c>
      <c r="J16" s="158">
        <f t="shared" si="10"/>
        <v>843048.4100799998</v>
      </c>
      <c r="K16" s="158">
        <f t="shared" si="10"/>
        <v>218419409.68000007</v>
      </c>
      <c r="L16" s="158">
        <f t="shared" si="10"/>
        <v>871817089.7600002</v>
      </c>
      <c r="M16" s="159">
        <f t="shared" si="10"/>
        <v>281636.2136800001</v>
      </c>
      <c r="N16" s="158">
        <f t="shared" si="10"/>
        <v>1124684.62376</v>
      </c>
    </row>
    <row r="17" spans="1:14" ht="15.75" thickBot="1">
      <c r="A17" s="166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16.5" thickBot="1">
      <c r="A18" s="167" t="s">
        <v>401</v>
      </c>
      <c r="B18" s="153"/>
      <c r="C18" s="153"/>
      <c r="D18" s="153"/>
      <c r="E18" s="153"/>
      <c r="F18" s="153"/>
      <c r="G18" s="153"/>
      <c r="H18" s="153"/>
      <c r="I18" s="155">
        <f aca="true" t="shared" si="11" ref="I18:I30">E18/1000</f>
        <v>0</v>
      </c>
      <c r="J18" s="155">
        <f aca="true" t="shared" si="12" ref="J18:J30">H18+I18</f>
        <v>0</v>
      </c>
      <c r="K18" s="153"/>
      <c r="L18" s="153"/>
      <c r="M18" s="153"/>
      <c r="N18" s="153"/>
    </row>
    <row r="19" spans="1:14" ht="15">
      <c r="A19" s="168" t="s">
        <v>402</v>
      </c>
      <c r="B19" s="155"/>
      <c r="C19" s="155"/>
      <c r="D19" s="153"/>
      <c r="E19" s="153"/>
      <c r="F19" s="153"/>
      <c r="G19" s="153"/>
      <c r="H19" s="155">
        <f aca="true" t="shared" si="13" ref="H19:H30">C19+G19</f>
        <v>0</v>
      </c>
      <c r="I19" s="155">
        <f t="shared" si="11"/>
        <v>0</v>
      </c>
      <c r="J19" s="155">
        <f t="shared" si="12"/>
        <v>0</v>
      </c>
      <c r="K19" s="153">
        <v>7750856</v>
      </c>
      <c r="L19" s="153">
        <f>F19+K19</f>
        <v>7750856</v>
      </c>
      <c r="M19" s="153">
        <f>K19/1000</f>
        <v>7750.856</v>
      </c>
      <c r="N19" s="155">
        <f>J19+M19</f>
        <v>7750.856</v>
      </c>
    </row>
    <row r="20" spans="1:14" ht="15">
      <c r="A20" s="154" t="s">
        <v>403</v>
      </c>
      <c r="B20" s="155">
        <v>5103.57</v>
      </c>
      <c r="C20" s="155">
        <f>B20/1000</f>
        <v>5.1035699999999995</v>
      </c>
      <c r="D20" s="153">
        <v>40828.56</v>
      </c>
      <c r="E20" s="153">
        <v>10207.14</v>
      </c>
      <c r="F20" s="155">
        <f>B20+D20+E20</f>
        <v>56139.27</v>
      </c>
      <c r="G20" s="155">
        <f>D20/1000</f>
        <v>40.828559999999996</v>
      </c>
      <c r="H20" s="155">
        <f t="shared" si="13"/>
        <v>45.932129999999994</v>
      </c>
      <c r="I20" s="155">
        <f t="shared" si="11"/>
        <v>10.207139999999999</v>
      </c>
      <c r="J20" s="155">
        <f t="shared" si="12"/>
        <v>56.139269999999996</v>
      </c>
      <c r="K20" s="155">
        <v>5103.57</v>
      </c>
      <c r="L20" s="153">
        <f aca="true" t="shared" si="14" ref="L20:L30">F20+K20</f>
        <v>61242.84</v>
      </c>
      <c r="M20" s="153">
        <f aca="true" t="shared" si="15" ref="M20:M30">K20/1000</f>
        <v>5.1035699999999995</v>
      </c>
      <c r="N20" s="155">
        <f aca="true" t="shared" si="16" ref="N20:N30">J20+M20</f>
        <v>61.242839999999994</v>
      </c>
    </row>
    <row r="21" spans="1:14" ht="30">
      <c r="A21" s="154" t="s">
        <v>404</v>
      </c>
      <c r="B21" s="155">
        <v>1495518.02</v>
      </c>
      <c r="C21" s="155">
        <f>B21/1000</f>
        <v>1495.51802</v>
      </c>
      <c r="D21" s="153">
        <v>458332.99</v>
      </c>
      <c r="E21" s="153">
        <v>543357.9</v>
      </c>
      <c r="F21" s="155">
        <f>B21+D21+E21</f>
        <v>2497208.91</v>
      </c>
      <c r="G21" s="155">
        <f aca="true" t="shared" si="17" ref="G21:G30">D21/1000</f>
        <v>458.33299</v>
      </c>
      <c r="H21" s="155">
        <f t="shared" si="13"/>
        <v>1953.8510099999999</v>
      </c>
      <c r="I21" s="155">
        <f t="shared" si="11"/>
        <v>543.3579</v>
      </c>
      <c r="J21" s="155">
        <f t="shared" si="12"/>
        <v>2497.20891</v>
      </c>
      <c r="K21" s="153">
        <v>642812.58</v>
      </c>
      <c r="L21" s="153">
        <f t="shared" si="14"/>
        <v>3140021.49</v>
      </c>
      <c r="M21" s="153">
        <f t="shared" si="15"/>
        <v>642.8125799999999</v>
      </c>
      <c r="N21" s="155">
        <f t="shared" si="16"/>
        <v>3140.0214899999996</v>
      </c>
    </row>
    <row r="22" spans="1:15" ht="15">
      <c r="A22" s="154" t="s">
        <v>405</v>
      </c>
      <c r="B22" s="155">
        <v>9629.66</v>
      </c>
      <c r="C22" s="155">
        <f>B22/1000</f>
        <v>9.62966</v>
      </c>
      <c r="D22" s="153"/>
      <c r="E22" s="153"/>
      <c r="F22" s="155">
        <f>B22+D22+E22</f>
        <v>9629.66</v>
      </c>
      <c r="G22" s="155">
        <f t="shared" si="17"/>
        <v>0</v>
      </c>
      <c r="H22" s="155">
        <f t="shared" si="13"/>
        <v>9.62966</v>
      </c>
      <c r="I22" s="155">
        <f t="shared" si="11"/>
        <v>0</v>
      </c>
      <c r="J22" s="155">
        <f t="shared" si="12"/>
        <v>9.62966</v>
      </c>
      <c r="K22" s="155"/>
      <c r="L22" s="153">
        <f t="shared" si="14"/>
        <v>9629.66</v>
      </c>
      <c r="M22" s="153">
        <f t="shared" si="15"/>
        <v>0</v>
      </c>
      <c r="N22" s="155">
        <f t="shared" si="16"/>
        <v>9.62966</v>
      </c>
      <c r="O22" s="60"/>
    </row>
    <row r="23" spans="1:14" ht="30">
      <c r="A23" s="154" t="s">
        <v>406</v>
      </c>
      <c r="B23" s="155"/>
      <c r="C23" s="155"/>
      <c r="D23" s="153"/>
      <c r="E23" s="153"/>
      <c r="F23" s="155">
        <f>B23+D23</f>
        <v>0</v>
      </c>
      <c r="G23" s="155">
        <f t="shared" si="17"/>
        <v>0</v>
      </c>
      <c r="H23" s="155">
        <f t="shared" si="13"/>
        <v>0</v>
      </c>
      <c r="I23" s="155">
        <f t="shared" si="11"/>
        <v>0</v>
      </c>
      <c r="J23" s="155">
        <f t="shared" si="12"/>
        <v>0</v>
      </c>
      <c r="K23" s="153"/>
      <c r="L23" s="153">
        <f t="shared" si="14"/>
        <v>0</v>
      </c>
      <c r="M23" s="153">
        <f t="shared" si="15"/>
        <v>0</v>
      </c>
      <c r="N23" s="155">
        <f t="shared" si="16"/>
        <v>0</v>
      </c>
    </row>
    <row r="24" spans="1:14" ht="30">
      <c r="A24" s="154" t="s">
        <v>407</v>
      </c>
      <c r="B24" s="155"/>
      <c r="C24" s="155"/>
      <c r="D24" s="153"/>
      <c r="E24" s="153">
        <v>16782120</v>
      </c>
      <c r="F24" s="155">
        <f aca="true" t="shared" si="18" ref="F24:F30">B24+D24+E24</f>
        <v>16782120</v>
      </c>
      <c r="G24" s="155">
        <f t="shared" si="17"/>
        <v>0</v>
      </c>
      <c r="H24" s="155">
        <f t="shared" si="13"/>
        <v>0</v>
      </c>
      <c r="I24" s="155">
        <f t="shared" si="11"/>
        <v>16782.12</v>
      </c>
      <c r="J24" s="155">
        <f t="shared" si="12"/>
        <v>16782.12</v>
      </c>
      <c r="K24" s="155"/>
      <c r="L24" s="153">
        <f t="shared" si="14"/>
        <v>16782120</v>
      </c>
      <c r="M24" s="153">
        <f t="shared" si="15"/>
        <v>0</v>
      </c>
      <c r="N24" s="155">
        <f t="shared" si="16"/>
        <v>16782.12</v>
      </c>
    </row>
    <row r="25" spans="1:14" ht="30">
      <c r="A25" s="154" t="s">
        <v>408</v>
      </c>
      <c r="B25" s="155"/>
      <c r="C25" s="155"/>
      <c r="D25" s="153"/>
      <c r="E25" s="153"/>
      <c r="F25" s="155">
        <f t="shared" si="18"/>
        <v>0</v>
      </c>
      <c r="G25" s="155">
        <f t="shared" si="17"/>
        <v>0</v>
      </c>
      <c r="H25" s="155">
        <f t="shared" si="13"/>
        <v>0</v>
      </c>
      <c r="I25" s="155">
        <f t="shared" si="11"/>
        <v>0</v>
      </c>
      <c r="J25" s="155">
        <f t="shared" si="12"/>
        <v>0</v>
      </c>
      <c r="K25" s="155"/>
      <c r="L25" s="153">
        <f t="shared" si="14"/>
        <v>0</v>
      </c>
      <c r="M25" s="153">
        <f t="shared" si="15"/>
        <v>0</v>
      </c>
      <c r="N25" s="155">
        <f t="shared" si="16"/>
        <v>0</v>
      </c>
    </row>
    <row r="26" spans="1:14" ht="45">
      <c r="A26" s="154" t="s">
        <v>409</v>
      </c>
      <c r="B26" s="155"/>
      <c r="C26" s="155"/>
      <c r="D26" s="153">
        <v>803</v>
      </c>
      <c r="E26" s="153"/>
      <c r="F26" s="155">
        <f t="shared" si="18"/>
        <v>803</v>
      </c>
      <c r="G26" s="155">
        <f t="shared" si="17"/>
        <v>0.803</v>
      </c>
      <c r="H26" s="155">
        <f t="shared" si="13"/>
        <v>0.803</v>
      </c>
      <c r="I26" s="155">
        <f t="shared" si="11"/>
        <v>0</v>
      </c>
      <c r="J26" s="155">
        <f t="shared" si="12"/>
        <v>0.803</v>
      </c>
      <c r="K26" s="153"/>
      <c r="L26" s="153">
        <f t="shared" si="14"/>
        <v>803</v>
      </c>
      <c r="M26" s="153">
        <f t="shared" si="15"/>
        <v>0</v>
      </c>
      <c r="N26" s="155">
        <f t="shared" si="16"/>
        <v>0.803</v>
      </c>
    </row>
    <row r="27" spans="1:14" ht="15">
      <c r="A27" s="163" t="s">
        <v>410</v>
      </c>
      <c r="B27" s="155"/>
      <c r="C27" s="155"/>
      <c r="D27" s="155"/>
      <c r="E27" s="155"/>
      <c r="F27" s="155">
        <f t="shared" si="18"/>
        <v>0</v>
      </c>
      <c r="G27" s="155">
        <f t="shared" si="17"/>
        <v>0</v>
      </c>
      <c r="H27" s="155">
        <f t="shared" si="13"/>
        <v>0</v>
      </c>
      <c r="I27" s="155">
        <f t="shared" si="11"/>
        <v>0</v>
      </c>
      <c r="J27" s="155">
        <f t="shared" si="12"/>
        <v>0</v>
      </c>
      <c r="K27" s="155"/>
      <c r="L27" s="153">
        <f t="shared" si="14"/>
        <v>0</v>
      </c>
      <c r="M27" s="153">
        <f t="shared" si="15"/>
        <v>0</v>
      </c>
      <c r="N27" s="155">
        <f t="shared" si="16"/>
        <v>0</v>
      </c>
    </row>
    <row r="28" spans="1:14" ht="15">
      <c r="A28" s="169" t="s">
        <v>411</v>
      </c>
      <c r="B28" s="155"/>
      <c r="C28" s="155"/>
      <c r="D28" s="153"/>
      <c r="E28" s="153"/>
      <c r="F28" s="155">
        <f t="shared" si="18"/>
        <v>0</v>
      </c>
      <c r="G28" s="155">
        <f t="shared" si="17"/>
        <v>0</v>
      </c>
      <c r="H28" s="155">
        <f t="shared" si="13"/>
        <v>0</v>
      </c>
      <c r="I28" s="155">
        <f t="shared" si="11"/>
        <v>0</v>
      </c>
      <c r="J28" s="155">
        <f t="shared" si="12"/>
        <v>0</v>
      </c>
      <c r="K28" s="155"/>
      <c r="L28" s="153">
        <f t="shared" si="14"/>
        <v>0</v>
      </c>
      <c r="M28" s="153">
        <f t="shared" si="15"/>
        <v>0</v>
      </c>
      <c r="N28" s="155">
        <f t="shared" si="16"/>
        <v>0</v>
      </c>
    </row>
    <row r="29" spans="1:14" ht="15">
      <c r="A29" s="169" t="s">
        <v>412</v>
      </c>
      <c r="B29" s="155">
        <v>3404392.99</v>
      </c>
      <c r="C29" s="155">
        <f>B29/1000</f>
        <v>3404.3929900000003</v>
      </c>
      <c r="D29" s="153">
        <v>1788935.47</v>
      </c>
      <c r="E29" s="153">
        <v>1395016.54</v>
      </c>
      <c r="F29" s="155">
        <f t="shared" si="18"/>
        <v>6588345</v>
      </c>
      <c r="G29" s="155">
        <f t="shared" si="17"/>
        <v>1788.93547</v>
      </c>
      <c r="H29" s="155">
        <f t="shared" si="13"/>
        <v>5193.328460000001</v>
      </c>
      <c r="I29" s="155">
        <f t="shared" si="11"/>
        <v>1395.01654</v>
      </c>
      <c r="J29" s="155">
        <f t="shared" si="12"/>
        <v>6588.345000000001</v>
      </c>
      <c r="K29" s="153">
        <v>857174.74</v>
      </c>
      <c r="L29" s="153">
        <f t="shared" si="14"/>
        <v>7445519.74</v>
      </c>
      <c r="M29" s="153">
        <f t="shared" si="15"/>
        <v>857.17474</v>
      </c>
      <c r="N29" s="155">
        <f t="shared" si="16"/>
        <v>7445.519740000002</v>
      </c>
    </row>
    <row r="30" spans="1:14" ht="15">
      <c r="A30" s="169" t="s">
        <v>413</v>
      </c>
      <c r="B30" s="155">
        <v>2951469.26</v>
      </c>
      <c r="C30" s="155">
        <f>B30/1000</f>
        <v>2951.46926</v>
      </c>
      <c r="D30" s="153"/>
      <c r="E30" s="153"/>
      <c r="F30" s="155">
        <f t="shared" si="18"/>
        <v>2951469.26</v>
      </c>
      <c r="G30" s="155">
        <f t="shared" si="17"/>
        <v>0</v>
      </c>
      <c r="H30" s="155">
        <f t="shared" si="13"/>
        <v>2951.46926</v>
      </c>
      <c r="I30" s="155">
        <f t="shared" si="11"/>
        <v>0</v>
      </c>
      <c r="J30" s="155">
        <f t="shared" si="12"/>
        <v>2951.46926</v>
      </c>
      <c r="K30" s="153"/>
      <c r="L30" s="153">
        <f t="shared" si="14"/>
        <v>2951469.26</v>
      </c>
      <c r="M30" s="153">
        <f t="shared" si="15"/>
        <v>0</v>
      </c>
      <c r="N30" s="155">
        <f t="shared" si="16"/>
        <v>2951.46926</v>
      </c>
    </row>
    <row r="31" spans="1:14" ht="16.5" thickBot="1">
      <c r="A31" s="170" t="s">
        <v>414</v>
      </c>
      <c r="B31" s="158">
        <f>SUM(B19:B30)</f>
        <v>7866113.5</v>
      </c>
      <c r="C31" s="158">
        <f>SUM(C18:C30)</f>
        <v>7866.1135</v>
      </c>
      <c r="D31" s="158">
        <f>SUM(D19:D30)</f>
        <v>2288900.02</v>
      </c>
      <c r="E31" s="158">
        <f>SUM(E19:E30)</f>
        <v>18730701.58</v>
      </c>
      <c r="F31" s="158">
        <f>SUM(F19:F30)</f>
        <v>28885715.1</v>
      </c>
      <c r="G31" s="158">
        <f>SUM(G20:G30)</f>
        <v>2288.90002</v>
      </c>
      <c r="H31" s="158">
        <f>SUM(H19:H30)</f>
        <v>10155.01352</v>
      </c>
      <c r="I31" s="158">
        <f>SUM(I19:I30)</f>
        <v>18730.70158</v>
      </c>
      <c r="J31" s="158">
        <f>SUM(J18:J30)</f>
        <v>28885.7151</v>
      </c>
      <c r="K31" s="158">
        <f>SUM(K18:K30)</f>
        <v>9255946.89</v>
      </c>
      <c r="L31" s="158">
        <f>SUM(L19:L30)</f>
        <v>38141661.99</v>
      </c>
      <c r="M31" s="159">
        <f>SUM(M19:M30)</f>
        <v>9255.946890000001</v>
      </c>
      <c r="N31" s="158">
        <f>SUM(N19:N30)</f>
        <v>38141.66199</v>
      </c>
    </row>
    <row r="32" spans="1:14" ht="15">
      <c r="A32" s="168"/>
      <c r="B32" s="155"/>
      <c r="C32" s="155"/>
      <c r="D32" s="153"/>
      <c r="E32" s="153"/>
      <c r="F32" s="153"/>
      <c r="G32" s="155"/>
      <c r="H32" s="153"/>
      <c r="I32" s="155"/>
      <c r="J32" s="153"/>
      <c r="K32" s="153"/>
      <c r="L32" s="153"/>
      <c r="M32" s="153"/>
      <c r="N32" s="153"/>
    </row>
    <row r="33" spans="1:14" ht="15.75">
      <c r="A33" s="171" t="s">
        <v>415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30">
      <c r="A34" s="169" t="s">
        <v>416</v>
      </c>
      <c r="B34" s="155">
        <v>1000</v>
      </c>
      <c r="C34" s="155">
        <f>B34/1000</f>
        <v>1</v>
      </c>
      <c r="D34" s="153">
        <v>10</v>
      </c>
      <c r="E34" s="153"/>
      <c r="F34" s="155">
        <f>B34+D34</f>
        <v>1010</v>
      </c>
      <c r="G34" s="155">
        <f>D34/1000</f>
        <v>0.01</v>
      </c>
      <c r="H34" s="155">
        <f>C34+G34</f>
        <v>1.01</v>
      </c>
      <c r="I34" s="155">
        <f>E34/1000</f>
        <v>0</v>
      </c>
      <c r="J34" s="155">
        <f>H34+I34</f>
        <v>1.01</v>
      </c>
      <c r="K34" s="153"/>
      <c r="L34" s="155">
        <f>F34+K34</f>
        <v>1010</v>
      </c>
      <c r="M34" s="153"/>
      <c r="N34" s="155">
        <f>J34+M34</f>
        <v>1.01</v>
      </c>
    </row>
    <row r="35" spans="1:14" ht="15">
      <c r="A35" s="169" t="s">
        <v>417</v>
      </c>
      <c r="B35" s="155"/>
      <c r="C35" s="155"/>
      <c r="D35" s="153">
        <v>21496.64</v>
      </c>
      <c r="E35" s="153"/>
      <c r="F35" s="155">
        <f>B35+D35</f>
        <v>21496.64</v>
      </c>
      <c r="G35" s="155">
        <f>D35/1000</f>
        <v>21.49664</v>
      </c>
      <c r="H35" s="155">
        <f>C35+G35</f>
        <v>21.49664</v>
      </c>
      <c r="I35" s="155">
        <f>E35/1000</f>
        <v>0</v>
      </c>
      <c r="J35" s="155">
        <f>H35+I35</f>
        <v>21.49664</v>
      </c>
      <c r="K35" s="155"/>
      <c r="L35" s="155">
        <f>F35+K35</f>
        <v>21496.64</v>
      </c>
      <c r="M35" s="153"/>
      <c r="N35" s="155">
        <f>J35+M35</f>
        <v>21.49664</v>
      </c>
    </row>
    <row r="36" spans="1:14" ht="30">
      <c r="A36" s="169" t="s">
        <v>418</v>
      </c>
      <c r="B36" s="155"/>
      <c r="C36" s="155"/>
      <c r="D36" s="153"/>
      <c r="E36" s="153">
        <v>0.62</v>
      </c>
      <c r="F36" s="155">
        <f>B36+D36+E36</f>
        <v>0.62</v>
      </c>
      <c r="G36" s="155">
        <f>D36/1000</f>
        <v>0</v>
      </c>
      <c r="H36" s="155">
        <f>C36+G36</f>
        <v>0</v>
      </c>
      <c r="I36" s="155">
        <f>E36/1000</f>
        <v>0.00062</v>
      </c>
      <c r="J36" s="155">
        <f>H36+I36</f>
        <v>0.00062</v>
      </c>
      <c r="K36" s="153"/>
      <c r="L36" s="155">
        <f>F36+K36</f>
        <v>0.62</v>
      </c>
      <c r="M36" s="153"/>
      <c r="N36" s="155">
        <f>J36+M36</f>
        <v>0.00062</v>
      </c>
    </row>
    <row r="37" spans="1:14" ht="30">
      <c r="A37" s="172" t="s">
        <v>419</v>
      </c>
      <c r="B37" s="155"/>
      <c r="C37" s="155"/>
      <c r="D37" s="153"/>
      <c r="E37" s="153"/>
      <c r="F37" s="155">
        <f>B37+D37</f>
        <v>0</v>
      </c>
      <c r="G37" s="155">
        <f>D37/1000</f>
        <v>0</v>
      </c>
      <c r="H37" s="155">
        <f>C37+G37</f>
        <v>0</v>
      </c>
      <c r="I37" s="155">
        <f>E37/1000</f>
        <v>0</v>
      </c>
      <c r="J37" s="155">
        <f>H37+I37</f>
        <v>0</v>
      </c>
      <c r="K37" s="153"/>
      <c r="L37" s="155">
        <f>F37+K37</f>
        <v>0</v>
      </c>
      <c r="M37" s="153"/>
      <c r="N37" s="155">
        <f>J37+M37</f>
        <v>0</v>
      </c>
    </row>
    <row r="38" spans="1:14" ht="16.5" thickBot="1">
      <c r="A38" s="170" t="s">
        <v>414</v>
      </c>
      <c r="B38" s="158">
        <f aca="true" t="shared" si="19" ref="B38:H38">SUM(B34:B37)</f>
        <v>1000</v>
      </c>
      <c r="C38" s="158">
        <f t="shared" si="19"/>
        <v>1</v>
      </c>
      <c r="D38" s="159">
        <f t="shared" si="19"/>
        <v>21506.64</v>
      </c>
      <c r="E38" s="159">
        <f>SUM(E34:E37)</f>
        <v>0.62</v>
      </c>
      <c r="F38" s="158">
        <f t="shared" si="19"/>
        <v>22507.26</v>
      </c>
      <c r="G38" s="158">
        <f t="shared" si="19"/>
        <v>21.50664</v>
      </c>
      <c r="H38" s="158">
        <f t="shared" si="19"/>
        <v>22.50664</v>
      </c>
      <c r="I38" s="264">
        <f>SUM(I34:I37)</f>
        <v>0.00062</v>
      </c>
      <c r="J38" s="158">
        <f>SUM(J34:J37)</f>
        <v>22.507260000000002</v>
      </c>
      <c r="K38" s="153"/>
      <c r="L38" s="158">
        <f>SUM(L34:L37)</f>
        <v>22507.26</v>
      </c>
      <c r="M38" s="153"/>
      <c r="N38" s="158">
        <f>SUM(N34:N37)</f>
        <v>22.507260000000002</v>
      </c>
    </row>
    <row r="39" spans="1:14" ht="15">
      <c r="A39" s="152"/>
      <c r="B39" s="153"/>
      <c r="C39" s="153"/>
      <c r="D39" s="153"/>
      <c r="E39" s="153"/>
      <c r="F39" s="153"/>
      <c r="G39" s="153"/>
      <c r="H39" s="153"/>
      <c r="I39" s="155"/>
      <c r="J39" s="153"/>
      <c r="K39" s="153"/>
      <c r="L39" s="153"/>
      <c r="M39" s="153"/>
      <c r="N39" s="153"/>
    </row>
    <row r="40" spans="1:14" ht="31.5">
      <c r="A40" s="171" t="s">
        <v>420</v>
      </c>
      <c r="B40" s="158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ht="31.5">
      <c r="A41" s="171" t="s">
        <v>421</v>
      </c>
      <c r="B41" s="155">
        <f>B16+B31-B38</f>
        <v>309291974.23</v>
      </c>
      <c r="C41" s="158">
        <f>C16+C31-C34</f>
        <v>372509.09623</v>
      </c>
      <c r="D41" s="155">
        <f aca="true" t="shared" si="20" ref="D41:J41">D16+D31-D38</f>
        <v>182268816.54</v>
      </c>
      <c r="E41" s="155">
        <f t="shared" si="20"/>
        <v>190700097.15000004</v>
      </c>
      <c r="F41" s="158">
        <f t="shared" si="20"/>
        <v>682260887.9200003</v>
      </c>
      <c r="G41" s="158">
        <f t="shared" si="20"/>
        <v>245485.62054</v>
      </c>
      <c r="H41" s="158">
        <f t="shared" si="20"/>
        <v>617994.71677</v>
      </c>
      <c r="I41" s="155">
        <f t="shared" si="20"/>
        <v>253916.90115</v>
      </c>
      <c r="J41" s="158">
        <f t="shared" si="20"/>
        <v>871911.6179199999</v>
      </c>
      <c r="K41" s="158">
        <f>K16+K31-K38</f>
        <v>227675356.57000005</v>
      </c>
      <c r="L41" s="158">
        <f>L16+L31-L38</f>
        <v>909936244.4900002</v>
      </c>
      <c r="M41" s="159">
        <f>M16+M31-M38</f>
        <v>290892.1605700001</v>
      </c>
      <c r="N41" s="158">
        <f>N16+N31-N38</f>
        <v>1162803.77849</v>
      </c>
    </row>
    <row r="42" spans="1:14" ht="15.75">
      <c r="A42" s="173" t="s">
        <v>422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1:14" ht="15">
      <c r="A43" s="174" t="s">
        <v>423</v>
      </c>
      <c r="B43" s="155"/>
      <c r="C43" s="155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1:14" ht="15.75">
      <c r="A44" s="175" t="s">
        <v>424</v>
      </c>
      <c r="B44" s="155">
        <v>27692612</v>
      </c>
      <c r="C44" s="155">
        <f>B44/1000</f>
        <v>27692.612</v>
      </c>
      <c r="D44" s="153">
        <v>27692612</v>
      </c>
      <c r="E44" s="153">
        <v>27692612</v>
      </c>
      <c r="F44" s="158">
        <f>B44+D44+E44</f>
        <v>83077836</v>
      </c>
      <c r="G44" s="158">
        <f>D44/1000</f>
        <v>27692.612</v>
      </c>
      <c r="H44" s="155">
        <f>C44+G44</f>
        <v>55385.224</v>
      </c>
      <c r="I44" s="155">
        <f>E44/1000</f>
        <v>27692.612</v>
      </c>
      <c r="J44" s="155">
        <f>H44+I44</f>
        <v>83077.83600000001</v>
      </c>
      <c r="K44" s="153">
        <v>22968924</v>
      </c>
      <c r="L44" s="155">
        <f>F44+K44</f>
        <v>106046760</v>
      </c>
      <c r="M44" s="153">
        <f>K44/1000</f>
        <v>22968.924</v>
      </c>
      <c r="N44" s="155">
        <f>J44+M44</f>
        <v>106046.76000000001</v>
      </c>
    </row>
    <row r="45" spans="2:14" ht="13.5" thickBo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1:14" ht="16.5" thickBot="1">
      <c r="A46" s="176" t="s">
        <v>425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  <row r="47" spans="1:14" ht="15.75">
      <c r="A47" s="177" t="s">
        <v>426</v>
      </c>
      <c r="B47" s="158">
        <f aca="true" t="shared" si="21" ref="B47:J47">B41-B44</f>
        <v>281599362.23</v>
      </c>
      <c r="C47" s="158">
        <f t="shared" si="21"/>
        <v>344816.48423</v>
      </c>
      <c r="D47" s="158">
        <f t="shared" si="21"/>
        <v>154576204.54</v>
      </c>
      <c r="E47" s="158">
        <f t="shared" si="21"/>
        <v>163007485.15000004</v>
      </c>
      <c r="F47" s="158">
        <f t="shared" si="21"/>
        <v>599183051.9200003</v>
      </c>
      <c r="G47" s="158">
        <f t="shared" si="21"/>
        <v>217793.00854</v>
      </c>
      <c r="H47" s="158">
        <f t="shared" si="21"/>
        <v>562609.49277</v>
      </c>
      <c r="I47" s="158">
        <f t="shared" si="21"/>
        <v>226224.28915</v>
      </c>
      <c r="J47" s="158">
        <f t="shared" si="21"/>
        <v>788833.7819199999</v>
      </c>
      <c r="K47" s="158">
        <f>K41-K44</f>
        <v>204706432.57000005</v>
      </c>
      <c r="L47" s="158">
        <f>L41-L44</f>
        <v>803889484.4900002</v>
      </c>
      <c r="M47" s="158">
        <f>M41-M44</f>
        <v>267923.2365700001</v>
      </c>
      <c r="N47" s="158">
        <f>N41-N44</f>
        <v>1056757.01849</v>
      </c>
    </row>
    <row r="48" spans="1:14" ht="16.5" thickBot="1">
      <c r="A48" s="178" t="s">
        <v>427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</row>
    <row r="49" spans="1:7" ht="12.75">
      <c r="A49" s="29"/>
      <c r="C49" s="179"/>
      <c r="D49" s="29"/>
      <c r="E49" s="29"/>
      <c r="F49" s="29"/>
      <c r="G49" s="29"/>
    </row>
    <row r="50" spans="3:8" ht="12.75">
      <c r="C50" s="60"/>
      <c r="H50" s="60"/>
    </row>
    <row r="51" spans="2:11" ht="15">
      <c r="B51" s="60"/>
      <c r="F51" s="60"/>
      <c r="I51" s="265"/>
      <c r="J51" s="265"/>
      <c r="K51" s="60"/>
    </row>
    <row r="53" spans="2:8" ht="12.75">
      <c r="B53" s="60"/>
      <c r="H53" s="6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J80"/>
  <sheetViews>
    <sheetView zoomScalePageLayoutView="0" workbookViewId="0" topLeftCell="A37">
      <selection activeCell="E53" sqref="E53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46" t="s">
        <v>66</v>
      </c>
    </row>
    <row r="3" spans="3:4" ht="12.75">
      <c r="C3" s="46" t="s">
        <v>0</v>
      </c>
      <c r="D3" s="46"/>
    </row>
    <row r="4" spans="3:5" ht="12.75">
      <c r="C4" s="46" t="s">
        <v>67</v>
      </c>
      <c r="D4" s="46"/>
      <c r="E4" s="46"/>
    </row>
    <row r="5" spans="2:6" ht="15.75">
      <c r="B5" s="47" t="s">
        <v>68</v>
      </c>
      <c r="C5" s="48"/>
      <c r="D5" s="48"/>
      <c r="E5" s="48"/>
      <c r="F5" s="48"/>
    </row>
    <row r="6" spans="2:6" ht="15.75">
      <c r="B6" s="47"/>
      <c r="C6" s="48"/>
      <c r="D6" s="48"/>
      <c r="E6" s="48"/>
      <c r="F6" s="48"/>
    </row>
    <row r="7" spans="2:6" ht="15.75">
      <c r="B7" s="303" t="s">
        <v>428</v>
      </c>
      <c r="C7" s="303"/>
      <c r="D7" s="48"/>
      <c r="E7" s="48"/>
      <c r="F7" s="48"/>
    </row>
    <row r="8" spans="2:6" ht="15.75">
      <c r="B8" s="49"/>
      <c r="C8" s="48"/>
      <c r="D8" s="48"/>
      <c r="E8" s="48"/>
      <c r="F8" s="48"/>
    </row>
    <row r="9" spans="2:6" ht="7.5" customHeight="1">
      <c r="B9" s="48"/>
      <c r="C9" s="48"/>
      <c r="D9" s="48"/>
      <c r="E9" s="48"/>
      <c r="F9" s="48"/>
    </row>
    <row r="10" spans="2:6" ht="15" customHeight="1">
      <c r="B10" s="48"/>
      <c r="C10" s="48"/>
      <c r="D10" s="48"/>
      <c r="E10" s="50" t="s">
        <v>69</v>
      </c>
      <c r="F10" s="48"/>
    </row>
    <row r="11" spans="2:6" ht="1.5" customHeight="1" hidden="1">
      <c r="B11" s="48"/>
      <c r="C11" s="48"/>
      <c r="D11" s="48"/>
      <c r="E11" s="48"/>
      <c r="F11" s="48"/>
    </row>
    <row r="12" spans="2:6" ht="15.75" thickBot="1">
      <c r="B12" s="48"/>
      <c r="C12" s="48"/>
      <c r="D12" s="48"/>
      <c r="E12" s="48"/>
      <c r="F12" s="48"/>
    </row>
    <row r="13" spans="2:6" ht="48" thickBot="1">
      <c r="B13" s="51" t="s">
        <v>70</v>
      </c>
      <c r="C13" s="52" t="s">
        <v>1</v>
      </c>
      <c r="D13" s="52" t="s">
        <v>71</v>
      </c>
      <c r="E13" s="52" t="s">
        <v>72</v>
      </c>
      <c r="F13" s="48"/>
    </row>
    <row r="14" spans="2:6" ht="19.5" customHeight="1" thickBot="1">
      <c r="B14" s="53" t="s">
        <v>73</v>
      </c>
      <c r="C14" s="54"/>
      <c r="D14" s="54"/>
      <c r="E14" s="54"/>
      <c r="F14" s="48"/>
    </row>
    <row r="15" spans="2:6" ht="28.5" customHeight="1" thickBot="1">
      <c r="B15" s="53" t="s">
        <v>74</v>
      </c>
      <c r="C15" s="54">
        <v>10</v>
      </c>
      <c r="D15" s="55">
        <v>420636</v>
      </c>
      <c r="E15" s="56">
        <v>1084637</v>
      </c>
      <c r="F15" s="48"/>
    </row>
    <row r="16" spans="2:6" ht="33.75" customHeight="1" thickBot="1">
      <c r="B16" s="53" t="s">
        <v>75</v>
      </c>
      <c r="C16" s="54">
        <v>11</v>
      </c>
      <c r="D16" s="57"/>
      <c r="E16" s="58"/>
      <c r="F16" s="48"/>
    </row>
    <row r="17" spans="2:6" ht="17.25" customHeight="1" thickBot="1">
      <c r="B17" s="53" t="s">
        <v>76</v>
      </c>
      <c r="C17" s="54">
        <v>12</v>
      </c>
      <c r="D17" s="57"/>
      <c r="E17" s="58"/>
      <c r="F17" s="48"/>
    </row>
    <row r="18" spans="2:6" ht="46.5" customHeight="1" thickBot="1">
      <c r="B18" s="53" t="s">
        <v>77</v>
      </c>
      <c r="C18" s="54">
        <v>13</v>
      </c>
      <c r="D18" s="57"/>
      <c r="E18" s="58"/>
      <c r="F18" s="48"/>
    </row>
    <row r="19" spans="2:6" ht="32.25" thickBot="1">
      <c r="B19" s="53" t="s">
        <v>78</v>
      </c>
      <c r="C19" s="54">
        <v>14</v>
      </c>
      <c r="D19" s="57"/>
      <c r="E19" s="58"/>
      <c r="F19" s="48"/>
    </row>
    <row r="20" spans="2:6" ht="22.5" customHeight="1" thickBot="1">
      <c r="B20" s="53" t="s">
        <v>79</v>
      </c>
      <c r="C20" s="54">
        <v>15</v>
      </c>
      <c r="D20" s="57"/>
      <c r="E20" s="58"/>
      <c r="F20" s="48"/>
    </row>
    <row r="21" spans="2:9" ht="32.25" thickBot="1">
      <c r="B21" s="53" t="s">
        <v>80</v>
      </c>
      <c r="C21" s="54">
        <v>16</v>
      </c>
      <c r="D21" s="59">
        <v>563502</v>
      </c>
      <c r="E21" s="59">
        <v>844475</v>
      </c>
      <c r="F21" s="48"/>
      <c r="G21" s="60"/>
      <c r="I21" s="60"/>
    </row>
    <row r="22" spans="2:7" ht="18.75" customHeight="1" thickBot="1">
      <c r="B22" s="53" t="s">
        <v>81</v>
      </c>
      <c r="C22" s="54">
        <v>17</v>
      </c>
      <c r="D22" s="59">
        <v>48286</v>
      </c>
      <c r="E22" s="61">
        <v>48286</v>
      </c>
      <c r="F22" s="48"/>
      <c r="G22" s="60"/>
    </row>
    <row r="23" spans="2:7" ht="16.5" thickBot="1">
      <c r="B23" s="53" t="s">
        <v>82</v>
      </c>
      <c r="C23" s="54">
        <v>18</v>
      </c>
      <c r="D23" s="59">
        <v>294732</v>
      </c>
      <c r="E23" s="61">
        <v>225472</v>
      </c>
      <c r="F23" s="48"/>
      <c r="G23" s="60"/>
    </row>
    <row r="24" spans="2:7" ht="22.5" customHeight="1" thickBot="1">
      <c r="B24" s="53" t="s">
        <v>83</v>
      </c>
      <c r="C24" s="54">
        <v>19</v>
      </c>
      <c r="D24" s="57"/>
      <c r="E24" s="58"/>
      <c r="F24" s="48"/>
      <c r="G24" s="60"/>
    </row>
    <row r="25" spans="2:6" ht="36" customHeight="1" thickBot="1">
      <c r="B25" s="53" t="s">
        <v>84</v>
      </c>
      <c r="C25" s="54">
        <v>100</v>
      </c>
      <c r="D25" s="62">
        <f>SUM(D15:D23)</f>
        <v>1327156</v>
      </c>
      <c r="E25" s="63">
        <f>SUM(E15:E24)</f>
        <v>2202870</v>
      </c>
      <c r="F25" s="48"/>
    </row>
    <row r="26" spans="2:7" ht="39" customHeight="1" thickBot="1">
      <c r="B26" s="53" t="s">
        <v>85</v>
      </c>
      <c r="C26" s="54">
        <v>101</v>
      </c>
      <c r="D26" s="57"/>
      <c r="E26" s="58"/>
      <c r="F26" s="48"/>
      <c r="G26" s="60"/>
    </row>
    <row r="27" spans="2:7" ht="23.25" customHeight="1" thickBot="1">
      <c r="B27" s="53" t="s">
        <v>86</v>
      </c>
      <c r="C27" s="54"/>
      <c r="D27" s="57"/>
      <c r="E27" s="58"/>
      <c r="F27" s="48"/>
      <c r="G27" s="60"/>
    </row>
    <row r="28" spans="2:7" ht="33.75" customHeight="1" thickBot="1">
      <c r="B28" s="53" t="s">
        <v>75</v>
      </c>
      <c r="C28" s="54">
        <v>110</v>
      </c>
      <c r="D28" s="57"/>
      <c r="E28" s="58"/>
      <c r="F28" s="48"/>
      <c r="G28" s="60"/>
    </row>
    <row r="29" spans="2:7" ht="33" customHeight="1" thickBot="1">
      <c r="B29" s="53" t="s">
        <v>76</v>
      </c>
      <c r="C29" s="54">
        <v>111</v>
      </c>
      <c r="D29" s="57"/>
      <c r="E29" s="58"/>
      <c r="F29" s="48"/>
      <c r="G29" s="60"/>
    </row>
    <row r="30" spans="2:7" ht="45.75" customHeight="1" thickBot="1">
      <c r="B30" s="53" t="s">
        <v>77</v>
      </c>
      <c r="C30" s="54">
        <v>112</v>
      </c>
      <c r="D30" s="57"/>
      <c r="E30" s="58"/>
      <c r="F30" s="48"/>
      <c r="G30" s="60"/>
    </row>
    <row r="31" spans="2:7" ht="36" customHeight="1" thickBot="1">
      <c r="B31" s="53" t="s">
        <v>78</v>
      </c>
      <c r="C31" s="54">
        <v>113</v>
      </c>
      <c r="D31" s="57"/>
      <c r="E31" s="58"/>
      <c r="F31" s="48"/>
      <c r="G31" s="60"/>
    </row>
    <row r="32" spans="2:7" ht="23.25" customHeight="1" thickBot="1">
      <c r="B32" s="53" t="s">
        <v>87</v>
      </c>
      <c r="C32" s="54">
        <v>114</v>
      </c>
      <c r="D32" s="59"/>
      <c r="E32" s="58"/>
      <c r="F32" s="48"/>
      <c r="G32" s="64"/>
    </row>
    <row r="33" spans="2:7" ht="38.25" customHeight="1" thickBot="1">
      <c r="B33" s="53" t="s">
        <v>88</v>
      </c>
      <c r="C33" s="54">
        <v>115</v>
      </c>
      <c r="D33" s="57"/>
      <c r="E33" s="58"/>
      <c r="F33" s="48"/>
      <c r="G33" s="60"/>
    </row>
    <row r="34" spans="2:7" ht="37.5" customHeight="1" thickBot="1">
      <c r="B34" s="53" t="s">
        <v>89</v>
      </c>
      <c r="C34" s="54">
        <v>116</v>
      </c>
      <c r="D34" s="57"/>
      <c r="E34" s="58"/>
      <c r="F34" s="48"/>
      <c r="G34" s="60"/>
    </row>
    <row r="35" spans="2:6" ht="18.75" customHeight="1" thickBot="1">
      <c r="B35" s="53" t="s">
        <v>90</v>
      </c>
      <c r="C35" s="54">
        <v>117</v>
      </c>
      <c r="D35" s="57"/>
      <c r="E35" s="57"/>
      <c r="F35" s="48"/>
    </row>
    <row r="36" spans="2:8" ht="21" customHeight="1" thickBot="1">
      <c r="B36" s="53" t="s">
        <v>91</v>
      </c>
      <c r="C36" s="54">
        <v>118</v>
      </c>
      <c r="D36" s="65">
        <v>24990517</v>
      </c>
      <c r="E36" s="65">
        <v>24789621</v>
      </c>
      <c r="F36" s="48"/>
      <c r="H36" s="66"/>
    </row>
    <row r="37" spans="2:6" ht="21" customHeight="1" thickBot="1">
      <c r="B37" s="53" t="s">
        <v>92</v>
      </c>
      <c r="C37" s="54">
        <v>119</v>
      </c>
      <c r="D37" s="57"/>
      <c r="E37" s="57"/>
      <c r="F37" s="48"/>
    </row>
    <row r="38" spans="2:6" ht="21.75" customHeight="1" thickBot="1">
      <c r="B38" s="53" t="s">
        <v>93</v>
      </c>
      <c r="C38" s="54">
        <v>120</v>
      </c>
      <c r="D38" s="57"/>
      <c r="E38" s="57"/>
      <c r="F38" s="48"/>
    </row>
    <row r="39" spans="2:6" ht="21.75" customHeight="1" thickBot="1">
      <c r="B39" s="53" t="s">
        <v>94</v>
      </c>
      <c r="C39" s="54">
        <v>121</v>
      </c>
      <c r="D39" s="59">
        <v>133406</v>
      </c>
      <c r="E39" s="59">
        <v>141019</v>
      </c>
      <c r="F39" s="48"/>
    </row>
    <row r="40" spans="2:6" ht="21.75" customHeight="1" thickBot="1">
      <c r="B40" s="53" t="s">
        <v>95</v>
      </c>
      <c r="C40" s="54">
        <v>122</v>
      </c>
      <c r="D40" s="57"/>
      <c r="E40" s="58"/>
      <c r="F40" s="48"/>
    </row>
    <row r="41" spans="2:6" ht="21" customHeight="1" thickBot="1">
      <c r="B41" s="53" t="s">
        <v>96</v>
      </c>
      <c r="C41" s="54">
        <v>123</v>
      </c>
      <c r="D41" s="57">
        <v>500230</v>
      </c>
      <c r="E41" s="58">
        <v>15960</v>
      </c>
      <c r="F41" s="48"/>
    </row>
    <row r="42" spans="2:8" ht="41.25" customHeight="1" thickBot="1">
      <c r="B42" s="53" t="s">
        <v>97</v>
      </c>
      <c r="C42" s="54">
        <v>200</v>
      </c>
      <c r="D42" s="67">
        <f>SUM(D28:D41)</f>
        <v>25624153</v>
      </c>
      <c r="E42" s="63">
        <f>SUM(E33:E41)</f>
        <v>24946600</v>
      </c>
      <c r="F42" s="48"/>
      <c r="G42" s="68"/>
      <c r="H42" s="66"/>
    </row>
    <row r="43" spans="2:7" ht="28.5" customHeight="1" thickBot="1">
      <c r="B43" s="53" t="s">
        <v>98</v>
      </c>
      <c r="C43" s="54"/>
      <c r="D43" s="67">
        <f>D25+D42</f>
        <v>26951309</v>
      </c>
      <c r="E43" s="63">
        <f>E25+E42</f>
        <v>27149470</v>
      </c>
      <c r="F43" s="48"/>
      <c r="G43" s="66"/>
    </row>
    <row r="44" spans="2:6" ht="24" customHeight="1" thickBot="1">
      <c r="B44" s="53" t="s">
        <v>99</v>
      </c>
      <c r="C44" s="54" t="s">
        <v>1</v>
      </c>
      <c r="D44" s="57" t="s">
        <v>71</v>
      </c>
      <c r="E44" s="58" t="s">
        <v>72</v>
      </c>
      <c r="F44" s="48"/>
    </row>
    <row r="45" spans="2:6" ht="21" customHeight="1" thickBot="1">
      <c r="B45" s="53" t="s">
        <v>100</v>
      </c>
      <c r="C45" s="54"/>
      <c r="D45" s="57"/>
      <c r="E45" s="58"/>
      <c r="F45" s="48"/>
    </row>
    <row r="46" spans="2:6" ht="16.5" thickBot="1">
      <c r="B46" s="53" t="s">
        <v>101</v>
      </c>
      <c r="C46" s="54">
        <v>210</v>
      </c>
      <c r="D46" s="57"/>
      <c r="E46" s="58"/>
      <c r="F46" s="48"/>
    </row>
    <row r="47" spans="2:6" ht="22.5" customHeight="1" thickBot="1">
      <c r="B47" s="53" t="s">
        <v>76</v>
      </c>
      <c r="C47" s="54">
        <v>211</v>
      </c>
      <c r="D47" s="57"/>
      <c r="E47" s="58"/>
      <c r="F47" s="48"/>
    </row>
    <row r="48" spans="2:7" ht="33.75" customHeight="1" thickBot="1">
      <c r="B48" s="53" t="s">
        <v>102</v>
      </c>
      <c r="C48" s="54">
        <v>212</v>
      </c>
      <c r="D48" s="57">
        <v>245879</v>
      </c>
      <c r="E48" s="58">
        <v>314441</v>
      </c>
      <c r="F48" s="48"/>
      <c r="G48" s="66"/>
    </row>
    <row r="49" spans="2:10" ht="38.25" customHeight="1" thickBot="1">
      <c r="B49" s="53" t="s">
        <v>103</v>
      </c>
      <c r="C49" s="54">
        <v>213</v>
      </c>
      <c r="D49" s="57">
        <v>1852725</v>
      </c>
      <c r="E49" s="58">
        <v>2585313</v>
      </c>
      <c r="F49" s="48"/>
      <c r="J49" s="66"/>
    </row>
    <row r="50" spans="2:6" ht="21.75" customHeight="1" thickBot="1">
      <c r="B50" s="53" t="s">
        <v>104</v>
      </c>
      <c r="C50" s="54">
        <v>214</v>
      </c>
      <c r="D50" s="57">
        <v>140047</v>
      </c>
      <c r="E50" s="58">
        <v>140047</v>
      </c>
      <c r="F50" s="48"/>
    </row>
    <row r="51" spans="2:8" ht="30.75" customHeight="1" thickBot="1">
      <c r="B51" s="53" t="s">
        <v>105</v>
      </c>
      <c r="C51" s="54">
        <v>215</v>
      </c>
      <c r="D51" s="57"/>
      <c r="E51" s="57"/>
      <c r="F51" s="48"/>
      <c r="H51" s="66"/>
    </row>
    <row r="52" spans="2:6" ht="26.25" customHeight="1" thickBot="1">
      <c r="B52" s="53" t="s">
        <v>106</v>
      </c>
      <c r="C52" s="54">
        <v>216</v>
      </c>
      <c r="D52" s="57">
        <v>63622</v>
      </c>
      <c r="E52" s="58">
        <v>64147</v>
      </c>
      <c r="F52" s="48"/>
    </row>
    <row r="53" spans="2:8" ht="24" customHeight="1" thickBot="1">
      <c r="B53" s="53" t="s">
        <v>107</v>
      </c>
      <c r="C53" s="54">
        <v>217</v>
      </c>
      <c r="D53" s="57">
        <v>44711</v>
      </c>
      <c r="E53" s="69">
        <v>57817</v>
      </c>
      <c r="F53" s="48"/>
      <c r="H53" s="60"/>
    </row>
    <row r="54" spans="2:7" ht="39.75" customHeight="1" thickBot="1">
      <c r="B54" s="53" t="s">
        <v>108</v>
      </c>
      <c r="C54" s="54">
        <v>300</v>
      </c>
      <c r="D54" s="62">
        <f>SUM(D48:D53)</f>
        <v>2346984</v>
      </c>
      <c r="E54" s="63">
        <f>SUM(E48:E53)</f>
        <v>3161765</v>
      </c>
      <c r="F54" s="48"/>
      <c r="G54" s="66"/>
    </row>
    <row r="55" spans="2:6" ht="37.5" customHeight="1" thickBot="1">
      <c r="B55" s="53" t="s">
        <v>109</v>
      </c>
      <c r="C55" s="54">
        <v>301</v>
      </c>
      <c r="D55" s="57"/>
      <c r="E55" s="58"/>
      <c r="F55" s="48"/>
    </row>
    <row r="56" spans="2:6" ht="28.5" customHeight="1" thickBot="1">
      <c r="B56" s="53" t="s">
        <v>110</v>
      </c>
      <c r="C56" s="54"/>
      <c r="D56" s="57"/>
      <c r="E56" s="58"/>
      <c r="F56" s="48"/>
    </row>
    <row r="57" spans="2:6" ht="21.75" customHeight="1" thickBot="1">
      <c r="B57" s="53" t="s">
        <v>101</v>
      </c>
      <c r="C57" s="54">
        <v>310</v>
      </c>
      <c r="D57" s="57">
        <v>4521053</v>
      </c>
      <c r="E57" s="58">
        <v>4486834</v>
      </c>
      <c r="F57" s="48"/>
    </row>
    <row r="58" spans="2:6" ht="27.75" customHeight="1" thickBot="1">
      <c r="B58" s="53" t="s">
        <v>76</v>
      </c>
      <c r="C58" s="54">
        <v>311</v>
      </c>
      <c r="D58" s="70"/>
      <c r="E58" s="58"/>
      <c r="F58" s="48"/>
    </row>
    <row r="59" spans="2:6" ht="35.25" customHeight="1" thickBot="1">
      <c r="B59" s="53" t="s">
        <v>111</v>
      </c>
      <c r="C59" s="71">
        <v>312</v>
      </c>
      <c r="D59" s="72"/>
      <c r="E59" s="72"/>
      <c r="F59" s="48"/>
    </row>
    <row r="60" spans="2:6" ht="39.75" customHeight="1" thickBot="1">
      <c r="B60" s="53" t="s">
        <v>112</v>
      </c>
      <c r="C60" s="54">
        <v>313</v>
      </c>
      <c r="D60" s="59"/>
      <c r="E60" s="58"/>
      <c r="F60" s="48"/>
    </row>
    <row r="61" spans="2:6" ht="24.75" customHeight="1" thickBot="1">
      <c r="B61" s="53" t="s">
        <v>113</v>
      </c>
      <c r="C61" s="54">
        <v>314</v>
      </c>
      <c r="D61" s="59">
        <v>60549</v>
      </c>
      <c r="E61" s="61">
        <v>60549</v>
      </c>
      <c r="F61" s="48"/>
    </row>
    <row r="62" spans="2:6" ht="26.25" customHeight="1" thickBot="1">
      <c r="B62" s="53" t="s">
        <v>114</v>
      </c>
      <c r="C62" s="54">
        <v>315</v>
      </c>
      <c r="D62" s="59">
        <v>2837544</v>
      </c>
      <c r="E62" s="59">
        <v>2837544</v>
      </c>
      <c r="F62" s="73"/>
    </row>
    <row r="63" spans="2:6" ht="24" customHeight="1" thickBot="1">
      <c r="B63" s="53" t="s">
        <v>115</v>
      </c>
      <c r="C63" s="54">
        <v>316</v>
      </c>
      <c r="D63" s="59">
        <v>1624248</v>
      </c>
      <c r="E63" s="61">
        <v>1641030</v>
      </c>
      <c r="F63" s="48"/>
    </row>
    <row r="64" spans="2:7" ht="33.75" customHeight="1" thickBot="1">
      <c r="B64" s="53" t="s">
        <v>116</v>
      </c>
      <c r="C64" s="54">
        <v>400</v>
      </c>
      <c r="D64" s="63">
        <f>SUM(D57:D63)</f>
        <v>9043394</v>
      </c>
      <c r="E64" s="63">
        <f>SUM(E57:E63)</f>
        <v>9025957</v>
      </c>
      <c r="F64" s="48"/>
      <c r="G64" s="266"/>
    </row>
    <row r="65" spans="2:6" ht="16.5" thickBot="1">
      <c r="B65" s="53" t="s">
        <v>117</v>
      </c>
      <c r="C65" s="54"/>
      <c r="D65" s="74"/>
      <c r="E65" s="61"/>
      <c r="F65" s="48"/>
    </row>
    <row r="66" spans="2:7" ht="24" customHeight="1" thickBot="1">
      <c r="B66" s="53" t="s">
        <v>118</v>
      </c>
      <c r="C66" s="54">
        <v>410</v>
      </c>
      <c r="D66" s="59">
        <v>1712762</v>
      </c>
      <c r="E66" s="59">
        <v>1756762</v>
      </c>
      <c r="F66" s="48"/>
      <c r="G66" s="66"/>
    </row>
    <row r="67" spans="2:6" ht="16.5" thickBot="1">
      <c r="B67" s="53" t="s">
        <v>119</v>
      </c>
      <c r="C67" s="54">
        <v>411</v>
      </c>
      <c r="D67" s="74"/>
      <c r="E67" s="61"/>
      <c r="F67" s="48"/>
    </row>
    <row r="68" spans="2:6" ht="35.25" customHeight="1" thickBot="1">
      <c r="B68" s="53" t="s">
        <v>120</v>
      </c>
      <c r="C68" s="54">
        <v>412</v>
      </c>
      <c r="D68" s="59">
        <v>-38924</v>
      </c>
      <c r="E68" s="61">
        <v>-82924</v>
      </c>
      <c r="F68" s="48"/>
    </row>
    <row r="69" spans="2:6" ht="16.5" thickBot="1">
      <c r="B69" s="53" t="s">
        <v>121</v>
      </c>
      <c r="C69" s="54">
        <v>413</v>
      </c>
      <c r="D69" s="59">
        <v>6883024</v>
      </c>
      <c r="E69" s="59">
        <v>7053517</v>
      </c>
      <c r="F69" s="73"/>
    </row>
    <row r="70" spans="2:8" ht="31.5" customHeight="1" thickBot="1">
      <c r="B70" s="53" t="s">
        <v>122</v>
      </c>
      <c r="C70" s="54">
        <v>414</v>
      </c>
      <c r="D70" s="59">
        <v>7004069</v>
      </c>
      <c r="E70" s="61">
        <v>6234393</v>
      </c>
      <c r="F70" s="68"/>
      <c r="H70" s="66"/>
    </row>
    <row r="71" spans="2:6" ht="53.25" customHeight="1" thickBot="1">
      <c r="B71" s="53" t="s">
        <v>123</v>
      </c>
      <c r="C71" s="54">
        <v>420</v>
      </c>
      <c r="D71" s="74"/>
      <c r="E71" s="58"/>
      <c r="F71" s="48"/>
    </row>
    <row r="72" spans="2:6" ht="32.25" customHeight="1" thickBot="1">
      <c r="B72" s="53" t="s">
        <v>124</v>
      </c>
      <c r="C72" s="54">
        <v>421</v>
      </c>
      <c r="D72" s="75"/>
      <c r="E72" s="57"/>
      <c r="F72" s="48"/>
    </row>
    <row r="73" spans="2:7" ht="27.75" customHeight="1" thickBot="1">
      <c r="B73" s="53" t="s">
        <v>125</v>
      </c>
      <c r="C73" s="54">
        <v>500</v>
      </c>
      <c r="D73" s="63">
        <f>SUM(D66:D72)</f>
        <v>15560931</v>
      </c>
      <c r="E73" s="63">
        <f>SUM(E66:E72)</f>
        <v>14961748</v>
      </c>
      <c r="F73" s="48"/>
      <c r="G73" s="66"/>
    </row>
    <row r="74" spans="2:8" ht="36" customHeight="1" thickBot="1">
      <c r="B74" s="53" t="s">
        <v>126</v>
      </c>
      <c r="C74" s="54"/>
      <c r="D74" s="63">
        <f>D54+D64+D73</f>
        <v>26951309</v>
      </c>
      <c r="E74" s="63">
        <f>E54+E64+E73</f>
        <v>27149470</v>
      </c>
      <c r="F74" s="48"/>
      <c r="G74" s="66"/>
      <c r="H74" s="66"/>
    </row>
    <row r="75" spans="2:6" ht="15">
      <c r="B75" s="48"/>
      <c r="C75" s="48"/>
      <c r="D75" s="68"/>
      <c r="E75" s="48"/>
      <c r="F75" s="48"/>
    </row>
    <row r="76" spans="2:6" ht="15">
      <c r="B76" s="48"/>
      <c r="C76" s="48"/>
      <c r="D76" s="68"/>
      <c r="E76" s="68"/>
      <c r="F76" s="48"/>
    </row>
    <row r="77" spans="2:6" ht="15">
      <c r="B77" s="48"/>
      <c r="C77" s="48"/>
      <c r="D77" s="68"/>
      <c r="E77" s="48"/>
      <c r="F77" s="48"/>
    </row>
    <row r="78" spans="2:6" ht="15">
      <c r="B78" s="48" t="s">
        <v>2</v>
      </c>
      <c r="C78" s="48"/>
      <c r="D78" s="68"/>
      <c r="E78" s="48"/>
      <c r="F78" s="48"/>
    </row>
    <row r="79" spans="2:6" ht="15">
      <c r="B79" s="48"/>
      <c r="C79" s="48"/>
      <c r="D79" s="68"/>
      <c r="E79" s="48"/>
      <c r="F79" s="48"/>
    </row>
    <row r="80" spans="2:6" ht="15">
      <c r="B80" s="48" t="s">
        <v>3</v>
      </c>
      <c r="C80" s="48"/>
      <c r="D80" s="48"/>
      <c r="E80" s="48"/>
      <c r="F80" s="48"/>
    </row>
  </sheetData>
  <sheetProtection/>
  <mergeCells count="1"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09">
      <selection activeCell="G80" sqref="G80"/>
    </sheetView>
  </sheetViews>
  <sheetFormatPr defaultColWidth="9.00390625" defaultRowHeight="12.75" outlineLevelRow="2"/>
  <cols>
    <col min="1" max="1" width="29.25390625" style="77" customWidth="1"/>
    <col min="2" max="5" width="15.625" style="77" customWidth="1"/>
    <col min="6" max="6" width="17.75390625" style="77" customWidth="1"/>
    <col min="7" max="7" width="18.75390625" style="77" customWidth="1"/>
    <col min="8" max="9" width="9.125" style="0" customWidth="1"/>
    <col min="10" max="10" width="14.875" style="0" customWidth="1"/>
  </cols>
  <sheetData>
    <row r="1" ht="12.75">
      <c r="A1" s="76" t="s">
        <v>128</v>
      </c>
    </row>
    <row r="2" ht="15.75">
      <c r="A2" s="78" t="s">
        <v>628</v>
      </c>
    </row>
    <row r="3" spans="1:2" ht="12.75">
      <c r="A3" s="77" t="s">
        <v>130</v>
      </c>
      <c r="B3" s="77" t="s">
        <v>131</v>
      </c>
    </row>
    <row r="4" spans="1:7" ht="12" customHeight="1">
      <c r="A4" s="304" t="s">
        <v>132</v>
      </c>
      <c r="B4" s="305" t="s">
        <v>133</v>
      </c>
      <c r="C4" s="305"/>
      <c r="D4" s="305" t="s">
        <v>134</v>
      </c>
      <c r="E4" s="305"/>
      <c r="F4" s="305" t="s">
        <v>135</v>
      </c>
      <c r="G4" s="305"/>
    </row>
    <row r="5" spans="1:7" ht="12" customHeight="1">
      <c r="A5" s="304"/>
      <c r="B5" s="79" t="s">
        <v>136</v>
      </c>
      <c r="C5" s="79" t="s">
        <v>137</v>
      </c>
      <c r="D5" s="79" t="s">
        <v>136</v>
      </c>
      <c r="E5" s="79" t="s">
        <v>137</v>
      </c>
      <c r="F5" s="79" t="s">
        <v>136</v>
      </c>
      <c r="G5" s="79" t="s">
        <v>137</v>
      </c>
    </row>
    <row r="6" spans="1:7" ht="12" customHeight="1">
      <c r="A6" s="80" t="s">
        <v>138</v>
      </c>
      <c r="B6" s="81">
        <v>685637490.3</v>
      </c>
      <c r="C6" s="82"/>
      <c r="D6" s="81">
        <v>36392420428.69</v>
      </c>
      <c r="E6" s="81">
        <v>36752914575.85</v>
      </c>
      <c r="F6" s="81">
        <v>325143343.14</v>
      </c>
      <c r="G6" s="82"/>
    </row>
    <row r="7" spans="1:7" ht="23.25" customHeight="1" outlineLevel="1">
      <c r="A7" s="83" t="s">
        <v>139</v>
      </c>
      <c r="B7" s="84">
        <v>421566.26</v>
      </c>
      <c r="C7" s="85"/>
      <c r="D7" s="84">
        <v>27054737</v>
      </c>
      <c r="E7" s="84">
        <v>26289948.45</v>
      </c>
      <c r="F7" s="84">
        <v>1186354.81</v>
      </c>
      <c r="G7" s="85"/>
    </row>
    <row r="8" spans="1:7" ht="23.25" customHeight="1" outlineLevel="1">
      <c r="A8" s="86" t="s">
        <v>140</v>
      </c>
      <c r="B8" s="87">
        <v>30087454.83</v>
      </c>
      <c r="C8" s="88"/>
      <c r="D8" s="180">
        <v>-13199912.92</v>
      </c>
      <c r="E8" s="180">
        <v>-13199912.92</v>
      </c>
      <c r="F8" s="87">
        <v>30087454.83</v>
      </c>
      <c r="G8" s="88"/>
    </row>
    <row r="9" spans="1:7" ht="23.25" customHeight="1" outlineLevel="2">
      <c r="A9" s="89" t="s">
        <v>141</v>
      </c>
      <c r="B9" s="84">
        <v>30087454.83</v>
      </c>
      <c r="C9" s="85"/>
      <c r="D9" s="91">
        <v>-15126930.5</v>
      </c>
      <c r="E9" s="91">
        <v>-15126930.5</v>
      </c>
      <c r="F9" s="84">
        <v>30087454.83</v>
      </c>
      <c r="G9" s="85"/>
    </row>
    <row r="10" spans="1:7" ht="23.25" customHeight="1" outlineLevel="2">
      <c r="A10" s="89" t="s">
        <v>430</v>
      </c>
      <c r="B10" s="85"/>
      <c r="C10" s="85"/>
      <c r="D10" s="84">
        <v>1927017.58</v>
      </c>
      <c r="E10" s="84">
        <v>1927017.58</v>
      </c>
      <c r="F10" s="85"/>
      <c r="G10" s="85"/>
    </row>
    <row r="11" spans="1:7" ht="23.25" customHeight="1" outlineLevel="1">
      <c r="A11" s="86" t="s">
        <v>142</v>
      </c>
      <c r="B11" s="87">
        <v>474128469.21</v>
      </c>
      <c r="C11" s="88"/>
      <c r="D11" s="87">
        <v>17336699911.239998</v>
      </c>
      <c r="E11" s="87">
        <v>17611058846.95</v>
      </c>
      <c r="F11" s="87">
        <v>199769533.5</v>
      </c>
      <c r="G11" s="88"/>
    </row>
    <row r="12" spans="1:7" ht="23.25" customHeight="1" outlineLevel="2">
      <c r="A12" s="89" t="s">
        <v>143</v>
      </c>
      <c r="B12" s="84">
        <v>474128469.21</v>
      </c>
      <c r="C12" s="85"/>
      <c r="D12" s="84">
        <v>17336699911.239998</v>
      </c>
      <c r="E12" s="84">
        <v>17611058846.95</v>
      </c>
      <c r="F12" s="84">
        <v>199769533.5</v>
      </c>
      <c r="G12" s="85"/>
    </row>
    <row r="13" spans="1:7" ht="23.25" customHeight="1" outlineLevel="1">
      <c r="A13" s="86" t="s">
        <v>431</v>
      </c>
      <c r="B13" s="88"/>
      <c r="C13" s="88"/>
      <c r="D13" s="87">
        <v>327645.47</v>
      </c>
      <c r="E13" s="87">
        <v>327645.47</v>
      </c>
      <c r="F13" s="88"/>
      <c r="G13" s="88"/>
    </row>
    <row r="14" spans="1:7" ht="23.25" customHeight="1" outlineLevel="1">
      <c r="A14" s="86" t="s">
        <v>144</v>
      </c>
      <c r="B14" s="87">
        <v>180000000</v>
      </c>
      <c r="C14" s="88"/>
      <c r="D14" s="87">
        <v>19041538047.9</v>
      </c>
      <c r="E14" s="87">
        <v>19127438047.9</v>
      </c>
      <c r="F14" s="87">
        <v>94100000</v>
      </c>
      <c r="G14" s="88"/>
    </row>
    <row r="15" spans="1:7" ht="34.5" customHeight="1" outlineLevel="2">
      <c r="A15" s="89" t="s">
        <v>145</v>
      </c>
      <c r="B15" s="84">
        <v>180000000</v>
      </c>
      <c r="C15" s="85"/>
      <c r="D15" s="84">
        <v>19041538047.9</v>
      </c>
      <c r="E15" s="84">
        <v>19127438047.9</v>
      </c>
      <c r="F15" s="84">
        <v>94100000</v>
      </c>
      <c r="G15" s="85"/>
    </row>
    <row r="16" spans="1:7" ht="23.25" customHeight="1" outlineLevel="1">
      <c r="A16" s="83" t="s">
        <v>146</v>
      </c>
      <c r="B16" s="84">
        <v>1000000</v>
      </c>
      <c r="C16" s="85"/>
      <c r="D16" s="85"/>
      <c r="E16" s="84">
        <v>1000000</v>
      </c>
      <c r="F16" s="85"/>
      <c r="G16" s="85"/>
    </row>
    <row r="17" spans="1:7" ht="23.25" customHeight="1">
      <c r="A17" s="80" t="s">
        <v>147</v>
      </c>
      <c r="B17" s="81">
        <v>400799809.9</v>
      </c>
      <c r="C17" s="82"/>
      <c r="D17" s="81">
        <v>2951469.26</v>
      </c>
      <c r="E17" s="81">
        <v>401951469.26</v>
      </c>
      <c r="F17" s="81">
        <v>1799809.9</v>
      </c>
      <c r="G17" s="82"/>
    </row>
    <row r="18" spans="1:7" ht="45.75" customHeight="1" outlineLevel="1">
      <c r="A18" s="83" t="s">
        <v>148</v>
      </c>
      <c r="B18" s="84">
        <v>400799809.9</v>
      </c>
      <c r="C18" s="85"/>
      <c r="D18" s="84">
        <v>2951469.26</v>
      </c>
      <c r="E18" s="84">
        <v>401951469.26</v>
      </c>
      <c r="F18" s="84">
        <v>1799809.9</v>
      </c>
      <c r="G18" s="85"/>
    </row>
    <row r="19" spans="1:7" ht="23.25" customHeight="1">
      <c r="A19" s="80" t="s">
        <v>149</v>
      </c>
      <c r="B19" s="81">
        <v>331447274.09</v>
      </c>
      <c r="C19" s="82"/>
      <c r="D19" s="81">
        <v>4020254427.69</v>
      </c>
      <c r="E19" s="81">
        <v>3982760274.07</v>
      </c>
      <c r="F19" s="81">
        <v>368941427.71</v>
      </c>
      <c r="G19" s="82"/>
    </row>
    <row r="20" spans="1:7" ht="23.25" customHeight="1" outlineLevel="1">
      <c r="A20" s="83" t="s">
        <v>150</v>
      </c>
      <c r="B20" s="84">
        <v>13584542.37</v>
      </c>
      <c r="C20" s="85"/>
      <c r="D20" s="84">
        <v>8680958.72</v>
      </c>
      <c r="E20" s="84">
        <v>4926747.51</v>
      </c>
      <c r="F20" s="84">
        <v>17338753.58</v>
      </c>
      <c r="G20" s="85"/>
    </row>
    <row r="21" spans="1:7" ht="23.25" customHeight="1" outlineLevel="1">
      <c r="A21" s="83" t="s">
        <v>151</v>
      </c>
      <c r="B21" s="85"/>
      <c r="C21" s="85"/>
      <c r="D21" s="84">
        <v>68592</v>
      </c>
      <c r="E21" s="84">
        <v>68592</v>
      </c>
      <c r="F21" s="85"/>
      <c r="G21" s="85"/>
    </row>
    <row r="22" spans="1:7" ht="34.5" customHeight="1" outlineLevel="1">
      <c r="A22" s="86" t="s">
        <v>152</v>
      </c>
      <c r="B22" s="87">
        <v>281787591.09</v>
      </c>
      <c r="C22" s="88"/>
      <c r="D22" s="87">
        <v>3856105466.8</v>
      </c>
      <c r="E22" s="87">
        <v>3828117426.96</v>
      </c>
      <c r="F22" s="87">
        <v>309775630.93</v>
      </c>
      <c r="G22" s="88"/>
    </row>
    <row r="23" spans="1:7" ht="34.5" customHeight="1" outlineLevel="2">
      <c r="A23" s="89" t="s">
        <v>153</v>
      </c>
      <c r="B23" s="84">
        <v>281787591.09</v>
      </c>
      <c r="C23" s="85"/>
      <c r="D23" s="84">
        <v>3856105466.8</v>
      </c>
      <c r="E23" s="84">
        <v>3828117426.96</v>
      </c>
      <c r="F23" s="84">
        <v>309775630.93</v>
      </c>
      <c r="G23" s="85"/>
    </row>
    <row r="24" spans="1:7" ht="34.5" customHeight="1" outlineLevel="1">
      <c r="A24" s="86" t="s">
        <v>154</v>
      </c>
      <c r="B24" s="87">
        <v>2366818.25</v>
      </c>
      <c r="C24" s="88"/>
      <c r="D24" s="87">
        <v>21495706.6</v>
      </c>
      <c r="E24" s="87">
        <v>18024324.9</v>
      </c>
      <c r="F24" s="87">
        <v>5838199.95</v>
      </c>
      <c r="G24" s="88"/>
    </row>
    <row r="25" spans="1:7" ht="34.5" customHeight="1" outlineLevel="2">
      <c r="A25" s="89" t="s">
        <v>155</v>
      </c>
      <c r="B25" s="84">
        <v>2095995.62</v>
      </c>
      <c r="C25" s="85"/>
      <c r="D25" s="84">
        <v>17872216</v>
      </c>
      <c r="E25" s="84">
        <v>16959675.99</v>
      </c>
      <c r="F25" s="84">
        <v>3008535.63</v>
      </c>
      <c r="G25" s="85"/>
    </row>
    <row r="26" spans="1:7" ht="34.5" customHeight="1" outlineLevel="2">
      <c r="A26" s="89" t="s">
        <v>156</v>
      </c>
      <c r="B26" s="84">
        <v>270822.63</v>
      </c>
      <c r="C26" s="85"/>
      <c r="D26" s="84">
        <v>3485477.08</v>
      </c>
      <c r="E26" s="84">
        <v>926635.39</v>
      </c>
      <c r="F26" s="84">
        <v>2829664.32</v>
      </c>
      <c r="G26" s="85"/>
    </row>
    <row r="27" spans="1:7" ht="34.5" customHeight="1" outlineLevel="2">
      <c r="A27" s="89" t="s">
        <v>157</v>
      </c>
      <c r="B27" s="85"/>
      <c r="C27" s="85"/>
      <c r="D27" s="84">
        <v>138013.52</v>
      </c>
      <c r="E27" s="84">
        <v>138013.52</v>
      </c>
      <c r="F27" s="85"/>
      <c r="G27" s="85"/>
    </row>
    <row r="28" spans="1:7" ht="23.25" customHeight="1" outlineLevel="1">
      <c r="A28" s="86" t="s">
        <v>158</v>
      </c>
      <c r="B28" s="88"/>
      <c r="C28" s="88"/>
      <c r="D28" s="87">
        <v>7445519.74</v>
      </c>
      <c r="E28" s="87">
        <v>7445519.74</v>
      </c>
      <c r="F28" s="88"/>
      <c r="G28" s="88"/>
    </row>
    <row r="29" spans="1:7" ht="34.5" customHeight="1" outlineLevel="2">
      <c r="A29" s="89" t="s">
        <v>159</v>
      </c>
      <c r="B29" s="85"/>
      <c r="C29" s="85"/>
      <c r="D29" s="84">
        <v>7445519.74</v>
      </c>
      <c r="E29" s="84">
        <v>7445519.74</v>
      </c>
      <c r="F29" s="85"/>
      <c r="G29" s="85"/>
    </row>
    <row r="30" spans="1:7" ht="23.25" customHeight="1" outlineLevel="1">
      <c r="A30" s="83" t="s">
        <v>160</v>
      </c>
      <c r="B30" s="84">
        <v>74549445.59</v>
      </c>
      <c r="C30" s="85"/>
      <c r="D30" s="84">
        <v>126458183.83</v>
      </c>
      <c r="E30" s="84">
        <v>124177662.96</v>
      </c>
      <c r="F30" s="84">
        <v>76829966.46</v>
      </c>
      <c r="G30" s="85"/>
    </row>
    <row r="31" spans="1:7" ht="23.25" customHeight="1" outlineLevel="2">
      <c r="A31" s="89" t="s">
        <v>160</v>
      </c>
      <c r="B31" s="84">
        <v>11741624.4</v>
      </c>
      <c r="C31" s="85"/>
      <c r="D31" s="84">
        <v>124368183.83</v>
      </c>
      <c r="E31" s="84">
        <v>122867810.35</v>
      </c>
      <c r="F31" s="84">
        <v>13241997.88</v>
      </c>
      <c r="G31" s="85"/>
    </row>
    <row r="32" spans="1:7" ht="23.25" customHeight="1" outlineLevel="2">
      <c r="A32" s="89" t="s">
        <v>161</v>
      </c>
      <c r="B32" s="84">
        <v>60336941.91</v>
      </c>
      <c r="C32" s="85"/>
      <c r="D32" s="85"/>
      <c r="E32" s="84">
        <v>1309852.61</v>
      </c>
      <c r="F32" s="84">
        <v>59027089.3</v>
      </c>
      <c r="G32" s="85"/>
    </row>
    <row r="33" spans="1:7" ht="23.25" customHeight="1" outlineLevel="2">
      <c r="A33" s="89" t="s">
        <v>162</v>
      </c>
      <c r="B33" s="84">
        <v>2470879.28</v>
      </c>
      <c r="C33" s="85"/>
      <c r="D33" s="84">
        <v>2090000</v>
      </c>
      <c r="E33" s="85"/>
      <c r="F33" s="84">
        <v>4560879.28</v>
      </c>
      <c r="G33" s="85"/>
    </row>
    <row r="34" spans="1:7" ht="23.25" customHeight="1" outlineLevel="1">
      <c r="A34" s="86" t="s">
        <v>163</v>
      </c>
      <c r="B34" s="88"/>
      <c r="C34" s="87">
        <v>40841123.21</v>
      </c>
      <c r="D34" s="88"/>
      <c r="E34" s="88"/>
      <c r="F34" s="88"/>
      <c r="G34" s="87">
        <v>40841123.21</v>
      </c>
    </row>
    <row r="35" spans="1:7" ht="57" customHeight="1" outlineLevel="2">
      <c r="A35" s="89" t="s">
        <v>164</v>
      </c>
      <c r="B35" s="85"/>
      <c r="C35" s="84">
        <v>36551914.74</v>
      </c>
      <c r="D35" s="85"/>
      <c r="E35" s="85"/>
      <c r="F35" s="85"/>
      <c r="G35" s="84">
        <v>36551914.74</v>
      </c>
    </row>
    <row r="36" spans="1:7" ht="57" customHeight="1" outlineLevel="2">
      <c r="A36" s="89" t="s">
        <v>165</v>
      </c>
      <c r="B36" s="85"/>
      <c r="C36" s="84">
        <v>4289208.47</v>
      </c>
      <c r="D36" s="85"/>
      <c r="E36" s="85"/>
      <c r="F36" s="85"/>
      <c r="G36" s="84">
        <v>4289208.47</v>
      </c>
    </row>
    <row r="37" spans="1:7" ht="12" customHeight="1">
      <c r="A37" s="80" t="s">
        <v>166</v>
      </c>
      <c r="B37" s="81">
        <v>225472363.8</v>
      </c>
      <c r="C37" s="82"/>
      <c r="D37" s="81">
        <v>1051211271.37</v>
      </c>
      <c r="E37" s="81">
        <v>915186720.2</v>
      </c>
      <c r="F37" s="81">
        <v>361496914.97</v>
      </c>
      <c r="G37" s="82"/>
    </row>
    <row r="38" spans="1:7" ht="12" customHeight="1" outlineLevel="1">
      <c r="A38" s="86" t="s">
        <v>167</v>
      </c>
      <c r="B38" s="87">
        <v>225467113.8</v>
      </c>
      <c r="C38" s="88"/>
      <c r="D38" s="87">
        <v>265760450.52</v>
      </c>
      <c r="E38" s="87">
        <v>130191312.62</v>
      </c>
      <c r="F38" s="87">
        <v>361036251.7</v>
      </c>
      <c r="G38" s="88"/>
    </row>
    <row r="39" spans="1:7" ht="12" customHeight="1" outlineLevel="2">
      <c r="A39" s="89" t="s">
        <v>168</v>
      </c>
      <c r="B39" s="84">
        <v>183684360.79</v>
      </c>
      <c r="C39" s="85"/>
      <c r="D39" s="84">
        <v>166381432.02</v>
      </c>
      <c r="E39" s="84">
        <v>62410382.92</v>
      </c>
      <c r="F39" s="84">
        <v>287655409.89</v>
      </c>
      <c r="G39" s="85"/>
    </row>
    <row r="40" spans="1:7" ht="12" customHeight="1" outlineLevel="2">
      <c r="A40" s="89" t="s">
        <v>169</v>
      </c>
      <c r="B40" s="84">
        <v>9907014.32</v>
      </c>
      <c r="C40" s="85"/>
      <c r="D40" s="84">
        <v>47218924.76</v>
      </c>
      <c r="E40" s="84">
        <v>34681330.52</v>
      </c>
      <c r="F40" s="84">
        <v>22444608.56</v>
      </c>
      <c r="G40" s="85"/>
    </row>
    <row r="41" spans="1:7" ht="12" customHeight="1" outlineLevel="2">
      <c r="A41" s="89" t="s">
        <v>170</v>
      </c>
      <c r="B41" s="84">
        <v>12134606.54</v>
      </c>
      <c r="C41" s="85"/>
      <c r="D41" s="84">
        <v>9561691</v>
      </c>
      <c r="E41" s="84">
        <v>4664411.25</v>
      </c>
      <c r="F41" s="84">
        <v>17031886.29</v>
      </c>
      <c r="G41" s="85"/>
    </row>
    <row r="42" spans="1:7" ht="23.25" customHeight="1" outlineLevel="2">
      <c r="A42" s="89" t="s">
        <v>171</v>
      </c>
      <c r="B42" s="84">
        <v>12967212.72</v>
      </c>
      <c r="C42" s="85"/>
      <c r="D42" s="84">
        <v>25889485.01</v>
      </c>
      <c r="E42" s="84">
        <v>19728450.47</v>
      </c>
      <c r="F42" s="84">
        <v>19128247.26</v>
      </c>
      <c r="G42" s="85"/>
    </row>
    <row r="43" spans="1:7" ht="23.25" customHeight="1" outlineLevel="2">
      <c r="A43" s="89" t="s">
        <v>172</v>
      </c>
      <c r="B43" s="84">
        <v>18431097.31</v>
      </c>
      <c r="C43" s="85"/>
      <c r="D43" s="84">
        <v>16708917.73</v>
      </c>
      <c r="E43" s="84">
        <v>8706737.46</v>
      </c>
      <c r="F43" s="84">
        <v>26433277.58</v>
      </c>
      <c r="G43" s="85"/>
    </row>
    <row r="44" spans="1:7" ht="23.25" customHeight="1" outlineLevel="2">
      <c r="A44" s="89" t="s">
        <v>173</v>
      </c>
      <c r="B44" s="91">
        <v>-11657177.88</v>
      </c>
      <c r="C44" s="85"/>
      <c r="D44" s="85"/>
      <c r="E44" s="85"/>
      <c r="F44" s="91">
        <v>-11657177.88</v>
      </c>
      <c r="G44" s="85"/>
    </row>
    <row r="45" spans="1:7" ht="12" customHeight="1" outlineLevel="1">
      <c r="A45" s="83" t="s">
        <v>174</v>
      </c>
      <c r="B45" s="85"/>
      <c r="C45" s="85"/>
      <c r="D45" s="84">
        <v>784346874.22</v>
      </c>
      <c r="E45" s="84">
        <v>784346874.22</v>
      </c>
      <c r="F45" s="85"/>
      <c r="G45" s="85"/>
    </row>
    <row r="46" spans="1:7" ht="23.25" customHeight="1" outlineLevel="2">
      <c r="A46" s="89" t="s">
        <v>175</v>
      </c>
      <c r="B46" s="85"/>
      <c r="C46" s="85"/>
      <c r="D46" s="84">
        <v>784346874.22</v>
      </c>
      <c r="E46" s="84">
        <v>784346874.22</v>
      </c>
      <c r="F46" s="85"/>
      <c r="G46" s="85"/>
    </row>
    <row r="47" spans="1:7" ht="12" customHeight="1" outlineLevel="1">
      <c r="A47" s="83" t="s">
        <v>176</v>
      </c>
      <c r="B47" s="84">
        <v>5250</v>
      </c>
      <c r="C47" s="85"/>
      <c r="D47" s="84">
        <v>1103946.63</v>
      </c>
      <c r="E47" s="84">
        <v>648533.36</v>
      </c>
      <c r="F47" s="84">
        <v>460663.27</v>
      </c>
      <c r="G47" s="85"/>
    </row>
    <row r="48" spans="1:7" ht="12" customHeight="1">
      <c r="A48" s="80" t="s">
        <v>177</v>
      </c>
      <c r="B48" s="81">
        <v>232066019.23</v>
      </c>
      <c r="C48" s="82"/>
      <c r="D48" s="81">
        <v>213105421.96</v>
      </c>
      <c r="E48" s="81">
        <v>407747715.65</v>
      </c>
      <c r="F48" s="81">
        <v>37423725.54</v>
      </c>
      <c r="G48" s="82"/>
    </row>
    <row r="49" spans="1:7" ht="23.25" customHeight="1" outlineLevel="1">
      <c r="A49" s="83" t="s">
        <v>178</v>
      </c>
      <c r="B49" s="84">
        <v>48286444.79</v>
      </c>
      <c r="C49" s="85"/>
      <c r="D49" s="85"/>
      <c r="E49" s="84">
        <v>22968924</v>
      </c>
      <c r="F49" s="84">
        <v>25317520.79</v>
      </c>
      <c r="G49" s="85"/>
    </row>
    <row r="50" spans="1:7" ht="23.25" customHeight="1" outlineLevel="1">
      <c r="A50" s="86" t="s">
        <v>179</v>
      </c>
      <c r="B50" s="87">
        <v>183644570.52</v>
      </c>
      <c r="C50" s="88"/>
      <c r="D50" s="87">
        <v>212033484.66</v>
      </c>
      <c r="E50" s="87">
        <v>384531351.03</v>
      </c>
      <c r="F50" s="87">
        <v>11146704.15</v>
      </c>
      <c r="G50" s="88"/>
    </row>
    <row r="51" spans="1:7" ht="23.25" customHeight="1" outlineLevel="2">
      <c r="A51" s="90" t="s">
        <v>179</v>
      </c>
      <c r="B51" s="87">
        <v>5743517.66</v>
      </c>
      <c r="C51" s="88"/>
      <c r="D51" s="88"/>
      <c r="E51" s="88"/>
      <c r="F51" s="87">
        <v>5743517.66</v>
      </c>
      <c r="G51" s="88"/>
    </row>
    <row r="52" spans="1:7" ht="23.25" customHeight="1" outlineLevel="2">
      <c r="A52" s="89" t="s">
        <v>180</v>
      </c>
      <c r="B52" s="84">
        <v>177901052.86</v>
      </c>
      <c r="C52" s="85"/>
      <c r="D52" s="84">
        <v>212033484.66</v>
      </c>
      <c r="E52" s="84">
        <v>384531351.03</v>
      </c>
      <c r="F52" s="84">
        <v>5403186.49</v>
      </c>
      <c r="G52" s="85"/>
    </row>
    <row r="53" spans="1:7" ht="34.5" customHeight="1" outlineLevel="1">
      <c r="A53" s="83" t="s">
        <v>181</v>
      </c>
      <c r="B53" s="84">
        <v>135003.92</v>
      </c>
      <c r="C53" s="85"/>
      <c r="D53" s="84">
        <v>1071937.3</v>
      </c>
      <c r="E53" s="84">
        <v>247440.62</v>
      </c>
      <c r="F53" s="84">
        <v>959500.6</v>
      </c>
      <c r="G53" s="85"/>
    </row>
    <row r="54" spans="1:7" ht="23.25" customHeight="1">
      <c r="A54" s="80" t="s">
        <v>182</v>
      </c>
      <c r="B54" s="81">
        <v>327446515.01</v>
      </c>
      <c r="C54" s="82"/>
      <c r="D54" s="81">
        <v>1205988793.98</v>
      </c>
      <c r="E54" s="81">
        <v>1276646423.57</v>
      </c>
      <c r="F54" s="81">
        <v>256788885.42</v>
      </c>
      <c r="G54" s="82"/>
    </row>
    <row r="55" spans="1:7" ht="23.25" customHeight="1" outlineLevel="1">
      <c r="A55" s="83" t="s">
        <v>183</v>
      </c>
      <c r="B55" s="84">
        <v>313224218.81</v>
      </c>
      <c r="C55" s="85"/>
      <c r="D55" s="84">
        <v>1203163704.4</v>
      </c>
      <c r="E55" s="84">
        <v>1272891446.05</v>
      </c>
      <c r="F55" s="84">
        <v>243496477.16</v>
      </c>
      <c r="G55" s="85"/>
    </row>
    <row r="56" spans="1:7" ht="57" customHeight="1" outlineLevel="2">
      <c r="A56" s="89" t="s">
        <v>184</v>
      </c>
      <c r="B56" s="84">
        <v>308642347.71</v>
      </c>
      <c r="C56" s="85"/>
      <c r="D56" s="84">
        <v>1157965070.2700002</v>
      </c>
      <c r="E56" s="84">
        <v>1235180479.81</v>
      </c>
      <c r="F56" s="84">
        <v>231426938.17</v>
      </c>
      <c r="G56" s="85"/>
    </row>
    <row r="57" spans="1:7" ht="57" customHeight="1" outlineLevel="2">
      <c r="A57" s="89" t="s">
        <v>186</v>
      </c>
      <c r="B57" s="84">
        <v>4581871.1</v>
      </c>
      <c r="C57" s="85"/>
      <c r="D57" s="84">
        <v>45198634.13</v>
      </c>
      <c r="E57" s="84">
        <v>37710966.24</v>
      </c>
      <c r="F57" s="84">
        <v>12069538.99</v>
      </c>
      <c r="G57" s="85"/>
    </row>
    <row r="58" spans="1:7" ht="23.25" customHeight="1" outlineLevel="1">
      <c r="A58" s="83" t="s">
        <v>187</v>
      </c>
      <c r="B58" s="84">
        <v>14222296.2</v>
      </c>
      <c r="C58" s="85"/>
      <c r="D58" s="84">
        <v>2823934</v>
      </c>
      <c r="E58" s="84">
        <v>3753821.94</v>
      </c>
      <c r="F58" s="84">
        <v>13292408.26</v>
      </c>
      <c r="G58" s="85"/>
    </row>
    <row r="59" spans="1:7" ht="23.25" customHeight="1" outlineLevel="1">
      <c r="A59" s="83" t="s">
        <v>188</v>
      </c>
      <c r="B59" s="85"/>
      <c r="C59" s="85"/>
      <c r="D59" s="84">
        <v>1155.58</v>
      </c>
      <c r="E59" s="84">
        <v>1155.58</v>
      </c>
      <c r="F59" s="85"/>
      <c r="G59" s="85"/>
    </row>
    <row r="60" spans="1:7" ht="23.25" customHeight="1">
      <c r="A60" s="80" t="s">
        <v>629</v>
      </c>
      <c r="B60" s="82"/>
      <c r="C60" s="82"/>
      <c r="D60" s="81">
        <v>29997.18</v>
      </c>
      <c r="E60" s="81">
        <v>29997.18</v>
      </c>
      <c r="F60" s="82"/>
      <c r="G60" s="82"/>
    </row>
    <row r="61" spans="1:7" ht="23.25" customHeight="1" outlineLevel="1">
      <c r="A61" s="83" t="s">
        <v>630</v>
      </c>
      <c r="B61" s="85"/>
      <c r="C61" s="85"/>
      <c r="D61" s="84">
        <v>29997.18</v>
      </c>
      <c r="E61" s="84">
        <v>29997.18</v>
      </c>
      <c r="F61" s="85"/>
      <c r="G61" s="85"/>
    </row>
    <row r="62" spans="1:7" ht="23.25" customHeight="1">
      <c r="A62" s="80" t="s">
        <v>189</v>
      </c>
      <c r="B62" s="81">
        <v>91404484.17</v>
      </c>
      <c r="C62" s="82"/>
      <c r="D62" s="82"/>
      <c r="E62" s="81">
        <v>2050090</v>
      </c>
      <c r="F62" s="81">
        <v>89354394.17</v>
      </c>
      <c r="G62" s="82"/>
    </row>
    <row r="63" spans="1:7" ht="23.25" customHeight="1" outlineLevel="1">
      <c r="A63" s="83" t="s">
        <v>190</v>
      </c>
      <c r="B63" s="84">
        <v>91404484.17</v>
      </c>
      <c r="C63" s="85"/>
      <c r="D63" s="85"/>
      <c r="E63" s="84">
        <v>2050090</v>
      </c>
      <c r="F63" s="84">
        <v>89354394.17</v>
      </c>
      <c r="G63" s="85"/>
    </row>
    <row r="64" spans="1:7" ht="23.25" customHeight="1" outlineLevel="2">
      <c r="A64" s="89" t="s">
        <v>191</v>
      </c>
      <c r="B64" s="84">
        <v>91404484.17</v>
      </c>
      <c r="C64" s="85"/>
      <c r="D64" s="85"/>
      <c r="E64" s="84">
        <v>2050090</v>
      </c>
      <c r="F64" s="84">
        <v>89354394.17</v>
      </c>
      <c r="G64" s="85"/>
    </row>
    <row r="65" spans="1:7" ht="12" customHeight="1">
      <c r="A65" s="80" t="s">
        <v>192</v>
      </c>
      <c r="B65" s="81">
        <v>21603878504.24</v>
      </c>
      <c r="C65" s="82"/>
      <c r="D65" s="81">
        <v>4345601.43</v>
      </c>
      <c r="E65" s="81">
        <v>469552790.05</v>
      </c>
      <c r="F65" s="81">
        <v>21138671315.62</v>
      </c>
      <c r="G65" s="82"/>
    </row>
    <row r="66" spans="1:7" ht="23.25" customHeight="1" outlineLevel="1">
      <c r="A66" s="86" t="s">
        <v>193</v>
      </c>
      <c r="B66" s="87">
        <v>116008868456.81999</v>
      </c>
      <c r="C66" s="88"/>
      <c r="D66" s="88"/>
      <c r="E66" s="87">
        <v>4345602.05</v>
      </c>
      <c r="F66" s="87">
        <v>116004522854.77</v>
      </c>
      <c r="G66" s="88"/>
    </row>
    <row r="67" spans="1:7" ht="12" customHeight="1" outlineLevel="2">
      <c r="A67" s="89" t="s">
        <v>194</v>
      </c>
      <c r="B67" s="84">
        <v>1938926677.38</v>
      </c>
      <c r="C67" s="85"/>
      <c r="D67" s="85"/>
      <c r="E67" s="85"/>
      <c r="F67" s="84">
        <v>1938926677.38</v>
      </c>
      <c r="G67" s="85"/>
    </row>
    <row r="68" spans="1:7" ht="23.25" customHeight="1" outlineLevel="2">
      <c r="A68" s="89" t="s">
        <v>195</v>
      </c>
      <c r="B68" s="84">
        <v>113349434102.17</v>
      </c>
      <c r="C68" s="85"/>
      <c r="D68" s="85"/>
      <c r="E68" s="84">
        <v>4345602.05</v>
      </c>
      <c r="F68" s="84">
        <v>113345088500.12</v>
      </c>
      <c r="G68" s="85"/>
    </row>
    <row r="69" spans="1:7" ht="12" customHeight="1" outlineLevel="2">
      <c r="A69" s="89" t="s">
        <v>196</v>
      </c>
      <c r="B69" s="84">
        <v>529494619.62</v>
      </c>
      <c r="C69" s="85"/>
      <c r="D69" s="85"/>
      <c r="E69" s="85"/>
      <c r="F69" s="84">
        <v>529494619.62</v>
      </c>
      <c r="G69" s="85"/>
    </row>
    <row r="70" spans="1:7" ht="12" customHeight="1" outlineLevel="2">
      <c r="A70" s="89" t="s">
        <v>197</v>
      </c>
      <c r="B70" s="84">
        <v>191013057.65</v>
      </c>
      <c r="C70" s="85"/>
      <c r="D70" s="85"/>
      <c r="E70" s="85"/>
      <c r="F70" s="84">
        <v>191013057.65</v>
      </c>
      <c r="G70" s="85"/>
    </row>
    <row r="71" spans="1:7" ht="23.25" customHeight="1" outlineLevel="1">
      <c r="A71" s="86" t="s">
        <v>198</v>
      </c>
      <c r="B71" s="88"/>
      <c r="C71" s="87">
        <v>94404989952.57999</v>
      </c>
      <c r="D71" s="87">
        <v>4345601.43</v>
      </c>
      <c r="E71" s="87">
        <v>465207188</v>
      </c>
      <c r="F71" s="88"/>
      <c r="G71" s="87">
        <v>94865851539.15</v>
      </c>
    </row>
    <row r="72" spans="1:7" ht="23.25" customHeight="1" outlineLevel="2">
      <c r="A72" s="89" t="s">
        <v>199</v>
      </c>
      <c r="B72" s="85"/>
      <c r="C72" s="84">
        <v>1119885427.79</v>
      </c>
      <c r="D72" s="85"/>
      <c r="E72" s="84">
        <v>13566312</v>
      </c>
      <c r="F72" s="85"/>
      <c r="G72" s="84">
        <v>1133451739.79</v>
      </c>
    </row>
    <row r="73" spans="1:7" ht="34.5" customHeight="1" outlineLevel="2">
      <c r="A73" s="89" t="s">
        <v>200</v>
      </c>
      <c r="B73" s="85"/>
      <c r="C73" s="84">
        <v>93028780243.75</v>
      </c>
      <c r="D73" s="84">
        <v>4345601.43</v>
      </c>
      <c r="E73" s="84">
        <v>423381238</v>
      </c>
      <c r="F73" s="85"/>
      <c r="G73" s="84">
        <v>93447815880.31999</v>
      </c>
    </row>
    <row r="74" spans="1:7" ht="23.25" customHeight="1" outlineLevel="2">
      <c r="A74" s="89" t="s">
        <v>201</v>
      </c>
      <c r="B74" s="85"/>
      <c r="C74" s="84">
        <v>176745435.66</v>
      </c>
      <c r="D74" s="85"/>
      <c r="E74" s="84">
        <v>19002179</v>
      </c>
      <c r="F74" s="85"/>
      <c r="G74" s="84">
        <v>195747614.66</v>
      </c>
    </row>
    <row r="75" spans="1:7" ht="23.25" customHeight="1" outlineLevel="2">
      <c r="A75" s="89" t="s">
        <v>202</v>
      </c>
      <c r="B75" s="85"/>
      <c r="C75" s="84">
        <v>79578845.38</v>
      </c>
      <c r="D75" s="85"/>
      <c r="E75" s="84">
        <v>9257459</v>
      </c>
      <c r="F75" s="85"/>
      <c r="G75" s="84">
        <v>88836304.38</v>
      </c>
    </row>
    <row r="76" spans="1:7" ht="12" customHeight="1">
      <c r="A76" s="80" t="s">
        <v>203</v>
      </c>
      <c r="B76" s="81">
        <v>141019154.56</v>
      </c>
      <c r="C76" s="82"/>
      <c r="D76" s="82"/>
      <c r="E76" s="81">
        <v>10151393.36</v>
      </c>
      <c r="F76" s="81">
        <v>130867761.2</v>
      </c>
      <c r="G76" s="82"/>
    </row>
    <row r="77" spans="1:7" ht="23.25" customHeight="1" outlineLevel="1">
      <c r="A77" s="86" t="s">
        <v>204</v>
      </c>
      <c r="B77" s="87">
        <v>204958129.18</v>
      </c>
      <c r="C77" s="88"/>
      <c r="D77" s="88"/>
      <c r="E77" s="88"/>
      <c r="F77" s="87">
        <v>204958129.18</v>
      </c>
      <c r="G77" s="88"/>
    </row>
    <row r="78" spans="1:7" ht="23.25" customHeight="1" outlineLevel="2">
      <c r="A78" s="89" t="s">
        <v>205</v>
      </c>
      <c r="B78" s="84">
        <v>191028862.78</v>
      </c>
      <c r="C78" s="85"/>
      <c r="D78" s="85"/>
      <c r="E78" s="85"/>
      <c r="F78" s="84">
        <v>191028862.78</v>
      </c>
      <c r="G78" s="85"/>
    </row>
    <row r="79" spans="1:7" ht="12" customHeight="1" outlineLevel="2">
      <c r="A79" s="89" t="s">
        <v>206</v>
      </c>
      <c r="B79" s="84">
        <v>8036061.04</v>
      </c>
      <c r="C79" s="85"/>
      <c r="D79" s="85"/>
      <c r="E79" s="85"/>
      <c r="F79" s="84">
        <v>8036061.04</v>
      </c>
      <c r="G79" s="85"/>
    </row>
    <row r="80" spans="1:7" ht="23.25" customHeight="1" outlineLevel="2">
      <c r="A80" s="89" t="s">
        <v>207</v>
      </c>
      <c r="B80" s="84">
        <v>5893205.36</v>
      </c>
      <c r="C80" s="85"/>
      <c r="D80" s="85"/>
      <c r="E80" s="85"/>
      <c r="F80" s="84">
        <v>5893205.36</v>
      </c>
      <c r="G80" s="85"/>
    </row>
    <row r="81" spans="1:7" ht="23.25" customHeight="1" outlineLevel="1">
      <c r="A81" s="86" t="s">
        <v>208</v>
      </c>
      <c r="B81" s="88"/>
      <c r="C81" s="87">
        <v>63938974.62</v>
      </c>
      <c r="D81" s="88"/>
      <c r="E81" s="87">
        <v>10151393.36</v>
      </c>
      <c r="F81" s="88"/>
      <c r="G81" s="87">
        <v>74090367.98</v>
      </c>
    </row>
    <row r="82" spans="1:7" ht="23.25" customHeight="1" outlineLevel="2">
      <c r="A82" s="89" t="s">
        <v>209</v>
      </c>
      <c r="B82" s="85"/>
      <c r="C82" s="84">
        <v>58377309.57</v>
      </c>
      <c r="D82" s="85"/>
      <c r="E82" s="84">
        <v>9455939.44</v>
      </c>
      <c r="F82" s="85"/>
      <c r="G82" s="84">
        <v>67833249.01</v>
      </c>
    </row>
    <row r="83" spans="1:7" ht="23.25" customHeight="1" outlineLevel="2">
      <c r="A83" s="89" t="s">
        <v>210</v>
      </c>
      <c r="B83" s="85"/>
      <c r="C83" s="84">
        <v>1854986.88</v>
      </c>
      <c r="D83" s="85"/>
      <c r="E83" s="84">
        <v>212632.96</v>
      </c>
      <c r="F83" s="85"/>
      <c r="G83" s="84">
        <v>2067619.84</v>
      </c>
    </row>
    <row r="84" spans="1:7" ht="23.25" customHeight="1" outlineLevel="2">
      <c r="A84" s="89" t="s">
        <v>211</v>
      </c>
      <c r="B84" s="85"/>
      <c r="C84" s="84">
        <v>3706678.17</v>
      </c>
      <c r="D84" s="85"/>
      <c r="E84" s="84">
        <v>482820.96</v>
      </c>
      <c r="F84" s="85"/>
      <c r="G84" s="84">
        <v>4189499.13</v>
      </c>
    </row>
    <row r="85" spans="1:7" ht="23.25" customHeight="1">
      <c r="A85" s="80" t="s">
        <v>212</v>
      </c>
      <c r="B85" s="81">
        <v>3201702904.84</v>
      </c>
      <c r="C85" s="82"/>
      <c r="D85" s="81">
        <v>1571798048.05</v>
      </c>
      <c r="E85" s="81">
        <v>317280525.73</v>
      </c>
      <c r="F85" s="81">
        <v>4456220427.16</v>
      </c>
      <c r="G85" s="82"/>
    </row>
    <row r="86" spans="1:7" ht="23.25" customHeight="1" outlineLevel="1">
      <c r="A86" s="83" t="s">
        <v>213</v>
      </c>
      <c r="B86" s="84">
        <v>15960000</v>
      </c>
      <c r="C86" s="85"/>
      <c r="D86" s="84">
        <v>973572342.91</v>
      </c>
      <c r="E86" s="84">
        <v>317280525.73</v>
      </c>
      <c r="F86" s="84">
        <v>672251817.18</v>
      </c>
      <c r="G86" s="85"/>
    </row>
    <row r="87" spans="1:7" ht="34.5" customHeight="1" outlineLevel="2">
      <c r="A87" s="89" t="s">
        <v>214</v>
      </c>
      <c r="B87" s="84">
        <v>15960000</v>
      </c>
      <c r="C87" s="85"/>
      <c r="D87" s="84">
        <v>973572342.91</v>
      </c>
      <c r="E87" s="84">
        <v>317280525.73</v>
      </c>
      <c r="F87" s="84">
        <v>672251817.18</v>
      </c>
      <c r="G87" s="85"/>
    </row>
    <row r="88" spans="1:7" ht="23.25" customHeight="1" outlineLevel="1">
      <c r="A88" s="83" t="s">
        <v>215</v>
      </c>
      <c r="B88" s="84">
        <v>3185742904.84</v>
      </c>
      <c r="C88" s="85"/>
      <c r="D88" s="84">
        <v>598225705.14</v>
      </c>
      <c r="E88" s="85"/>
      <c r="F88" s="84">
        <v>3783968609.98</v>
      </c>
      <c r="G88" s="85"/>
    </row>
    <row r="89" spans="1:7" ht="23.25" customHeight="1" outlineLevel="2">
      <c r="A89" s="89" t="s">
        <v>216</v>
      </c>
      <c r="B89" s="84">
        <v>3185742904.84</v>
      </c>
      <c r="C89" s="85"/>
      <c r="D89" s="84">
        <v>598225705.14</v>
      </c>
      <c r="E89" s="85"/>
      <c r="F89" s="84">
        <v>3783968609.98</v>
      </c>
      <c r="G89" s="85"/>
    </row>
    <row r="90" spans="1:7" ht="23.25" customHeight="1">
      <c r="A90" s="80" t="s">
        <v>217</v>
      </c>
      <c r="B90" s="82"/>
      <c r="C90" s="81">
        <v>219824349.37</v>
      </c>
      <c r="D90" s="81">
        <v>65102280.61</v>
      </c>
      <c r="E90" s="81">
        <v>400000000</v>
      </c>
      <c r="F90" s="82"/>
      <c r="G90" s="81">
        <v>554722068.76</v>
      </c>
    </row>
    <row r="91" spans="1:7" ht="57" customHeight="1" outlineLevel="1">
      <c r="A91" s="86" t="s">
        <v>631</v>
      </c>
      <c r="B91" s="88"/>
      <c r="C91" s="88"/>
      <c r="D91" s="88"/>
      <c r="E91" s="87">
        <v>400000000</v>
      </c>
      <c r="F91" s="88"/>
      <c r="G91" s="87">
        <v>400000000</v>
      </c>
    </row>
    <row r="92" spans="1:7" ht="34.5" customHeight="1" outlineLevel="2">
      <c r="A92" s="89" t="s">
        <v>632</v>
      </c>
      <c r="B92" s="85"/>
      <c r="C92" s="85"/>
      <c r="D92" s="85"/>
      <c r="E92" s="84">
        <v>400000000</v>
      </c>
      <c r="F92" s="85"/>
      <c r="G92" s="84">
        <v>400000000</v>
      </c>
    </row>
    <row r="93" spans="1:7" ht="45.75" customHeight="1" outlineLevel="1">
      <c r="A93" s="83" t="s">
        <v>218</v>
      </c>
      <c r="B93" s="85"/>
      <c r="C93" s="84">
        <v>19770760.95</v>
      </c>
      <c r="D93" s="84">
        <v>83505.45</v>
      </c>
      <c r="E93" s="85"/>
      <c r="F93" s="85"/>
      <c r="G93" s="84">
        <v>19687255.5</v>
      </c>
    </row>
    <row r="94" spans="1:7" ht="23.25" customHeight="1" outlineLevel="2">
      <c r="A94" s="89" t="s">
        <v>219</v>
      </c>
      <c r="B94" s="85"/>
      <c r="C94" s="84">
        <v>9366008.67</v>
      </c>
      <c r="D94" s="85"/>
      <c r="E94" s="85"/>
      <c r="F94" s="85"/>
      <c r="G94" s="84">
        <v>9366008.67</v>
      </c>
    </row>
    <row r="95" spans="1:7" ht="23.25" customHeight="1" outlineLevel="2">
      <c r="A95" s="89" t="s">
        <v>220</v>
      </c>
      <c r="B95" s="85"/>
      <c r="C95" s="84">
        <v>10404752.28</v>
      </c>
      <c r="D95" s="84">
        <v>83505.45</v>
      </c>
      <c r="E95" s="85"/>
      <c r="F95" s="85"/>
      <c r="G95" s="84">
        <v>10321246.83</v>
      </c>
    </row>
    <row r="96" spans="1:7" ht="34.5" customHeight="1" outlineLevel="1">
      <c r="A96" s="86" t="s">
        <v>221</v>
      </c>
      <c r="B96" s="88"/>
      <c r="C96" s="87">
        <v>200053588.42</v>
      </c>
      <c r="D96" s="87">
        <v>65018775.16</v>
      </c>
      <c r="E96" s="88"/>
      <c r="F96" s="88"/>
      <c r="G96" s="87">
        <v>135034813.26</v>
      </c>
    </row>
    <row r="97" spans="1:7" ht="23.25" customHeight="1" outlineLevel="2">
      <c r="A97" s="89" t="s">
        <v>222</v>
      </c>
      <c r="B97" s="85"/>
      <c r="C97" s="84">
        <v>200053588.42</v>
      </c>
      <c r="D97" s="84">
        <v>65018775.16</v>
      </c>
      <c r="E97" s="85"/>
      <c r="F97" s="85"/>
      <c r="G97" s="84">
        <v>135034813.26</v>
      </c>
    </row>
    <row r="98" spans="1:7" ht="12" customHeight="1">
      <c r="A98" s="80" t="s">
        <v>223</v>
      </c>
      <c r="B98" s="82"/>
      <c r="C98" s="81">
        <v>29017749.78</v>
      </c>
      <c r="D98" s="81">
        <v>634919838.85</v>
      </c>
      <c r="E98" s="81">
        <v>620405935.07</v>
      </c>
      <c r="F98" s="82"/>
      <c r="G98" s="81">
        <v>14503846</v>
      </c>
    </row>
    <row r="99" spans="1:7" ht="34.5" customHeight="1" outlineLevel="1">
      <c r="A99" s="83" t="s">
        <v>224</v>
      </c>
      <c r="B99" s="85"/>
      <c r="C99" s="85"/>
      <c r="D99" s="84">
        <v>106046760</v>
      </c>
      <c r="E99" s="84">
        <v>106046760</v>
      </c>
      <c r="F99" s="85"/>
      <c r="G99" s="85"/>
    </row>
    <row r="100" spans="1:10" ht="23.25" customHeight="1" outlineLevel="1">
      <c r="A100" s="83" t="s">
        <v>225</v>
      </c>
      <c r="B100" s="85"/>
      <c r="C100" s="84">
        <v>15549703.2</v>
      </c>
      <c r="D100" s="84">
        <v>39762400.2</v>
      </c>
      <c r="E100" s="84">
        <v>32151696</v>
      </c>
      <c r="F100" s="85"/>
      <c r="G100" s="84">
        <v>7938999</v>
      </c>
      <c r="J100" s="60">
        <f>C98+C107+C93</f>
        <v>74740628.43</v>
      </c>
    </row>
    <row r="101" spans="1:7" ht="23.25" customHeight="1" outlineLevel="1">
      <c r="A101" s="83" t="s">
        <v>226</v>
      </c>
      <c r="B101" s="85"/>
      <c r="C101" s="92">
        <v>1.58</v>
      </c>
      <c r="D101" s="84">
        <v>384531351.03</v>
      </c>
      <c r="E101" s="84">
        <v>384531349.45</v>
      </c>
      <c r="F101" s="85"/>
      <c r="G101" s="85"/>
    </row>
    <row r="102" spans="1:7" ht="12" customHeight="1" outlineLevel="1">
      <c r="A102" s="83" t="s">
        <v>227</v>
      </c>
      <c r="B102" s="85"/>
      <c r="C102" s="84">
        <v>12982928</v>
      </c>
      <c r="D102" s="84">
        <v>32269913</v>
      </c>
      <c r="E102" s="84">
        <v>25851832</v>
      </c>
      <c r="F102" s="85"/>
      <c r="G102" s="84">
        <v>6564847</v>
      </c>
    </row>
    <row r="103" spans="1:7" ht="12" customHeight="1" outlineLevel="1">
      <c r="A103" s="83" t="s">
        <v>432</v>
      </c>
      <c r="B103" s="85"/>
      <c r="C103" s="85"/>
      <c r="D103" s="84">
        <v>811485</v>
      </c>
      <c r="E103" s="84">
        <v>811485</v>
      </c>
      <c r="F103" s="85"/>
      <c r="G103" s="85"/>
    </row>
    <row r="104" spans="1:7" ht="23.25" customHeight="1" outlineLevel="1">
      <c r="A104" s="83" t="s">
        <v>228</v>
      </c>
      <c r="B104" s="85"/>
      <c r="C104" s="84">
        <v>24514</v>
      </c>
      <c r="D104" s="84">
        <v>20347</v>
      </c>
      <c r="E104" s="91">
        <v>-4167</v>
      </c>
      <c r="F104" s="85"/>
      <c r="G104" s="85"/>
    </row>
    <row r="105" spans="1:7" ht="12" customHeight="1" outlineLevel="1">
      <c r="A105" s="83" t="s">
        <v>229</v>
      </c>
      <c r="B105" s="85"/>
      <c r="C105" s="84">
        <v>460603</v>
      </c>
      <c r="D105" s="84">
        <v>71064469</v>
      </c>
      <c r="E105" s="84">
        <v>70603866</v>
      </c>
      <c r="F105" s="85"/>
      <c r="G105" s="85"/>
    </row>
    <row r="106" spans="1:7" ht="12" customHeight="1" outlineLevel="1">
      <c r="A106" s="83" t="s">
        <v>433</v>
      </c>
      <c r="B106" s="85"/>
      <c r="C106" s="85"/>
      <c r="D106" s="84">
        <v>413113.62</v>
      </c>
      <c r="E106" s="84">
        <v>413113.62</v>
      </c>
      <c r="F106" s="85"/>
      <c r="G106" s="85"/>
    </row>
    <row r="107" spans="1:10" ht="34.5" customHeight="1">
      <c r="A107" s="80" t="s">
        <v>230</v>
      </c>
      <c r="B107" s="82"/>
      <c r="C107" s="81">
        <v>25952117.7</v>
      </c>
      <c r="D107" s="81">
        <v>67995569.05</v>
      </c>
      <c r="E107" s="81">
        <v>58605589.96</v>
      </c>
      <c r="F107" s="82"/>
      <c r="G107" s="81">
        <v>16562138.61</v>
      </c>
      <c r="J107" s="60">
        <f>C107+C93</f>
        <v>45722878.65</v>
      </c>
    </row>
    <row r="108" spans="1:7" ht="23.25" customHeight="1" outlineLevel="1">
      <c r="A108" s="83" t="s">
        <v>231</v>
      </c>
      <c r="B108" s="85"/>
      <c r="C108" s="84">
        <v>5666567.89</v>
      </c>
      <c r="D108" s="84">
        <v>17471950.2</v>
      </c>
      <c r="E108" s="84">
        <v>16007036.01</v>
      </c>
      <c r="F108" s="85"/>
      <c r="G108" s="84">
        <v>4201653.7</v>
      </c>
    </row>
    <row r="109" spans="1:7" ht="23.25" customHeight="1" outlineLevel="1">
      <c r="A109" s="83" t="s">
        <v>232</v>
      </c>
      <c r="B109" s="85"/>
      <c r="C109" s="84">
        <v>20285549.81</v>
      </c>
      <c r="D109" s="84">
        <v>50523618.85</v>
      </c>
      <c r="E109" s="84">
        <v>42598553.95</v>
      </c>
      <c r="F109" s="85"/>
      <c r="G109" s="84">
        <v>12360484.91</v>
      </c>
    </row>
    <row r="110" spans="1:7" ht="23.25" customHeight="1">
      <c r="A110" s="80" t="s">
        <v>233</v>
      </c>
      <c r="B110" s="82"/>
      <c r="C110" s="81">
        <v>2067089508.57</v>
      </c>
      <c r="D110" s="81">
        <v>4149040924.4</v>
      </c>
      <c r="E110" s="81">
        <v>2925608034.35</v>
      </c>
      <c r="F110" s="82"/>
      <c r="G110" s="81">
        <v>843656618.52</v>
      </c>
    </row>
    <row r="111" spans="1:7" ht="34.5" customHeight="1" outlineLevel="1">
      <c r="A111" s="86" t="s">
        <v>234</v>
      </c>
      <c r="B111" s="88"/>
      <c r="C111" s="87">
        <v>1826381773.4099998</v>
      </c>
      <c r="D111" s="87">
        <v>3538788768.51</v>
      </c>
      <c r="E111" s="87">
        <v>2342585360.1299996</v>
      </c>
      <c r="F111" s="88"/>
      <c r="G111" s="87">
        <v>630178365.03</v>
      </c>
    </row>
    <row r="112" spans="1:7" ht="34.5" customHeight="1" outlineLevel="2">
      <c r="A112" s="89" t="s">
        <v>235</v>
      </c>
      <c r="B112" s="85"/>
      <c r="C112" s="84">
        <v>29916387.14</v>
      </c>
      <c r="D112" s="84">
        <v>249994394.42</v>
      </c>
      <c r="E112" s="84">
        <v>252295210.4</v>
      </c>
      <c r="F112" s="85"/>
      <c r="G112" s="84">
        <v>32217203.12</v>
      </c>
    </row>
    <row r="113" spans="1:7" ht="34.5" customHeight="1" outlineLevel="2">
      <c r="A113" s="89" t="s">
        <v>236</v>
      </c>
      <c r="B113" s="85"/>
      <c r="C113" s="84">
        <v>1597393061.72</v>
      </c>
      <c r="D113" s="84">
        <v>1886539777.46</v>
      </c>
      <c r="E113" s="84">
        <v>800706884.21</v>
      </c>
      <c r="F113" s="85"/>
      <c r="G113" s="84">
        <v>511560168.47</v>
      </c>
    </row>
    <row r="114" spans="1:7" ht="34.5" customHeight="1" outlineLevel="2">
      <c r="A114" s="89" t="s">
        <v>237</v>
      </c>
      <c r="B114" s="85"/>
      <c r="C114" s="84">
        <v>199072324.55</v>
      </c>
      <c r="D114" s="84">
        <v>1402254596.63</v>
      </c>
      <c r="E114" s="84">
        <v>1289583265.52</v>
      </c>
      <c r="F114" s="85"/>
      <c r="G114" s="84">
        <v>86400993.44</v>
      </c>
    </row>
    <row r="115" spans="1:7" ht="23.25" customHeight="1" outlineLevel="1">
      <c r="A115" s="83" t="s">
        <v>238</v>
      </c>
      <c r="B115" s="85"/>
      <c r="C115" s="84">
        <v>64147083.01</v>
      </c>
      <c r="D115" s="84">
        <v>432744648.57</v>
      </c>
      <c r="E115" s="84">
        <v>441907121</v>
      </c>
      <c r="F115" s="85"/>
      <c r="G115" s="84">
        <v>73309555.44</v>
      </c>
    </row>
    <row r="116" spans="1:7" ht="23.25" customHeight="1" outlineLevel="1">
      <c r="A116" s="83" t="s">
        <v>239</v>
      </c>
      <c r="B116" s="85"/>
      <c r="C116" s="84">
        <v>114387341.67</v>
      </c>
      <c r="D116" s="84">
        <v>106749900</v>
      </c>
      <c r="E116" s="84">
        <v>95294950</v>
      </c>
      <c r="F116" s="85"/>
      <c r="G116" s="84">
        <v>102932391.67</v>
      </c>
    </row>
    <row r="117" spans="1:7" ht="23.25" customHeight="1" outlineLevel="2">
      <c r="A117" s="89" t="s">
        <v>240</v>
      </c>
      <c r="B117" s="85"/>
      <c r="C117" s="84">
        <v>114387341.67</v>
      </c>
      <c r="D117" s="84">
        <v>106749900</v>
      </c>
      <c r="E117" s="84">
        <v>95294950</v>
      </c>
      <c r="F117" s="85"/>
      <c r="G117" s="84">
        <v>102932391.67</v>
      </c>
    </row>
    <row r="118" spans="1:7" ht="23.25" customHeight="1" outlineLevel="1">
      <c r="A118" s="86" t="s">
        <v>241</v>
      </c>
      <c r="B118" s="88"/>
      <c r="C118" s="87">
        <v>62173310.48</v>
      </c>
      <c r="D118" s="87">
        <v>70757607.32</v>
      </c>
      <c r="E118" s="87">
        <v>45820603.22</v>
      </c>
      <c r="F118" s="88"/>
      <c r="G118" s="87">
        <v>37236306.38</v>
      </c>
    </row>
    <row r="119" spans="1:7" ht="34.5" customHeight="1" outlineLevel="2">
      <c r="A119" s="89" t="s">
        <v>242</v>
      </c>
      <c r="B119" s="85"/>
      <c r="C119" s="84">
        <v>2084476.89</v>
      </c>
      <c r="D119" s="84">
        <v>245605</v>
      </c>
      <c r="E119" s="84">
        <v>277309.4</v>
      </c>
      <c r="F119" s="85"/>
      <c r="G119" s="84">
        <v>2116181.29</v>
      </c>
    </row>
    <row r="120" spans="1:7" ht="23.25" customHeight="1" outlineLevel="2">
      <c r="A120" s="89" t="s">
        <v>243</v>
      </c>
      <c r="B120" s="85"/>
      <c r="C120" s="84">
        <v>1369240</v>
      </c>
      <c r="D120" s="84">
        <v>4173585.2</v>
      </c>
      <c r="E120" s="84">
        <v>3771895.2</v>
      </c>
      <c r="F120" s="85"/>
      <c r="G120" s="84">
        <v>967550</v>
      </c>
    </row>
    <row r="121" spans="1:7" ht="23.25" customHeight="1" outlineLevel="2">
      <c r="A121" s="89" t="s">
        <v>244</v>
      </c>
      <c r="B121" s="85"/>
      <c r="C121" s="84">
        <v>1154841.15</v>
      </c>
      <c r="D121" s="84">
        <v>5032204.59</v>
      </c>
      <c r="E121" s="84">
        <v>4757599.6</v>
      </c>
      <c r="F121" s="85"/>
      <c r="G121" s="84">
        <v>880236.16</v>
      </c>
    </row>
    <row r="122" spans="1:7" ht="23.25" customHeight="1" outlineLevel="2">
      <c r="A122" s="89" t="s">
        <v>245</v>
      </c>
      <c r="B122" s="85"/>
      <c r="C122" s="84">
        <v>54513122.98</v>
      </c>
      <c r="D122" s="84">
        <v>51237206.93</v>
      </c>
      <c r="E122" s="84">
        <v>25451541.42</v>
      </c>
      <c r="F122" s="85"/>
      <c r="G122" s="84">
        <v>28727457.47</v>
      </c>
    </row>
    <row r="123" spans="1:7" ht="23.25" customHeight="1" outlineLevel="2">
      <c r="A123" s="89" t="s">
        <v>246</v>
      </c>
      <c r="B123" s="85"/>
      <c r="C123" s="84">
        <v>2417947.46</v>
      </c>
      <c r="D123" s="84">
        <v>8721737.6</v>
      </c>
      <c r="E123" s="84">
        <v>10109349.6</v>
      </c>
      <c r="F123" s="85"/>
      <c r="G123" s="84">
        <v>3805559.46</v>
      </c>
    </row>
    <row r="124" spans="1:7" ht="23.25" customHeight="1" outlineLevel="2">
      <c r="A124" s="89" t="s">
        <v>247</v>
      </c>
      <c r="B124" s="85"/>
      <c r="C124" s="84">
        <v>633682</v>
      </c>
      <c r="D124" s="84">
        <v>1347268</v>
      </c>
      <c r="E124" s="84">
        <v>1452908</v>
      </c>
      <c r="F124" s="85"/>
      <c r="G124" s="84">
        <v>739322</v>
      </c>
    </row>
    <row r="125" spans="1:7" ht="23.25" customHeight="1">
      <c r="A125" s="80" t="s">
        <v>248</v>
      </c>
      <c r="B125" s="82"/>
      <c r="C125" s="81">
        <v>142894504</v>
      </c>
      <c r="D125" s="82"/>
      <c r="E125" s="82"/>
      <c r="F125" s="82"/>
      <c r="G125" s="81">
        <v>142894504</v>
      </c>
    </row>
    <row r="126" spans="1:7" ht="34.5" customHeight="1" outlineLevel="1">
      <c r="A126" s="83" t="s">
        <v>249</v>
      </c>
      <c r="B126" s="85"/>
      <c r="C126" s="84">
        <v>142894504</v>
      </c>
      <c r="D126" s="85"/>
      <c r="E126" s="85"/>
      <c r="F126" s="85"/>
      <c r="G126" s="84">
        <v>142894504</v>
      </c>
    </row>
    <row r="127" spans="1:7" ht="34.5" customHeight="1" outlineLevel="2">
      <c r="A127" s="89" t="s">
        <v>250</v>
      </c>
      <c r="B127" s="85"/>
      <c r="C127" s="84">
        <v>142894504</v>
      </c>
      <c r="D127" s="85"/>
      <c r="E127" s="85"/>
      <c r="F127" s="85"/>
      <c r="G127" s="84">
        <v>142894504</v>
      </c>
    </row>
    <row r="128" spans="1:7" ht="23.25" customHeight="1">
      <c r="A128" s="80" t="s">
        <v>251</v>
      </c>
      <c r="B128" s="82"/>
      <c r="C128" s="81">
        <v>676986703.7</v>
      </c>
      <c r="D128" s="81">
        <v>2702468213.45</v>
      </c>
      <c r="E128" s="81">
        <v>2720791887.1800003</v>
      </c>
      <c r="F128" s="82"/>
      <c r="G128" s="81">
        <v>695310377.43</v>
      </c>
    </row>
    <row r="129" spans="1:7" ht="23.25" customHeight="1" outlineLevel="1">
      <c r="A129" s="83" t="s">
        <v>252</v>
      </c>
      <c r="B129" s="85"/>
      <c r="C129" s="84">
        <v>676986703.7</v>
      </c>
      <c r="D129" s="84">
        <v>2702468213.45</v>
      </c>
      <c r="E129" s="84">
        <v>2720791887.1800003</v>
      </c>
      <c r="F129" s="85"/>
      <c r="G129" s="84">
        <v>695310377.43</v>
      </c>
    </row>
    <row r="130" spans="1:7" ht="23.25" customHeight="1" outlineLevel="2">
      <c r="A130" s="89" t="s">
        <v>252</v>
      </c>
      <c r="B130" s="85"/>
      <c r="C130" s="84">
        <v>20000</v>
      </c>
      <c r="D130" s="85"/>
      <c r="E130" s="85"/>
      <c r="F130" s="85"/>
      <c r="G130" s="84">
        <v>20000</v>
      </c>
    </row>
    <row r="131" spans="1:7" ht="45.75" customHeight="1" outlineLevel="2">
      <c r="A131" s="89" t="s">
        <v>253</v>
      </c>
      <c r="B131" s="85"/>
      <c r="C131" s="84">
        <v>643648373.79</v>
      </c>
      <c r="D131" s="84">
        <v>2581720384.15</v>
      </c>
      <c r="E131" s="84">
        <v>2591056073.17</v>
      </c>
      <c r="F131" s="85"/>
      <c r="G131" s="84">
        <v>652984062.81</v>
      </c>
    </row>
    <row r="132" spans="1:7" ht="12" customHeight="1" outlineLevel="2">
      <c r="A132" s="89" t="s">
        <v>254</v>
      </c>
      <c r="B132" s="85"/>
      <c r="C132" s="84">
        <v>33318329.91</v>
      </c>
      <c r="D132" s="84">
        <v>120747829.3</v>
      </c>
      <c r="E132" s="84">
        <v>129735814.01</v>
      </c>
      <c r="F132" s="85"/>
      <c r="G132" s="84">
        <v>42306314.62</v>
      </c>
    </row>
    <row r="133" spans="1:7" ht="23.25" customHeight="1">
      <c r="A133" s="80" t="s">
        <v>255</v>
      </c>
      <c r="B133" s="82"/>
      <c r="C133" s="81">
        <v>6219269124.64</v>
      </c>
      <c r="D133" s="81">
        <v>16782120</v>
      </c>
      <c r="E133" s="81">
        <v>32841500</v>
      </c>
      <c r="F133" s="82"/>
      <c r="G133" s="81">
        <v>6235328504.64</v>
      </c>
    </row>
    <row r="134" spans="1:7" ht="57" customHeight="1" outlineLevel="1">
      <c r="A134" s="83" t="s">
        <v>256</v>
      </c>
      <c r="B134" s="85"/>
      <c r="C134" s="84">
        <v>4578238835.35</v>
      </c>
      <c r="D134" s="85"/>
      <c r="E134" s="84">
        <v>32841500</v>
      </c>
      <c r="F134" s="85"/>
      <c r="G134" s="84">
        <v>4611080335.35</v>
      </c>
    </row>
    <row r="135" spans="1:7" ht="23.25" customHeight="1" outlineLevel="2">
      <c r="A135" s="89" t="s">
        <v>257</v>
      </c>
      <c r="B135" s="85"/>
      <c r="C135" s="84">
        <v>526018835.35</v>
      </c>
      <c r="D135" s="85"/>
      <c r="E135" s="84">
        <v>32841500</v>
      </c>
      <c r="F135" s="85"/>
      <c r="G135" s="84">
        <v>558860335.35</v>
      </c>
    </row>
    <row r="136" spans="1:7" ht="12" customHeight="1" outlineLevel="2">
      <c r="A136" s="89" t="s">
        <v>258</v>
      </c>
      <c r="B136" s="85"/>
      <c r="C136" s="84">
        <v>4052220000</v>
      </c>
      <c r="D136" s="85"/>
      <c r="E136" s="85"/>
      <c r="F136" s="85"/>
      <c r="G136" s="84">
        <v>4052220000</v>
      </c>
    </row>
    <row r="137" spans="1:7" ht="23.25" customHeight="1" outlineLevel="1">
      <c r="A137" s="86" t="s">
        <v>259</v>
      </c>
      <c r="B137" s="88"/>
      <c r="C137" s="87">
        <v>1641030289.29</v>
      </c>
      <c r="D137" s="87">
        <v>16782120</v>
      </c>
      <c r="E137" s="88"/>
      <c r="F137" s="88"/>
      <c r="G137" s="87">
        <v>1624248169.29</v>
      </c>
    </row>
    <row r="138" spans="1:7" ht="23.25" customHeight="1" outlineLevel="2">
      <c r="A138" s="89" t="s">
        <v>260</v>
      </c>
      <c r="B138" s="85"/>
      <c r="C138" s="84">
        <v>43999948</v>
      </c>
      <c r="D138" s="85"/>
      <c r="E138" s="85"/>
      <c r="F138" s="85"/>
      <c r="G138" s="84">
        <v>43999948</v>
      </c>
    </row>
    <row r="139" spans="1:7" ht="12" customHeight="1" outlineLevel="2">
      <c r="A139" s="89" t="s">
        <v>261</v>
      </c>
      <c r="B139" s="85"/>
      <c r="C139" s="84">
        <v>1597030341.29</v>
      </c>
      <c r="D139" s="84">
        <v>16782120</v>
      </c>
      <c r="E139" s="85"/>
      <c r="F139" s="85"/>
      <c r="G139" s="84">
        <v>1580248221.29</v>
      </c>
    </row>
    <row r="140" spans="1:7" ht="23.25" customHeight="1">
      <c r="A140" s="80" t="s">
        <v>262</v>
      </c>
      <c r="B140" s="82"/>
      <c r="C140" s="81">
        <v>60548775</v>
      </c>
      <c r="D140" s="82"/>
      <c r="E140" s="82"/>
      <c r="F140" s="82"/>
      <c r="G140" s="81">
        <v>60548775</v>
      </c>
    </row>
    <row r="141" spans="1:7" ht="34.5" customHeight="1" outlineLevel="1">
      <c r="A141" s="83" t="s">
        <v>263</v>
      </c>
      <c r="B141" s="85"/>
      <c r="C141" s="84">
        <v>60548775</v>
      </c>
      <c r="D141" s="85"/>
      <c r="E141" s="85"/>
      <c r="F141" s="85"/>
      <c r="G141" s="84">
        <v>60548775</v>
      </c>
    </row>
    <row r="142" spans="1:7" ht="23.25" customHeight="1">
      <c r="A142" s="80" t="s">
        <v>264</v>
      </c>
      <c r="B142" s="82"/>
      <c r="C142" s="81">
        <v>2837544400</v>
      </c>
      <c r="D142" s="82"/>
      <c r="E142" s="82"/>
      <c r="F142" s="82"/>
      <c r="G142" s="81">
        <v>2837544400</v>
      </c>
    </row>
    <row r="143" spans="1:7" ht="45.75" customHeight="1" outlineLevel="1">
      <c r="A143" s="83" t="s">
        <v>265</v>
      </c>
      <c r="B143" s="85"/>
      <c r="C143" s="84">
        <v>2837544400</v>
      </c>
      <c r="D143" s="85"/>
      <c r="E143" s="85"/>
      <c r="F143" s="85"/>
      <c r="G143" s="84">
        <v>2837544400</v>
      </c>
    </row>
    <row r="144" spans="1:7" ht="12" customHeight="1">
      <c r="A144" s="80" t="s">
        <v>266</v>
      </c>
      <c r="B144" s="82"/>
      <c r="C144" s="81">
        <v>1188015776.5</v>
      </c>
      <c r="D144" s="82"/>
      <c r="E144" s="82"/>
      <c r="F144" s="82"/>
      <c r="G144" s="81">
        <v>1188015776.5</v>
      </c>
    </row>
    <row r="145" spans="1:7" ht="12" customHeight="1" outlineLevel="1">
      <c r="A145" s="83" t="s">
        <v>267</v>
      </c>
      <c r="B145" s="85"/>
      <c r="C145" s="84">
        <v>12319172</v>
      </c>
      <c r="D145" s="85"/>
      <c r="E145" s="85"/>
      <c r="F145" s="85"/>
      <c r="G145" s="84">
        <v>12319172</v>
      </c>
    </row>
    <row r="146" spans="1:7" ht="12" customHeight="1" outlineLevel="1">
      <c r="A146" s="83" t="s">
        <v>268</v>
      </c>
      <c r="B146" s="85"/>
      <c r="C146" s="84">
        <v>1175696604.5</v>
      </c>
      <c r="D146" s="85"/>
      <c r="E146" s="85"/>
      <c r="F146" s="85"/>
      <c r="G146" s="84">
        <v>1175696604.5</v>
      </c>
    </row>
    <row r="147" spans="1:7" ht="23.25" customHeight="1">
      <c r="A147" s="80" t="s">
        <v>269</v>
      </c>
      <c r="B147" s="82"/>
      <c r="C147" s="93">
        <v>-38923576.4</v>
      </c>
      <c r="D147" s="82"/>
      <c r="E147" s="82"/>
      <c r="F147" s="82"/>
      <c r="G147" s="93">
        <v>-38923576.4</v>
      </c>
    </row>
    <row r="148" spans="1:7" ht="23.25" customHeight="1" outlineLevel="1">
      <c r="A148" s="83" t="s">
        <v>270</v>
      </c>
      <c r="B148" s="85"/>
      <c r="C148" s="91">
        <v>-38923576.4</v>
      </c>
      <c r="D148" s="85"/>
      <c r="E148" s="85"/>
      <c r="F148" s="85"/>
      <c r="G148" s="91">
        <v>-38923576.4</v>
      </c>
    </row>
    <row r="149" spans="1:7" ht="12" customHeight="1">
      <c r="A149" s="80" t="s">
        <v>271</v>
      </c>
      <c r="B149" s="82"/>
      <c r="C149" s="81">
        <v>524746000</v>
      </c>
      <c r="D149" s="82"/>
      <c r="E149" s="82"/>
      <c r="F149" s="82"/>
      <c r="G149" s="81">
        <v>524746000</v>
      </c>
    </row>
    <row r="150" spans="1:7" ht="12" customHeight="1" outlineLevel="1">
      <c r="A150" s="83" t="s">
        <v>272</v>
      </c>
      <c r="B150" s="85"/>
      <c r="C150" s="84">
        <v>524746000</v>
      </c>
      <c r="D150" s="85"/>
      <c r="E150" s="85"/>
      <c r="F150" s="85"/>
      <c r="G150" s="84">
        <v>524746000</v>
      </c>
    </row>
    <row r="151" spans="1:7" ht="12" customHeight="1">
      <c r="A151" s="80" t="s">
        <v>273</v>
      </c>
      <c r="B151" s="82"/>
      <c r="C151" s="81">
        <v>7053516580.280001</v>
      </c>
      <c r="D151" s="81">
        <v>170492664</v>
      </c>
      <c r="E151" s="82"/>
      <c r="F151" s="82"/>
      <c r="G151" s="81">
        <v>6883023916.280001</v>
      </c>
    </row>
    <row r="152" spans="1:7" ht="34.5" customHeight="1" outlineLevel="1">
      <c r="A152" s="83" t="s">
        <v>274</v>
      </c>
      <c r="B152" s="85"/>
      <c r="C152" s="84">
        <v>7053516580.280001</v>
      </c>
      <c r="D152" s="84">
        <v>170492664</v>
      </c>
      <c r="E152" s="85"/>
      <c r="F152" s="85"/>
      <c r="G152" s="84">
        <v>6883023916.280001</v>
      </c>
    </row>
    <row r="153" spans="1:7" ht="23.25" customHeight="1">
      <c r="A153" s="80" t="s">
        <v>275</v>
      </c>
      <c r="B153" s="82"/>
      <c r="C153" s="81">
        <v>6234392507</v>
      </c>
      <c r="D153" s="82"/>
      <c r="E153" s="81">
        <v>974382148.49</v>
      </c>
      <c r="F153" s="82"/>
      <c r="G153" s="81">
        <v>7208774655.490001</v>
      </c>
    </row>
    <row r="154" spans="1:7" ht="34.5" customHeight="1" outlineLevel="1">
      <c r="A154" s="83" t="s">
        <v>276</v>
      </c>
      <c r="B154" s="85"/>
      <c r="C154" s="84">
        <v>954555684.62</v>
      </c>
      <c r="D154" s="85"/>
      <c r="E154" s="84">
        <v>803889484.49</v>
      </c>
      <c r="F154" s="85"/>
      <c r="G154" s="84">
        <v>1758445169.1100001</v>
      </c>
    </row>
    <row r="155" spans="1:7" ht="34.5" customHeight="1" outlineLevel="1">
      <c r="A155" s="83" t="s">
        <v>277</v>
      </c>
      <c r="B155" s="85"/>
      <c r="C155" s="84">
        <v>5279836822.38</v>
      </c>
      <c r="D155" s="85"/>
      <c r="E155" s="84">
        <v>170492664</v>
      </c>
      <c r="F155" s="85"/>
      <c r="G155" s="84">
        <v>5450329486.38</v>
      </c>
    </row>
    <row r="156" spans="1:7" ht="23.25" customHeight="1">
      <c r="A156" s="80" t="s">
        <v>278</v>
      </c>
      <c r="B156" s="82"/>
      <c r="C156" s="82"/>
      <c r="D156" s="81">
        <v>3234747450.79</v>
      </c>
      <c r="E156" s="81">
        <v>3234747450.79</v>
      </c>
      <c r="F156" s="82"/>
      <c r="G156" s="82"/>
    </row>
    <row r="157" spans="1:7" ht="23.25" customHeight="1" outlineLevel="1">
      <c r="A157" s="83" t="s">
        <v>279</v>
      </c>
      <c r="B157" s="85"/>
      <c r="C157" s="85"/>
      <c r="D157" s="84">
        <v>3234747450.79</v>
      </c>
      <c r="E157" s="84">
        <v>3234747450.79</v>
      </c>
      <c r="F157" s="85"/>
      <c r="G157" s="85"/>
    </row>
    <row r="158" spans="1:7" ht="23.25" customHeight="1">
      <c r="A158" s="80" t="s">
        <v>280</v>
      </c>
      <c r="B158" s="82"/>
      <c r="C158" s="82"/>
      <c r="D158" s="81">
        <v>3196605788.8</v>
      </c>
      <c r="E158" s="81">
        <v>3196605788.8</v>
      </c>
      <c r="F158" s="82"/>
      <c r="G158" s="82"/>
    </row>
    <row r="159" spans="1:7" ht="23.25" customHeight="1" outlineLevel="1">
      <c r="A159" s="83" t="s">
        <v>281</v>
      </c>
      <c r="B159" s="85"/>
      <c r="C159" s="85"/>
      <c r="D159" s="84">
        <v>3196605788.8</v>
      </c>
      <c r="E159" s="84">
        <v>3196605788.8</v>
      </c>
      <c r="F159" s="85"/>
      <c r="G159" s="85"/>
    </row>
    <row r="160" spans="1:7" ht="23.25" customHeight="1" outlineLevel="2">
      <c r="A160" s="89" t="s">
        <v>282</v>
      </c>
      <c r="B160" s="85"/>
      <c r="C160" s="85"/>
      <c r="D160" s="84">
        <v>3196605788.8</v>
      </c>
      <c r="E160" s="84">
        <v>3196605788.8</v>
      </c>
      <c r="F160" s="85"/>
      <c r="G160" s="85"/>
    </row>
    <row r="161" spans="1:7" ht="12" customHeight="1">
      <c r="A161" s="80" t="s">
        <v>283</v>
      </c>
      <c r="B161" s="82"/>
      <c r="C161" s="82"/>
      <c r="D161" s="81">
        <v>13719958.16</v>
      </c>
      <c r="E161" s="81">
        <v>13719958.16</v>
      </c>
      <c r="F161" s="82"/>
      <c r="G161" s="82"/>
    </row>
    <row r="162" spans="1:7" ht="23.25" customHeight="1" outlineLevel="1">
      <c r="A162" s="86" t="s">
        <v>284</v>
      </c>
      <c r="B162" s="88"/>
      <c r="C162" s="88"/>
      <c r="D162" s="87">
        <v>10768488.9</v>
      </c>
      <c r="E162" s="87">
        <v>10768488.9</v>
      </c>
      <c r="F162" s="88"/>
      <c r="G162" s="88"/>
    </row>
    <row r="163" spans="1:7" ht="45.75" customHeight="1" outlineLevel="2">
      <c r="A163" s="89" t="s">
        <v>285</v>
      </c>
      <c r="B163" s="85"/>
      <c r="C163" s="85"/>
      <c r="D163" s="84">
        <v>10768488.9</v>
      </c>
      <c r="E163" s="84">
        <v>10768488.9</v>
      </c>
      <c r="F163" s="85"/>
      <c r="G163" s="85"/>
    </row>
    <row r="164" spans="1:7" ht="23.25" customHeight="1" outlineLevel="1">
      <c r="A164" s="83" t="s">
        <v>435</v>
      </c>
      <c r="B164" s="85"/>
      <c r="C164" s="85"/>
      <c r="D164" s="84">
        <v>2951469.26</v>
      </c>
      <c r="E164" s="84">
        <v>2951469.26</v>
      </c>
      <c r="F164" s="85"/>
      <c r="G164" s="85"/>
    </row>
    <row r="165" spans="1:7" ht="12" customHeight="1">
      <c r="A165" s="80" t="s">
        <v>286</v>
      </c>
      <c r="B165" s="82"/>
      <c r="C165" s="82"/>
      <c r="D165" s="81">
        <v>24604651.5</v>
      </c>
      <c r="E165" s="81">
        <v>24604651.5</v>
      </c>
      <c r="F165" s="82"/>
      <c r="G165" s="82"/>
    </row>
    <row r="166" spans="1:7" ht="23.25" customHeight="1" outlineLevel="1">
      <c r="A166" s="83" t="s">
        <v>287</v>
      </c>
      <c r="B166" s="85"/>
      <c r="C166" s="85"/>
      <c r="D166" s="84">
        <v>9629.66</v>
      </c>
      <c r="E166" s="84">
        <v>9629.66</v>
      </c>
      <c r="F166" s="85"/>
      <c r="G166" s="85"/>
    </row>
    <row r="167" spans="1:7" ht="12" customHeight="1" outlineLevel="1">
      <c r="A167" s="83" t="s">
        <v>288</v>
      </c>
      <c r="B167" s="85"/>
      <c r="C167" s="85"/>
      <c r="D167" s="84">
        <v>24595021.84</v>
      </c>
      <c r="E167" s="84">
        <v>24595021.84</v>
      </c>
      <c r="F167" s="85"/>
      <c r="G167" s="85"/>
    </row>
    <row r="168" spans="1:7" ht="23.25" customHeight="1">
      <c r="A168" s="80" t="s">
        <v>289</v>
      </c>
      <c r="B168" s="82"/>
      <c r="C168" s="82"/>
      <c r="D168" s="81">
        <v>30127509.07</v>
      </c>
      <c r="E168" s="81">
        <v>30127509.07</v>
      </c>
      <c r="F168" s="82"/>
      <c r="G168" s="82"/>
    </row>
    <row r="169" spans="1:7" ht="23.25" customHeight="1" outlineLevel="1">
      <c r="A169" s="83" t="s">
        <v>290</v>
      </c>
      <c r="B169" s="85"/>
      <c r="C169" s="85"/>
      <c r="D169" s="84">
        <v>30127509.07</v>
      </c>
      <c r="E169" s="84">
        <v>30127509.07</v>
      </c>
      <c r="F169" s="85"/>
      <c r="G169" s="85"/>
    </row>
    <row r="170" spans="1:7" ht="23.25" customHeight="1">
      <c r="A170" s="80" t="s">
        <v>291</v>
      </c>
      <c r="B170" s="82"/>
      <c r="C170" s="82"/>
      <c r="D170" s="81">
        <v>238255405.67</v>
      </c>
      <c r="E170" s="81">
        <v>238255405.67</v>
      </c>
      <c r="F170" s="82"/>
      <c r="G170" s="82"/>
    </row>
    <row r="171" spans="1:7" ht="23.25" customHeight="1" outlineLevel="1">
      <c r="A171" s="83" t="s">
        <v>292</v>
      </c>
      <c r="B171" s="85"/>
      <c r="C171" s="85"/>
      <c r="D171" s="84">
        <v>140011920.35</v>
      </c>
      <c r="E171" s="84">
        <v>140011920.35</v>
      </c>
      <c r="F171" s="85"/>
      <c r="G171" s="85"/>
    </row>
    <row r="172" spans="1:7" ht="34.5" customHeight="1" outlineLevel="1">
      <c r="A172" s="83" t="s">
        <v>293</v>
      </c>
      <c r="B172" s="85"/>
      <c r="C172" s="85"/>
      <c r="D172" s="84">
        <v>89921801.14</v>
      </c>
      <c r="E172" s="84">
        <v>89921801.14</v>
      </c>
      <c r="F172" s="85"/>
      <c r="G172" s="85"/>
    </row>
    <row r="173" spans="1:7" ht="34.5" customHeight="1" outlineLevel="1">
      <c r="A173" s="83" t="s">
        <v>294</v>
      </c>
      <c r="B173" s="85"/>
      <c r="C173" s="85"/>
      <c r="D173" s="84">
        <v>8321684.18</v>
      </c>
      <c r="E173" s="84">
        <v>8321684.18</v>
      </c>
      <c r="F173" s="85"/>
      <c r="G173" s="85"/>
    </row>
    <row r="174" spans="1:7" ht="23.25" customHeight="1">
      <c r="A174" s="80" t="s">
        <v>295</v>
      </c>
      <c r="B174" s="82"/>
      <c r="C174" s="82"/>
      <c r="D174" s="81">
        <v>76811590</v>
      </c>
      <c r="E174" s="81">
        <v>76811590</v>
      </c>
      <c r="F174" s="82"/>
      <c r="G174" s="82"/>
    </row>
    <row r="175" spans="1:7" ht="23.25" customHeight="1" outlineLevel="1">
      <c r="A175" s="86" t="s">
        <v>296</v>
      </c>
      <c r="B175" s="88"/>
      <c r="C175" s="88"/>
      <c r="D175" s="87">
        <v>43970090</v>
      </c>
      <c r="E175" s="87">
        <v>43970090</v>
      </c>
      <c r="F175" s="88"/>
      <c r="G175" s="88"/>
    </row>
    <row r="176" spans="1:7" ht="45.75" customHeight="1" outlineLevel="2">
      <c r="A176" s="89" t="s">
        <v>297</v>
      </c>
      <c r="B176" s="85"/>
      <c r="C176" s="85"/>
      <c r="D176" s="84">
        <v>43970090</v>
      </c>
      <c r="E176" s="84">
        <v>43970090</v>
      </c>
      <c r="F176" s="85"/>
      <c r="G176" s="85"/>
    </row>
    <row r="177" spans="1:7" ht="23.25" customHeight="1" outlineLevel="1">
      <c r="A177" s="83" t="s">
        <v>436</v>
      </c>
      <c r="B177" s="85"/>
      <c r="C177" s="85"/>
      <c r="D177" s="84">
        <v>32841500</v>
      </c>
      <c r="E177" s="84">
        <v>32841500</v>
      </c>
      <c r="F177" s="85"/>
      <c r="G177" s="85"/>
    </row>
    <row r="178" spans="1:7" ht="12" customHeight="1">
      <c r="A178" s="80" t="s">
        <v>298</v>
      </c>
      <c r="B178" s="82"/>
      <c r="C178" s="82"/>
      <c r="D178" s="81">
        <v>22507.26</v>
      </c>
      <c r="E178" s="81">
        <v>22507.26</v>
      </c>
      <c r="F178" s="82"/>
      <c r="G178" s="82"/>
    </row>
    <row r="179" spans="1:7" ht="23.25" customHeight="1" outlineLevel="1">
      <c r="A179" s="86" t="s">
        <v>437</v>
      </c>
      <c r="B179" s="88"/>
      <c r="C179" s="88"/>
      <c r="D179" s="181">
        <v>0.62</v>
      </c>
      <c r="E179" s="181">
        <v>0.62</v>
      </c>
      <c r="F179" s="88"/>
      <c r="G179" s="88"/>
    </row>
    <row r="180" spans="1:7" ht="23.25" customHeight="1" outlineLevel="2">
      <c r="A180" s="89" t="s">
        <v>438</v>
      </c>
      <c r="B180" s="85"/>
      <c r="C180" s="85"/>
      <c r="D180" s="92">
        <v>0.62</v>
      </c>
      <c r="E180" s="92">
        <v>0.62</v>
      </c>
      <c r="F180" s="85"/>
      <c r="G180" s="85"/>
    </row>
    <row r="181" spans="1:7" ht="23.25" customHeight="1" outlineLevel="1">
      <c r="A181" s="86" t="s">
        <v>439</v>
      </c>
      <c r="B181" s="88"/>
      <c r="C181" s="88"/>
      <c r="D181" s="87">
        <v>21496.64</v>
      </c>
      <c r="E181" s="87">
        <v>21496.64</v>
      </c>
      <c r="F181" s="88"/>
      <c r="G181" s="88"/>
    </row>
    <row r="182" spans="1:7" ht="23.25" customHeight="1" outlineLevel="2">
      <c r="A182" s="89" t="s">
        <v>440</v>
      </c>
      <c r="B182" s="85"/>
      <c r="C182" s="85"/>
      <c r="D182" s="84">
        <v>21496.64</v>
      </c>
      <c r="E182" s="84">
        <v>21496.64</v>
      </c>
      <c r="F182" s="85"/>
      <c r="G182" s="85"/>
    </row>
    <row r="183" spans="1:7" ht="12" customHeight="1" outlineLevel="1">
      <c r="A183" s="83" t="s">
        <v>299</v>
      </c>
      <c r="B183" s="85"/>
      <c r="C183" s="85"/>
      <c r="D183" s="84">
        <v>1010</v>
      </c>
      <c r="E183" s="84">
        <v>1010</v>
      </c>
      <c r="F183" s="85"/>
      <c r="G183" s="85"/>
    </row>
    <row r="184" spans="1:7" ht="34.5" customHeight="1">
      <c r="A184" s="80" t="s">
        <v>300</v>
      </c>
      <c r="B184" s="82"/>
      <c r="C184" s="82"/>
      <c r="D184" s="81">
        <v>106046760</v>
      </c>
      <c r="E184" s="81">
        <v>106046760</v>
      </c>
      <c r="F184" s="82"/>
      <c r="G184" s="82"/>
    </row>
    <row r="185" spans="1:7" ht="34.5" customHeight="1" outlineLevel="1">
      <c r="A185" s="86" t="s">
        <v>301</v>
      </c>
      <c r="B185" s="88"/>
      <c r="C185" s="88"/>
      <c r="D185" s="87">
        <v>106046760</v>
      </c>
      <c r="E185" s="87">
        <v>106046760</v>
      </c>
      <c r="F185" s="88"/>
      <c r="G185" s="88"/>
    </row>
    <row r="186" spans="1:7" ht="45.75" customHeight="1" outlineLevel="2">
      <c r="A186" s="89" t="s">
        <v>302</v>
      </c>
      <c r="B186" s="85"/>
      <c r="C186" s="85"/>
      <c r="D186" s="84">
        <v>106046760</v>
      </c>
      <c r="E186" s="84">
        <v>106046760</v>
      </c>
      <c r="F186" s="85"/>
      <c r="G186" s="85"/>
    </row>
    <row r="187" spans="1:7" ht="12" customHeight="1">
      <c r="A187" s="80" t="s">
        <v>303</v>
      </c>
      <c r="B187" s="82"/>
      <c r="C187" s="82"/>
      <c r="D187" s="81">
        <v>852409621.33</v>
      </c>
      <c r="E187" s="81">
        <v>852409621.33</v>
      </c>
      <c r="F187" s="82"/>
      <c r="G187" s="82"/>
    </row>
    <row r="188" spans="1:7" ht="12" customHeight="1" outlineLevel="1">
      <c r="A188" s="83" t="s">
        <v>304</v>
      </c>
      <c r="B188" s="85"/>
      <c r="C188" s="85"/>
      <c r="D188" s="84">
        <v>837951074.33</v>
      </c>
      <c r="E188" s="84">
        <v>837951074.33</v>
      </c>
      <c r="F188" s="85"/>
      <c r="G188" s="85"/>
    </row>
    <row r="189" spans="1:7" ht="23.25" customHeight="1" outlineLevel="1">
      <c r="A189" s="83" t="s">
        <v>305</v>
      </c>
      <c r="B189" s="85"/>
      <c r="C189" s="85"/>
      <c r="D189" s="84">
        <v>624187</v>
      </c>
      <c r="E189" s="84">
        <v>624187</v>
      </c>
      <c r="F189" s="85"/>
      <c r="G189" s="85"/>
    </row>
    <row r="190" spans="1:7" ht="23.25" customHeight="1" outlineLevel="1">
      <c r="A190" s="83" t="s">
        <v>306</v>
      </c>
      <c r="B190" s="85"/>
      <c r="C190" s="85"/>
      <c r="D190" s="84">
        <v>13834360</v>
      </c>
      <c r="E190" s="84">
        <v>13834360</v>
      </c>
      <c r="F190" s="85"/>
      <c r="G190" s="85"/>
    </row>
    <row r="191" spans="1:7" ht="23.25" customHeight="1">
      <c r="A191" s="80" t="s">
        <v>307</v>
      </c>
      <c r="B191" s="82"/>
      <c r="C191" s="82"/>
      <c r="D191" s="81">
        <v>33925303.32</v>
      </c>
      <c r="E191" s="81">
        <v>33925303.32</v>
      </c>
      <c r="F191" s="82"/>
      <c r="G191" s="82"/>
    </row>
    <row r="192" spans="1:7" ht="23.25" customHeight="1" outlineLevel="1">
      <c r="A192" s="83" t="s">
        <v>308</v>
      </c>
      <c r="B192" s="85"/>
      <c r="C192" s="85"/>
      <c r="D192" s="84">
        <v>33925303.32</v>
      </c>
      <c r="E192" s="84">
        <v>33925303.32</v>
      </c>
      <c r="F192" s="85"/>
      <c r="G192" s="85"/>
    </row>
    <row r="193" spans="1:7" ht="12" customHeight="1">
      <c r="A193" s="80" t="s">
        <v>309</v>
      </c>
      <c r="B193" s="82"/>
      <c r="C193" s="82"/>
      <c r="D193" s="81">
        <v>1093259269.65</v>
      </c>
      <c r="E193" s="81">
        <v>1093259269.65</v>
      </c>
      <c r="F193" s="82"/>
      <c r="G193" s="82"/>
    </row>
    <row r="194" spans="1:7" ht="12" customHeight="1" outlineLevel="1">
      <c r="A194" s="83" t="s">
        <v>310</v>
      </c>
      <c r="B194" s="85"/>
      <c r="C194" s="85"/>
      <c r="D194" s="84">
        <v>1069222439.19</v>
      </c>
      <c r="E194" s="84">
        <v>1069222439.19</v>
      </c>
      <c r="F194" s="85"/>
      <c r="G194" s="85"/>
    </row>
    <row r="195" spans="1:7" ht="34.5" customHeight="1" outlineLevel="1">
      <c r="A195" s="86" t="s">
        <v>311</v>
      </c>
      <c r="B195" s="88"/>
      <c r="C195" s="88"/>
      <c r="D195" s="87">
        <v>24036830.46</v>
      </c>
      <c r="E195" s="87">
        <v>24036830.46</v>
      </c>
      <c r="F195" s="88"/>
      <c r="G195" s="88"/>
    </row>
    <row r="196" spans="1:7" ht="23.25" customHeight="1" outlineLevel="2">
      <c r="A196" s="89" t="s">
        <v>633</v>
      </c>
      <c r="B196" s="85"/>
      <c r="C196" s="85"/>
      <c r="D196" s="84">
        <v>1962660.22</v>
      </c>
      <c r="E196" s="84">
        <v>1962660.22</v>
      </c>
      <c r="F196" s="85"/>
      <c r="G196" s="85"/>
    </row>
    <row r="197" spans="1:7" ht="23.25" customHeight="1" outlineLevel="2">
      <c r="A197" s="89" t="s">
        <v>312</v>
      </c>
      <c r="B197" s="85"/>
      <c r="C197" s="85"/>
      <c r="D197" s="84">
        <v>4957084.61</v>
      </c>
      <c r="E197" s="84">
        <v>4957084.61</v>
      </c>
      <c r="F197" s="85"/>
      <c r="G197" s="85"/>
    </row>
    <row r="198" spans="1:7" ht="23.25" customHeight="1" outlineLevel="2">
      <c r="A198" s="89" t="s">
        <v>441</v>
      </c>
      <c r="B198" s="85"/>
      <c r="C198" s="85"/>
      <c r="D198" s="84">
        <v>17117085.63</v>
      </c>
      <c r="E198" s="84">
        <v>17117085.63</v>
      </c>
      <c r="F198" s="85"/>
      <c r="G198" s="85"/>
    </row>
    <row r="199" spans="1:7" ht="12" customHeight="1">
      <c r="A199" s="94" t="s">
        <v>313</v>
      </c>
      <c r="B199" s="95">
        <v>27240874520.14</v>
      </c>
      <c r="C199" s="95">
        <v>27240874520.14</v>
      </c>
      <c r="D199" s="95">
        <v>61169442885.520004</v>
      </c>
      <c r="E199" s="95">
        <v>61169442885.520004</v>
      </c>
      <c r="F199" s="95">
        <v>27166708004.829998</v>
      </c>
      <c r="G199" s="95">
        <v>27166708004.829998</v>
      </c>
    </row>
    <row r="201" ht="12.75">
      <c r="F201" s="141">
        <f>F64</f>
        <v>89354394.17</v>
      </c>
    </row>
    <row r="203" ht="12.75">
      <c r="F203" s="141">
        <f>F199-F201</f>
        <v>27077353610.66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a.akkalieva</cp:lastModifiedBy>
  <cp:lastPrinted>2015-07-14T11:55:05Z</cp:lastPrinted>
  <dcterms:created xsi:type="dcterms:W3CDTF">2012-10-06T14:49:07Z</dcterms:created>
  <dcterms:modified xsi:type="dcterms:W3CDTF">2015-07-22T06:47:44Z</dcterms:modified>
  <cp:category/>
  <cp:version/>
  <cp:contentType/>
  <cp:contentStatus/>
</cp:coreProperties>
</file>