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30" yWindow="-195" windowWidth="19050" windowHeight="15660" tabRatio="960"/>
  </bookViews>
  <sheets>
    <sheet name="Ф1" sheetId="1" r:id="rId1"/>
    <sheet name="Ф2" sheetId="2" r:id="rId2"/>
    <sheet name="Ф3" sheetId="3" r:id="rId3"/>
    <sheet name="Ф4" sheetId="4" r:id="rId4"/>
    <sheet name="10" sheetId="9" state="hidden" r:id="rId5"/>
    <sheet name="11" sheetId="13" state="hidden" r:id="rId6"/>
    <sheet name="12" sheetId="10" state="hidden" r:id="rId7"/>
    <sheet name="50" sheetId="16" state="hidden" r:id="rId8"/>
    <sheet name="15" sheetId="31" state="hidden" r:id="rId9"/>
    <sheet name="17" sheetId="45" state="hidden" r:id="rId10"/>
    <sheet name="19" sheetId="19" state="hidden" r:id="rId11"/>
    <sheet name="22" sheetId="27" state="hidden" r:id="rId12"/>
    <sheet name="Лист1" sheetId="56" state="hidden" r:id="rId13"/>
  </sheets>
  <externalReferences>
    <externalReference r:id="rId14"/>
  </externalReferences>
  <definedNames>
    <definedName name="_1__123Graph_ACHART_3" hidden="1">#REF!</definedName>
    <definedName name="_123Graph_ACHART2" hidden="1">#REF!</definedName>
    <definedName name="_124" hidden="1">#REF!</definedName>
    <definedName name="_2__123Graph_BCHART_3" hidden="1">#REF!</definedName>
    <definedName name="_3__123Graph_CCHART_3" hidden="1">#REF!</definedName>
    <definedName name="AS2DocOpenMode" hidden="1">"AS2DocumentEdit"</definedName>
    <definedName name="EV__LASTREFTIME__" hidden="1">"(GMT+06:00)28.02.2011 18:52:23"</definedName>
    <definedName name="kjj" hidden="1">#REF!</definedName>
    <definedName name="rtt" localSheetId="4" hidden="1">{#N/A,#N/A,TRUE,"Лист1";#N/A,#N/A,TRUE,"Лист2";#N/A,#N/A,TRUE,"Лист3"}</definedName>
    <definedName name="rtt" localSheetId="9" hidden="1">{#N/A,#N/A,TRUE,"Лист1";#N/A,#N/A,TRUE,"Лист2";#N/A,#N/A,TRUE,"Лист3"}</definedName>
    <definedName name="rtt" localSheetId="7" hidden="1">{#N/A,#N/A,TRUE,"Лист1";#N/A,#N/A,TRUE,"Лист2";#N/A,#N/A,TRUE,"Лист3"}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sss" hidden="1">#REF!</definedName>
    <definedName name="ssss" hidden="1">#REF!</definedName>
    <definedName name="ssssss" hidden="1">#REF!</definedName>
    <definedName name="TextRefCopyRangeCount" hidden="1">3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9" hidden="1">{#N/A,#N/A,TRUE,"Лист1";#N/A,#N/A,TRUE,"Лист2";#N/A,#N/A,TRUE,"Лист3"}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Z_041E904B_4F41_415B_AE95_132E553AADD6_.wvu.Cols" localSheetId="7" hidden="1">'50'!$G:$X</definedName>
    <definedName name="Z_206C269F_A6AD_4642_8668_A679CCE59AC6_.wvu.Cols" localSheetId="7" hidden="1">'50'!$G:$X</definedName>
    <definedName name="Z_206C269F_A6AD_4642_8668_A679CCE59AC6_.wvu.Cols" localSheetId="0" hidden="1">Ф1!$D:$O</definedName>
    <definedName name="Z_206C269F_A6AD_4642_8668_A679CCE59AC6_.wvu.Cols" localSheetId="1" hidden="1">Ф2!$D:$M</definedName>
    <definedName name="Z_2B410D3A_79CA_4E8B_9CF8_5B7CC826175F_.wvu.Cols" localSheetId="7" hidden="1">'50'!$G:$X</definedName>
    <definedName name="Z_2B410D3A_79CA_4E8B_9CF8_5B7CC826175F_.wvu.Cols" localSheetId="0" hidden="1">Ф1!$D:$O</definedName>
    <definedName name="Z_2B410D3A_79CA_4E8B_9CF8_5B7CC826175F_.wvu.Cols" localSheetId="1" hidden="1">Ф2!$D:$M</definedName>
    <definedName name="Z_2B410D3A_79CA_4E8B_9CF8_5B7CC826175F_.wvu.PrintArea" localSheetId="0" hidden="1">Ф1!$A$1:$Q$111</definedName>
    <definedName name="Z_2B410D3A_79CA_4E8B_9CF8_5B7CC826175F_.wvu.PrintArea" localSheetId="1" hidden="1">Ф2!$A$1:$O$30</definedName>
    <definedName name="Z_362EDAC2_EB25_4F5D_8336_31886027AAFB_.wvu.Cols" localSheetId="7" hidden="1">'50'!$G:$X</definedName>
    <definedName name="Z_4460BCD8_3C05_426E_9698_F6820D55EEE3_.wvu.Cols" localSheetId="7" hidden="1">'50'!$G:$X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6B7697D3_444F_4B6E_9B68_E1CCEF2E3090_.wvu.Cols" localSheetId="7" hidden="1">'50'!$F:$G,'50'!$M:$M,'50'!$U:$W</definedName>
    <definedName name="Z_6B7697D3_444F_4B6E_9B68_E1CCEF2E3090_.wvu.Cols" localSheetId="0" hidden="1">Ф1!$D:$O</definedName>
    <definedName name="Z_6B7697D3_444F_4B6E_9B68_E1CCEF2E3090_.wvu.Cols" localSheetId="1" hidden="1">Ф2!$D:$L</definedName>
    <definedName name="Z_6B7697D3_444F_4B6E_9B68_E1CCEF2E3090_.wvu.PrintArea" localSheetId="1" hidden="1">Ф2!$A$1:$O$30</definedName>
    <definedName name="Z_6E44FAEB_0855_4681_A45E_7FADABB231D2_.wvu.Cols" localSheetId="7" hidden="1">'50'!$G:$X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778EF8C5_9485_4128_BC0A_0DEDBB786327_.wvu.Cols" localSheetId="6" hidden="1">'12'!$K:$O,'12'!$P:$P</definedName>
    <definedName name="Z_7A31273F_207E_444E_8C25_D82EFC1D2DE6_.wvu.Cols" localSheetId="9" hidden="1">'17'!$D:$D,'17'!$F:$G,'17'!$I:$J,'17'!$L:$N,'17'!$P:$Q,'17'!$S:$T</definedName>
    <definedName name="Z_7A31273F_207E_444E_8C25_D82EFC1D2DE6_.wvu.Cols" localSheetId="11" hidden="1">'22'!#REF!,'22'!$D:$N</definedName>
    <definedName name="Z_7A31273F_207E_444E_8C25_D82EFC1D2DE6_.wvu.Cols" localSheetId="7" hidden="1">'50'!$F:$G,'50'!$M:$M,'50'!$U:$W</definedName>
    <definedName name="Z_7A31273F_207E_444E_8C25_D82EFC1D2DE6_.wvu.Cols" localSheetId="0" hidden="1">Ф1!$D:$O</definedName>
    <definedName name="Z_7A31273F_207E_444E_8C25_D82EFC1D2DE6_.wvu.Cols" localSheetId="1" hidden="1">Ф2!$D:$M</definedName>
    <definedName name="Z_7A31273F_207E_444E_8C25_D82EFC1D2DE6_.wvu.PrintArea" localSheetId="1" hidden="1">Ф2!$A$1:$O$30</definedName>
    <definedName name="Z_7A31273F_207E_444E_8C25_D82EFC1D2DE6_.wvu.PrintTitles" localSheetId="3" hidden="1">Ф4!$12:$13</definedName>
    <definedName name="Z_7E8C0B39_39D5_4096_B875_40BF42C14E0E_.wvu.Cols" localSheetId="7" hidden="1">'50'!$F:$G,'50'!$M:$M,'50'!$U:$W</definedName>
    <definedName name="Z_81D29F22_0945_4735_81E6_26CDBA62C7DA_.wvu.Cols" localSheetId="8" hidden="1">'15'!$D:$J,'15'!$R:$AC</definedName>
    <definedName name="Z_81D29F22_0945_4735_81E6_26CDBA62C7DA_.wvu.Cols" localSheetId="9" hidden="1">'17'!$D:$D,'17'!$F:$J,'17'!$L:$N,'17'!$P:$Q,'17'!$S:$T</definedName>
    <definedName name="Z_81D29F22_0945_4735_81E6_26CDBA62C7DA_.wvu.Cols" localSheetId="0" hidden="1">Ф1!$D:$O</definedName>
    <definedName name="Z_81D29F22_0945_4735_81E6_26CDBA62C7DA_.wvu.Cols" localSheetId="1" hidden="1">Ф2!$D:$M</definedName>
    <definedName name="Z_81D29F22_0945_4735_81E6_26CDBA62C7DA_.wvu.PrintArea" localSheetId="7" hidden="1">'50'!$4:$213</definedName>
    <definedName name="Z_81D29F22_0945_4735_81E6_26CDBA62C7DA_.wvu.PrintArea" localSheetId="3" hidden="1">Ф4!$12:$76</definedName>
    <definedName name="Z_81D29F22_0945_4735_81E6_26CDBA62C7DA_.wvu.PrintTitles" localSheetId="7" hidden="1">'50'!$4:$5</definedName>
    <definedName name="Z_81D29F22_0945_4735_81E6_26CDBA62C7DA_.wvu.PrintTitles" localSheetId="3" hidden="1">Ф4!$12:$13</definedName>
    <definedName name="Z_843E3735_A41C_45FE_B6BE_B364410D83B8_.wvu.Cols" localSheetId="11" hidden="1">'22'!#REF!,'22'!#REF!</definedName>
    <definedName name="Z_843E3735_A41C_45FE_B6BE_B364410D83B8_.wvu.Cols" localSheetId="0" hidden="1">Ф1!$D:$O</definedName>
    <definedName name="Z_8958B95F_87BB_49D0_9D17_E99FA44EF787_.wvu.Cols" localSheetId="0" hidden="1">Ф1!$D:$O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BE06D538_290D_4079_93F4_60C05A59A225_.wvu.Cols" localSheetId="0" hidden="1">Ф1!$D:$O</definedName>
    <definedName name="Z_BE06D538_290D_4079_93F4_60C05A59A225_.wvu.Cols" localSheetId="1" hidden="1">Ф2!$D:$M</definedName>
    <definedName name="Z_C2B0B36C_1C0B_4123_9A3E_6DB482469241_.wvu.Cols" localSheetId="9" hidden="1">'17'!$D:$D,'17'!$F:$G,'17'!$I:$J,'17'!$L:$N,'17'!$P:$T</definedName>
    <definedName name="Z_C2B0B36C_1C0B_4123_9A3E_6DB482469241_.wvu.Cols" localSheetId="7" hidden="1">'50'!$G:$X</definedName>
    <definedName name="Z_C37E65A7_9893_435E_9759_72E0D8A5DD87_.wvu.PrintTitles" localSheetId="9" hidden="1">#REF!</definedName>
    <definedName name="Z_C37E65A7_9893_435E_9759_72E0D8A5DD87_.wvu.PrintTitles" localSheetId="7" hidden="1">#REF!</definedName>
    <definedName name="Z_C679A073_3AE9_4FC6_92A9_334CBF9E7A2C_.wvu.Cols" localSheetId="7" hidden="1">'50'!$M:$M,'50'!$P:$P,'50'!$R:$R,'50'!$U:$W</definedName>
    <definedName name="Z_C679A073_3AE9_4FC6_92A9_334CBF9E7A2C_.wvu.Cols" localSheetId="0" hidden="1">Ф1!$D:$O</definedName>
    <definedName name="Z_C8A39D3E_4B25_4973_B20C_1A54BBA67784_.wvu.Cols" localSheetId="7" hidden="1">'50'!$G:$X</definedName>
    <definedName name="Z_CBD9DADC_E79F_4421_8A82_E1F2B688DDC7_.wvu.Cols" localSheetId="7" hidden="1">'50'!$G:$X</definedName>
    <definedName name="Z_D041BB6C_E9DC_4365_B3BC_40412EC9A630_.wvu.Cols" localSheetId="0" hidden="1">Ф1!#REF!</definedName>
    <definedName name="Z_E0BB918B_ACEA_4F4E_8E3C_EB80942F9247_.wvu.Cols" localSheetId="7" hidden="1">'50'!$M:$M,'50'!$P:$P,'50'!$R:$R,'50'!$U:$W</definedName>
    <definedName name="Z_E0BB918B_ACEA_4F4E_8E3C_EB80942F9247_.wvu.Cols" localSheetId="0" hidden="1">Ф1!$D:$O</definedName>
    <definedName name="Z_E3262EA8_562E_44B9_BFFB_5EBC5B22F19B_.wvu.Cols" localSheetId="7" hidden="1">'50'!$G:$X</definedName>
    <definedName name="Z_E3262EA8_562E_44B9_BFFB_5EBC5B22F19B_.wvu.Cols" localSheetId="0" hidden="1">Ф1!$D:$O</definedName>
    <definedName name="Z_E843BED6_98D2_4548_8F77_8587DAFD58DB_.wvu.Cols" localSheetId="9" hidden="1">'17'!$D:$T</definedName>
    <definedName name="Z_E843BED6_98D2_4548_8F77_8587DAFD58DB_.wvu.Cols" localSheetId="7" hidden="1">'50'!$G:$X</definedName>
    <definedName name="Z_FB93F97A_F627_421A_B624_67C3F4ACAC93_.wvu.Cols" localSheetId="0" hidden="1">Ф1!#REF!</definedName>
    <definedName name="ааа" localSheetId="9" hidden="1">{#N/A,#N/A,TRUE,"Лист1";#N/A,#N/A,TRUE,"Лист2";#N/A,#N/A,TRUE,"Лист3"}</definedName>
    <definedName name="ааа" localSheetId="7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9" hidden="1">{#N/A,#N/A,TRUE,"Лист1";#N/A,#N/A,TRUE,"Лист2";#N/A,#N/A,TRUE,"Лист3"}</definedName>
    <definedName name="вуув" localSheetId="7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9" hidden="1">{#N/A,#N/A,TRUE,"Лист1";#N/A,#N/A,TRUE,"Лист2";#N/A,#N/A,TRUE,"Лист3"}</definedName>
    <definedName name="грприрцфв00ав98" localSheetId="7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9" hidden="1">{#N/A,#N/A,TRUE,"Лист1";#N/A,#N/A,TRUE,"Лист2";#N/A,#N/A,TRUE,"Лист3"}</definedName>
    <definedName name="грфинцкавг98Х" localSheetId="7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_xlnm.Print_Titles" localSheetId="7">'50'!$4:$5</definedName>
    <definedName name="_xlnm.Print_Titles" localSheetId="3">Ф4!$12:$13</definedName>
    <definedName name="индцкавг98" localSheetId="4" hidden="1">{#N/A,#N/A,TRUE,"Лист1";#N/A,#N/A,TRUE,"Лист2";#N/A,#N/A,TRUE,"Лист3"}</definedName>
    <definedName name="индцкавг98" localSheetId="9" hidden="1">{#N/A,#N/A,TRUE,"Лист1";#N/A,#N/A,TRUE,"Лист2";#N/A,#N/A,TRUE,"Лист3"}</definedName>
    <definedName name="индцкавг98" localSheetId="7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Кегок2" localSheetId="4" hidden="1">{#N/A,#N/A,TRUE,"Лист1";#N/A,#N/A,TRUE,"Лист2";#N/A,#N/A,TRUE,"Лист3"}</definedName>
    <definedName name="Кегок2" localSheetId="9" hidden="1">{#N/A,#N/A,TRUE,"Лист1";#N/A,#N/A,TRUE,"Лист2";#N/A,#N/A,TRUE,"Лист3"}</definedName>
    <definedName name="Кегок2" localSheetId="7" hidden="1">{#N/A,#N/A,TRUE,"Лист1";#N/A,#N/A,TRUE,"Лист2";#N/A,#N/A,TRUE,"Лист3"}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9" hidden="1">{#N/A,#N/A,TRUE,"Лист1";#N/A,#N/A,TRUE,"Лист2";#N/A,#N/A,TRUE,"Лист3"}</definedName>
    <definedName name="кеппппппппппп" localSheetId="7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_xlnm.Print_Area" localSheetId="7">'50'!$4:$213</definedName>
    <definedName name="_xlnm.Print_Area" localSheetId="0">Ф1!$A$1:$E$82</definedName>
    <definedName name="_xlnm.Print_Area" localSheetId="3">Ф4!$12:$76</definedName>
    <definedName name="прибыль3" localSheetId="4" hidden="1">{#N/A,#N/A,TRUE,"Лист1";#N/A,#N/A,TRUE,"Лист2";#N/A,#N/A,TRUE,"Лист3"}</definedName>
    <definedName name="прибыль3" localSheetId="9" hidden="1">{#N/A,#N/A,TRUE,"Лист1";#N/A,#N/A,TRUE,"Лист2";#N/A,#N/A,TRUE,"Лист3"}</definedName>
    <definedName name="прибыль3" localSheetId="7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9" hidden="1">{#N/A,#N/A,TRUE,"Лист1";#N/A,#N/A,TRUE,"Лист2";#N/A,#N/A,TRUE,"Лист3"}</definedName>
    <definedName name="рис1" localSheetId="7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9" hidden="1">{#N/A,#N/A,TRUE,"Лист1";#N/A,#N/A,TRUE,"Лист2";#N/A,#N/A,TRUE,"Лист3"}</definedName>
    <definedName name="тп" localSheetId="7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9" hidden="1">{#N/A,#N/A,TRUE,"Лист1";#N/A,#N/A,TRUE,"Лист2";#N/A,#N/A,TRUE,"Лист3"}</definedName>
    <definedName name="укеееукеееееееееееееее" localSheetId="7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9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ыва" localSheetId="4" hidden="1">{#N/A,#N/A,TRUE,"Лист1";#N/A,#N/A,TRUE,"Лист2";#N/A,#N/A,TRUE,"Лист3"}</definedName>
    <definedName name="ыва" localSheetId="9" hidden="1">{#N/A,#N/A,TRUE,"Лист1";#N/A,#N/A,TRUE,"Лист2";#N/A,#N/A,TRUE,"Лист3"}</definedName>
    <definedName name="ыва" localSheetId="7" hidden="1">{#N/A,#N/A,TRUE,"Лист1";#N/A,#N/A,TRUE,"Лист2";#N/A,#N/A,TRUE,"Лист3"}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9" hidden="1">{#N/A,#N/A,TRUE,"Лист1";#N/A,#N/A,TRUE,"Лист2";#N/A,#N/A,TRUE,"Лист3"}</definedName>
    <definedName name="ыуаы" localSheetId="7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</definedNames>
  <calcPr calcId="144525"/>
  <customWorkbookViews>
    <customWorkbookView name="Кутбаева Назжан - Личное представление" guid="{81D29F22-0945-4735-81E6-26CDBA62C7DA}" mergeInterval="0" personalView="1" maximized="1" windowWidth="1276" windowHeight="724" tabRatio="918" activeSheetId="5"/>
    <customWorkbookView name="Мусина Жанат - Личное представление" guid="{E0BB918B-ACEA-4F4E-8E3C-EB80942F9247}" mergeInterval="0" personalView="1" maximized="1" windowWidth="1262" windowHeight="651" tabRatio="918" activeSheetId="42"/>
    <customWorkbookView name="Ли Гульжан - Личное представление" guid="{C2B0B36C-1C0B-4123-9A3E-6DB482469241}" mergeInterval="0" personalView="1" maximized="1" windowWidth="1276" windowHeight="805" tabRatio="918" activeSheetId="21"/>
    <customWorkbookView name="akelmenbetova - Личное представление" guid="{7A31273F-207E-444E-8C25-D82EFC1D2DE6}" mergeInterval="0" personalView="1" maximized="1" windowWidth="1276" windowHeight="731" tabRatio="916" activeSheetId="1"/>
    <customWorkbookView name="aainageldinova - Личное представление" guid="{C8A39D3E-4B25-4973-B20C-1A54BBA67784}" mergeInterval="0" personalView="1" maximized="1" xWindow="1" yWindow="1" windowWidth="1276" windowHeight="761" tabRatio="917" activeSheetId="39"/>
    <customWorkbookView name="akasenov - Личное представление" guid="{E3262EA8-562E-44B9-BFFB-5EBC5B22F19B}" mergeInterval="0" personalView="1" maximized="1" windowWidth="1436" windowHeight="643" tabRatio="918" activeSheetId="22"/>
    <customWorkbookView name="aakhmedova - Личное представление" guid="{4460BCD8-3C05-426E-9698-F6820D55EEE3}" mergeInterval="0" personalView="1" maximized="1" xWindow="1" yWindow="1" windowWidth="1020" windowHeight="505" tabRatio="917" activeSheetId="37"/>
    <customWorkbookView name="aoralbekova - Личное представление" guid="{E843BED6-98D2-4548-8F77-8587DAFD58DB}" mergeInterval="0" personalView="1" maximized="1" windowWidth="1436" windowHeight="641" tabRatio="918" activeSheetId="45"/>
    <customWorkbookView name="mzelenskaya - Личное представление" guid="{6AA2440D-99D9-4284-8F85-59B56ACCE22A}" mergeInterval="0" personalView="1" maximized="1" windowWidth="1436" windowHeight="675" tabRatio="920" activeSheetId="53"/>
    <customWorkbookView name="Дуйсебаева Жанар - Личное представление" guid="{159DED50-27A3-44BF-8DB3-06D9C539FF21}" mergeInterval="0" personalView="1" maximized="1" windowWidth="1436" windowHeight="675" tabRatio="918" activeSheetId="17"/>
    <customWorkbookView name="aormaganbetova - Личное представление" guid="{87915686-77E2-4B84-B7FB-E89F8B58248E}" mergeInterval="0" personalView="1" maximized="1" xWindow="1" yWindow="1" windowWidth="1436" windowHeight="628" tabRatio="918" activeSheetId="1"/>
    <customWorkbookView name="Andrey Siloch - Personal View" guid="{89F06BA7-FD3A-4BE9-972C-F223D2D01082}" mergeInterval="0" personalView="1" maximized="1" xWindow="1" yWindow="1" windowWidth="1278" windowHeight="667" tabRatio="918" activeSheetId="6" showComments="commIndAndComment"/>
    <customWorkbookView name="Admin - Личное представление" guid="{640309AA-F179-4564-A2FF-05C6ED7978B5}" mergeInterval="0" personalView="1" maximized="1" windowWidth="1276" windowHeight="878" tabRatio="920" activeSheetId="50"/>
    <customWorkbookView name="A-Temirbayeva - Личное представление" guid="{41DB88C8-B7D1-41E9-A7C9-7ED02D1DCE9A}" mergeInterval="0" personalView="1" maximized="1" xWindow="1" yWindow="1" windowWidth="1280" windowHeight="799" tabRatio="870" activeSheetId="20"/>
    <customWorkbookView name="A-Bacayeva - Личное представление" guid="{82ABD650-874A-4A06-862E-785D9A4C714C}" mergeInterval="0" personalView="1" maximized="1" xWindow="1" yWindow="1" windowWidth="1680" windowHeight="820" tabRatio="866" activeSheetId="5"/>
    <customWorkbookView name="Z-Suleymenova - Личное представление" guid="{74AFF070-4681-43B0-98DE-57C61616247C}" mergeInterval="0" personalView="1" maximized="1" windowWidth="1148" windowHeight="636" tabRatio="866" activeSheetId="53"/>
    <customWorkbookView name="Y-Orynbayev - Личное представление" guid="{C10E3D2E-63B9-40B8-A684-C6761A5B04DC}" mergeInterval="0" personalView="1" maximized="1" windowWidth="1020" windowHeight="595" tabRatio="866" activeSheetId="53"/>
    <customWorkbookView name="G-Kayrzhanova - Личное представление" guid="{778EF8C5-9485-4128-BC0A-0DEDBB786327}" mergeInterval="0" personalView="1" maximized="1" xWindow="1" yWindow="1" windowWidth="1680" windowHeight="820" tabRatio="918" activeSheetId="49"/>
    <customWorkbookView name="Aliya Turgumbayeva - Personal View" guid="{73EDCEEC-C5B0-4FCF-90FA-174A57C2032F}" mergeInterval="0" personalView="1" maximized="1" xWindow="1" yWindow="1" windowWidth="1276" windowHeight="537" tabRatio="918" activeSheetId="47"/>
    <customWorkbookView name="zpirmat - Личное представление" guid="{94334BC8-2570-42B8-ADF7-19ADBBFA26CF}" mergeInterval="0" personalView="1" maximized="1" xWindow="1" yWindow="1" windowWidth="1436" windowHeight="654" tabRatio="918" activeSheetId="18" showFormulaBar="0"/>
    <customWorkbookView name="eraduk - Личное представление" guid="{9D7AE0E5-55DD-41DD-8230-A74A990E09AF}" mergeInterval="0" personalView="1" maximized="1" xWindow="1" yWindow="1" windowWidth="1436" windowHeight="628" tabRatio="920" activeSheetId="23"/>
    <customWorkbookView name="zhduisebayeva - Личное представление" guid="{914F5F5E-E51B-472C-9701-E91FAFFF2BB3}" mergeInterval="0" personalView="1" maximized="1" windowWidth="1436" windowHeight="675" tabRatio="737" activeSheetId="19"/>
    <customWorkbookView name="zhsharipova - Личное представление" guid="{843E3735-A41C-45FE-B6BE-B364410D83B8}" mergeInterval="0" personalView="1" maximized="1" windowWidth="1436" windowHeight="675" tabRatio="920" activeSheetId="27"/>
    <customWorkbookView name="iten - Личное представление" guid="{E2AF14BB-5756-4F81-A3D1-3FDB97C16A82}" mergeInterval="0" personalView="1" maximized="1" windowWidth="1436" windowHeight="641" tabRatio="918" activeSheetId="32" showComments="commIndAndComment"/>
    <customWorkbookView name="omazurova - Личное представление" guid="{BE06D538-290D-4079-93F4-60C05A59A225}" mergeInterval="0" personalView="1" maximized="1" windowWidth="1436" windowHeight="675" tabRatio="918" activeSheetId="37"/>
    <customWorkbookView name="omartinchik - Личное представление" guid="{8958B95F-87BB-49D0-9D17-E99FA44EF787}" mergeInterval="0" personalView="1" maximized="1" windowWidth="1436" windowHeight="638" tabRatio="918" activeSheetId="31"/>
    <customWorkbookView name="aashirbaeva - Личное представление" guid="{6E44FAEB-0855-4681-A45E-7FADABB231D2}" mergeInterval="0" personalView="1" maximized="1" windowWidth="1436" windowHeight="615" tabRatio="918" activeSheetId="37"/>
    <customWorkbookView name="Юсупова Айгерим - Личное представление" guid="{7E8C0B39-39D5-4096-B875-40BF42C14E0E}" mergeInterval="0" personalView="1" maximized="1" xWindow="1" yWindow="1" windowWidth="1280" windowHeight="736" tabRatio="964" activeSheetId="48"/>
    <customWorkbookView name="zmusina - Личное представление" guid="{CBD9DADC-E79F-4421-8A82-E1F2B688DDC7}" mergeInterval="0" personalView="1" maximized="1" xWindow="1" yWindow="1" windowWidth="1280" windowHeight="761" tabRatio="918" activeSheetId="38"/>
    <customWorkbookView name="ksultanbek - Личное представление" guid="{2B410D3A-79CA-4E8B-9CF8-5B7CC826175F}" mergeInterval="0" personalView="1" maximized="1" windowWidth="1020" windowHeight="544" tabRatio="918" activeSheetId="5"/>
    <customWorkbookView name="dmangubayeva - Личное представление" guid="{C679A073-3AE9-4FC6-92A9-334CBF9E7A2C}" mergeInterval="0" personalView="1" maximized="1" xWindow="1" yWindow="1" windowWidth="1436" windowHeight="637" tabRatio="918" activeSheetId="39"/>
    <customWorkbookView name="adzhaksybayeva - Личное представление" guid="{041E904B-4F41-415B-AE95-132E553AADD6}" mergeInterval="0" personalView="1" maximized="1" xWindow="1" yWindow="1" windowWidth="1436" windowHeight="637" tabRatio="965" activeSheetId="38"/>
    <customWorkbookView name="eberkutova - Личное представление" guid="{206C269F-A6AD-4642-8668-A679CCE59AC6}" mergeInterval="0" personalView="1" maximized="1" xWindow="1" yWindow="1" windowWidth="1436" windowHeight="637" tabRatio="918" activeSheetId="42"/>
    <customWorkbookView name="Бексултанова Айгерим - Личное представление" guid="{362EDAC2-EB25-4F5D-8336-31886027AAFB}" mergeInterval="0" personalView="1" maximized="1" xWindow="1" yWindow="1" windowWidth="1276" windowHeight="761" tabRatio="918" activeSheetId="34"/>
    <customWorkbookView name="Касенов Алибек - Личное представление" guid="{6B7697D3-444F-4B6E-9B68-E1CCEF2E3090}" mergeInterval="0" personalView="1" maximized="1" windowWidth="1436" windowHeight="627" tabRatio="91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4" l="1"/>
  <c r="M52" i="4" s="1"/>
  <c r="K51" i="4"/>
  <c r="M51" i="4" s="1"/>
  <c r="K50" i="4"/>
  <c r="M50" i="4" s="1"/>
  <c r="K49" i="4"/>
  <c r="M49" i="4" s="1"/>
  <c r="K48" i="4"/>
  <c r="M48" i="4" s="1"/>
  <c r="K47" i="4"/>
  <c r="M47" i="4" s="1"/>
  <c r="K46" i="4"/>
  <c r="M46" i="4" s="1"/>
  <c r="K45" i="4"/>
  <c r="M45" i="4" s="1"/>
  <c r="L44" i="4"/>
  <c r="J44" i="4"/>
  <c r="M44" i="4" s="1"/>
  <c r="I44" i="4"/>
  <c r="I53" i="4" s="1"/>
  <c r="H44" i="4"/>
  <c r="H53" i="4" s="1"/>
  <c r="G44" i="4"/>
  <c r="G53" i="4" s="1"/>
  <c r="F44" i="4"/>
  <c r="F53" i="4" s="1"/>
  <c r="M43" i="4"/>
  <c r="M42" i="4"/>
  <c r="K40" i="4"/>
  <c r="M40" i="4" s="1"/>
  <c r="K39" i="4"/>
  <c r="M39" i="4" s="1"/>
  <c r="K38" i="4"/>
  <c r="M38" i="4" s="1"/>
  <c r="E37" i="4"/>
  <c r="E44" i="4" s="1"/>
  <c r="E53" i="4" s="1"/>
  <c r="D37" i="4"/>
  <c r="D44" i="4" s="1"/>
  <c r="D53" i="4" s="1"/>
  <c r="C37" i="4"/>
  <c r="C44" i="4" s="1"/>
  <c r="C53" i="4" s="1"/>
  <c r="M35" i="4"/>
  <c r="K34" i="4"/>
  <c r="M34" i="4" s="1"/>
  <c r="K33" i="4"/>
  <c r="M33" i="4" s="1"/>
  <c r="K32" i="4"/>
  <c r="M32" i="4" s="1"/>
  <c r="M31" i="4"/>
  <c r="M29" i="4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L21" i="4"/>
  <c r="L30" i="4" s="1"/>
  <c r="L53" i="4" s="1"/>
  <c r="J21" i="4"/>
  <c r="J30" i="4" s="1"/>
  <c r="I21" i="4"/>
  <c r="I30" i="4" s="1"/>
  <c r="H21" i="4"/>
  <c r="H30" i="4" s="1"/>
  <c r="G21" i="4"/>
  <c r="G30" i="4" s="1"/>
  <c r="F21" i="4"/>
  <c r="F30" i="4" s="1"/>
  <c r="E21" i="4"/>
  <c r="E30" i="4" s="1"/>
  <c r="M20" i="4"/>
  <c r="M18" i="4"/>
  <c r="K17" i="4"/>
  <c r="M17" i="4" s="1"/>
  <c r="K16" i="4"/>
  <c r="M16" i="4" s="1"/>
  <c r="K15" i="4"/>
  <c r="M15" i="4" s="1"/>
  <c r="D14" i="4"/>
  <c r="D21" i="4" s="1"/>
  <c r="D30" i="4" s="1"/>
  <c r="C14" i="4"/>
  <c r="C21" i="4" s="1"/>
  <c r="K10" i="4"/>
  <c r="M10" i="4" s="1"/>
  <c r="K9" i="4"/>
  <c r="M9" i="4" s="1"/>
  <c r="D8" i="4"/>
  <c r="C8" i="4"/>
  <c r="C30" i="4" s="1"/>
  <c r="E16" i="2"/>
  <c r="E21" i="2" s="1"/>
  <c r="E27" i="2" s="1"/>
  <c r="E29" i="2" s="1"/>
  <c r="E31" i="2" s="1"/>
  <c r="E47" i="2" s="1"/>
  <c r="D16" i="2"/>
  <c r="D21" i="2" s="1"/>
  <c r="D27" i="2" s="1"/>
  <c r="D29" i="2" s="1"/>
  <c r="D31" i="2" s="1"/>
  <c r="D47" i="2" s="1"/>
  <c r="D66" i="1"/>
  <c r="D65" i="1"/>
  <c r="J53" i="4" l="1"/>
  <c r="M53" i="4" s="1"/>
  <c r="M21" i="4"/>
  <c r="M30" i="4"/>
  <c r="M8" i="4"/>
  <c r="D68" i="3"/>
  <c r="D60" i="3"/>
  <c r="D15" i="3"/>
  <c r="E68" i="3"/>
  <c r="E65" i="3"/>
  <c r="E62" i="3"/>
  <c r="D62" i="3"/>
  <c r="E47" i="3"/>
  <c r="D47" i="3"/>
  <c r="E34" i="3"/>
  <c r="D34" i="3"/>
  <c r="E23" i="3"/>
  <c r="D23" i="3"/>
  <c r="E15" i="3"/>
  <c r="E75" i="3" l="1"/>
  <c r="D75" i="3"/>
  <c r="E32" i="3"/>
  <c r="E77" i="3" s="1"/>
  <c r="E79" i="3" s="1"/>
  <c r="D32" i="3"/>
  <c r="E60" i="3"/>
  <c r="D77" i="3" l="1"/>
  <c r="D78" i="3"/>
  <c r="D79" i="3" s="1"/>
  <c r="M94" i="56" l="1"/>
  <c r="L96" i="56"/>
  <c r="L98" i="56"/>
  <c r="L100" i="56"/>
  <c r="E119" i="56"/>
  <c r="E121" i="56"/>
  <c r="E123" i="56"/>
  <c r="L103" i="56" l="1"/>
  <c r="E126" i="56"/>
  <c r="AA13" i="27" l="1"/>
  <c r="A2" i="27"/>
  <c r="A2" i="19"/>
  <c r="A2" i="45"/>
  <c r="D2" i="31"/>
  <c r="A2" i="31"/>
  <c r="AC9" i="13"/>
  <c r="AC8" i="13" s="1"/>
  <c r="AC18" i="13" s="1"/>
  <c r="N9" i="13"/>
  <c r="N8" i="13" s="1"/>
  <c r="N18" i="13" s="1"/>
  <c r="B3" i="27"/>
  <c r="R11" i="31"/>
  <c r="AE11" i="31" s="1"/>
  <c r="C11" i="31"/>
  <c r="P11" i="31" s="1"/>
  <c r="Q34" i="10"/>
  <c r="AD34" i="10" s="1"/>
  <c r="Q33" i="10"/>
  <c r="AD33" i="10" s="1"/>
  <c r="Q32" i="10"/>
  <c r="AD32" i="10" s="1"/>
  <c r="Q31" i="10"/>
  <c r="AD31" i="10" s="1"/>
  <c r="AD30" i="10" s="1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29" i="10"/>
  <c r="AD29" i="10" s="1"/>
  <c r="Q28" i="10"/>
  <c r="AD28" i="10" s="1"/>
  <c r="Q27" i="10"/>
  <c r="AD27" i="10" s="1"/>
  <c r="Q26" i="10"/>
  <c r="AD26" i="10" s="1"/>
  <c r="Q25" i="10"/>
  <c r="AD25" i="10" s="1"/>
  <c r="Q24" i="10"/>
  <c r="AD24" i="10" s="1"/>
  <c r="Q23" i="10"/>
  <c r="AD23" i="10" s="1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0" i="10"/>
  <c r="AD20" i="10" s="1"/>
  <c r="Q19" i="10"/>
  <c r="AD19" i="10" s="1"/>
  <c r="Q18" i="10"/>
  <c r="AD18" i="10" s="1"/>
  <c r="Q17" i="10"/>
  <c r="AD17" i="10" s="1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5" i="10"/>
  <c r="AD15" i="10" s="1"/>
  <c r="Q14" i="10"/>
  <c r="AD14" i="10" s="1"/>
  <c r="Q13" i="10"/>
  <c r="AD13" i="10" s="1"/>
  <c r="Q12" i="10"/>
  <c r="AD12" i="10" s="1"/>
  <c r="Q11" i="10"/>
  <c r="AD11" i="10" s="1"/>
  <c r="Q10" i="10"/>
  <c r="AD10" i="10" s="1"/>
  <c r="Q9" i="10"/>
  <c r="AD9" i="10" s="1"/>
  <c r="AC8" i="10"/>
  <c r="AB8" i="10"/>
  <c r="AA8" i="10"/>
  <c r="Z8" i="10"/>
  <c r="Y8" i="10"/>
  <c r="X8" i="10"/>
  <c r="W8" i="10"/>
  <c r="V8" i="10"/>
  <c r="U8" i="10"/>
  <c r="T8" i="10"/>
  <c r="S8" i="10"/>
  <c r="R8" i="10"/>
  <c r="N30" i="10"/>
  <c r="M30" i="10"/>
  <c r="L30" i="10"/>
  <c r="K30" i="10"/>
  <c r="J30" i="10"/>
  <c r="I30" i="10"/>
  <c r="H30" i="10"/>
  <c r="G30" i="10"/>
  <c r="F30" i="10"/>
  <c r="E30" i="10"/>
  <c r="D30" i="10"/>
  <c r="N22" i="10"/>
  <c r="M22" i="10"/>
  <c r="L22" i="10"/>
  <c r="K22" i="10"/>
  <c r="J22" i="10"/>
  <c r="I22" i="10"/>
  <c r="H22" i="10"/>
  <c r="G22" i="10"/>
  <c r="F22" i="10"/>
  <c r="E22" i="10"/>
  <c r="D22" i="10"/>
  <c r="M16" i="10"/>
  <c r="M7" i="10" s="1"/>
  <c r="L16" i="10"/>
  <c r="K16" i="10"/>
  <c r="J16" i="10"/>
  <c r="I16" i="10"/>
  <c r="H16" i="10"/>
  <c r="G16" i="10"/>
  <c r="F16" i="10"/>
  <c r="E16" i="10"/>
  <c r="D16" i="10"/>
  <c r="M8" i="10"/>
  <c r="L8" i="10"/>
  <c r="K8" i="10"/>
  <c r="K7" i="10" s="1"/>
  <c r="J8" i="10"/>
  <c r="I8" i="10"/>
  <c r="H8" i="10"/>
  <c r="G8" i="10"/>
  <c r="F8" i="10"/>
  <c r="E8" i="10"/>
  <c r="D8" i="10"/>
  <c r="B3" i="10"/>
  <c r="A2" i="10"/>
  <c r="A1" i="10"/>
  <c r="Q20" i="9"/>
  <c r="AD20" i="9" s="1"/>
  <c r="Q19" i="9"/>
  <c r="AD19" i="9" s="1"/>
  <c r="Q18" i="9"/>
  <c r="AD18" i="9" s="1"/>
  <c r="Q17" i="9"/>
  <c r="AD17" i="9" s="1"/>
  <c r="Q16" i="9"/>
  <c r="AD16" i="9" s="1"/>
  <c r="AD15" i="9"/>
  <c r="Q14" i="9"/>
  <c r="AD14" i="9" s="1"/>
  <c r="Q13" i="9"/>
  <c r="AD13" i="9" s="1"/>
  <c r="AC12" i="9"/>
  <c r="AB12" i="9"/>
  <c r="AA12" i="9"/>
  <c r="Z12" i="9"/>
  <c r="Y12" i="9"/>
  <c r="X12" i="9"/>
  <c r="W12" i="9"/>
  <c r="V12" i="9"/>
  <c r="U12" i="9"/>
  <c r="T12" i="9"/>
  <c r="S12" i="9"/>
  <c r="R12" i="9"/>
  <c r="AD11" i="9"/>
  <c r="Q10" i="9"/>
  <c r="AD10" i="9" s="1"/>
  <c r="Q9" i="9"/>
  <c r="AC8" i="9"/>
  <c r="AB8" i="9"/>
  <c r="AA8" i="9"/>
  <c r="Z8" i="9"/>
  <c r="Y8" i="9"/>
  <c r="X8" i="9"/>
  <c r="W8" i="9"/>
  <c r="V8" i="9"/>
  <c r="U8" i="9"/>
  <c r="T8" i="9"/>
  <c r="S8" i="9"/>
  <c r="R8" i="9"/>
  <c r="J12" i="9"/>
  <c r="I12" i="9"/>
  <c r="H12" i="9"/>
  <c r="G12" i="9"/>
  <c r="F12" i="9"/>
  <c r="E12" i="9"/>
  <c r="D12" i="9"/>
  <c r="I8" i="9"/>
  <c r="H8" i="9"/>
  <c r="G8" i="9"/>
  <c r="F8" i="9"/>
  <c r="E8" i="9"/>
  <c r="D8" i="9"/>
  <c r="B3" i="9"/>
  <c r="A2" i="9"/>
  <c r="A1" i="9"/>
  <c r="Q17" i="13"/>
  <c r="AD17" i="13" s="1"/>
  <c r="Q16" i="13"/>
  <c r="AD16" i="13" s="1"/>
  <c r="Q15" i="13"/>
  <c r="AD15" i="13" s="1"/>
  <c r="Q14" i="13"/>
  <c r="AD14" i="13" s="1"/>
  <c r="Q13" i="13"/>
  <c r="AD13" i="13" s="1"/>
  <c r="Q12" i="13"/>
  <c r="AD12" i="13" s="1"/>
  <c r="Q11" i="13"/>
  <c r="AD11" i="13" s="1"/>
  <c r="Q10" i="13"/>
  <c r="AB9" i="13"/>
  <c r="AB8" i="13" s="1"/>
  <c r="AB18" i="13" s="1"/>
  <c r="AA9" i="13"/>
  <c r="AA8" i="13" s="1"/>
  <c r="AA18" i="13" s="1"/>
  <c r="Z9" i="13"/>
  <c r="Z8" i="13" s="1"/>
  <c r="Z18" i="13" s="1"/>
  <c r="Y9" i="13"/>
  <c r="Y8" i="13" s="1"/>
  <c r="Y18" i="13" s="1"/>
  <c r="X9" i="13"/>
  <c r="X8" i="13" s="1"/>
  <c r="X18" i="13" s="1"/>
  <c r="W9" i="13"/>
  <c r="W8" i="13" s="1"/>
  <c r="W18" i="13" s="1"/>
  <c r="V9" i="13"/>
  <c r="V8" i="13" s="1"/>
  <c r="V18" i="13" s="1"/>
  <c r="U9" i="13"/>
  <c r="U8" i="13" s="1"/>
  <c r="U18" i="13" s="1"/>
  <c r="T9" i="13"/>
  <c r="T8" i="13" s="1"/>
  <c r="T18" i="13" s="1"/>
  <c r="S9" i="13"/>
  <c r="S8" i="13" s="1"/>
  <c r="S18" i="13" s="1"/>
  <c r="R9" i="13"/>
  <c r="R8" i="13" s="1"/>
  <c r="R18" i="13" s="1"/>
  <c r="B12" i="13"/>
  <c r="M9" i="13"/>
  <c r="M8" i="13" s="1"/>
  <c r="M18" i="13" s="1"/>
  <c r="L9" i="13"/>
  <c r="L8" i="13" s="1"/>
  <c r="L18" i="13" s="1"/>
  <c r="K9" i="13"/>
  <c r="K8" i="13" s="1"/>
  <c r="K18" i="13" s="1"/>
  <c r="J9" i="13"/>
  <c r="J8" i="13" s="1"/>
  <c r="J18" i="13" s="1"/>
  <c r="I9" i="13"/>
  <c r="I8" i="13" s="1"/>
  <c r="I18" i="13" s="1"/>
  <c r="H9" i="13"/>
  <c r="H8" i="13" s="1"/>
  <c r="H18" i="13" s="1"/>
  <c r="G9" i="13"/>
  <c r="G8" i="13" s="1"/>
  <c r="G18" i="13" s="1"/>
  <c r="F9" i="13"/>
  <c r="F8" i="13" s="1"/>
  <c r="F18" i="13" s="1"/>
  <c r="E9" i="13"/>
  <c r="E8" i="13" s="1"/>
  <c r="E18" i="13" s="1"/>
  <c r="D9" i="13"/>
  <c r="D8" i="13" s="1"/>
  <c r="D18" i="13" s="1"/>
  <c r="B3" i="13"/>
  <c r="A2" i="13"/>
  <c r="A1" i="13"/>
  <c r="AD32" i="27"/>
  <c r="AD33" i="27" s="1"/>
  <c r="AC32" i="27"/>
  <c r="AC33" i="27" s="1"/>
  <c r="AB32" i="27"/>
  <c r="AB33" i="27" s="1"/>
  <c r="AA32" i="27"/>
  <c r="AA33" i="27" s="1"/>
  <c r="Z32" i="27"/>
  <c r="Z33" i="27" s="1"/>
  <c r="Y32" i="27"/>
  <c r="Y33" i="27" s="1"/>
  <c r="X32" i="27"/>
  <c r="X33" i="27" s="1"/>
  <c r="W32" i="27"/>
  <c r="W33" i="27" s="1"/>
  <c r="V32" i="27"/>
  <c r="V33" i="27" s="1"/>
  <c r="U32" i="27"/>
  <c r="U33" i="27" s="1"/>
  <c r="T32" i="27"/>
  <c r="T33" i="27" s="1"/>
  <c r="N32" i="27"/>
  <c r="N33" i="27" s="1"/>
  <c r="M32" i="27"/>
  <c r="M33" i="27" s="1"/>
  <c r="L32" i="27"/>
  <c r="K32" i="27"/>
  <c r="K33" i="27" s="1"/>
  <c r="J32" i="27"/>
  <c r="J33" i="27" s="1"/>
  <c r="I32" i="27"/>
  <c r="I33" i="27" s="1"/>
  <c r="H32" i="27"/>
  <c r="G32" i="27"/>
  <c r="G33" i="27" s="1"/>
  <c r="F32" i="27"/>
  <c r="F33" i="27" s="1"/>
  <c r="E32" i="27"/>
  <c r="E33" i="27" s="1"/>
  <c r="D32" i="27"/>
  <c r="AE13" i="27"/>
  <c r="O13" i="27"/>
  <c r="B3" i="19"/>
  <c r="K7" i="45"/>
  <c r="K23" i="45" s="1"/>
  <c r="C21" i="45"/>
  <c r="C20" i="45"/>
  <c r="C19" i="45"/>
  <c r="C18" i="45"/>
  <c r="C17" i="45"/>
  <c r="C16" i="45"/>
  <c r="C15" i="45"/>
  <c r="C14" i="45"/>
  <c r="C13" i="45"/>
  <c r="C12" i="45"/>
  <c r="N34" i="31"/>
  <c r="M34" i="31"/>
  <c r="L34" i="31"/>
  <c r="K34" i="31"/>
  <c r="J34" i="31"/>
  <c r="I34" i="31"/>
  <c r="H34" i="31"/>
  <c r="G34" i="31"/>
  <c r="F34" i="31"/>
  <c r="AB34" i="31"/>
  <c r="AA34" i="31"/>
  <c r="Z34" i="31"/>
  <c r="Y34" i="31"/>
  <c r="X34" i="31"/>
  <c r="W34" i="31"/>
  <c r="V34" i="31"/>
  <c r="U34" i="31"/>
  <c r="T34" i="31"/>
  <c r="AC25" i="31"/>
  <c r="AB25" i="31"/>
  <c r="AA25" i="31"/>
  <c r="Z25" i="31"/>
  <c r="Y25" i="31"/>
  <c r="X25" i="31"/>
  <c r="W25" i="31"/>
  <c r="V25" i="31"/>
  <c r="U25" i="31"/>
  <c r="U27" i="31" s="1"/>
  <c r="T25" i="31"/>
  <c r="N25" i="31"/>
  <c r="M25" i="31"/>
  <c r="L25" i="31"/>
  <c r="K25" i="31"/>
  <c r="J25" i="31"/>
  <c r="I25" i="31"/>
  <c r="H25" i="31"/>
  <c r="G25" i="31"/>
  <c r="F25" i="31"/>
  <c r="AC13" i="31"/>
  <c r="AB13" i="31"/>
  <c r="AA13" i="31"/>
  <c r="Z13" i="31"/>
  <c r="Y13" i="31"/>
  <c r="X13" i="31"/>
  <c r="W13" i="31"/>
  <c r="V13" i="31"/>
  <c r="U13" i="31"/>
  <c r="T13" i="31"/>
  <c r="N13" i="31"/>
  <c r="M13" i="31"/>
  <c r="L13" i="31"/>
  <c r="K13" i="31"/>
  <c r="J13" i="31"/>
  <c r="I13" i="31"/>
  <c r="H13" i="31"/>
  <c r="G13" i="31"/>
  <c r="F13" i="31"/>
  <c r="B3" i="31"/>
  <c r="Z198" i="16"/>
  <c r="Z183" i="16"/>
  <c r="A1" i="45"/>
  <c r="A1" i="31"/>
  <c r="AE32" i="27"/>
  <c r="AE33" i="27" s="1"/>
  <c r="S31" i="27"/>
  <c r="AF31" i="27" s="1"/>
  <c r="S30" i="27"/>
  <c r="AF30" i="27" s="1"/>
  <c r="S29" i="27"/>
  <c r="AF29" i="27" s="1"/>
  <c r="S28" i="27"/>
  <c r="AF28" i="27" s="1"/>
  <c r="S27" i="27"/>
  <c r="AF27" i="27" s="1"/>
  <c r="S26" i="27"/>
  <c r="AF26" i="27" s="1"/>
  <c r="S25" i="27"/>
  <c r="AF25" i="27" s="1"/>
  <c r="S24" i="27"/>
  <c r="AF24" i="27" s="1"/>
  <c r="S17" i="27"/>
  <c r="AF17" i="27" s="1"/>
  <c r="S16" i="27"/>
  <c r="AF16" i="27" s="1"/>
  <c r="S15" i="27"/>
  <c r="S14" i="27"/>
  <c r="AF14" i="27" s="1"/>
  <c r="AD13" i="27"/>
  <c r="AC13" i="27"/>
  <c r="AB13" i="27"/>
  <c r="Z13" i="27"/>
  <c r="Y13" i="27"/>
  <c r="X13" i="27"/>
  <c r="W13" i="27"/>
  <c r="V13" i="27"/>
  <c r="U13" i="27"/>
  <c r="T13" i="27"/>
  <c r="S12" i="27"/>
  <c r="AF12" i="27" s="1"/>
  <c r="S11" i="27"/>
  <c r="AF11" i="27" s="1"/>
  <c r="S10" i="27"/>
  <c r="AF10" i="27" s="1"/>
  <c r="AE9" i="27"/>
  <c r="AD9" i="27"/>
  <c r="AC9" i="27"/>
  <c r="AB9" i="27"/>
  <c r="AA9" i="27"/>
  <c r="Z9" i="27"/>
  <c r="Y9" i="27"/>
  <c r="X9" i="27"/>
  <c r="W9" i="27"/>
  <c r="V9" i="27"/>
  <c r="U9" i="27"/>
  <c r="T9" i="27"/>
  <c r="A1" i="27"/>
  <c r="A1" i="19"/>
  <c r="B19" i="10"/>
  <c r="O19" i="10" s="1"/>
  <c r="U36" i="45"/>
  <c r="U37" i="45" s="1"/>
  <c r="C36" i="45"/>
  <c r="C37" i="45" s="1"/>
  <c r="C11" i="45"/>
  <c r="C10" i="45"/>
  <c r="C9" i="45"/>
  <c r="U7" i="45"/>
  <c r="U23" i="45" s="1"/>
  <c r="W23" i="45" s="1"/>
  <c r="T7" i="45"/>
  <c r="T23" i="45" s="1"/>
  <c r="S7" i="45"/>
  <c r="S23" i="45" s="1"/>
  <c r="R7" i="45"/>
  <c r="R23" i="45" s="1"/>
  <c r="Q7" i="45"/>
  <c r="Q23" i="45" s="1"/>
  <c r="Q24" i="45" s="1"/>
  <c r="P7" i="45"/>
  <c r="P23" i="45" s="1"/>
  <c r="P24" i="45" s="1"/>
  <c r="O7" i="45"/>
  <c r="O23" i="45" s="1"/>
  <c r="N7" i="45"/>
  <c r="N23" i="45" s="1"/>
  <c r="M7" i="45"/>
  <c r="M23" i="45" s="1"/>
  <c r="L7" i="45"/>
  <c r="L23" i="45" s="1"/>
  <c r="J7" i="45"/>
  <c r="J23" i="45" s="1"/>
  <c r="J24" i="45" s="1"/>
  <c r="I7" i="45"/>
  <c r="I23" i="45" s="1"/>
  <c r="H7" i="45"/>
  <c r="H23" i="45" s="1"/>
  <c r="H24" i="45" s="1"/>
  <c r="G7" i="45"/>
  <c r="G23" i="45" s="1"/>
  <c r="F7" i="45"/>
  <c r="F23" i="45" s="1"/>
  <c r="E7" i="45"/>
  <c r="E23" i="45" s="1"/>
  <c r="D7" i="45"/>
  <c r="D23" i="45" s="1"/>
  <c r="AD34" i="31"/>
  <c r="AC34" i="31"/>
  <c r="S34" i="31"/>
  <c r="O34" i="31"/>
  <c r="E34" i="31"/>
  <c r="D34" i="31"/>
  <c r="R33" i="31"/>
  <c r="AE33" i="31" s="1"/>
  <c r="C33" i="31"/>
  <c r="P33" i="31" s="1"/>
  <c r="R32" i="31"/>
  <c r="AE32" i="31" s="1"/>
  <c r="AE36" i="31" s="1"/>
  <c r="C32" i="31"/>
  <c r="P32" i="31" s="1"/>
  <c r="AD25" i="31"/>
  <c r="S25" i="31"/>
  <c r="O25" i="31"/>
  <c r="E25" i="31"/>
  <c r="D25" i="31"/>
  <c r="R24" i="31"/>
  <c r="AE24" i="31" s="1"/>
  <c r="C24" i="31"/>
  <c r="P24" i="31" s="1"/>
  <c r="R23" i="31"/>
  <c r="AE23" i="31" s="1"/>
  <c r="C23" i="31"/>
  <c r="P23" i="31" s="1"/>
  <c r="R22" i="31"/>
  <c r="AE22" i="31" s="1"/>
  <c r="C22" i="31"/>
  <c r="P22" i="31" s="1"/>
  <c r="R21" i="31"/>
  <c r="AE21" i="31" s="1"/>
  <c r="C21" i="31"/>
  <c r="P21" i="31" s="1"/>
  <c r="R20" i="31"/>
  <c r="AE20" i="31" s="1"/>
  <c r="C20" i="31"/>
  <c r="P20" i="31" s="1"/>
  <c r="AD13" i="31"/>
  <c r="S13" i="31"/>
  <c r="O13" i="31"/>
  <c r="E13" i="31"/>
  <c r="D13" i="31"/>
  <c r="R12" i="31"/>
  <c r="AE12" i="31" s="1"/>
  <c r="C12" i="31"/>
  <c r="P12" i="31" s="1"/>
  <c r="R10" i="31"/>
  <c r="AE10" i="31" s="1"/>
  <c r="C10" i="31"/>
  <c r="R9" i="31"/>
  <c r="AE9" i="31" s="1"/>
  <c r="C9" i="31"/>
  <c r="P9" i="31" s="1"/>
  <c r="L33" i="27"/>
  <c r="H33" i="27"/>
  <c r="D33" i="27"/>
  <c r="O32" i="27"/>
  <c r="O33" i="27" s="1"/>
  <c r="C31" i="27"/>
  <c r="P31" i="27" s="1"/>
  <c r="C30" i="27"/>
  <c r="P30" i="27" s="1"/>
  <c r="C29" i="27"/>
  <c r="P29" i="27" s="1"/>
  <c r="C28" i="27"/>
  <c r="P28" i="27" s="1"/>
  <c r="C27" i="27"/>
  <c r="P27" i="27" s="1"/>
  <c r="C26" i="27"/>
  <c r="P26" i="27" s="1"/>
  <c r="C25" i="27"/>
  <c r="P25" i="27" s="1"/>
  <c r="C24" i="27"/>
  <c r="P24" i="27" s="1"/>
  <c r="C17" i="27"/>
  <c r="P17" i="27" s="1"/>
  <c r="C16" i="27"/>
  <c r="P16" i="27" s="1"/>
  <c r="C15" i="27"/>
  <c r="P15" i="27" s="1"/>
  <c r="C14" i="27"/>
  <c r="P14" i="27" s="1"/>
  <c r="N13" i="27"/>
  <c r="M13" i="27"/>
  <c r="L13" i="27"/>
  <c r="K13" i="27"/>
  <c r="J13" i="27"/>
  <c r="I13" i="27"/>
  <c r="H13" i="27"/>
  <c r="G13" i="27"/>
  <c r="F13" i="27"/>
  <c r="E13" i="27"/>
  <c r="D13" i="27"/>
  <c r="C12" i="27"/>
  <c r="P12" i="27" s="1"/>
  <c r="C11" i="27"/>
  <c r="P11" i="27" s="1"/>
  <c r="C10" i="27"/>
  <c r="P10" i="27" s="1"/>
  <c r="O9" i="27"/>
  <c r="N9" i="27"/>
  <c r="M9" i="27"/>
  <c r="L9" i="27"/>
  <c r="K9" i="27"/>
  <c r="J9" i="27"/>
  <c r="I9" i="27"/>
  <c r="H9" i="27"/>
  <c r="G9" i="27"/>
  <c r="F9" i="27"/>
  <c r="E9" i="27"/>
  <c r="D9" i="27"/>
  <c r="D46" i="19"/>
  <c r="C46" i="19"/>
  <c r="D42" i="19"/>
  <c r="C42" i="19"/>
  <c r="E18" i="19"/>
  <c r="G14" i="19"/>
  <c r="F14" i="19"/>
  <c r="D14" i="19"/>
  <c r="C14" i="19"/>
  <c r="E37" i="19"/>
  <c r="E38" i="19"/>
  <c r="F37" i="19"/>
  <c r="F38" i="19"/>
  <c r="AA215" i="16"/>
  <c r="AA214" i="16"/>
  <c r="X212" i="16"/>
  <c r="AA212" i="16" s="1"/>
  <c r="X210" i="16"/>
  <c r="AA210" i="16" s="1"/>
  <c r="X209" i="16"/>
  <c r="AA209" i="16" s="1"/>
  <c r="X208" i="16"/>
  <c r="AA208" i="16" s="1"/>
  <c r="Y207" i="16"/>
  <c r="W207" i="16"/>
  <c r="V207" i="16"/>
  <c r="U207" i="16"/>
  <c r="T207" i="16"/>
  <c r="S207" i="16"/>
  <c r="R207" i="16"/>
  <c r="Q207" i="16"/>
  <c r="P207" i="16"/>
  <c r="O207" i="16"/>
  <c r="N207" i="16"/>
  <c r="M207" i="16"/>
  <c r="L207" i="16"/>
  <c r="K207" i="16"/>
  <c r="J207" i="16"/>
  <c r="I207" i="16"/>
  <c r="H207" i="16"/>
  <c r="G207" i="16"/>
  <c r="F207" i="16"/>
  <c r="E207" i="16"/>
  <c r="D207" i="16"/>
  <c r="X206" i="16"/>
  <c r="AB206" i="16" s="1"/>
  <c r="X205" i="16"/>
  <c r="AB205" i="16" s="1"/>
  <c r="Y204" i="16"/>
  <c r="W204" i="16"/>
  <c r="V204" i="16"/>
  <c r="U204" i="16"/>
  <c r="T204" i="16"/>
  <c r="S204" i="16"/>
  <c r="R204" i="16"/>
  <c r="Q204" i="16"/>
  <c r="P204" i="16"/>
  <c r="O204" i="16"/>
  <c r="N204" i="16"/>
  <c r="M204" i="16"/>
  <c r="L204" i="16"/>
  <c r="K204" i="16"/>
  <c r="J204" i="16"/>
  <c r="I204" i="16"/>
  <c r="H204" i="16"/>
  <c r="G204" i="16"/>
  <c r="F204" i="16"/>
  <c r="E204" i="16"/>
  <c r="D204" i="16"/>
  <c r="X203" i="16"/>
  <c r="AB203" i="16" s="1"/>
  <c r="X202" i="16"/>
  <c r="AB202" i="16" s="1"/>
  <c r="Y201" i="16"/>
  <c r="W201" i="16"/>
  <c r="V201" i="16"/>
  <c r="U201" i="16"/>
  <c r="T201" i="16"/>
  <c r="S201" i="16"/>
  <c r="R201" i="16"/>
  <c r="Q201" i="16"/>
  <c r="P201" i="16"/>
  <c r="O201" i="16"/>
  <c r="N201" i="16"/>
  <c r="M201" i="16"/>
  <c r="L201" i="16"/>
  <c r="K201" i="16"/>
  <c r="J201" i="16"/>
  <c r="I201" i="16"/>
  <c r="H201" i="16"/>
  <c r="G201" i="16"/>
  <c r="F201" i="16"/>
  <c r="E201" i="16"/>
  <c r="D201" i="16"/>
  <c r="X200" i="16"/>
  <c r="AB200" i="16" s="1"/>
  <c r="X199" i="16"/>
  <c r="X198" i="16"/>
  <c r="AB198" i="16" s="1"/>
  <c r="X197" i="16"/>
  <c r="X196" i="16"/>
  <c r="AA196" i="16" s="1"/>
  <c r="X195" i="16"/>
  <c r="AA195" i="16" s="1"/>
  <c r="X194" i="16"/>
  <c r="AA194" i="16" s="1"/>
  <c r="AB193" i="16"/>
  <c r="AA193" i="16"/>
  <c r="Z192" i="16"/>
  <c r="X192" i="16"/>
  <c r="AA192" i="16" s="1"/>
  <c r="X190" i="16"/>
  <c r="AA190" i="16" s="1"/>
  <c r="X189" i="16"/>
  <c r="AA189" i="16" s="1"/>
  <c r="X188" i="16"/>
  <c r="AA188" i="16" s="1"/>
  <c r="X187" i="16"/>
  <c r="AA187" i="16" s="1"/>
  <c r="X186" i="16"/>
  <c r="AA186" i="16" s="1"/>
  <c r="X185" i="16"/>
  <c r="AB185" i="16" s="1"/>
  <c r="X184" i="16"/>
  <c r="AB184" i="16" s="1"/>
  <c r="X183" i="16"/>
  <c r="AA183" i="16" s="1"/>
  <c r="X182" i="16"/>
  <c r="AB182" i="16" s="1"/>
  <c r="X181" i="16"/>
  <c r="X180" i="16"/>
  <c r="AA180" i="16" s="1"/>
  <c r="X179" i="16"/>
  <c r="AA179" i="16" s="1"/>
  <c r="X178" i="16"/>
  <c r="AB178" i="16" s="1"/>
  <c r="X177" i="16"/>
  <c r="AA177" i="16" s="1"/>
  <c r="Y176" i="16"/>
  <c r="W176" i="16"/>
  <c r="V176" i="16"/>
  <c r="U176" i="16"/>
  <c r="T176" i="16"/>
  <c r="S176" i="16"/>
  <c r="R176" i="16"/>
  <c r="Q176" i="16"/>
  <c r="P176" i="16"/>
  <c r="O176" i="16"/>
  <c r="N176" i="16"/>
  <c r="M176" i="16"/>
  <c r="L176" i="16"/>
  <c r="K176" i="16"/>
  <c r="J176" i="16"/>
  <c r="I176" i="16"/>
  <c r="H176" i="16"/>
  <c r="G176" i="16"/>
  <c r="F176" i="16"/>
  <c r="E176" i="16"/>
  <c r="D176" i="16"/>
  <c r="AB175" i="16"/>
  <c r="AA175" i="16"/>
  <c r="X174" i="16"/>
  <c r="AA174" i="16" s="1"/>
  <c r="X173" i="16"/>
  <c r="AB173" i="16" s="1"/>
  <c r="X172" i="16"/>
  <c r="AB172" i="16" s="1"/>
  <c r="X171" i="16"/>
  <c r="AB171" i="16" s="1"/>
  <c r="Y170" i="16"/>
  <c r="W170" i="16"/>
  <c r="V170" i="16"/>
  <c r="U170" i="16"/>
  <c r="T170" i="16"/>
  <c r="S170" i="16"/>
  <c r="R170" i="16"/>
  <c r="Q170" i="16"/>
  <c r="P170" i="16"/>
  <c r="O170" i="16"/>
  <c r="N170" i="16"/>
  <c r="M170" i="16"/>
  <c r="L170" i="16"/>
  <c r="K170" i="16"/>
  <c r="J170" i="16"/>
  <c r="I170" i="16"/>
  <c r="H170" i="16"/>
  <c r="G170" i="16"/>
  <c r="F170" i="16"/>
  <c r="E170" i="16"/>
  <c r="D170" i="16"/>
  <c r="X168" i="16"/>
  <c r="X166" i="16"/>
  <c r="AB166" i="16" s="1"/>
  <c r="X165" i="16"/>
  <c r="AA165" i="16" s="1"/>
  <c r="X164" i="16"/>
  <c r="AA164" i="16" s="1"/>
  <c r="X163" i="16"/>
  <c r="AA163" i="16" s="1"/>
  <c r="X162" i="16"/>
  <c r="AA162" i="16" s="1"/>
  <c r="X161" i="16"/>
  <c r="X160" i="16"/>
  <c r="AB160" i="16" s="1"/>
  <c r="X159" i="16"/>
  <c r="AA159" i="16" s="1"/>
  <c r="X158" i="16"/>
  <c r="AB158" i="16" s="1"/>
  <c r="X157" i="16"/>
  <c r="AA157" i="16" s="1"/>
  <c r="X156" i="16"/>
  <c r="AA156" i="16" s="1"/>
  <c r="X155" i="16"/>
  <c r="AA155" i="16" s="1"/>
  <c r="X154" i="16"/>
  <c r="AA154" i="16" s="1"/>
  <c r="X153" i="16"/>
  <c r="AB153" i="16" s="1"/>
  <c r="X152" i="16"/>
  <c r="AB152" i="16" s="1"/>
  <c r="X151" i="16"/>
  <c r="AA151" i="16" s="1"/>
  <c r="X150" i="16"/>
  <c r="AB150" i="16" s="1"/>
  <c r="X149" i="16"/>
  <c r="AA149" i="16" s="1"/>
  <c r="Y148" i="16"/>
  <c r="W148" i="16"/>
  <c r="V148" i="16"/>
  <c r="U148" i="16"/>
  <c r="T148" i="16"/>
  <c r="S148" i="16"/>
  <c r="R148" i="16"/>
  <c r="Q148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X147" i="16"/>
  <c r="X146" i="16"/>
  <c r="AB146" i="16" s="1"/>
  <c r="X145" i="16"/>
  <c r="AB145" i="16" s="1"/>
  <c r="Z144" i="16"/>
  <c r="X144" i="16"/>
  <c r="AB144" i="16" s="1"/>
  <c r="Z143" i="16"/>
  <c r="X143" i="16"/>
  <c r="AB143" i="16" s="1"/>
  <c r="Z142" i="16"/>
  <c r="X142" i="16"/>
  <c r="AB142" i="16" s="1"/>
  <c r="X141" i="16"/>
  <c r="AA141" i="16" s="1"/>
  <c r="X140" i="16"/>
  <c r="AA140" i="16" s="1"/>
  <c r="Z139" i="16"/>
  <c r="X139" i="16"/>
  <c r="AA139" i="16" s="1"/>
  <c r="Z138" i="16"/>
  <c r="X138" i="16"/>
  <c r="AB138" i="16" s="1"/>
  <c r="X137" i="16"/>
  <c r="AB137" i="16" s="1"/>
  <c r="Z136" i="16"/>
  <c r="X136" i="16"/>
  <c r="AA136" i="16" s="1"/>
  <c r="X135" i="16"/>
  <c r="AA135" i="16" s="1"/>
  <c r="X134" i="16"/>
  <c r="AA134" i="16" s="1"/>
  <c r="Y133" i="16"/>
  <c r="W133" i="16"/>
  <c r="V133" i="16"/>
  <c r="U133" i="16"/>
  <c r="T133" i="16"/>
  <c r="S133" i="16"/>
  <c r="R133" i="16"/>
  <c r="Q133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Z133" i="16" s="1"/>
  <c r="X132" i="16"/>
  <c r="AB132" i="16" s="1"/>
  <c r="X131" i="16"/>
  <c r="AA131" i="16" s="1"/>
  <c r="X129" i="16"/>
  <c r="AB129" i="16" s="1"/>
  <c r="X128" i="16"/>
  <c r="AA128" i="16" s="1"/>
  <c r="X127" i="16"/>
  <c r="AB127" i="16" s="1"/>
  <c r="X126" i="16"/>
  <c r="AB126" i="16" s="1"/>
  <c r="X125" i="16"/>
  <c r="AB125" i="16" s="1"/>
  <c r="X124" i="16"/>
  <c r="X123" i="16"/>
  <c r="AB123" i="16" s="1"/>
  <c r="X122" i="16"/>
  <c r="AB122" i="16" s="1"/>
  <c r="Z121" i="16"/>
  <c r="Y121" i="16"/>
  <c r="Y102" i="16" s="1"/>
  <c r="W121" i="16"/>
  <c r="W102" i="16" s="1"/>
  <c r="V121" i="16"/>
  <c r="V102" i="16" s="1"/>
  <c r="U121" i="16"/>
  <c r="U102" i="16" s="1"/>
  <c r="T121" i="16"/>
  <c r="T102" i="16" s="1"/>
  <c r="S121" i="16"/>
  <c r="S102" i="16" s="1"/>
  <c r="R121" i="16"/>
  <c r="R102" i="16" s="1"/>
  <c r="Q121" i="16"/>
  <c r="Q102" i="16" s="1"/>
  <c r="P121" i="16"/>
  <c r="P102" i="16" s="1"/>
  <c r="O121" i="16"/>
  <c r="O102" i="16" s="1"/>
  <c r="N121" i="16"/>
  <c r="N102" i="16" s="1"/>
  <c r="M121" i="16"/>
  <c r="M102" i="16" s="1"/>
  <c r="L121" i="16"/>
  <c r="L102" i="16" s="1"/>
  <c r="K121" i="16"/>
  <c r="K102" i="16" s="1"/>
  <c r="J121" i="16"/>
  <c r="J102" i="16" s="1"/>
  <c r="I121" i="16"/>
  <c r="I102" i="16" s="1"/>
  <c r="H121" i="16"/>
  <c r="H102" i="16" s="1"/>
  <c r="G121" i="16"/>
  <c r="G102" i="16" s="1"/>
  <c r="F121" i="16"/>
  <c r="F102" i="16" s="1"/>
  <c r="E121" i="16"/>
  <c r="D121" i="16"/>
  <c r="Z120" i="16"/>
  <c r="X120" i="16"/>
  <c r="AA120" i="16" s="1"/>
  <c r="Z119" i="16"/>
  <c r="X119" i="16"/>
  <c r="AB119" i="16" s="1"/>
  <c r="Z118" i="16"/>
  <c r="X118" i="16"/>
  <c r="AA118" i="16" s="1"/>
  <c r="Z117" i="16"/>
  <c r="X117" i="16"/>
  <c r="AA117" i="16" s="1"/>
  <c r="Z116" i="16"/>
  <c r="X116" i="16"/>
  <c r="AA116" i="16" s="1"/>
  <c r="Z115" i="16"/>
  <c r="X115" i="16"/>
  <c r="AB115" i="16" s="1"/>
  <c r="Z114" i="16"/>
  <c r="X114" i="16"/>
  <c r="AB114" i="16" s="1"/>
  <c r="Z113" i="16"/>
  <c r="X113" i="16"/>
  <c r="AA113" i="16" s="1"/>
  <c r="Z112" i="16"/>
  <c r="X112" i="16"/>
  <c r="AA112" i="16" s="1"/>
  <c r="Z111" i="16"/>
  <c r="X111" i="16"/>
  <c r="AB111" i="16" s="1"/>
  <c r="Z110" i="16"/>
  <c r="X110" i="16"/>
  <c r="AA110" i="16" s="1"/>
  <c r="Z109" i="16"/>
  <c r="X109" i="16"/>
  <c r="AA109" i="16" s="1"/>
  <c r="Z108" i="16"/>
  <c r="X108" i="16"/>
  <c r="AA108" i="16" s="1"/>
  <c r="Z107" i="16"/>
  <c r="X107" i="16"/>
  <c r="AB107" i="16" s="1"/>
  <c r="Z106" i="16"/>
  <c r="X106" i="16"/>
  <c r="AB106" i="16" s="1"/>
  <c r="X105" i="16"/>
  <c r="AA105" i="16" s="1"/>
  <c r="X104" i="16"/>
  <c r="AB104" i="16" s="1"/>
  <c r="X103" i="16"/>
  <c r="AB103" i="16" s="1"/>
  <c r="X101" i="16"/>
  <c r="AB101" i="16" s="1"/>
  <c r="X99" i="16"/>
  <c r="X98" i="16"/>
  <c r="AA98" i="16" s="1"/>
  <c r="X97" i="16"/>
  <c r="AB97" i="16" s="1"/>
  <c r="X96" i="16"/>
  <c r="AA96" i="16" s="1"/>
  <c r="X95" i="16"/>
  <c r="AB95" i="16" s="1"/>
  <c r="X94" i="16"/>
  <c r="AA94" i="16" s="1"/>
  <c r="X93" i="16"/>
  <c r="AA93" i="16" s="1"/>
  <c r="X92" i="16"/>
  <c r="AB92" i="16" s="1"/>
  <c r="X91" i="16"/>
  <c r="AB91" i="16" s="1"/>
  <c r="X90" i="16"/>
  <c r="AB90" i="16" s="1"/>
  <c r="X89" i="16"/>
  <c r="AB89" i="16" s="1"/>
  <c r="X87" i="16"/>
  <c r="AA87" i="16" s="1"/>
  <c r="X86" i="16"/>
  <c r="X85" i="16"/>
  <c r="AB85" i="16" s="1"/>
  <c r="X84" i="16"/>
  <c r="AB84" i="16" s="1"/>
  <c r="X83" i="16"/>
  <c r="AB83" i="16" s="1"/>
  <c r="X82" i="16"/>
  <c r="AB82" i="16" s="1"/>
  <c r="X81" i="16"/>
  <c r="AB81" i="16" s="1"/>
  <c r="X80" i="16"/>
  <c r="AB80" i="16" s="1"/>
  <c r="X79" i="16"/>
  <c r="AB79" i="16" s="1"/>
  <c r="X78" i="16"/>
  <c r="AB78" i="16" s="1"/>
  <c r="X77" i="16"/>
  <c r="AB77" i="16" s="1"/>
  <c r="X76" i="16"/>
  <c r="AA76" i="16" s="1"/>
  <c r="X75" i="16"/>
  <c r="AB75" i="16" s="1"/>
  <c r="X74" i="16"/>
  <c r="AA74" i="16" s="1"/>
  <c r="X73" i="16"/>
  <c r="AA73" i="16" s="1"/>
  <c r="X72" i="16"/>
  <c r="AB72" i="16" s="1"/>
  <c r="X71" i="16"/>
  <c r="AA71" i="16" s="1"/>
  <c r="X70" i="16"/>
  <c r="AB70" i="16" s="1"/>
  <c r="Y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X68" i="16"/>
  <c r="AA68" i="16" s="1"/>
  <c r="X67" i="16"/>
  <c r="AB67" i="16" s="1"/>
  <c r="X66" i="16"/>
  <c r="AA66" i="16" s="1"/>
  <c r="X65" i="16"/>
  <c r="AB65" i="16" s="1"/>
  <c r="X64" i="16"/>
  <c r="AA64" i="16" s="1"/>
  <c r="X63" i="16"/>
  <c r="AB63" i="16" s="1"/>
  <c r="X62" i="16"/>
  <c r="AB62" i="16" s="1"/>
  <c r="X61" i="16"/>
  <c r="X60" i="16"/>
  <c r="AA60" i="16" s="1"/>
  <c r="X59" i="16"/>
  <c r="AB59" i="16" s="1"/>
  <c r="Y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Z57" i="16"/>
  <c r="X57" i="16"/>
  <c r="AA57" i="16" s="1"/>
  <c r="X56" i="16"/>
  <c r="AB56" i="16" s="1"/>
  <c r="X55" i="16"/>
  <c r="AA55" i="16" s="1"/>
  <c r="X53" i="16"/>
  <c r="AB53" i="16" s="1"/>
  <c r="X52" i="16"/>
  <c r="AA52" i="16" s="1"/>
  <c r="X51" i="16"/>
  <c r="AA51" i="16" s="1"/>
  <c r="X50" i="16"/>
  <c r="AB50" i="16" s="1"/>
  <c r="X49" i="16"/>
  <c r="AB49" i="16" s="1"/>
  <c r="X48" i="16"/>
  <c r="AA48" i="16" s="1"/>
  <c r="X47" i="16"/>
  <c r="AB47" i="16" s="1"/>
  <c r="X46" i="16"/>
  <c r="AA46" i="16" s="1"/>
  <c r="X45" i="16"/>
  <c r="AB45" i="16" s="1"/>
  <c r="X44" i="16"/>
  <c r="AA44" i="16" s="1"/>
  <c r="X43" i="16"/>
  <c r="AB43" i="16" s="1"/>
  <c r="X42" i="16"/>
  <c r="AA42" i="16" s="1"/>
  <c r="X41" i="16"/>
  <c r="AA41" i="16" s="1"/>
  <c r="X40" i="16"/>
  <c r="AB40" i="16" s="1"/>
  <c r="X39" i="16"/>
  <c r="AB39" i="16" s="1"/>
  <c r="X38" i="16"/>
  <c r="AA38" i="16" s="1"/>
  <c r="X37" i="16"/>
  <c r="AB37" i="16" s="1"/>
  <c r="X36" i="16"/>
  <c r="AB36" i="16" s="1"/>
  <c r="X35" i="16"/>
  <c r="AB35" i="16" s="1"/>
  <c r="X34" i="16"/>
  <c r="AB34" i="16" s="1"/>
  <c r="X33" i="16"/>
  <c r="AA33" i="16" s="1"/>
  <c r="X32" i="16"/>
  <c r="AB32" i="16" s="1"/>
  <c r="X31" i="16"/>
  <c r="AA31" i="16" s="1"/>
  <c r="X30" i="16"/>
  <c r="AB30" i="16" s="1"/>
  <c r="X29" i="16"/>
  <c r="X28" i="16"/>
  <c r="AB28" i="16" s="1"/>
  <c r="X27" i="16"/>
  <c r="AA27" i="16" s="1"/>
  <c r="X26" i="16"/>
  <c r="AB26" i="16" s="1"/>
  <c r="X25" i="16"/>
  <c r="AB25" i="16" s="1"/>
  <c r="X24" i="16"/>
  <c r="X23" i="16"/>
  <c r="AA23" i="16" s="1"/>
  <c r="X22" i="16"/>
  <c r="X21" i="16"/>
  <c r="AA21" i="16" s="1"/>
  <c r="X20" i="16"/>
  <c r="AA20" i="16" s="1"/>
  <c r="Y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X18" i="16"/>
  <c r="AA18" i="16" s="1"/>
  <c r="X17" i="16"/>
  <c r="AB17" i="16" s="1"/>
  <c r="X16" i="16"/>
  <c r="AB16" i="16" s="1"/>
  <c r="Z15" i="16"/>
  <c r="X15" i="16"/>
  <c r="AA15" i="16" s="1"/>
  <c r="Z14" i="16"/>
  <c r="X14" i="16"/>
  <c r="AA14" i="16" s="1"/>
  <c r="Y13" i="16"/>
  <c r="W13" i="16"/>
  <c r="V13" i="16"/>
  <c r="U13" i="16"/>
  <c r="T13" i="16"/>
  <c r="T7" i="16" s="1"/>
  <c r="S13" i="16"/>
  <c r="R13" i="16"/>
  <c r="Q13" i="16"/>
  <c r="Q7" i="16" s="1"/>
  <c r="P13" i="16"/>
  <c r="O13" i="16"/>
  <c r="N13" i="16"/>
  <c r="M13" i="16"/>
  <c r="L13" i="16"/>
  <c r="L7" i="16" s="1"/>
  <c r="K13" i="16"/>
  <c r="J13" i="16"/>
  <c r="I13" i="16"/>
  <c r="H13" i="16"/>
  <c r="G13" i="16"/>
  <c r="F13" i="16"/>
  <c r="E13" i="16"/>
  <c r="D13" i="16"/>
  <c r="Z13" i="16" s="1"/>
  <c r="X12" i="16"/>
  <c r="AB12" i="16" s="1"/>
  <c r="X11" i="16"/>
  <c r="AA11" i="16" s="1"/>
  <c r="AB10" i="16"/>
  <c r="AA10" i="16"/>
  <c r="Z10" i="16"/>
  <c r="X9" i="16"/>
  <c r="AB9" i="16" s="1"/>
  <c r="X8" i="16"/>
  <c r="AB8" i="16" s="1"/>
  <c r="B17" i="13"/>
  <c r="O17" i="13" s="1"/>
  <c r="B16" i="13"/>
  <c r="O16" i="13" s="1"/>
  <c r="B15" i="13"/>
  <c r="O15" i="13" s="1"/>
  <c r="B14" i="13"/>
  <c r="O14" i="13" s="1"/>
  <c r="B13" i="13"/>
  <c r="O13" i="13" s="1"/>
  <c r="O12" i="13"/>
  <c r="B11" i="13"/>
  <c r="O11" i="13" s="1"/>
  <c r="B10" i="13"/>
  <c r="O10" i="13" s="1"/>
  <c r="C9" i="13"/>
  <c r="C8" i="13" s="1"/>
  <c r="C18" i="13" s="1"/>
  <c r="B34" i="10"/>
  <c r="O34" i="10" s="1"/>
  <c r="B33" i="10"/>
  <c r="O33" i="10" s="1"/>
  <c r="B32" i="10"/>
  <c r="O32" i="10" s="1"/>
  <c r="B31" i="10"/>
  <c r="O31" i="10" s="1"/>
  <c r="C30" i="10"/>
  <c r="B29" i="10"/>
  <c r="O29" i="10" s="1"/>
  <c r="B28" i="10"/>
  <c r="O28" i="10" s="1"/>
  <c r="B27" i="10"/>
  <c r="O27" i="10" s="1"/>
  <c r="B26" i="10"/>
  <c r="O26" i="10" s="1"/>
  <c r="B25" i="10"/>
  <c r="O25" i="10" s="1"/>
  <c r="B24" i="10"/>
  <c r="O24" i="10" s="1"/>
  <c r="B23" i="10"/>
  <c r="O23" i="10" s="1"/>
  <c r="C22" i="10"/>
  <c r="B20" i="10"/>
  <c r="O20" i="10" s="1"/>
  <c r="B18" i="10"/>
  <c r="O18" i="10" s="1"/>
  <c r="B17" i="10"/>
  <c r="O17" i="10" s="1"/>
  <c r="N16" i="10"/>
  <c r="C16" i="10"/>
  <c r="B15" i="10"/>
  <c r="O15" i="10" s="1"/>
  <c r="B14" i="10"/>
  <c r="O14" i="10" s="1"/>
  <c r="B13" i="10"/>
  <c r="O13" i="10" s="1"/>
  <c r="B12" i="10"/>
  <c r="O12" i="10" s="1"/>
  <c r="B11" i="10"/>
  <c r="O11" i="10" s="1"/>
  <c r="B10" i="10"/>
  <c r="O10" i="10" s="1"/>
  <c r="B9" i="10"/>
  <c r="O9" i="10" s="1"/>
  <c r="N8" i="10"/>
  <c r="C8" i="10"/>
  <c r="B20" i="9"/>
  <c r="O20" i="9" s="1"/>
  <c r="B19" i="9"/>
  <c r="O19" i="9" s="1"/>
  <c r="B18" i="9"/>
  <c r="O18" i="9" s="1"/>
  <c r="B17" i="9"/>
  <c r="O17" i="9" s="1"/>
  <c r="B16" i="9"/>
  <c r="O16" i="9" s="1"/>
  <c r="B14" i="9"/>
  <c r="O14" i="9" s="1"/>
  <c r="B13" i="9"/>
  <c r="M12" i="9"/>
  <c r="L12" i="9"/>
  <c r="K12" i="9"/>
  <c r="C12" i="9"/>
  <c r="B10" i="9"/>
  <c r="O10" i="9" s="1"/>
  <c r="B9" i="9"/>
  <c r="O9" i="9" s="1"/>
  <c r="M8" i="9"/>
  <c r="L8" i="9"/>
  <c r="K8" i="9"/>
  <c r="J8" i="9"/>
  <c r="C8" i="9"/>
  <c r="D27" i="31"/>
  <c r="D35" i="31"/>
  <c r="E31" i="19"/>
  <c r="AB94" i="16"/>
  <c r="AA107" i="16"/>
  <c r="AB117" i="16"/>
  <c r="AA138" i="16"/>
  <c r="Z212" i="16"/>
  <c r="AA70" i="16"/>
  <c r="AB168" i="16"/>
  <c r="AA168" i="16"/>
  <c r="AA104" i="16"/>
  <c r="AA106" i="16"/>
  <c r="AB112" i="16"/>
  <c r="AB139" i="16"/>
  <c r="AA152" i="16"/>
  <c r="AB71" i="16"/>
  <c r="AB98" i="16"/>
  <c r="AB209" i="16"/>
  <c r="X88" i="16"/>
  <c r="AA88" i="16" s="1"/>
  <c r="AA101" i="16"/>
  <c r="D69" i="16"/>
  <c r="O11" i="9"/>
  <c r="N8" i="9"/>
  <c r="O15" i="9"/>
  <c r="N12" i="9"/>
  <c r="AA40" i="16" l="1"/>
  <c r="AA28" i="16"/>
  <c r="AA32" i="16"/>
  <c r="AA16" i="16"/>
  <c r="AA85" i="16"/>
  <c r="AA65" i="16"/>
  <c r="AA90" i="16"/>
  <c r="F130" i="16"/>
  <c r="D18" i="27"/>
  <c r="AE25" i="31"/>
  <c r="AA146" i="16"/>
  <c r="AA202" i="16"/>
  <c r="AB46" i="16"/>
  <c r="C47" i="19"/>
  <c r="H18" i="27"/>
  <c r="AD27" i="31"/>
  <c r="AA12" i="16"/>
  <c r="AA83" i="16"/>
  <c r="C34" i="31"/>
  <c r="D54" i="16"/>
  <c r="AA79" i="16"/>
  <c r="AB87" i="16"/>
  <c r="D169" i="16"/>
  <c r="AE18" i="27"/>
  <c r="AA75" i="16"/>
  <c r="AA182" i="16"/>
  <c r="AA34" i="16"/>
  <c r="AB196" i="16"/>
  <c r="B9" i="13"/>
  <c r="B8" i="13" s="1"/>
  <c r="B18" i="13" s="1"/>
  <c r="B30" i="10"/>
  <c r="H7" i="16"/>
  <c r="P7" i="16"/>
  <c r="W7" i="16"/>
  <c r="AA30" i="16"/>
  <c r="AB118" i="16"/>
  <c r="E169" i="16"/>
  <c r="M169" i="16"/>
  <c r="Q169" i="16"/>
  <c r="N18" i="27"/>
  <c r="Z201" i="16"/>
  <c r="AB27" i="31"/>
  <c r="K35" i="31"/>
  <c r="S7" i="9"/>
  <c r="S21" i="9" s="1"/>
  <c r="W7" i="9"/>
  <c r="W21" i="9" s="1"/>
  <c r="AA7" i="9"/>
  <c r="AA21" i="9" s="1"/>
  <c r="G21" i="10"/>
  <c r="K21" i="10"/>
  <c r="K35" i="10" s="1"/>
  <c r="W7" i="10"/>
  <c r="X21" i="10"/>
  <c r="Z200" i="16"/>
  <c r="AA80" i="16"/>
  <c r="AB116" i="16"/>
  <c r="AB194" i="16"/>
  <c r="B16" i="10"/>
  <c r="Z103" i="16"/>
  <c r="X7" i="9"/>
  <c r="X21" i="9" s="1"/>
  <c r="AA89" i="16"/>
  <c r="AE34" i="31"/>
  <c r="AB120" i="16"/>
  <c r="AA114" i="16"/>
  <c r="AB110" i="16"/>
  <c r="Z132" i="16"/>
  <c r="AA137" i="16"/>
  <c r="AB180" i="16"/>
  <c r="AB108" i="16"/>
  <c r="F18" i="27"/>
  <c r="J18" i="27"/>
  <c r="AB52" i="16"/>
  <c r="AB57" i="16"/>
  <c r="Z19" i="16"/>
  <c r="J130" i="16"/>
  <c r="N130" i="16"/>
  <c r="N167" i="16" s="1"/>
  <c r="R130" i="16"/>
  <c r="V130" i="16"/>
  <c r="V167" i="16" s="1"/>
  <c r="AA184" i="16"/>
  <c r="Z105" i="16"/>
  <c r="Z199" i="16"/>
  <c r="Z185" i="16"/>
  <c r="AA39" i="16"/>
  <c r="AB64" i="16"/>
  <c r="AA103" i="16"/>
  <c r="X207" i="16"/>
  <c r="Z104" i="16"/>
  <c r="E7" i="9"/>
  <c r="E21" i="9" s="1"/>
  <c r="AA122" i="16"/>
  <c r="AA67" i="16"/>
  <c r="AB131" i="16"/>
  <c r="D7" i="16"/>
  <c r="D100" i="16" s="1"/>
  <c r="R167" i="16"/>
  <c r="X170" i="16"/>
  <c r="AA170" i="16" s="1"/>
  <c r="G191" i="16"/>
  <c r="D191" i="16"/>
  <c r="H27" i="31"/>
  <c r="L27" i="31"/>
  <c r="C7" i="45"/>
  <c r="C23" i="45" s="1"/>
  <c r="AB27" i="16"/>
  <c r="AB164" i="16"/>
  <c r="AA84" i="16"/>
  <c r="AA63" i="16"/>
  <c r="AA160" i="16"/>
  <c r="AA72" i="16"/>
  <c r="AA35" i="16"/>
  <c r="AB76" i="16"/>
  <c r="AB134" i="16"/>
  <c r="X13" i="16"/>
  <c r="E27" i="31"/>
  <c r="O27" i="31"/>
  <c r="AA97" i="16"/>
  <c r="AA59" i="16"/>
  <c r="AB212" i="16"/>
  <c r="AA56" i="16"/>
  <c r="F167" i="16"/>
  <c r="R54" i="16"/>
  <c r="G18" i="27"/>
  <c r="K18" i="27"/>
  <c r="O18" i="27"/>
  <c r="X204" i="16"/>
  <c r="AB204" i="16" s="1"/>
  <c r="AA171" i="16"/>
  <c r="AA123" i="16"/>
  <c r="AB140" i="16"/>
  <c r="AA119" i="16"/>
  <c r="AB109" i="16"/>
  <c r="R13" i="31"/>
  <c r="E18" i="27"/>
  <c r="AC35" i="31"/>
  <c r="X133" i="16"/>
  <c r="AB133" i="16" s="1"/>
  <c r="AA132" i="16"/>
  <c r="AA115" i="16"/>
  <c r="AB105" i="16"/>
  <c r="AA17" i="16"/>
  <c r="AA9" i="16"/>
  <c r="AA53" i="16"/>
  <c r="AB74" i="16"/>
  <c r="AB135" i="16"/>
  <c r="C9" i="27"/>
  <c r="P9" i="27" s="1"/>
  <c r="J7" i="9"/>
  <c r="J21" i="9" s="1"/>
  <c r="M21" i="10"/>
  <c r="M35" i="10" s="1"/>
  <c r="U7" i="10"/>
  <c r="Y7" i="10"/>
  <c r="AC7" i="10"/>
  <c r="U21" i="10"/>
  <c r="Y21" i="10"/>
  <c r="AC21" i="10"/>
  <c r="Q30" i="10"/>
  <c r="AA145" i="16"/>
  <c r="AA127" i="16"/>
  <c r="AB113" i="16"/>
  <c r="AA49" i="16"/>
  <c r="AA37" i="16"/>
  <c r="AA91" i="16"/>
  <c r="E54" i="16"/>
  <c r="I54" i="16"/>
  <c r="M54" i="16"/>
  <c r="Q54" i="16"/>
  <c r="Q100" i="16" s="1"/>
  <c r="U54" i="16"/>
  <c r="S54" i="16"/>
  <c r="W169" i="16"/>
  <c r="Z193" i="16"/>
  <c r="Z194" i="16"/>
  <c r="Z197" i="16"/>
  <c r="M191" i="16"/>
  <c r="M211" i="16" s="1"/>
  <c r="Q191" i="16"/>
  <c r="U191" i="16"/>
  <c r="O24" i="45"/>
  <c r="H35" i="31"/>
  <c r="K7" i="9"/>
  <c r="K21" i="9" s="1"/>
  <c r="C7" i="10"/>
  <c r="AA25" i="16"/>
  <c r="AB51" i="16"/>
  <c r="AA82" i="16"/>
  <c r="AA185" i="16"/>
  <c r="I27" i="31"/>
  <c r="M27" i="31"/>
  <c r="F27" i="31"/>
  <c r="J27" i="31"/>
  <c r="N27" i="31"/>
  <c r="W27" i="31"/>
  <c r="AA27" i="31"/>
  <c r="U35" i="31"/>
  <c r="Y35" i="31"/>
  <c r="AA36" i="16"/>
  <c r="AA111" i="16"/>
  <c r="AB23" i="16"/>
  <c r="B8" i="10"/>
  <c r="AB21" i="16"/>
  <c r="AB66" i="16"/>
  <c r="J7" i="16"/>
  <c r="N7" i="16"/>
  <c r="F54" i="16"/>
  <c r="J54" i="16"/>
  <c r="AA173" i="16"/>
  <c r="G27" i="31"/>
  <c r="AB21" i="10"/>
  <c r="AB42" i="16"/>
  <c r="X58" i="16"/>
  <c r="Z58" i="16" s="1"/>
  <c r="T54" i="16"/>
  <c r="T100" i="16" s="1"/>
  <c r="AB155" i="16"/>
  <c r="G169" i="16"/>
  <c r="G211" i="16" s="1"/>
  <c r="AA172" i="16"/>
  <c r="H191" i="16"/>
  <c r="L191" i="16"/>
  <c r="P191" i="16"/>
  <c r="Z11" i="16"/>
  <c r="T7" i="9"/>
  <c r="T21" i="9" s="1"/>
  <c r="AB7" i="9"/>
  <c r="AB21" i="9" s="1"/>
  <c r="T7" i="10"/>
  <c r="X7" i="10"/>
  <c r="X35" i="10" s="1"/>
  <c r="AB7" i="10"/>
  <c r="Z69" i="16"/>
  <c r="N7" i="9"/>
  <c r="N21" i="9" s="1"/>
  <c r="U169" i="16"/>
  <c r="F191" i="16"/>
  <c r="J191" i="16"/>
  <c r="R191" i="16"/>
  <c r="Z7" i="10"/>
  <c r="AA8" i="16"/>
  <c r="F169" i="16"/>
  <c r="J169" i="16"/>
  <c r="R169" i="16"/>
  <c r="X35" i="31"/>
  <c r="Y27" i="31"/>
  <c r="AC27" i="31"/>
  <c r="L35" i="31"/>
  <c r="AA29" i="16"/>
  <c r="AB29" i="16"/>
  <c r="AA24" i="16"/>
  <c r="AB24" i="16"/>
  <c r="M7" i="9"/>
  <c r="M21" i="9" s="1"/>
  <c r="AB22" i="16"/>
  <c r="AA22" i="16"/>
  <c r="E7" i="16"/>
  <c r="X121" i="16"/>
  <c r="AB121" i="16" s="1"/>
  <c r="AA125" i="16"/>
  <c r="AB165" i="16"/>
  <c r="AB177" i="16"/>
  <c r="AA200" i="16"/>
  <c r="AA205" i="16"/>
  <c r="AB208" i="16"/>
  <c r="AB210" i="16"/>
  <c r="F7" i="10"/>
  <c r="J7" i="10"/>
  <c r="H21" i="10"/>
  <c r="L21" i="10"/>
  <c r="V7" i="10"/>
  <c r="S169" i="16"/>
  <c r="AA47" i="16"/>
  <c r="AB96" i="16"/>
  <c r="AA62" i="16"/>
  <c r="AA81" i="16"/>
  <c r="E130" i="16"/>
  <c r="U130" i="16"/>
  <c r="K130" i="16"/>
  <c r="K167" i="16" s="1"/>
  <c r="AB154" i="16"/>
  <c r="L169" i="16"/>
  <c r="P169" i="16"/>
  <c r="AB183" i="16"/>
  <c r="D47" i="19"/>
  <c r="K27" i="31"/>
  <c r="T27" i="31"/>
  <c r="X27" i="31"/>
  <c r="Q12" i="9"/>
  <c r="S7" i="10"/>
  <c r="P130" i="16"/>
  <c r="P167" i="16" s="1"/>
  <c r="Y130" i="16"/>
  <c r="S21" i="10"/>
  <c r="AA21" i="10"/>
  <c r="U24" i="45"/>
  <c r="N7" i="10"/>
  <c r="AB11" i="16"/>
  <c r="K7" i="16"/>
  <c r="O7" i="16"/>
  <c r="V7" i="16"/>
  <c r="H54" i="16"/>
  <c r="H100" i="16" s="1"/>
  <c r="AB73" i="16"/>
  <c r="AA92" i="16"/>
  <c r="AA166" i="16"/>
  <c r="AB174" i="16"/>
  <c r="K169" i="16"/>
  <c r="AA178" i="16"/>
  <c r="C48" i="19"/>
  <c r="AA77" i="16"/>
  <c r="G130" i="16"/>
  <c r="G167" i="16" s="1"/>
  <c r="AB199" i="16"/>
  <c r="AA199" i="16"/>
  <c r="AE13" i="31"/>
  <c r="AE15" i="31" s="1"/>
  <c r="Z188" i="16"/>
  <c r="Z186" i="16"/>
  <c r="Z189" i="16"/>
  <c r="Z187" i="16"/>
  <c r="Z182" i="16"/>
  <c r="B8" i="9"/>
  <c r="L7" i="9"/>
  <c r="L21" i="9" s="1"/>
  <c r="K54" i="16"/>
  <c r="O54" i="16"/>
  <c r="H130" i="16"/>
  <c r="AB159" i="16"/>
  <c r="T169" i="16"/>
  <c r="J167" i="16"/>
  <c r="U167" i="16"/>
  <c r="O130" i="16"/>
  <c r="S130" i="16"/>
  <c r="S167" i="16" s="1"/>
  <c r="W130" i="16"/>
  <c r="W167" i="16" s="1"/>
  <c r="M130" i="16"/>
  <c r="M167" i="16" s="1"/>
  <c r="O35" i="31"/>
  <c r="S32" i="27"/>
  <c r="S33" i="27" s="1"/>
  <c r="D7" i="9"/>
  <c r="D21" i="9" s="1"/>
  <c r="H7" i="9"/>
  <c r="H21" i="9" s="1"/>
  <c r="AA7" i="10"/>
  <c r="Q16" i="10"/>
  <c r="AD16" i="10"/>
  <c r="L18" i="27"/>
  <c r="G35" i="31"/>
  <c r="E7" i="10"/>
  <c r="I7" i="10"/>
  <c r="E35" i="31"/>
  <c r="P25" i="31"/>
  <c r="G7" i="9"/>
  <c r="G21" i="9" s="1"/>
  <c r="AD12" i="9"/>
  <c r="H7" i="10"/>
  <c r="L7" i="10"/>
  <c r="X19" i="16"/>
  <c r="AA19" i="16" s="1"/>
  <c r="AA45" i="16"/>
  <c r="W54" i="16"/>
  <c r="W100" i="16" s="1"/>
  <c r="AA142" i="16"/>
  <c r="AA143" i="16"/>
  <c r="AA144" i="16"/>
  <c r="AA158" i="16"/>
  <c r="AB163" i="16"/>
  <c r="AB192" i="16"/>
  <c r="T191" i="16"/>
  <c r="Y191" i="16"/>
  <c r="P34" i="31"/>
  <c r="O30" i="10"/>
  <c r="AB170" i="16"/>
  <c r="AB190" i="16"/>
  <c r="P32" i="27"/>
  <c r="P33" i="27" s="1"/>
  <c r="S35" i="31"/>
  <c r="S13" i="27"/>
  <c r="AF13" i="27" s="1"/>
  <c r="AF15" i="27"/>
  <c r="C7" i="9"/>
  <c r="C21" i="9" s="1"/>
  <c r="O8" i="10"/>
  <c r="C21" i="10"/>
  <c r="O22" i="10"/>
  <c r="R7" i="16"/>
  <c r="R100" i="16" s="1"/>
  <c r="AB15" i="16"/>
  <c r="AB18" i="16"/>
  <c r="G54" i="16"/>
  <c r="N54" i="16"/>
  <c r="P54" i="16"/>
  <c r="P100" i="16" s="1"/>
  <c r="Y54" i="16"/>
  <c r="AA121" i="16"/>
  <c r="AB128" i="16"/>
  <c r="AB136" i="16"/>
  <c r="AB149" i="16"/>
  <c r="O169" i="16"/>
  <c r="V169" i="16"/>
  <c r="H169" i="16"/>
  <c r="AB186" i="16"/>
  <c r="AB187" i="16"/>
  <c r="AB188" i="16"/>
  <c r="AB189" i="16"/>
  <c r="E191" i="16"/>
  <c r="E211" i="16" s="1"/>
  <c r="I18" i="27"/>
  <c r="M18" i="27"/>
  <c r="O16" i="10"/>
  <c r="I7" i="16"/>
  <c r="I100" i="16" s="1"/>
  <c r="S7" i="16"/>
  <c r="Y7" i="16"/>
  <c r="AB33" i="16"/>
  <c r="AB38" i="16"/>
  <c r="AB41" i="16"/>
  <c r="L54" i="16"/>
  <c r="V54" i="16"/>
  <c r="AA78" i="16"/>
  <c r="E102" i="16"/>
  <c r="E167" i="16" s="1"/>
  <c r="AA129" i="16"/>
  <c r="Q130" i="16"/>
  <c r="Q167" i="16" s="1"/>
  <c r="AA150" i="16"/>
  <c r="AB157" i="16"/>
  <c r="AB162" i="16"/>
  <c r="I169" i="16"/>
  <c r="AB179" i="16"/>
  <c r="AB195" i="16"/>
  <c r="O191" i="16"/>
  <c r="S191" i="16"/>
  <c r="W191" i="16"/>
  <c r="AA203" i="16"/>
  <c r="V191" i="16"/>
  <c r="N191" i="16"/>
  <c r="S27" i="31"/>
  <c r="AD8" i="10"/>
  <c r="T35" i="31"/>
  <c r="AB35" i="31"/>
  <c r="D7" i="10"/>
  <c r="U35" i="10"/>
  <c r="F35" i="31"/>
  <c r="J35" i="31"/>
  <c r="N35" i="31"/>
  <c r="I7" i="9"/>
  <c r="I21" i="9" s="1"/>
  <c r="U7" i="9"/>
  <c r="U21" i="9" s="1"/>
  <c r="Y7" i="9"/>
  <c r="Y21" i="9" s="1"/>
  <c r="AC7" i="9"/>
  <c r="AC21" i="9" s="1"/>
  <c r="D21" i="10"/>
  <c r="E21" i="10"/>
  <c r="I21" i="10"/>
  <c r="R21" i="10"/>
  <c r="V21" i="10"/>
  <c r="Z21" i="10"/>
  <c r="W21" i="10"/>
  <c r="W35" i="10" s="1"/>
  <c r="S9" i="27"/>
  <c r="S18" i="27" s="1"/>
  <c r="W35" i="31"/>
  <c r="AA35" i="31"/>
  <c r="F7" i="9"/>
  <c r="F21" i="9" s="1"/>
  <c r="R7" i="9"/>
  <c r="R21" i="9" s="1"/>
  <c r="V7" i="9"/>
  <c r="V21" i="9" s="1"/>
  <c r="Z7" i="9"/>
  <c r="Z21" i="9" s="1"/>
  <c r="G7" i="10"/>
  <c r="P36" i="31"/>
  <c r="O13" i="9"/>
  <c r="O12" i="9" s="1"/>
  <c r="B12" i="9"/>
  <c r="F7" i="16"/>
  <c r="AA13" i="16"/>
  <c r="AB197" i="16"/>
  <c r="AA197" i="16"/>
  <c r="P10" i="31"/>
  <c r="C13" i="31"/>
  <c r="P13" i="31" s="1"/>
  <c r="Q8" i="10"/>
  <c r="R7" i="10"/>
  <c r="Y167" i="16"/>
  <c r="AB88" i="16"/>
  <c r="C32" i="27"/>
  <c r="C33" i="27" s="1"/>
  <c r="U7" i="16"/>
  <c r="H167" i="16"/>
  <c r="R25" i="31"/>
  <c r="R27" i="31" s="1"/>
  <c r="X69" i="16"/>
  <c r="AA69" i="16" s="1"/>
  <c r="AB13" i="16"/>
  <c r="AB86" i="16"/>
  <c r="AA86" i="16"/>
  <c r="AB161" i="16"/>
  <c r="AA161" i="16"/>
  <c r="X201" i="16"/>
  <c r="AA201" i="16" s="1"/>
  <c r="Z148" i="16"/>
  <c r="X148" i="16"/>
  <c r="AB148" i="16" s="1"/>
  <c r="P37" i="31"/>
  <c r="AA61" i="16"/>
  <c r="AB61" i="16"/>
  <c r="AA99" i="16"/>
  <c r="AB99" i="16"/>
  <c r="AA124" i="16"/>
  <c r="AB124" i="16"/>
  <c r="X176" i="16"/>
  <c r="AA176" i="16" s="1"/>
  <c r="AB181" i="16"/>
  <c r="AA181" i="16"/>
  <c r="AB207" i="16"/>
  <c r="AA207" i="16"/>
  <c r="Z135" i="16"/>
  <c r="Z134" i="16"/>
  <c r="AB156" i="16"/>
  <c r="AA58" i="16"/>
  <c r="AB58" i="16"/>
  <c r="D130" i="16"/>
  <c r="AB44" i="16"/>
  <c r="O8" i="9"/>
  <c r="P211" i="16"/>
  <c r="E32" i="19"/>
  <c r="T21" i="10"/>
  <c r="Q22" i="10"/>
  <c r="Q8" i="9"/>
  <c r="AD9" i="9"/>
  <c r="AD8" i="9" s="1"/>
  <c r="AD7" i="9" s="1"/>
  <c r="AD21" i="9" s="1"/>
  <c r="M7" i="16"/>
  <c r="M100" i="16" s="1"/>
  <c r="T130" i="16"/>
  <c r="T167" i="16" s="1"/>
  <c r="K191" i="16"/>
  <c r="K211" i="16" s="1"/>
  <c r="I24" i="45"/>
  <c r="AA43" i="16"/>
  <c r="AA26" i="16"/>
  <c r="AA133" i="16"/>
  <c r="D102" i="16"/>
  <c r="AB60" i="16"/>
  <c r="AB31" i="16"/>
  <c r="AB68" i="16"/>
  <c r="AB48" i="16"/>
  <c r="B22" i="10"/>
  <c r="C13" i="27"/>
  <c r="P13" i="27" s="1"/>
  <c r="C25" i="31"/>
  <c r="G7" i="16"/>
  <c r="G100" i="16" s="1"/>
  <c r="AB20" i="16"/>
  <c r="AA50" i="16"/>
  <c r="AB93" i="16"/>
  <c r="AA95" i="16"/>
  <c r="O167" i="16"/>
  <c r="I130" i="16"/>
  <c r="I167" i="16" s="1"/>
  <c r="AB151" i="16"/>
  <c r="AA153" i="16"/>
  <c r="N169" i="16"/>
  <c r="AA198" i="16"/>
  <c r="R34" i="31"/>
  <c r="R35" i="31" s="1"/>
  <c r="G35" i="10"/>
  <c r="AA147" i="16"/>
  <c r="AB147" i="16"/>
  <c r="AA206" i="16"/>
  <c r="AA126" i="16"/>
  <c r="AB14" i="16"/>
  <c r="L130" i="16"/>
  <c r="L167" i="16" s="1"/>
  <c r="Y169" i="16"/>
  <c r="Y211" i="16" s="1"/>
  <c r="I191" i="16"/>
  <c r="AF32" i="27"/>
  <c r="AF33" i="27" s="1"/>
  <c r="Q9" i="13"/>
  <c r="AD10" i="13"/>
  <c r="AD35" i="31"/>
  <c r="F21" i="10"/>
  <c r="F35" i="10" s="1"/>
  <c r="J21" i="10"/>
  <c r="N21" i="10"/>
  <c r="AD22" i="10"/>
  <c r="AD21" i="10" s="1"/>
  <c r="V27" i="31"/>
  <c r="V35" i="31"/>
  <c r="Z27" i="31"/>
  <c r="Z35" i="31"/>
  <c r="I35" i="31"/>
  <c r="M35" i="31"/>
  <c r="Z204" i="16"/>
  <c r="Z195" i="16"/>
  <c r="Z196" i="16"/>
  <c r="Z207" i="16"/>
  <c r="Z56" i="16"/>
  <c r="AE37" i="31"/>
  <c r="N211" i="16" l="1"/>
  <c r="J100" i="16"/>
  <c r="E35" i="10"/>
  <c r="H35" i="10"/>
  <c r="L211" i="16"/>
  <c r="H211" i="16"/>
  <c r="U211" i="16"/>
  <c r="E100" i="16"/>
  <c r="E213" i="16" s="1"/>
  <c r="D211" i="16"/>
  <c r="T211" i="16"/>
  <c r="K100" i="16"/>
  <c r="S100" i="16"/>
  <c r="S213" i="16" s="1"/>
  <c r="O8" i="13"/>
  <c r="O18" i="13" s="1"/>
  <c r="O19" i="13" s="1"/>
  <c r="Z202" i="16"/>
  <c r="C24" i="45"/>
  <c r="O9" i="13"/>
  <c r="V23" i="45"/>
  <c r="V35" i="10"/>
  <c r="O100" i="16"/>
  <c r="Q211" i="16"/>
  <c r="Q213" i="16" s="1"/>
  <c r="J35" i="10"/>
  <c r="S211" i="16"/>
  <c r="Z175" i="16"/>
  <c r="Z169" i="16"/>
  <c r="Z190" i="16"/>
  <c r="U100" i="16"/>
  <c r="F100" i="16"/>
  <c r="AF9" i="27"/>
  <c r="T35" i="10"/>
  <c r="AC35" i="10"/>
  <c r="AA35" i="10"/>
  <c r="X54" i="16"/>
  <c r="AA54" i="16" s="1"/>
  <c r="R211" i="16"/>
  <c r="R213" i="16" s="1"/>
  <c r="J211" i="16"/>
  <c r="J213" i="16" s="1"/>
  <c r="C35" i="10"/>
  <c r="D35" i="10"/>
  <c r="I35" i="10"/>
  <c r="L35" i="10"/>
  <c r="O21" i="10"/>
  <c r="P35" i="31"/>
  <c r="Y35" i="10"/>
  <c r="M213" i="16"/>
  <c r="C27" i="31"/>
  <c r="Q21" i="10"/>
  <c r="P213" i="16"/>
  <c r="AB19" i="16"/>
  <c r="C35" i="31"/>
  <c r="X7" i="16"/>
  <c r="AB7" i="16" s="1"/>
  <c r="B7" i="9"/>
  <c r="B21" i="9" s="1"/>
  <c r="Z35" i="10"/>
  <c r="W211" i="16"/>
  <c r="W213" i="16" s="1"/>
  <c r="N100" i="16"/>
  <c r="N213" i="16" s="1"/>
  <c r="F211" i="16"/>
  <c r="L100" i="16"/>
  <c r="N35" i="10"/>
  <c r="K213" i="16"/>
  <c r="Q7" i="9"/>
  <c r="Q21" i="9" s="1"/>
  <c r="AD7" i="10"/>
  <c r="AD35" i="10" s="1"/>
  <c r="V100" i="16"/>
  <c r="AA204" i="16"/>
  <c r="AB35" i="10"/>
  <c r="AB176" i="16"/>
  <c r="S35" i="10"/>
  <c r="H213" i="16"/>
  <c r="AB201" i="16"/>
  <c r="AE35" i="31"/>
  <c r="B7" i="10"/>
  <c r="AE27" i="31"/>
  <c r="G213" i="16"/>
  <c r="Y100" i="16"/>
  <c r="Y213" i="16" s="1"/>
  <c r="O211" i="16"/>
  <c r="O213" i="16" s="1"/>
  <c r="O7" i="10"/>
  <c r="B21" i="10"/>
  <c r="V211" i="16"/>
  <c r="AD22" i="9"/>
  <c r="AF18" i="27"/>
  <c r="AG18" i="27" s="1"/>
  <c r="AD9" i="13"/>
  <c r="Q8" i="13"/>
  <c r="Z8" i="16"/>
  <c r="Z7" i="16"/>
  <c r="X130" i="16"/>
  <c r="AB130" i="16" s="1"/>
  <c r="R35" i="10"/>
  <c r="Q7" i="10"/>
  <c r="T213" i="16"/>
  <c r="AB69" i="16"/>
  <c r="C18" i="27"/>
  <c r="X191" i="16"/>
  <c r="AB191" i="16" s="1"/>
  <c r="AA148" i="16"/>
  <c r="I211" i="16"/>
  <c r="O7" i="9"/>
  <c r="O21" i="9" s="1"/>
  <c r="X169" i="16"/>
  <c r="AB169" i="16" s="1"/>
  <c r="Z131" i="16"/>
  <c r="D167" i="16"/>
  <c r="X102" i="16"/>
  <c r="AA102" i="16" s="1"/>
  <c r="P18" i="27"/>
  <c r="Q18" i="27" s="1"/>
  <c r="P15" i="31"/>
  <c r="P27" i="31"/>
  <c r="Z191" i="16"/>
  <c r="Z55" i="16"/>
  <c r="U213" i="16" l="1"/>
  <c r="L213" i="16"/>
  <c r="O35" i="10"/>
  <c r="O36" i="10" s="1"/>
  <c r="Z211" i="16"/>
  <c r="AA7" i="16"/>
  <c r="B35" i="10"/>
  <c r="X211" i="16"/>
  <c r="Q35" i="10"/>
  <c r="F213" i="16"/>
  <c r="AD36" i="10"/>
  <c r="I213" i="16"/>
  <c r="X100" i="16"/>
  <c r="AA100" i="16" s="1"/>
  <c r="V213" i="16"/>
  <c r="AB102" i="16"/>
  <c r="O22" i="9"/>
  <c r="X167" i="16"/>
  <c r="AB167" i="16" s="1"/>
  <c r="AD8" i="13"/>
  <c r="AD18" i="13" s="1"/>
  <c r="Q18" i="13"/>
  <c r="AA169" i="16"/>
  <c r="D213" i="16"/>
  <c r="AA191" i="16"/>
  <c r="Z54" i="16"/>
  <c r="Z213" i="16" l="1"/>
  <c r="X213" i="16"/>
  <c r="AA213" i="16" s="1"/>
  <c r="AD19" i="13"/>
</calcChain>
</file>

<file path=xl/sharedStrings.xml><?xml version="1.0" encoding="utf-8"?>
<sst xmlns="http://schemas.openxmlformats.org/spreadsheetml/2006/main" count="1438" uniqueCount="739">
  <si>
    <t>Обесценение</t>
  </si>
  <si>
    <t>Активы</t>
  </si>
  <si>
    <t>Обязательства</t>
  </si>
  <si>
    <t>Расходы будущих периодов</t>
  </si>
  <si>
    <t>Авансы, оплаченные за долгосрочные активы</t>
  </si>
  <si>
    <t>Основные средства и строительство</t>
  </si>
  <si>
    <t>Оборудование, подлежащее лизингу</t>
  </si>
  <si>
    <t>Финансовые активы, имеющиеся в наличии для продажи</t>
  </si>
  <si>
    <t>ИТОГО</t>
  </si>
  <si>
    <t>Резерв на обесценение на конец периода</t>
  </si>
  <si>
    <t>Средства в кредитных учреждениях</t>
  </si>
  <si>
    <t>Переоценка</t>
  </si>
  <si>
    <t xml:space="preserve">Отчетный период </t>
  </si>
  <si>
    <t>Прочие долгосрочные активы</t>
  </si>
  <si>
    <t>Прочие авансы за долгосрочные активы</t>
  </si>
  <si>
    <t>Перевод в ТМЗ</t>
  </si>
  <si>
    <t>Долговые ценные бумаги, классифицированные как займы</t>
  </si>
  <si>
    <t xml:space="preserve">Накопленный износ, амортизация и обесценение </t>
  </si>
  <si>
    <t>Минус: резерв на обесценение</t>
  </si>
  <si>
    <t>текст</t>
  </si>
  <si>
    <t>Примечание. В случае, если Компания использует метод учета по себестоимости и не имеет возможности указать справедливую стоимость инвестиционной недвижимости, необходимос указать : (1) описание инвестнедвижимости, (2) причины, в силу которых справедливая стоимость не может быть достоверно определена с достаточной степенью достоверности, (3) по возможности, границы оценок, в которых, скорее всего, находится справедливая стоимость.</t>
  </si>
  <si>
    <t>Описание причин (при невозможности определения справедливой стоимости)</t>
  </si>
  <si>
    <t>Движение в резерве по обесценению по товарно-материальным запасам:</t>
  </si>
  <si>
    <t>Минус: резерв до чистой стоимости реализации</t>
  </si>
  <si>
    <t>Тенге</t>
  </si>
  <si>
    <t>Отчетный период</t>
  </si>
  <si>
    <t xml:space="preserve"> </t>
  </si>
  <si>
    <t>При применении учета по модели себестоимости:</t>
  </si>
  <si>
    <t>Налог на сверхприбыль</t>
  </si>
  <si>
    <t>НДС</t>
  </si>
  <si>
    <t>Резерв на обесценение на начало периода</t>
  </si>
  <si>
    <t>Списано за счет резерва</t>
  </si>
  <si>
    <t>Изменение в учетной оценке</t>
  </si>
  <si>
    <t>Прекращенная деятельность</t>
  </si>
  <si>
    <t>Восстановление обесценения</t>
  </si>
  <si>
    <t>Прочие расходы</t>
  </si>
  <si>
    <t>Объекты недвижимости</t>
  </si>
  <si>
    <t>Переводы из нематериальных активов</t>
  </si>
  <si>
    <t>Приобретения</t>
  </si>
  <si>
    <t>в том числе:</t>
  </si>
  <si>
    <t>Сырье и материалы</t>
  </si>
  <si>
    <t xml:space="preserve">Текущая часть </t>
  </si>
  <si>
    <t>Амортизация дисконта</t>
  </si>
  <si>
    <t>Вознаграждение (купон) по договору</t>
  </si>
  <si>
    <t>Амортизация дисконта долгосрочной кредиторской задолженности</t>
  </si>
  <si>
    <t>Расходы по выплате обязательных дивидендов по привилегированным акциям</t>
  </si>
  <si>
    <t>Финансовые активы, учитываемые по справедливой стоимости через прибыль/убыток</t>
  </si>
  <si>
    <t>Финансовые активы, удерживаемые до погашения</t>
  </si>
  <si>
    <t>Справедливая стоимость</t>
  </si>
  <si>
    <t>Поступления при объединении предприятий</t>
  </si>
  <si>
    <t>Расходы по износу и амортизации</t>
  </si>
  <si>
    <t>Износ и амортизация по выбытиям</t>
  </si>
  <si>
    <t xml:space="preserve">Начислено </t>
  </si>
  <si>
    <t>Восстановлено</t>
  </si>
  <si>
    <t>USD</t>
  </si>
  <si>
    <t>EURO</t>
  </si>
  <si>
    <t>В другой валюте</t>
  </si>
  <si>
    <t>Аналогичный прошлый период</t>
  </si>
  <si>
    <t>Перевод из ТМЗ</t>
  </si>
  <si>
    <t>Прочие переводы и перегруппировки</t>
  </si>
  <si>
    <t>Приобретения посредством объединения предприятий</t>
  </si>
  <si>
    <t>Поступления по финансовой аренде</t>
  </si>
  <si>
    <t>Переводы в основные средства</t>
  </si>
  <si>
    <t>Переводы из основных средств</t>
  </si>
  <si>
    <t>Внутри Группы</t>
  </si>
  <si>
    <t>Внешние</t>
  </si>
  <si>
    <t>Всего</t>
  </si>
  <si>
    <t>Денежные средства и их эквиваленты</t>
  </si>
  <si>
    <t>Прочие</t>
  </si>
  <si>
    <t>Историческая стоимость с учетом износа и обесценения</t>
  </si>
  <si>
    <t>Расходы по вознаграждению:</t>
  </si>
  <si>
    <t>Вознаграждение по банковским гарантиям</t>
  </si>
  <si>
    <t>Торговые ценные бумаги</t>
  </si>
  <si>
    <t>Выпущенные долговые ценные бумаги (облигации)</t>
  </si>
  <si>
    <t>Товарно-материальные запасы в качестве обеспечения</t>
  </si>
  <si>
    <t>Российский рубль</t>
  </si>
  <si>
    <t>Выбытия по прекращенной деятельности</t>
  </si>
  <si>
    <t>Потеря контроля над дочерней компанией</t>
  </si>
  <si>
    <t xml:space="preserve">Готовая продукция </t>
  </si>
  <si>
    <t>Незавершенное производство</t>
  </si>
  <si>
    <t>Выбытия</t>
  </si>
  <si>
    <t xml:space="preserve">Займы выданные </t>
  </si>
  <si>
    <t>Займы</t>
  </si>
  <si>
    <t>Долгосрочная часть</t>
  </si>
  <si>
    <t>контроль</t>
  </si>
  <si>
    <t>Итого</t>
  </si>
  <si>
    <t>Укажите дополнительную информацию по товарно-материальным запасам (обязательно)</t>
  </si>
  <si>
    <t>Переводы из активов для продажи</t>
  </si>
  <si>
    <t>Переводы в активы для продажи</t>
  </si>
  <si>
    <t>Переводы в нематериальные активы</t>
  </si>
  <si>
    <t>Инвестиционная недвижимость</t>
  </si>
  <si>
    <t>Перевод в инвестиционную недвижимость</t>
  </si>
  <si>
    <t>Перевод из инвестиционной недвижимости</t>
  </si>
  <si>
    <t>Укажите дополнительную информацию по инвестиционной недвижимости (обязательно)</t>
  </si>
  <si>
    <t>Стоимость инвестиционной недвижимости по группам активов</t>
  </si>
  <si>
    <t>Земельные участки</t>
  </si>
  <si>
    <t>Автотранспорт</t>
  </si>
  <si>
    <t>Движение резервов по обесценению:</t>
  </si>
  <si>
    <t>На конец отчетного периода</t>
  </si>
  <si>
    <t>На начало отчетного периода</t>
  </si>
  <si>
    <t>Балансовая стоимость на конец периода</t>
  </si>
  <si>
    <t>Период, за который составляется отчетность (с нарастающим итогом):</t>
  </si>
  <si>
    <t>Авансы полученные</t>
  </si>
  <si>
    <t>Первоначальная стоимость на конец периода</t>
  </si>
  <si>
    <t>Таблица 1</t>
  </si>
  <si>
    <t>Таблица 2</t>
  </si>
  <si>
    <t>Таблица 3</t>
  </si>
  <si>
    <t>№ строки</t>
  </si>
  <si>
    <t>Таблица 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</si>
  <si>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</si>
  <si>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</si>
  <si>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</si>
  <si>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</si>
  <si>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</si>
  <si>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</si>
  <si>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</si>
  <si>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</si>
  <si>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</si>
  <si>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</si>
  <si>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</si>
  <si>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</si>
  <si>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</si>
  <si>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</si>
  <si>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</si>
  <si>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</si>
  <si>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123</t>
  </si>
  <si>
    <t>Инвестиционная недвижимость заложенные в качестве обеспечения по займу по балансовой стоимости</t>
  </si>
  <si>
    <t>Займы полученные ВГОО</t>
  </si>
  <si>
    <t>Изменения в учетной оценке</t>
  </si>
  <si>
    <t>Перевод из инвестиционной собственности</t>
  </si>
  <si>
    <t>Перевод в инвестиционную собственность</t>
  </si>
  <si>
    <t>Код строки</t>
  </si>
  <si>
    <t>Незавершенное строительство</t>
  </si>
  <si>
    <t>Наименование показателей</t>
  </si>
  <si>
    <t>Расходы по реализации</t>
  </si>
  <si>
    <t>Административные расходы</t>
  </si>
  <si>
    <t>Прочие курсовые разницы</t>
  </si>
  <si>
    <t>Спонсорская помощь</t>
  </si>
  <si>
    <t>Процентные доходы :</t>
  </si>
  <si>
    <t>Процентные доходы ВГОО: Займы выданные - Вознаграждение (купон) по договору</t>
  </si>
  <si>
    <t>Процентные доходы ВГОО: Займы выданные - Амортизация дисконта</t>
  </si>
  <si>
    <t>Процентные доходы внешние: Займы выданные</t>
  </si>
  <si>
    <t>Процентные доходы ВГОО: Средства в кредитных учреждениях - Вознаграждение (купон) по договору</t>
  </si>
  <si>
    <t>Процентные доходы ВГОО: Средства в кредитных учреждениях - Амортизация дисконта</t>
  </si>
  <si>
    <t>Процентные доходы внешние: Средства в кредитных учреждениях</t>
  </si>
  <si>
    <t>Процентные доходы: Денежные средства и их эквиваленты</t>
  </si>
  <si>
    <t>Прочие процентные доходы</t>
  </si>
  <si>
    <t xml:space="preserve">Дивиденды полученные </t>
  </si>
  <si>
    <t xml:space="preserve">Финансовые доходы по гарантиям </t>
  </si>
  <si>
    <t xml:space="preserve">Прочие финансовые доходы </t>
  </si>
  <si>
    <t>Займы и облигации внешние</t>
  </si>
  <si>
    <t>Прочие процентные расходы</t>
  </si>
  <si>
    <t>Доходы от переоценки активов/обязательств в иностранной валюте</t>
  </si>
  <si>
    <t>Расходы от переоценки активов/обязательств в иностранной вал</t>
  </si>
  <si>
    <t>Доход (убыток) от курсовой разницы</t>
  </si>
  <si>
    <t>Товарно-материальные запасы</t>
  </si>
  <si>
    <t>Показатели</t>
  </si>
  <si>
    <t>№ строки по балансу</t>
  </si>
  <si>
    <t>РБП</t>
  </si>
  <si>
    <t>дивиденды</t>
  </si>
  <si>
    <t>прочие</t>
  </si>
  <si>
    <t>прочие выплаты</t>
  </si>
  <si>
    <t>авансы выданные</t>
  </si>
  <si>
    <t>прочие поступления</t>
  </si>
  <si>
    <t>авансы полученные</t>
  </si>
  <si>
    <t>прочая выручка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</si>
  <si>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</si>
  <si>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</si>
  <si>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 xml:space="preserve">Чистое поступление денежных средств по финансовой деятельности </t>
  </si>
  <si>
    <t>3299.3</t>
  </si>
  <si>
    <t>Авансы, выданные под строительство соцобъекта</t>
  </si>
  <si>
    <t>3299.2</t>
  </si>
  <si>
    <t>Выплаты основного долга по финансовому лизингу</t>
  </si>
  <si>
    <t>3299.1</t>
  </si>
  <si>
    <t>Расходы по организации кредита</t>
  </si>
  <si>
    <t xml:space="preserve">Прочие выплаты </t>
  </si>
  <si>
    <t>прочие выплаты неконтролирующим собственникам</t>
  </si>
  <si>
    <t>прочие выплаты акционерам материнской компании</t>
  </si>
  <si>
    <t>Прочие выплаты</t>
  </si>
  <si>
    <t>дивиденды выплаченные неконтролирующим собственникам</t>
  </si>
  <si>
    <t>дивиденды выплаченные акционерам материнской компании</t>
  </si>
  <si>
    <t>Дивиденды выплаченные</t>
  </si>
  <si>
    <t>Выплаты по Займам, предоставленным Национальными Банками других государств</t>
  </si>
  <si>
    <t>Выплаты по Займам, предоставленным Национальным Банком РК</t>
  </si>
  <si>
    <t>Выплаты по Займам из Национального фонда РК</t>
  </si>
  <si>
    <t>Выплаты по Займам из Республиканского бюджета РК</t>
  </si>
  <si>
    <t xml:space="preserve">Погашение основного долга по обязательствам по финансовой аренде </t>
  </si>
  <si>
    <t>Погашение выпущенных долговых ценных бумаг (облигаций)</t>
  </si>
  <si>
    <t>Выплата основного долга по долгосрочным займам полученным</t>
  </si>
  <si>
    <t>Выплата основного долга по краткосрочным займам полученным</t>
  </si>
  <si>
    <t>Приобретение собственных акций</t>
  </si>
  <si>
    <t>Выбытие денежных средств, всего</t>
  </si>
  <si>
    <t xml:space="preserve">Прочие поступления </t>
  </si>
  <si>
    <t>Поступления по Займам, предоставленным Национальными Банками других государств</t>
  </si>
  <si>
    <t>Поступления по Займам, предоставленным Национальным Банком РК</t>
  </si>
  <si>
    <t>Поступления по Займам из Национального фонда РК</t>
  </si>
  <si>
    <t>Поступления по Займам из Республиканского бюджета РК</t>
  </si>
  <si>
    <t>Поступления по выпущенным долговым ценным бумагам (облигациям)</t>
  </si>
  <si>
    <t>Продажа собственных акций (не первичное размещение)</t>
  </si>
  <si>
    <t>Поступления по долгосрочным займам полученным</t>
  </si>
  <si>
    <t>Поступления по краткосрочным займам полученным</t>
  </si>
  <si>
    <t>прочие взносы НЕконтролирующих собственников</t>
  </si>
  <si>
    <t>размещение акций на фондовых рынках НЕконтролирующим собственникам</t>
  </si>
  <si>
    <t>прочие взносы контролирующих собственников</t>
  </si>
  <si>
    <t>взносы контролирующих собственников за счет Республиканского бюджета</t>
  </si>
  <si>
    <t>размещение акций на фондовых рынках контролирующим собственникам</t>
  </si>
  <si>
    <t xml:space="preserve">Поступления от выпуска акций дочерних организаций </t>
  </si>
  <si>
    <t>Поступления от выпуска акций и взносы в уставный капитал</t>
  </si>
  <si>
    <t>Поступление денежных средств, всего</t>
  </si>
  <si>
    <t xml:space="preserve">Движение денежных средств по финансовой деятельности </t>
  </si>
  <si>
    <t>Чистое поступление денежных средств по инвестиционной деятельности</t>
  </si>
  <si>
    <t>2299.18</t>
  </si>
  <si>
    <t>Сальдо по переданному дочернему предприятию</t>
  </si>
  <si>
    <t>2299.17</t>
  </si>
  <si>
    <t>ДС, ограниченные в использовании, квалифицированы как прочие долгосрочные активы</t>
  </si>
  <si>
    <t>2299.16</t>
  </si>
  <si>
    <t>Авансы на приобретение других долгосрочных активов</t>
  </si>
  <si>
    <t>2299.15</t>
  </si>
  <si>
    <t>Авансы на приобретение НМА</t>
  </si>
  <si>
    <t>2299.14</t>
  </si>
  <si>
    <t>Авансы на приобретение ОС</t>
  </si>
  <si>
    <t>2299.13</t>
  </si>
  <si>
    <t>Выплата по исполнительному листу</t>
  </si>
  <si>
    <t>2299.12</t>
  </si>
  <si>
    <t>НДС в выбытие денег на приобретение ОС и др. долгосроч. Активов</t>
  </si>
  <si>
    <t>2299.11</t>
  </si>
  <si>
    <t>Расчеты с бюджетом по прочим налогам</t>
  </si>
  <si>
    <t>2299.10</t>
  </si>
  <si>
    <t>2299.9</t>
  </si>
  <si>
    <t>Расчеты с бюджетом по ИПН</t>
  </si>
  <si>
    <t>2299.8</t>
  </si>
  <si>
    <t>Расчеты с бюджетом по КПН</t>
  </si>
  <si>
    <t>2299.7</t>
  </si>
  <si>
    <t>Соц. отчисления</t>
  </si>
  <si>
    <t>2299.6</t>
  </si>
  <si>
    <t>Пенсионные отчисления</t>
  </si>
  <si>
    <t>2299.5</t>
  </si>
  <si>
    <t>Выдано подотчетных сумм</t>
  </si>
  <si>
    <t>2299.4</t>
  </si>
  <si>
    <t>Авансы выданные и авансы под поставку оборудования</t>
  </si>
  <si>
    <t>2299.3</t>
  </si>
  <si>
    <t>Выплата алиментов</t>
  </si>
  <si>
    <t>2299.2</t>
  </si>
  <si>
    <t>Выдача займов сотрудникам</t>
  </si>
  <si>
    <t>2299.1</t>
  </si>
  <si>
    <t>Расчеты с поставщиками за  услуги и тмц</t>
  </si>
  <si>
    <t>Приобретение прочих финансовых активов</t>
  </si>
  <si>
    <t>Приобретение контроля над дочерними организациями</t>
  </si>
  <si>
    <t>Выплаты по операциям с иностранной валютой</t>
  </si>
  <si>
    <t>Предоставление долгосрочных займов выданных</t>
  </si>
  <si>
    <t>Предоставление краткосрочных займов выданных</t>
  </si>
  <si>
    <t>Выбытия по фьючерсным и форвардным контрактам, опционам и свопам</t>
  </si>
  <si>
    <t>Размещение банковских вкладов</t>
  </si>
  <si>
    <t>Приобретение долговых инструментов</t>
  </si>
  <si>
    <t>Приобретение прочих долевых инструментов</t>
  </si>
  <si>
    <t>Приобретение долей участия в совместном предпринимательстве</t>
  </si>
  <si>
    <t>Приобретение долей участия в ассоциированных организациях</t>
  </si>
  <si>
    <t>Приобретение дочерних организаций</t>
  </si>
  <si>
    <t>2203.2</t>
  </si>
  <si>
    <t>Оценочные-разведочные активы</t>
  </si>
  <si>
    <t>2203.1</t>
  </si>
  <si>
    <t>Приобретение других долгосрочных активов</t>
  </si>
  <si>
    <t>Приобретение нематериальных активов</t>
  </si>
  <si>
    <t xml:space="preserve">Приобретение основных средств </t>
  </si>
  <si>
    <t>2199.8</t>
  </si>
  <si>
    <t>Изменение стоимости ДС, признанных долгосрочными активами</t>
  </si>
  <si>
    <t>2199.7</t>
  </si>
  <si>
    <t>Гранты, субсидии</t>
  </si>
  <si>
    <t>2199.6</t>
  </si>
  <si>
    <t>Возврат займов, выданных сотрудникам</t>
  </si>
  <si>
    <t>2199.5</t>
  </si>
  <si>
    <t>Сальдо по приобретенному  дочер.предприятию</t>
  </si>
  <si>
    <t>2199.4</t>
  </si>
  <si>
    <t>Взаиморасчеты с дочерними организациями</t>
  </si>
  <si>
    <t>2199.3</t>
  </si>
  <si>
    <t>Погашение основного долга по фин аренде</t>
  </si>
  <si>
    <t>2199.2</t>
  </si>
  <si>
    <t>За обеспечение конкурсной заявки, договоров</t>
  </si>
  <si>
    <t>2199.1</t>
  </si>
  <si>
    <t>Прочие поступления</t>
  </si>
  <si>
    <t>Дивиденды и прочие выплаты от прочих инвестиций</t>
  </si>
  <si>
    <t>Реализация прочих финансовых активов</t>
  </si>
  <si>
    <t>Поступления от погашения долговых инструментов эмитентами (для реального сектора)</t>
  </si>
  <si>
    <t>Погашение долгосрочных займов выданных (для реального сектора)</t>
  </si>
  <si>
    <t>Погашение краткосрочных займов выданных (для реального сектора)</t>
  </si>
  <si>
    <t xml:space="preserve">Дивиденды и прочие выплаты от совместно-контролируемых организаций </t>
  </si>
  <si>
    <t>Дивиденды и прочие выплаты от ассоциированных компаний</t>
  </si>
  <si>
    <t>Дивиденды и прочие выплаты от дочерних компаний</t>
  </si>
  <si>
    <t>Поступления по фьючерсным и форвардным контрактам, опционам и свопам</t>
  </si>
  <si>
    <t>Возврат банковских вкладов</t>
  </si>
  <si>
    <t>Поступления от реализации долговых инструментов (для реального сектора)</t>
  </si>
  <si>
    <t>Поступления от реализации прочих долевых инструментов (для реального сектора)</t>
  </si>
  <si>
    <t>Поступления от продажи долей участия в совместном предпринимательстве</t>
  </si>
  <si>
    <t>Поступления от продажи долей участия в ассоциированных организациях</t>
  </si>
  <si>
    <t>Поступления от продажи дочерних организаций</t>
  </si>
  <si>
    <t>Поступления от продажи других долгосрочных активов</t>
  </si>
  <si>
    <t>Поступления от продажи нематериальных активов</t>
  </si>
  <si>
    <t xml:space="preserve">Поступления от продажи основных средств </t>
  </si>
  <si>
    <t xml:space="preserve">Движение денежных средств по инвестиционной деятельности </t>
  </si>
  <si>
    <t xml:space="preserve">Чистая сумма денежных средств по операционной деятельности </t>
  </si>
  <si>
    <t>1299.30</t>
  </si>
  <si>
    <t>Выплаты на проведение мероприятий</t>
  </si>
  <si>
    <t>1299.29</t>
  </si>
  <si>
    <t>Выплаты по меморандуму</t>
  </si>
  <si>
    <t>1299.28</t>
  </si>
  <si>
    <t>Лицензионный сбор</t>
  </si>
  <si>
    <t>1299.27</t>
  </si>
  <si>
    <t>Возмещение потерь сельхозугодий</t>
  </si>
  <si>
    <t>1299.26</t>
  </si>
  <si>
    <t>Деньги на кассовое обслуживание</t>
  </si>
  <si>
    <t>1299.25</t>
  </si>
  <si>
    <t>Расходы по соц. Сфере</t>
  </si>
  <si>
    <t>1299.24</t>
  </si>
  <si>
    <t>Мат.помощь неработникам</t>
  </si>
  <si>
    <t>1299.23</t>
  </si>
  <si>
    <t xml:space="preserve">Административные штрафы, пени </t>
  </si>
  <si>
    <t>1299.22</t>
  </si>
  <si>
    <t>Штрафы, пени за нарушение условий договора</t>
  </si>
  <si>
    <t>1299.21</t>
  </si>
  <si>
    <t>Госпошлина по исковым заявлениям</t>
  </si>
  <si>
    <t>1299.20</t>
  </si>
  <si>
    <t>Оказание благотв помощи по заявлениям сотрудников</t>
  </si>
  <si>
    <t>1299.19</t>
  </si>
  <si>
    <t>1299.18</t>
  </si>
  <si>
    <t>Выплаты по договорам гражданско-правового характера</t>
  </si>
  <si>
    <t>1299.17</t>
  </si>
  <si>
    <t>Взаиморасчеты с ассоциированными организациями</t>
  </si>
  <si>
    <t>1299.16</t>
  </si>
  <si>
    <t>1299.15</t>
  </si>
  <si>
    <t>Выплата степендии</t>
  </si>
  <si>
    <t>1299.14</t>
  </si>
  <si>
    <t>Членские взносы</t>
  </si>
  <si>
    <t>1299.13</t>
  </si>
  <si>
    <t>Обеспечение конкурсной заявки, договоров</t>
  </si>
  <si>
    <t>1299.12</t>
  </si>
  <si>
    <t>1299.11</t>
  </si>
  <si>
    <t>Услуги банка</t>
  </si>
  <si>
    <t>1299.10</t>
  </si>
  <si>
    <t>Выплата удержаний из з\п</t>
  </si>
  <si>
    <t>1299.9</t>
  </si>
  <si>
    <t>Выплата депонированной зарплаты</t>
  </si>
  <si>
    <t>1299.8</t>
  </si>
  <si>
    <t>Благотворительная помощь</t>
  </si>
  <si>
    <t>1299.7</t>
  </si>
  <si>
    <t>1299.6</t>
  </si>
  <si>
    <t>1299.5</t>
  </si>
  <si>
    <t>Перечисление профсоюзных взносов</t>
  </si>
  <si>
    <t>1299.4</t>
  </si>
  <si>
    <t>Выплата командировочных и хоз. расходов</t>
  </si>
  <si>
    <t>1299.3</t>
  </si>
  <si>
    <t>Добровольное страхование</t>
  </si>
  <si>
    <t>1299.2</t>
  </si>
  <si>
    <t>Обязательные соц.отчисления</t>
  </si>
  <si>
    <t>1299.1</t>
  </si>
  <si>
    <t>Обязательные пенсионные взносы</t>
  </si>
  <si>
    <t>выплаты по операциям с иностранной валютой</t>
  </si>
  <si>
    <t>другие платежи в бюджет</t>
  </si>
  <si>
    <t>корпоративный подоходный налог</t>
  </si>
  <si>
    <t>Выплата вознаграждения по обязательствам по финансовой аренде</t>
  </si>
  <si>
    <t>Выплата вознаграждения по Займам, предоставленным Национальными Банками других государств</t>
  </si>
  <si>
    <t>Выплата вознаграждения по Займам, предоставленные Национальным Банком РК</t>
  </si>
  <si>
    <t>Выплата вознаграждения по Займам из Национального фонда РК</t>
  </si>
  <si>
    <t>Выплата вознаграждения по Займам из Республиканского бюджета РК</t>
  </si>
  <si>
    <t>Выплата вознаграждения по долговым ценным бумагам (облигациям)</t>
  </si>
  <si>
    <t>Выплата вознаграждения по  займам полученным</t>
  </si>
  <si>
    <t>выплата вознаграждения (процентов)</t>
  </si>
  <si>
    <t>выплаты по заработной плате</t>
  </si>
  <si>
    <t>платежи поставщикам за товары и услуги</t>
  </si>
  <si>
    <t>1199.34</t>
  </si>
  <si>
    <t>Возврат денег с корпоративной карты</t>
  </si>
  <si>
    <t>1199.33</t>
  </si>
  <si>
    <t>Прочие ГУ (меморандум)</t>
  </si>
  <si>
    <t>1199.32</t>
  </si>
  <si>
    <t>1199.31</t>
  </si>
  <si>
    <t>Получено от профсоюза</t>
  </si>
  <si>
    <t>1199.30</t>
  </si>
  <si>
    <t>Погашение задолженности работника</t>
  </si>
  <si>
    <t>1199.29</t>
  </si>
  <si>
    <t>Погашение долга по исполнительному листу</t>
  </si>
  <si>
    <t>1199.28</t>
  </si>
  <si>
    <t>1199.27</t>
  </si>
  <si>
    <t>Возврат стипендий</t>
  </si>
  <si>
    <t>1199.26</t>
  </si>
  <si>
    <t xml:space="preserve">Возврат депонированной заработной платы </t>
  </si>
  <si>
    <t>1199.25</t>
  </si>
  <si>
    <t>Долевое участие в строительстве жилого дома</t>
  </si>
  <si>
    <t>1199.24</t>
  </si>
  <si>
    <t>Возмещение затрат по ТехПД</t>
  </si>
  <si>
    <t>1199.23</t>
  </si>
  <si>
    <t>Возврат ИПН работниками</t>
  </si>
  <si>
    <t>1199.22</t>
  </si>
  <si>
    <t>Задолженность за ком услуги от населения</t>
  </si>
  <si>
    <t>1199.21</t>
  </si>
  <si>
    <t>Пени за неисполнение договорных обязательств</t>
  </si>
  <si>
    <t>1199.20</t>
  </si>
  <si>
    <t>Возврат претензионной задолженности</t>
  </si>
  <si>
    <t>1199.19</t>
  </si>
  <si>
    <t>1199.18</t>
  </si>
  <si>
    <t>1199.17</t>
  </si>
  <si>
    <t>1199.16</t>
  </si>
  <si>
    <t>Взнос в кассу и на расчетный счет в счет погашения кредитов банков</t>
  </si>
  <si>
    <t>1199.15</t>
  </si>
  <si>
    <t>НДС на реализацию</t>
  </si>
  <si>
    <t>1199.14</t>
  </si>
  <si>
    <t>Возврат из бюджета КПН</t>
  </si>
  <si>
    <t>1199.13</t>
  </si>
  <si>
    <t xml:space="preserve">Возврат из бюджета НДС </t>
  </si>
  <si>
    <t>1199.12</t>
  </si>
  <si>
    <t>Прочие: судебные издержки, претензии и штраф, гос пошлины</t>
  </si>
  <si>
    <t>1199.11</t>
  </si>
  <si>
    <t>Поступление средств от реализации ТМЦ</t>
  </si>
  <si>
    <t>1199.10</t>
  </si>
  <si>
    <t>Ошибочные платежи банка</t>
  </si>
  <si>
    <t>1199.9</t>
  </si>
  <si>
    <t>Прочий доход (возврат за обучение работников,оприходование излишков)</t>
  </si>
  <si>
    <t>1199.8</t>
  </si>
  <si>
    <t>Возврат авансов</t>
  </si>
  <si>
    <t>1199.7</t>
  </si>
  <si>
    <t xml:space="preserve">Погашение займов(ссуды) </t>
  </si>
  <si>
    <t>1199.6</t>
  </si>
  <si>
    <t>Возмещение расходов</t>
  </si>
  <si>
    <t>1199.5</t>
  </si>
  <si>
    <t>Возмещение затрат по обучению бывших сотр-в, нераб-в, по билетам</t>
  </si>
  <si>
    <t>1199.4</t>
  </si>
  <si>
    <t>Возврат от поставщиков</t>
  </si>
  <si>
    <t>1199.3</t>
  </si>
  <si>
    <t>1199.2</t>
  </si>
  <si>
    <t>Возврат подотчетных сумм</t>
  </si>
  <si>
    <t>1199.1</t>
  </si>
  <si>
    <t>Возмещение ущерба (кража, авария), недостач отнесенных на виновных лиц</t>
  </si>
  <si>
    <t>Полученные вознаграждения по финансовым активам (долговым ценным бумагам)</t>
  </si>
  <si>
    <t>Полученные вознаграждения по денежным средствам)</t>
  </si>
  <si>
    <t>Полученные вознаграждения по средствам в кредитных учреждениях</t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</si>
  <si>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</si>
  <si>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(проценты)</t>
  </si>
  <si>
    <t>реализация услуг</t>
  </si>
  <si>
    <t>реализация продукции и товаров</t>
  </si>
  <si>
    <t>Движение денежных средств по операционной деятельности</t>
  </si>
  <si>
    <t>нерезиденты</t>
  </si>
  <si>
    <t>резиденты</t>
  </si>
  <si>
    <t>Входные данные для прямого метода</t>
  </si>
  <si>
    <t xml:space="preserve">ОТЧЕТ О ДВИЖЕНИИ ДЕНЕЖНЫХ СРЕДСТВ  </t>
  </si>
  <si>
    <r>
      <t xml:space="preserve">Полученные вознаграждения по  займам выданным, </t>
    </r>
    <r>
      <rPr>
        <i/>
        <sz val="8"/>
        <rFont val="Times New Roman"/>
        <family val="1"/>
        <charset val="204"/>
      </rPr>
      <t>КРОМЕ дебиторской задолженности по финансовой аренде)</t>
    </r>
  </si>
  <si>
    <t>выделять внутригрупповых контрагентов</t>
  </si>
  <si>
    <t>Кредиторская задолженность</t>
  </si>
  <si>
    <t>Краткосрочные предоставленные займы</t>
  </si>
  <si>
    <t>Прочие краткосрочные финансовые инвестиции</t>
  </si>
  <si>
    <t>Прочие запасы</t>
  </si>
  <si>
    <t>ККС</t>
  </si>
  <si>
    <t>КЭЦ</t>
  </si>
  <si>
    <t>КЖ</t>
  </si>
  <si>
    <t>КЖС</t>
  </si>
  <si>
    <t>РСЦ</t>
  </si>
  <si>
    <t>ОЖТ</t>
  </si>
  <si>
    <t>ОЖ</t>
  </si>
  <si>
    <t>ЭП</t>
  </si>
  <si>
    <t>ВЖ</t>
  </si>
  <si>
    <t>за период, закончившийся</t>
  </si>
  <si>
    <t>Сырье</t>
  </si>
  <si>
    <t xml:space="preserve"> Материалы</t>
  </si>
  <si>
    <t xml:space="preserve"> Запасные части</t>
  </si>
  <si>
    <t>Топливо</t>
  </si>
  <si>
    <t>Товары для перепродажи</t>
  </si>
  <si>
    <t>Счет</t>
  </si>
  <si>
    <t>13</t>
  </si>
  <si>
    <t>&amp;</t>
  </si>
  <si>
    <t xml:space="preserve">  Средства в разрезе валют:</t>
  </si>
  <si>
    <t>Средства по срокам погашения:</t>
  </si>
  <si>
    <t>=Ф1!C16</t>
  </si>
  <si>
    <r>
      <t xml:space="preserve">Балансовая стоимость </t>
    </r>
    <r>
      <rPr>
        <b/>
        <sz val="10"/>
        <color indexed="63"/>
        <rFont val="Times New Roman"/>
        <family val="1"/>
        <charset val="204"/>
      </rPr>
      <t>на начало периода</t>
    </r>
  </si>
  <si>
    <t>Аналогичный предыдущий период</t>
  </si>
  <si>
    <t>Банковские депозиты (со сроком погашения более 1-го года)</t>
  </si>
  <si>
    <t>Финансовые активы</t>
  </si>
  <si>
    <t>Итого Финансовые активы</t>
  </si>
  <si>
    <t>Кор. Счет</t>
  </si>
  <si>
    <t>Дебет</t>
  </si>
  <si>
    <t>Кредит</t>
  </si>
  <si>
    <t>Кор. Субконто1</t>
  </si>
  <si>
    <t>Кор. Субконто2</t>
  </si>
  <si>
    <t>Начальное сальдо</t>
  </si>
  <si>
    <t>БУ</t>
  </si>
  <si>
    <t>Кол.</t>
  </si>
  <si>
    <t xml:space="preserve">Global Smart ТОО </t>
  </si>
  <si>
    <t>Договор №1-У/01 от 07.12.2016 г.</t>
  </si>
  <si>
    <t>КазСпецЭлектрод ТОО</t>
  </si>
  <si>
    <t>Договор №15-10 от 01.10.2015 г.</t>
  </si>
  <si>
    <t>Станция Экибастузская ГРЭС-2 АО</t>
  </si>
  <si>
    <t>Договор №02-175-0011-3 от 06.09.2017г.</t>
  </si>
  <si>
    <t xml:space="preserve">Договор № 02-93-0011-3 от 17.03.2017 год.  </t>
  </si>
  <si>
    <t>Договор №02-6-0011-3 от 04.01.2017 г.</t>
  </si>
  <si>
    <t>Договор №02-157-0011-3 от 19.07.2017г</t>
  </si>
  <si>
    <t>Договор по центр. торгам</t>
  </si>
  <si>
    <t>Шульбинская ГЭС ТОО</t>
  </si>
  <si>
    <t>№124-КПЭ от 11.04.2017г</t>
  </si>
  <si>
    <t>Евроазиатская Энергетическая Корпорация  АО</t>
  </si>
  <si>
    <t>Договор №24/17 от 10.01.2017 г.</t>
  </si>
  <si>
    <t>Оңтүстік Жарық  Транзит ТОО</t>
  </si>
  <si>
    <t>Договор №01-17  от 05.12.2016 г.</t>
  </si>
  <si>
    <t>Договор №7 от 05.12.2016 г.</t>
  </si>
  <si>
    <t>КОРЭМ АО</t>
  </si>
  <si>
    <t>Договор № УЦТ-7-Э-421 от 30.10.2015 г.</t>
  </si>
  <si>
    <t>KEGOC АО</t>
  </si>
  <si>
    <t>Доп.согл.№494 П/13-ДС-979 от 21.11.2016г.  к дог.№ 178 ТПП/13-Д-947</t>
  </si>
  <si>
    <t>ЭнергоСнаб XXI ТОО</t>
  </si>
  <si>
    <t>Договор №2 от 01.01.2017 г.</t>
  </si>
  <si>
    <t>ЭКИБАСТУЗСКАЯ ГРЭС-1 ТОО</t>
  </si>
  <si>
    <t>Договор №007-760/16 от 22.12.2016 г.</t>
  </si>
  <si>
    <t>Договор №007-764/16 от 23.12.2016 г.</t>
  </si>
  <si>
    <t>Договор №007-336/17 от 15.06.2017г.</t>
  </si>
  <si>
    <t>Договор №007-180/17 от 28.03.2017 г.</t>
  </si>
  <si>
    <t>Жамбылская ГРЭС им.Т.И.Батурова АО</t>
  </si>
  <si>
    <t>договор №458 от 19.11.07г.</t>
  </si>
  <si>
    <t>договор №281 от 24.12.10г.</t>
  </si>
  <si>
    <t>Усть-Каменогорская ТЭЦ  АES ТОО</t>
  </si>
  <si>
    <t>Договор № 860-КПЭ от 29.12.2016 г.</t>
  </si>
  <si>
    <t>Усть-Каменогорская ГЭС  АES ТОО</t>
  </si>
  <si>
    <t>Без договора</t>
  </si>
  <si>
    <t>Каз Транс Ойл АО</t>
  </si>
  <si>
    <t>Договор №ЕРА 359/13-1 от 28.01.2014г.</t>
  </si>
  <si>
    <t>Шардаринская ГЭС АО</t>
  </si>
  <si>
    <t>Договор №1-ЭП от 09.01.2017 г.</t>
  </si>
  <si>
    <t>Караганда Энерго центр ТОО</t>
  </si>
  <si>
    <t>Договор №622-16 от 28.12.2016 г.</t>
  </si>
  <si>
    <t>Оборот</t>
  </si>
  <si>
    <t>Конечное сальдо</t>
  </si>
  <si>
    <t>ээ</t>
  </si>
  <si>
    <t>транспорт</t>
  </si>
  <si>
    <t>ТОО "Энергопоток"</t>
  </si>
  <si>
    <t>Анализ счета 1330 за Январь 2016 г. - Сентябрь 2016 г.</t>
  </si>
  <si>
    <t>Доп.согл. №2 от 23.11.2015 г. к договору №01-14 от 25.11.2013 г.</t>
  </si>
  <si>
    <t>Договор №3 от 23.11.2015 г.</t>
  </si>
  <si>
    <t>Договор №007-577/15 от 29.12.2015 г.</t>
  </si>
  <si>
    <t>Договор № 178 ТПП/13-Д-947 от  09.12.2015 г.</t>
  </si>
  <si>
    <t>Договор №2714/15 от 29.12.2015 г.</t>
  </si>
  <si>
    <t>Договор № 740-КПЭ от 30.11.2015 г.</t>
  </si>
  <si>
    <t>Договор №2 от 01.01.2016 г.</t>
  </si>
  <si>
    <t>Договор №1 от 01.01.2014 г.</t>
  </si>
  <si>
    <t>Договор №603-15 от 30.11.2015 г.</t>
  </si>
  <si>
    <t>Договор №1-ЭП от 05.01.2016 г.</t>
  </si>
  <si>
    <t>3-Энергоорталык АО</t>
  </si>
  <si>
    <t>Договор №23-03 от 01.01.2016 г.</t>
  </si>
  <si>
    <t>Прочее</t>
  </si>
  <si>
    <t>-</t>
  </si>
  <si>
    <t>Республики Казахстан</t>
  </si>
  <si>
    <t>от 28 июня 2017 года № 404</t>
  </si>
  <si>
    <t>Форма</t>
  </si>
  <si>
    <t>Бухгалтерский баланс</t>
  </si>
  <si>
    <t>тыс. тенге</t>
  </si>
  <si>
    <t>I. Краткосрочные активы: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</si>
  <si>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</si>
  <si>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</si>
  <si>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</si>
  <si>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</si>
  <si>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</si>
  <si>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</si>
  <si>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</si>
  <si>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</si>
  <si>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</si>
  <si>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</si>
  <si>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</si>
  <si>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</si>
  <si>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</si>
  <si>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</si>
  <si>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</si>
  <si>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</si>
  <si>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</si>
  <si>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</si>
  <si>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</si>
  <si>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</si>
  <si>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</si>
  <si>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</si>
  <si>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</si>
  <si>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</si>
  <si>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</si>
  <si>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</si>
  <si>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</si>
  <si>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</si>
  <si>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</si>
  <si>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</si>
  <si>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</si>
  <si>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</si>
  <si>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</si>
  <si>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</si>
  <si>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</si>
  <si>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</si>
  <si>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</si>
  <si>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</si>
  <si>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</si>
  <si>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</si>
  <si>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</si>
  <si>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</si>
  <si>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</si>
  <si>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</si>
  <si>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</si>
  <si>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</si>
  <si>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</si>
  <si>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</si>
  <si>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</si>
  <si>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Приложение 2</t>
  </si>
  <si>
    <t>к приказу Министра финансов</t>
  </si>
  <si>
    <t>по состоянию на « 30»июня 2019 года</t>
  </si>
  <si>
    <t>Приложение 3</t>
  </si>
  <si>
    <t>от 27 февраля 2015 года № 143</t>
  </si>
  <si>
    <t>Отчет о прибылях и убытках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</si>
  <si>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</si>
  <si>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</si>
  <si>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</si>
  <si>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</si>
  <si>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</si>
  <si>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Прочие расходы  по обесцеению активов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</si>
  <si>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</si>
  <si>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</si>
  <si>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</si>
  <si>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</si>
  <si>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</si>
  <si>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</si>
  <si>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</si>
  <si>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</si>
  <si>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</si>
  <si>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</si>
  <si>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</si>
  <si>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</si>
  <si>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</si>
  <si>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</si>
  <si>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</si>
  <si>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</si>
  <si>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нали-чии для продажи</t>
  </si>
  <si>
    <t>Доля в прочей совокупной прибыли (убытке) ассоции-рованных организаций и совместной деятельности, учитываемых по методу долевого участия</t>
  </si>
  <si>
    <t>Актуарные прибыли (убытки) по пенсионным обяза-тельствам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</si>
  <si>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</si>
  <si>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</si>
  <si>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</si>
  <si>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опе-рации</t>
  </si>
  <si>
    <t>Прочие компоненты прочей совокупной прибыли</t>
  </si>
  <si>
    <t>Корректировка при реклассификации в составе прибы-ли (убытка)</t>
  </si>
  <si>
    <t>Налоговый эффект компонентов прочей совокупной прибыли</t>
  </si>
  <si>
    <t xml:space="preserve">Общая совокупная прибыль(строка 300 + строка 400)
</t>
  </si>
  <si>
    <t>Приложение 4</t>
  </si>
  <si>
    <t>Отчет о движении денежных средств (прямой метод)</t>
  </si>
  <si>
    <t xml:space="preserve">                                                                   (неаудированная)</t>
  </si>
  <si>
    <t xml:space="preserve">                                                      по состоянию на « 30 июня » 2019 года</t>
  </si>
  <si>
    <t xml:space="preserve">                          </t>
  </si>
  <si>
    <t>тыс.тенге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</si>
  <si>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</si>
  <si>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</si>
  <si>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</si>
  <si>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</si>
  <si>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</si>
  <si>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</si>
  <si>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</si>
  <si>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</si>
  <si>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</si>
  <si>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</si>
  <si>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</si>
  <si>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</si>
  <si>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</si>
  <si>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</si>
  <si>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</si>
  <si>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</si>
  <si>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</si>
  <si>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</si>
  <si>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</si>
  <si>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</si>
  <si>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</si>
  <si>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</si>
  <si>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</si>
  <si>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</si>
  <si>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</si>
  <si>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</si>
  <si>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</si>
  <si>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</si>
  <si>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</si>
  <si>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</si>
  <si>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</si>
  <si>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</si>
  <si>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</si>
  <si>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</si>
  <si>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</si>
  <si>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</si>
  <si>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</si>
  <si>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</si>
  <si>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</si>
  <si>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</si>
  <si>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</si>
  <si>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</si>
  <si>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</si>
  <si>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</si>
  <si>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</si>
  <si>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</si>
  <si>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</si>
  <si>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</si>
  <si>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</si>
  <si>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</si>
  <si>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Сокращенный промежуточный отчет об изменениях в капитале </t>
  </si>
  <si>
    <t xml:space="preserve">                                                              по состоянию на « 30 июня » 2019 года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</si>
  <si>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</si>
  <si>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</si>
  <si>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</si>
  <si>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</si>
  <si>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</si>
  <si>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</si>
  <si>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</si>
  <si>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</si>
  <si>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</si>
  <si>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</si>
  <si>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KZT000</t>
  </si>
  <si>
    <t xml:space="preserve">Сальдо на 1 января 2019 года  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</si>
  <si>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</si>
  <si>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</si>
  <si>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</si>
  <si>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>эффект по МСФО 9</t>
  </si>
  <si>
    <t>МСБУ 1.96 (б)</t>
  </si>
  <si>
    <t xml:space="preserve">Переоценка основных средств </t>
  </si>
  <si>
    <t>влияние отсроченного налога на резерв по переоценке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</si>
  <si>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</si>
  <si>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</si>
  <si>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</si>
  <si>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</si>
  <si>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</si>
  <si>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</si>
  <si>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</si>
  <si>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МСБУ 1.96(a)</t>
  </si>
  <si>
    <r>
      <t>Д</t>
    </r>
    <r>
      <rPr>
        <b/>
        <sz val="8"/>
        <color indexed="19"/>
        <rFont val="Arial"/>
        <family val="2"/>
        <charset val="204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</si>
  <si>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</si>
  <si>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</si>
  <si>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</si>
  <si>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</si>
  <si>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</si>
  <si>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</si>
  <si>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</si>
  <si>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</si>
  <si>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</si>
  <si>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</si>
  <si>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</si>
  <si>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Сальдо на 30 июня 2019г.</t>
  </si>
  <si>
    <t xml:space="preserve">Сальдо на 1 января 2018года  </t>
  </si>
  <si>
    <t xml:space="preserve">Курсовые разницы, возникающие по переводу операций в иностранной валюте </t>
  </si>
  <si>
    <t>Связанный подоходный налог</t>
  </si>
  <si>
    <t>на конец 30 июня2018года.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</si>
</sst>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\+0.0;\-0.0"/>
    <numFmt numFmtId="170" formatCode="\+0.0%;\-0.0%"/>
    <numFmt numFmtId="171" formatCode="General_)"/>
    <numFmt numFmtId="172" formatCode="0%_);\(0%\)"/>
    <numFmt numFmtId="173" formatCode="_-&quot;$&quot;* #,##0.00_-;\-&quot;$&quot;* #,##0.00_-;_-&quot;$&quot;* &quot;-&quot;??_-;_-@_-"/>
    <numFmt numFmtId="174" formatCode="&quot;$&quot;#,##0"/>
    <numFmt numFmtId="175" formatCode="_-* #,##0\ _$_-;\-* #,##0\ _$_-;_-* &quot;-&quot;\ _$_-;_-@_-"/>
    <numFmt numFmtId="176" formatCode="#\ ##0_.\ &quot;zі&quot;\ 00\ &quot;gr&quot;;\(#\ ##0.00\z\і\)"/>
    <numFmt numFmtId="177" formatCode="#\ ##0&quot;zі&quot;00&quot;gr&quot;;\(#\ ##0.00\z\і\)"/>
    <numFmt numFmtId="178" formatCode="#\ ##0&quot;zі&quot;_.00&quot;gr&quot;;\(#\ ##0.00\z\і\)"/>
    <numFmt numFmtId="179" formatCode="#\ ##0&quot;zі&quot;.00&quot;gr&quot;;\(#\ ##0&quot;zі&quot;.00&quot;gr&quot;\)"/>
    <numFmt numFmtId="180" formatCode="&quot;$&quot;#,##0.0_);[Red]\(&quot;$&quot;#,##0.0\)"/>
    <numFmt numFmtId="181" formatCode="#,##0.0_);\(#,##0.0\)"/>
    <numFmt numFmtId="182" formatCode="0.0%;\(0.0%\)"/>
    <numFmt numFmtId="183" formatCode="_(#,##0;\(#,##0\);\-;&quot;  &quot;@"/>
    <numFmt numFmtId="184" formatCode="_(* #,##0,_);_(* \(#,##0,\);_(* &quot;-&quot;_);_(@_)"/>
    <numFmt numFmtId="185" formatCode="#,##0.00&quot; $&quot;;[Red]\-#,##0.00&quot; $&quot;"/>
    <numFmt numFmtId="186" formatCode="_-* #,##0_р_._-;\-* #,##0_р_._-;_-* &quot;-&quot;??_р_._-;_-@_-"/>
    <numFmt numFmtId="187" formatCode="#,##0_)_%;\(#,##0\)_%;"/>
    <numFmt numFmtId="188" formatCode="_._.* #,##0.0_)_%;_._.* \(#,##0.0\)_%"/>
    <numFmt numFmtId="189" formatCode="#,##0.0_)_%;\(#,##0.0\)_%;\ \ .0_)_%"/>
    <numFmt numFmtId="190" formatCode="_._.* #,##0.00_)_%;_._.* \(#,##0.00\)_%"/>
    <numFmt numFmtId="191" formatCode="#,##0.00_)_%;\(#,##0.00\)_%;\ \ .00_)_%"/>
    <numFmt numFmtId="192" formatCode="_._.* #,##0.000_)_%;_._.* \(#,##0.000\)_%"/>
    <numFmt numFmtId="193" formatCode="#,##0.000_)_%;\(#,##0.000\)_%;\ \ .000_)_%"/>
    <numFmt numFmtId="194" formatCode="_._.* \(#,##0\)_%;_._.* #,##0_)_%;_._.* 0_)_%;_._.@_)_%"/>
    <numFmt numFmtId="195" formatCode="_._.&quot;$&quot;* \(#,##0\)_%;_._.&quot;$&quot;* #,##0_)_%;_._.&quot;$&quot;* 0_)_%;_._.@_)_%"/>
    <numFmt numFmtId="196" formatCode="* \(#,##0\);* #,##0_);&quot;-&quot;??_);@"/>
    <numFmt numFmtId="197" formatCode="&quot;$&quot;* #,##0_)_%;&quot;$&quot;* \(#,##0\)_%;&quot;$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._.&quot;$&quot;* #,##0.00_)_%;_._.&quot;$&quot;* \(#,##0.00\)_%"/>
    <numFmt numFmtId="201" formatCode="&quot;$&quot;* #,##0.00_)_%;&quot;$&quot;* \(#,##0.00\)_%;&quot;$&quot;* \ .00_)_%"/>
    <numFmt numFmtId="202" formatCode="_._.&quot;$&quot;* #,##0.000_)_%;_._.&quot;$&quot;* \(#,##0.000\)_%"/>
    <numFmt numFmtId="203" formatCode="&quot;$&quot;* #,##0.000_)_%;&quot;$&quot;* \(#,##0.000\)_%;&quot;$&quot;* \ .000_)_%"/>
    <numFmt numFmtId="204" formatCode="mmmm\ d\,\ yyyy"/>
    <numFmt numFmtId="205" formatCode="* #,##0_);* \(#,##0\);&quot;-&quot;??_);@"/>
    <numFmt numFmtId="206" formatCode="_([$€-2]* #,##0.00_);_([$€-2]* \(#,##0.00\);_([$€-2]* &quot;-&quot;??_)"/>
    <numFmt numFmtId="207" formatCode="#,##0\ \ ;\(#,##0\)\ ;\—\ \ \ \ "/>
    <numFmt numFmtId="208" formatCode="&quot;$&quot;#,##0\ ;\-&quot;$&quot;#,##0"/>
    <numFmt numFmtId="209" formatCode="&quot;$&quot;#,##0.00\ ;\(&quot;$&quot;#,##0.00\)"/>
    <numFmt numFmtId="210" formatCode="0_)%;\(0\)%"/>
    <numFmt numFmtId="211" formatCode="_._._(* 0_)%;_._.* \(0\)%"/>
    <numFmt numFmtId="212" formatCode="_(0_)%;\(0\)%"/>
    <numFmt numFmtId="213" formatCode="_(0.0_)%;\(0.0\)%"/>
    <numFmt numFmtId="214" formatCode="_._._(* 0.0_)%;_._.* \(0.0\)%"/>
    <numFmt numFmtId="215" formatCode="_(0.00_)%;\(0.00\)%"/>
    <numFmt numFmtId="216" formatCode="_._._(* 0.00_)%;_._.* \(0.00\)%"/>
    <numFmt numFmtId="217" formatCode="_(0.000_)%;\(0.000\)%"/>
    <numFmt numFmtId="218" formatCode="_._._(* 0.000_)%;_._.* \(0.000\)%"/>
    <numFmt numFmtId="219" formatCode="_-* #,##0.00\ _T_L_-;\-* #,##0.00\ _T_L_-;_-* &quot;-&quot;??\ _T_L_-;_-@_-"/>
    <numFmt numFmtId="220" formatCode="_(* #,##0_);_(* \(#,##0\);_(* \-_);_(@_)"/>
    <numFmt numFmtId="221" formatCode="_(* #,##0_);_(* \(#,##0\);_(* &quot;-&quot;??_);_(@_)"/>
    <numFmt numFmtId="222" formatCode="#,##0_р_."/>
    <numFmt numFmtId="223" formatCode="#,##0.000"/>
    <numFmt numFmtId="224" formatCode="#,##0.00\ _₽"/>
    <numFmt numFmtId="226" formatCode="_(* #,##0.00000000_);_(* \(#,##0.00000000\);_(* &quot;-&quot;??_);_(@_)"/>
  </numFmts>
  <fonts count="16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Arial"/>
      <family val="2"/>
    </font>
    <font>
      <sz val="10"/>
      <name val="Tahoma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name val="NTTimes/Cyrillic"/>
    </font>
    <font>
      <sz val="14"/>
      <name val="–?’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2"/>
      <name val="Tms Rmn"/>
    </font>
    <font>
      <b/>
      <sz val="11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b/>
      <u/>
      <sz val="9"/>
      <name val="Times New Roman"/>
      <family val="1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Geneva"/>
      <family val="2"/>
    </font>
    <font>
      <b/>
      <sz val="8"/>
      <color indexed="8"/>
      <name val="Helv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4"/>
      <name val="¾©"/>
      <family val="1"/>
      <charset val="128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i/>
      <sz val="10"/>
      <color indexed="62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theme="1"/>
      <name val="Arial Narrow"/>
      <family val="2"/>
      <charset val="204"/>
    </font>
    <font>
      <i/>
      <sz val="9"/>
      <name val="Arial"/>
      <family val="2"/>
    </font>
    <font>
      <sz val="10"/>
      <color rgb="FF000000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6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Arial Cyr"/>
      <charset val="204"/>
    </font>
    <font>
      <sz val="9"/>
      <color indexed="8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sz val="9"/>
      <color indexed="9"/>
      <name val="Arial"/>
      <family val="2"/>
      <charset val="204"/>
    </font>
    <font>
      <sz val="8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sz val="10"/>
      <color indexed="19"/>
      <name val="Arial Cyr"/>
      <charset val="204"/>
    </font>
    <font>
      <b/>
      <sz val="9"/>
      <color indexed="19"/>
      <name val="Arial"/>
      <family val="2"/>
      <charset val="204"/>
    </font>
    <font>
      <b/>
      <sz val="11"/>
      <name val="Arial Cyr"/>
      <charset val="204"/>
    </font>
    <font>
      <sz val="8"/>
      <color indexed="8"/>
      <name val="Arial"/>
      <family val="2"/>
      <charset val="204"/>
    </font>
    <font>
      <sz val="8"/>
      <color indexed="56"/>
      <name val="Arial"/>
      <family val="2"/>
      <charset val="204"/>
    </font>
    <font>
      <b/>
      <sz val="10"/>
      <color indexed="19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/>
    </fill>
    <fill>
      <patternFill patternType="solid">
        <fgColor indexed="11"/>
        <bgColor indexed="64"/>
      </patternFill>
    </fill>
    <fill>
      <patternFill patternType="lightUp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72">
    <xf numFmtId="206" fontId="0" fillId="0" borderId="0"/>
    <xf numFmtId="206" fontId="6" fillId="0" borderId="0"/>
    <xf numFmtId="206" fontId="14" fillId="0" borderId="0"/>
    <xf numFmtId="206" fontId="55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6" fillId="0" borderId="0"/>
    <xf numFmtId="206" fontId="6" fillId="0" borderId="0"/>
    <xf numFmtId="206" fontId="11" fillId="0" borderId="0"/>
    <xf numFmtId="206" fontId="6" fillId="0" borderId="0"/>
    <xf numFmtId="206" fontId="11" fillId="0" borderId="0"/>
    <xf numFmtId="206" fontId="11" fillId="0" borderId="0"/>
    <xf numFmtId="206" fontId="15" fillId="0" borderId="0"/>
    <xf numFmtId="206" fontId="16" fillId="0" borderId="0"/>
    <xf numFmtId="206" fontId="11" fillId="0" borderId="0"/>
    <xf numFmtId="206" fontId="6" fillId="0" borderId="0"/>
    <xf numFmtId="206" fontId="16" fillId="0" borderId="0"/>
    <xf numFmtId="206" fontId="16" fillId="0" borderId="0"/>
    <xf numFmtId="206" fontId="11" fillId="0" borderId="0"/>
    <xf numFmtId="206" fontId="16" fillId="0" borderId="0"/>
    <xf numFmtId="206" fontId="16" fillId="0" borderId="0"/>
    <xf numFmtId="206" fontId="11" fillId="0" borderId="0"/>
    <xf numFmtId="165" fontId="17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206" fontId="18" fillId="0" borderId="0">
      <protection locked="0"/>
    </xf>
    <xf numFmtId="206" fontId="18" fillId="0" borderId="0">
      <protection locked="0"/>
    </xf>
    <xf numFmtId="206" fontId="56" fillId="0" borderId="0"/>
    <xf numFmtId="206" fontId="17" fillId="0" borderId="1">
      <protection locked="0"/>
    </xf>
    <xf numFmtId="206" fontId="87" fillId="0" borderId="0"/>
    <xf numFmtId="2" fontId="57" fillId="0" borderId="0" applyNumberFormat="0" applyFill="0" applyBorder="0" applyAlignment="0" applyProtection="0"/>
    <xf numFmtId="2" fontId="58" fillId="0" borderId="0" applyNumberFormat="0" applyFill="0" applyBorder="0" applyAlignment="0" applyProtection="0"/>
    <xf numFmtId="206" fontId="26" fillId="2" borderId="0"/>
    <xf numFmtId="206" fontId="19" fillId="3" borderId="0" applyNumberFormat="0" applyBorder="0" applyAlignment="0" applyProtection="0"/>
    <xf numFmtId="206" fontId="19" fillId="4" borderId="0" applyNumberFormat="0" applyBorder="0" applyAlignment="0" applyProtection="0"/>
    <xf numFmtId="206" fontId="19" fillId="5" borderId="0" applyNumberFormat="0" applyBorder="0" applyAlignment="0" applyProtection="0"/>
    <xf numFmtId="206" fontId="19" fillId="6" borderId="0" applyNumberFormat="0" applyBorder="0" applyAlignment="0" applyProtection="0"/>
    <xf numFmtId="206" fontId="19" fillId="7" borderId="0" applyNumberFormat="0" applyBorder="0" applyAlignment="0" applyProtection="0"/>
    <xf numFmtId="206" fontId="19" fillId="8" borderId="0" applyNumberFormat="0" applyBorder="0" applyAlignment="0" applyProtection="0"/>
    <xf numFmtId="206" fontId="19" fillId="9" borderId="0" applyNumberFormat="0" applyBorder="0" applyAlignment="0" applyProtection="0"/>
    <xf numFmtId="206" fontId="19" fillId="10" borderId="0" applyNumberFormat="0" applyBorder="0" applyAlignment="0" applyProtection="0"/>
    <xf numFmtId="206" fontId="19" fillId="11" borderId="0" applyNumberFormat="0" applyBorder="0" applyAlignment="0" applyProtection="0"/>
    <xf numFmtId="206" fontId="19" fillId="6" borderId="0" applyNumberFormat="0" applyBorder="0" applyAlignment="0" applyProtection="0"/>
    <xf numFmtId="206" fontId="19" fillId="9" borderId="0" applyNumberFormat="0" applyBorder="0" applyAlignment="0" applyProtection="0"/>
    <xf numFmtId="206" fontId="19" fillId="12" borderId="0" applyNumberFormat="0" applyBorder="0" applyAlignment="0" applyProtection="0"/>
    <xf numFmtId="206" fontId="20" fillId="13" borderId="0" applyNumberFormat="0" applyBorder="0" applyAlignment="0" applyProtection="0"/>
    <xf numFmtId="206" fontId="20" fillId="10" borderId="0" applyNumberFormat="0" applyBorder="0" applyAlignment="0" applyProtection="0"/>
    <xf numFmtId="206" fontId="20" fillId="11" borderId="0" applyNumberFormat="0" applyBorder="0" applyAlignment="0" applyProtection="0"/>
    <xf numFmtId="206" fontId="20" fillId="14" borderId="0" applyNumberFormat="0" applyBorder="0" applyAlignment="0" applyProtection="0"/>
    <xf numFmtId="206" fontId="20" fillId="15" borderId="0" applyNumberFormat="0" applyBorder="0" applyAlignment="0" applyProtection="0"/>
    <xf numFmtId="206" fontId="20" fillId="16" borderId="0" applyNumberFormat="0" applyBorder="0" applyAlignment="0" applyProtection="0"/>
    <xf numFmtId="206" fontId="20" fillId="17" borderId="0" applyNumberFormat="0" applyBorder="0" applyAlignment="0" applyProtection="0"/>
    <xf numFmtId="206" fontId="20" fillId="18" borderId="0" applyNumberFormat="0" applyBorder="0" applyAlignment="0" applyProtection="0"/>
    <xf numFmtId="206" fontId="20" fillId="19" borderId="0" applyNumberFormat="0" applyBorder="0" applyAlignment="0" applyProtection="0"/>
    <xf numFmtId="206" fontId="20" fillId="14" borderId="0" applyNumberFormat="0" applyBorder="0" applyAlignment="0" applyProtection="0"/>
    <xf numFmtId="206" fontId="20" fillId="15" borderId="0" applyNumberFormat="0" applyBorder="0" applyAlignment="0" applyProtection="0"/>
    <xf numFmtId="206" fontId="20" fillId="20" borderId="0" applyNumberFormat="0" applyBorder="0" applyAlignment="0" applyProtection="0"/>
    <xf numFmtId="206" fontId="21" fillId="4" borderId="0" applyNumberFormat="0" applyBorder="0" applyAlignment="0" applyProtection="0"/>
    <xf numFmtId="206" fontId="59" fillId="0" borderId="0" applyNumberFormat="0" applyFill="0" applyBorder="0" applyAlignment="0" applyProtection="0"/>
    <xf numFmtId="206" fontId="22" fillId="0" borderId="0" applyFill="0" applyBorder="0" applyAlignment="0"/>
    <xf numFmtId="181" fontId="11" fillId="0" borderId="0" applyFill="0" applyBorder="0" applyAlignment="0"/>
    <xf numFmtId="180" fontId="9" fillId="0" borderId="0" applyFill="0" applyBorder="0" applyAlignment="0"/>
    <xf numFmtId="176" fontId="23" fillId="0" borderId="0" applyFill="0" applyBorder="0" applyAlignment="0"/>
    <xf numFmtId="177" fontId="23" fillId="0" borderId="0" applyFill="0" applyBorder="0" applyAlignment="0"/>
    <xf numFmtId="173" fontId="11" fillId="0" borderId="0" applyFill="0" applyBorder="0" applyAlignment="0"/>
    <xf numFmtId="182" fontId="11" fillId="0" borderId="0" applyFill="0" applyBorder="0" applyAlignment="0"/>
    <xf numFmtId="181" fontId="11" fillId="0" borderId="0" applyFill="0" applyBorder="0" applyAlignment="0"/>
    <xf numFmtId="206" fontId="24" fillId="21" borderId="2" applyNumberFormat="0" applyAlignment="0" applyProtection="0"/>
    <xf numFmtId="206" fontId="60" fillId="0" borderId="0" applyFill="0" applyBorder="0" applyProtection="0">
      <alignment horizontal="center"/>
      <protection locked="0"/>
    </xf>
    <xf numFmtId="167" fontId="15" fillId="22" borderId="3">
      <alignment vertical="center"/>
    </xf>
    <xf numFmtId="206" fontId="25" fillId="23" borderId="4" applyNumberFormat="0" applyAlignment="0" applyProtection="0"/>
    <xf numFmtId="206" fontId="10" fillId="0" borderId="5">
      <alignment horizontal="center"/>
    </xf>
    <xf numFmtId="187" fontId="6" fillId="0" borderId="0" applyFont="0" applyFill="0" applyBorder="0" applyAlignment="0" applyProtection="0"/>
    <xf numFmtId="173" fontId="11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50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50" fillId="0" borderId="0" applyFont="0" applyFill="0" applyBorder="0" applyAlignment="0" applyProtection="0"/>
    <xf numFmtId="166" fontId="2" fillId="0" borderId="0" applyFont="0" applyFill="0" applyBorder="0" applyAlignment="0" applyProtection="0"/>
    <xf numFmtId="3" fontId="63" fillId="0" borderId="0" applyFont="0" applyFill="0" applyBorder="0" applyAlignment="0" applyProtection="0"/>
    <xf numFmtId="206" fontId="64" fillId="0" borderId="0" applyNumberFormat="0" applyFill="0" applyBorder="0" applyAlignment="0" applyProtection="0"/>
    <xf numFmtId="206" fontId="65" fillId="0" borderId="0" applyNumberFormat="0" applyAlignment="0">
      <alignment horizontal="left"/>
    </xf>
    <xf numFmtId="194" fontId="66" fillId="0" borderId="0" applyFill="0" applyBorder="0" applyProtection="0"/>
    <xf numFmtId="195" fontId="61" fillId="0" borderId="0" applyFont="0" applyFill="0" applyBorder="0" applyAlignment="0" applyProtection="0"/>
    <xf numFmtId="196" fontId="67" fillId="0" borderId="0" applyFill="0" applyBorder="0" applyProtection="0"/>
    <xf numFmtId="196" fontId="67" fillId="0" borderId="6" applyFill="0" applyProtection="0"/>
    <xf numFmtId="196" fontId="67" fillId="0" borderId="1" applyFill="0" applyProtection="0"/>
    <xf numFmtId="197" fontId="6" fillId="0" borderId="0" applyFont="0" applyFill="0" applyBorder="0" applyAlignment="0" applyProtection="0"/>
    <xf numFmtId="181" fontId="11" fillId="0" borderId="0" applyFont="0" applyFill="0" applyBorder="0" applyAlignment="0" applyProtection="0"/>
    <xf numFmtId="198" fontId="62" fillId="0" borderId="0" applyFont="0" applyFill="0" applyBorder="0" applyAlignment="0" applyProtection="0"/>
    <xf numFmtId="199" fontId="50" fillId="0" borderId="0" applyFont="0" applyFill="0" applyBorder="0" applyAlignment="0" applyProtection="0"/>
    <xf numFmtId="200" fontId="62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62" fillId="0" borderId="0" applyFont="0" applyFill="0" applyBorder="0" applyAlignment="0" applyProtection="0"/>
    <xf numFmtId="203" fontId="50" fillId="0" borderId="0" applyFont="0" applyFill="0" applyBorder="0" applyAlignment="0" applyProtection="0"/>
    <xf numFmtId="206" fontId="68" fillId="0" borderId="0" applyFont="0" applyFill="0" applyBorder="0" applyAlignment="0" applyProtection="0"/>
    <xf numFmtId="206" fontId="9" fillId="24" borderId="0" applyFont="0" applyFill="0" applyBorder="0" applyAlignment="0" applyProtection="0"/>
    <xf numFmtId="14" fontId="22" fillId="0" borderId="0" applyFill="0" applyBorder="0" applyAlignment="0"/>
    <xf numFmtId="206" fontId="9" fillId="24" borderId="0" applyFont="0" applyFill="0" applyBorder="0" applyAlignment="0" applyProtection="0"/>
    <xf numFmtId="204" fontId="6" fillId="0" borderId="0" applyFont="0" applyFill="0" applyBorder="0" applyAlignment="0" applyProtection="0"/>
    <xf numFmtId="205" fontId="67" fillId="0" borderId="0" applyFill="0" applyBorder="0" applyProtection="0"/>
    <xf numFmtId="205" fontId="67" fillId="0" borderId="6" applyFill="0" applyProtection="0"/>
    <xf numFmtId="205" fontId="67" fillId="0" borderId="1" applyFill="0" applyProtection="0"/>
    <xf numFmtId="38" fontId="26" fillId="0" borderId="7">
      <alignment vertical="center"/>
    </xf>
    <xf numFmtId="206" fontId="27" fillId="0" borderId="0" applyNumberFormat="0" applyFill="0" applyBorder="0" applyAlignment="0" applyProtection="0"/>
    <xf numFmtId="173" fontId="11" fillId="0" borderId="0" applyFill="0" applyBorder="0" applyAlignment="0"/>
    <xf numFmtId="181" fontId="11" fillId="0" borderId="0" applyFill="0" applyBorder="0" applyAlignment="0"/>
    <xf numFmtId="173" fontId="11" fillId="0" borderId="0" applyFill="0" applyBorder="0" applyAlignment="0"/>
    <xf numFmtId="182" fontId="11" fillId="0" borderId="0" applyFill="0" applyBorder="0" applyAlignment="0"/>
    <xf numFmtId="181" fontId="11" fillId="0" borderId="0" applyFill="0" applyBorder="0" applyAlignment="0"/>
    <xf numFmtId="206" fontId="69" fillId="0" borderId="0" applyNumberFormat="0" applyAlignment="0">
      <alignment horizontal="left"/>
    </xf>
    <xf numFmtId="206" fontId="70" fillId="0" borderId="0" applyFont="0" applyFill="0" applyBorder="0" applyAlignment="0" applyProtection="0"/>
    <xf numFmtId="206" fontId="28" fillId="0" borderId="0" applyNumberFormat="0" applyFill="0" applyBorder="0" applyAlignment="0" applyProtection="0"/>
    <xf numFmtId="2" fontId="63" fillId="0" borderId="0" applyFont="0" applyFill="0" applyBorder="0" applyAlignment="0" applyProtection="0"/>
    <xf numFmtId="207" fontId="70" fillId="0" borderId="0">
      <alignment horizontal="right"/>
    </xf>
    <xf numFmtId="10" fontId="29" fillId="25" borderId="8" applyNumberFormat="0" applyFill="0" applyBorder="0" applyAlignment="0" applyProtection="0">
      <protection locked="0"/>
    </xf>
    <xf numFmtId="206" fontId="53" fillId="0" borderId="0" applyNumberFormat="0" applyFont="0" applyBorder="0" applyAlignment="0"/>
    <xf numFmtId="206" fontId="30" fillId="5" borderId="0" applyNumberFormat="0" applyBorder="0" applyAlignment="0" applyProtection="0"/>
    <xf numFmtId="38" fontId="31" fillId="26" borderId="0" applyNumberFormat="0" applyBorder="0" applyAlignment="0" applyProtection="0"/>
    <xf numFmtId="206" fontId="32" fillId="0" borderId="9" applyNumberFormat="0" applyAlignment="0" applyProtection="0">
      <alignment horizontal="left" vertical="center"/>
    </xf>
    <xf numFmtId="206" fontId="32" fillId="0" borderId="10">
      <alignment horizontal="left" vertical="center"/>
    </xf>
    <xf numFmtId="14" fontId="33" fillId="27" borderId="11">
      <alignment horizontal="center" vertical="center" wrapText="1"/>
    </xf>
    <xf numFmtId="206" fontId="34" fillId="0" borderId="12" applyNumberFormat="0" applyFill="0" applyAlignment="0" applyProtection="0"/>
    <xf numFmtId="206" fontId="35" fillId="0" borderId="13" applyNumberFormat="0" applyFill="0" applyAlignment="0" applyProtection="0"/>
    <xf numFmtId="206" fontId="36" fillId="0" borderId="14" applyNumberFormat="0" applyFill="0" applyAlignment="0" applyProtection="0"/>
    <xf numFmtId="206" fontId="36" fillId="0" borderId="0" applyNumberFormat="0" applyFill="0" applyBorder="0" applyAlignment="0" applyProtection="0"/>
    <xf numFmtId="206" fontId="60" fillId="0" borderId="0" applyFill="0" applyAlignment="0" applyProtection="0">
      <protection locked="0"/>
    </xf>
    <xf numFmtId="206" fontId="60" fillId="0" borderId="15" applyFill="0" applyAlignment="0" applyProtection="0">
      <protection locked="0"/>
    </xf>
    <xf numFmtId="206" fontId="7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206" fontId="72" fillId="0" borderId="0"/>
    <xf numFmtId="183" fontId="9" fillId="28" borderId="8" applyNumberFormat="0" applyFont="0" applyAlignment="0">
      <protection locked="0"/>
    </xf>
    <xf numFmtId="10" fontId="31" fillId="29" borderId="8" applyNumberFormat="0" applyBorder="0" applyAlignment="0" applyProtection="0"/>
    <xf numFmtId="206" fontId="73" fillId="0" borderId="8"/>
    <xf numFmtId="167" fontId="15" fillId="30" borderId="8" applyBorder="0">
      <alignment horizontal="center" vertical="center"/>
      <protection locked="0"/>
    </xf>
    <xf numFmtId="40" fontId="74" fillId="0" borderId="0">
      <protection locked="0"/>
    </xf>
    <xf numFmtId="1" fontId="75" fillId="0" borderId="0">
      <alignment horizontal="center"/>
      <protection locked="0"/>
    </xf>
    <xf numFmtId="208" fontId="52" fillId="0" borderId="0" applyFont="0" applyFill="0" applyBorder="0" applyAlignment="0" applyProtection="0"/>
    <xf numFmtId="209" fontId="76" fillId="0" borderId="0" applyFont="0" applyFill="0" applyBorder="0" applyAlignment="0" applyProtection="0"/>
    <xf numFmtId="38" fontId="77" fillId="0" borderId="0"/>
    <xf numFmtId="38" fontId="78" fillId="0" borderId="0"/>
    <xf numFmtId="38" fontId="79" fillId="0" borderId="0"/>
    <xf numFmtId="38" fontId="80" fillId="0" borderId="0"/>
    <xf numFmtId="206" fontId="61" fillId="0" borderId="0"/>
    <xf numFmtId="206" fontId="61" fillId="0" borderId="0"/>
    <xf numFmtId="206" fontId="70" fillId="0" borderId="0"/>
    <xf numFmtId="173" fontId="11" fillId="0" borderId="0" applyFill="0" applyBorder="0" applyAlignment="0"/>
    <xf numFmtId="181" fontId="11" fillId="0" borderId="0" applyFill="0" applyBorder="0" applyAlignment="0"/>
    <xf numFmtId="173" fontId="11" fillId="0" borderId="0" applyFill="0" applyBorder="0" applyAlignment="0"/>
    <xf numFmtId="182" fontId="11" fillId="0" borderId="0" applyFill="0" applyBorder="0" applyAlignment="0"/>
    <xf numFmtId="181" fontId="11" fillId="0" borderId="0" applyFill="0" applyBorder="0" applyAlignment="0"/>
    <xf numFmtId="206" fontId="37" fillId="0" borderId="16" applyNumberFormat="0" applyFill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81" fillId="0" borderId="0">
      <protection locked="0"/>
    </xf>
    <xf numFmtId="206" fontId="38" fillId="31" borderId="0" applyNumberFormat="0" applyBorder="0" applyAlignment="0" applyProtection="0"/>
    <xf numFmtId="206" fontId="26" fillId="0" borderId="17"/>
    <xf numFmtId="185" fontId="13" fillId="0" borderId="0"/>
    <xf numFmtId="0" fontId="2" fillId="0" borderId="0"/>
    <xf numFmtId="206" fontId="2" fillId="0" borderId="0"/>
    <xf numFmtId="0" fontId="53" fillId="0" borderId="0"/>
    <xf numFmtId="0" fontId="129" fillId="0" borderId="0"/>
    <xf numFmtId="206" fontId="51" fillId="0" borderId="0"/>
    <xf numFmtId="0" fontId="51" fillId="0" borderId="0"/>
    <xf numFmtId="0" fontId="11" fillId="0" borderId="0"/>
    <xf numFmtId="206" fontId="39" fillId="0" borderId="0"/>
    <xf numFmtId="206" fontId="11" fillId="0" borderId="0"/>
    <xf numFmtId="206" fontId="19" fillId="32" borderId="18" applyNumberFormat="0" applyFont="0" applyAlignment="0" applyProtection="0"/>
    <xf numFmtId="184" fontId="9" fillId="24" borderId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206" fontId="40" fillId="21" borderId="19" applyNumberFormat="0" applyAlignment="0" applyProtection="0"/>
    <xf numFmtId="206" fontId="41" fillId="24" borderId="0"/>
    <xf numFmtId="210" fontId="60" fillId="0" borderId="0" applyFont="0" applyFill="0" applyBorder="0" applyAlignment="0" applyProtection="0"/>
    <xf numFmtId="211" fontId="61" fillId="0" borderId="0" applyFont="0" applyFill="0" applyBorder="0" applyAlignment="0" applyProtection="0"/>
    <xf numFmtId="212" fontId="62" fillId="0" borderId="0" applyFont="0" applyFill="0" applyBorder="0" applyAlignment="0" applyProtection="0"/>
    <xf numFmtId="172" fontId="9" fillId="0" borderId="0" applyFont="0" applyFill="0" applyBorder="0" applyAlignment="0" applyProtection="0"/>
    <xf numFmtId="177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0" fontId="9" fillId="0" borderId="0" applyFont="0" applyFill="0" applyBorder="0" applyAlignment="0" applyProtection="0"/>
    <xf numFmtId="213" fontId="62" fillId="0" borderId="0" applyFont="0" applyFill="0" applyBorder="0" applyAlignment="0" applyProtection="0"/>
    <xf numFmtId="214" fontId="61" fillId="0" borderId="0" applyFont="0" applyFill="0" applyBorder="0" applyAlignment="0" applyProtection="0"/>
    <xf numFmtId="215" fontId="62" fillId="0" borderId="0" applyFont="0" applyFill="0" applyBorder="0" applyAlignment="0" applyProtection="0"/>
    <xf numFmtId="216" fontId="61" fillId="0" borderId="0" applyFont="0" applyFill="0" applyBorder="0" applyAlignment="0" applyProtection="0"/>
    <xf numFmtId="10" fontId="82" fillId="0" borderId="0"/>
    <xf numFmtId="217" fontId="62" fillId="0" borderId="0" applyFont="0" applyFill="0" applyBorder="0" applyAlignment="0" applyProtection="0"/>
    <xf numFmtId="218" fontId="61" fillId="0" borderId="0" applyFont="0" applyFill="0" applyBorder="0" applyAlignment="0" applyProtection="0"/>
    <xf numFmtId="169" fontId="11" fillId="0" borderId="0"/>
    <xf numFmtId="170" fontId="11" fillId="0" borderId="0"/>
    <xf numFmtId="173" fontId="11" fillId="0" borderId="0" applyFill="0" applyBorder="0" applyAlignment="0"/>
    <xf numFmtId="181" fontId="11" fillId="0" borderId="0" applyFill="0" applyBorder="0" applyAlignment="0"/>
    <xf numFmtId="173" fontId="11" fillId="0" borderId="0" applyFill="0" applyBorder="0" applyAlignment="0"/>
    <xf numFmtId="182" fontId="11" fillId="0" borderId="0" applyFill="0" applyBorder="0" applyAlignment="0"/>
    <xf numFmtId="181" fontId="11" fillId="0" borderId="0" applyFill="0" applyBorder="0" applyAlignment="0"/>
    <xf numFmtId="206" fontId="42" fillId="0" borderId="0" applyNumberFormat="0">
      <alignment horizontal="left"/>
    </xf>
    <xf numFmtId="14" fontId="42" fillId="0" borderId="0" applyNumberFormat="0" applyFill="0" applyBorder="0" applyAlignment="0" applyProtection="0">
      <alignment horizontal="left"/>
    </xf>
    <xf numFmtId="3" fontId="15" fillId="0" borderId="0" applyFont="0" applyFill="0" applyBorder="0" applyAlignment="0"/>
    <xf numFmtId="206" fontId="42" fillId="0" borderId="0" applyNumberFormat="0" applyFill="0" applyBorder="0" applyAlignment="0" applyProtection="0">
      <alignment horizontal="center"/>
    </xf>
    <xf numFmtId="174" fontId="43" fillId="0" borderId="8">
      <alignment horizontal="left" vertical="center"/>
      <protection locked="0"/>
    </xf>
    <xf numFmtId="206" fontId="53" fillId="0" borderId="0"/>
    <xf numFmtId="40" fontId="83" fillId="0" borderId="0" applyBorder="0">
      <alignment horizontal="right"/>
    </xf>
    <xf numFmtId="49" fontId="22" fillId="0" borderId="0" applyFill="0" applyBorder="0" applyAlignment="0"/>
    <xf numFmtId="178" fontId="23" fillId="0" borderId="0" applyFill="0" applyBorder="0" applyAlignment="0"/>
    <xf numFmtId="179" fontId="23" fillId="0" borderId="0" applyFill="0" applyBorder="0" applyAlignment="0"/>
    <xf numFmtId="206" fontId="44" fillId="0" borderId="0" applyFill="0" applyBorder="0" applyProtection="0">
      <alignment horizontal="left" vertical="top"/>
    </xf>
    <xf numFmtId="206" fontId="45" fillId="0" borderId="0" applyNumberFormat="0" applyFill="0" applyBorder="0" applyAlignment="0" applyProtection="0"/>
    <xf numFmtId="206" fontId="84" fillId="0" borderId="0"/>
    <xf numFmtId="206" fontId="85" fillId="0" borderId="0"/>
    <xf numFmtId="206" fontId="86" fillId="0" borderId="0"/>
    <xf numFmtId="206" fontId="46" fillId="0" borderId="20" applyNumberFormat="0" applyFill="0" applyAlignment="0" applyProtection="0"/>
    <xf numFmtId="219" fontId="54" fillId="0" borderId="0" applyFont="0" applyFill="0" applyBorder="0" applyAlignment="0" applyProtection="0"/>
    <xf numFmtId="206" fontId="47" fillId="0" borderId="0" applyNumberFormat="0" applyFill="0" applyBorder="0" applyAlignment="0" applyProtection="0"/>
    <xf numFmtId="171" fontId="15" fillId="0" borderId="21">
      <protection locked="0"/>
    </xf>
    <xf numFmtId="206" fontId="4" fillId="0" borderId="0" applyNumberFormat="0" applyFill="0" applyBorder="0" applyAlignment="0" applyProtection="0">
      <alignment vertical="top"/>
      <protection locked="0"/>
    </xf>
    <xf numFmtId="206" fontId="48" fillId="26" borderId="3"/>
    <xf numFmtId="14" fontId="15" fillId="0" borderId="0">
      <alignment horizontal="right"/>
    </xf>
    <xf numFmtId="171" fontId="49" fillId="27" borderId="21"/>
    <xf numFmtId="206" fontId="13" fillId="0" borderId="8">
      <alignment horizontal="right"/>
    </xf>
    <xf numFmtId="206" fontId="9" fillId="0" borderId="0"/>
    <xf numFmtId="206" fontId="6" fillId="0" borderId="0"/>
    <xf numFmtId="206" fontId="15" fillId="0" borderId="0"/>
    <xf numFmtId="206" fontId="6" fillId="0" borderId="0"/>
    <xf numFmtId="0" fontId="6" fillId="0" borderId="0"/>
    <xf numFmtId="206" fontId="2" fillId="0" borderId="0"/>
    <xf numFmtId="0" fontId="15" fillId="0" borderId="0"/>
    <xf numFmtId="206" fontId="2" fillId="0" borderId="0"/>
    <xf numFmtId="206" fontId="128" fillId="0" borderId="0"/>
    <xf numFmtId="206" fontId="128" fillId="0" borderId="0"/>
    <xf numFmtId="0" fontId="2" fillId="0" borderId="0"/>
    <xf numFmtId="206" fontId="128" fillId="0" borderId="0"/>
    <xf numFmtId="206" fontId="11" fillId="0" borderId="0"/>
    <xf numFmtId="0" fontId="11" fillId="0" borderId="0"/>
    <xf numFmtId="206" fontId="52" fillId="0" borderId="0"/>
    <xf numFmtId="0" fontId="15" fillId="0" borderId="0"/>
    <xf numFmtId="206" fontId="2" fillId="0" borderId="0"/>
    <xf numFmtId="9" fontId="7" fillId="0" borderId="0" applyFont="0" applyFill="0" applyBorder="0" applyAlignment="0" applyProtection="0"/>
    <xf numFmtId="206" fontId="11" fillId="0" borderId="0"/>
    <xf numFmtId="206" fontId="26" fillId="0" borderId="0" applyNumberFormat="0" applyFont="0" applyFill="0" applyBorder="0" applyAlignment="0" applyProtection="0">
      <alignment vertical="top"/>
    </xf>
    <xf numFmtId="206" fontId="26" fillId="0" borderId="0" applyNumberFormat="0" applyFont="0" applyFill="0" applyBorder="0" applyAlignment="0" applyProtection="0">
      <alignment vertical="top"/>
    </xf>
    <xf numFmtId="206" fontId="2" fillId="0" borderId="0">
      <alignment vertical="justify"/>
    </xf>
    <xf numFmtId="49" fontId="15" fillId="0" borderId="0"/>
    <xf numFmtId="3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3" fillId="0" borderId="8"/>
    <xf numFmtId="37" fontId="2" fillId="0" borderId="0" applyFont="0" applyBorder="0" applyAlignment="0" applyProtection="0"/>
    <xf numFmtId="165" fontId="17" fillId="0" borderId="0">
      <protection locked="0"/>
    </xf>
    <xf numFmtId="206" fontId="89" fillId="0" borderId="0"/>
    <xf numFmtId="0" fontId="31" fillId="0" borderId="0"/>
    <xf numFmtId="0" fontId="129" fillId="0" borderId="0"/>
    <xf numFmtId="0" fontId="31" fillId="0" borderId="0"/>
    <xf numFmtId="206" fontId="136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166" fontId="1" fillId="0" borderId="0" applyFont="0" applyFill="0" applyBorder="0" applyAlignment="0" applyProtection="0"/>
  </cellStyleXfs>
  <cellXfs count="789">
    <xf numFmtId="206" fontId="0" fillId="0" borderId="0" xfId="0"/>
    <xf numFmtId="0" fontId="91" fillId="0" borderId="0" xfId="0" applyNumberFormat="1" applyFont="1" applyFill="1" applyBorder="1" applyAlignment="1" applyProtection="1">
      <alignment horizontal="left" indent="1"/>
    </xf>
    <xf numFmtId="0" fontId="54" fillId="0" borderId="0" xfId="172" applyNumberFormat="1" applyFont="1" applyFill="1"/>
    <xf numFmtId="0" fontId="98" fillId="0" borderId="0" xfId="0" applyNumberFormat="1" applyFont="1" applyFill="1"/>
    <xf numFmtId="0" fontId="54" fillId="0" borderId="0" xfId="0" applyNumberFormat="1" applyFont="1" applyBorder="1"/>
    <xf numFmtId="0" fontId="54" fillId="0" borderId="0" xfId="0" applyNumberFormat="1" applyFont="1"/>
    <xf numFmtId="0" fontId="99" fillId="0" borderId="8" xfId="0" applyNumberFormat="1" applyFont="1" applyBorder="1" applyAlignment="1">
      <alignment horizontal="center" vertical="center" wrapText="1"/>
    </xf>
    <xf numFmtId="0" fontId="99" fillId="0" borderId="8" xfId="0" applyNumberFormat="1" applyFont="1" applyFill="1" applyBorder="1" applyAlignment="1">
      <alignment horizontal="center" vertical="center" wrapText="1"/>
    </xf>
    <xf numFmtId="0" fontId="97" fillId="0" borderId="8" xfId="0" applyNumberFormat="1" applyFont="1" applyFill="1" applyBorder="1" applyAlignment="1">
      <alignment horizontal="left" wrapText="1" indent="1"/>
    </xf>
    <xf numFmtId="0" fontId="100" fillId="0" borderId="0" xfId="0" applyNumberFormat="1" applyFont="1" applyFill="1"/>
    <xf numFmtId="0" fontId="92" fillId="0" borderId="8" xfId="0" applyNumberFormat="1" applyFont="1" applyFill="1" applyBorder="1" applyAlignment="1">
      <alignment horizontal="left" wrapText="1" indent="1"/>
    </xf>
    <xf numFmtId="0" fontId="54" fillId="0" borderId="0" xfId="0" applyNumberFormat="1" applyFont="1" applyFill="1" applyBorder="1"/>
    <xf numFmtId="0" fontId="54" fillId="0" borderId="0" xfId="0" applyNumberFormat="1" applyFont="1" applyFill="1"/>
    <xf numFmtId="0" fontId="54" fillId="0" borderId="8" xfId="240" applyNumberFormat="1" applyFont="1" applyFill="1" applyBorder="1" applyAlignment="1">
      <alignment horizontal="left" vertical="top" wrapText="1" indent="1"/>
    </xf>
    <xf numFmtId="0" fontId="92" fillId="0" borderId="0" xfId="0" applyNumberFormat="1" applyFont="1" applyFill="1" applyBorder="1" applyAlignment="1">
      <alignment horizontal="left" wrapText="1" indent="1"/>
    </xf>
    <xf numFmtId="0" fontId="101" fillId="0" borderId="0" xfId="0" applyNumberFormat="1" applyFont="1" applyFill="1" applyAlignment="1">
      <alignment horizontal="center"/>
    </xf>
    <xf numFmtId="0" fontId="100" fillId="0" borderId="0" xfId="0" applyNumberFormat="1" applyFont="1"/>
    <xf numFmtId="0" fontId="54" fillId="0" borderId="0" xfId="0" applyNumberFormat="1" applyFont="1" applyAlignment="1"/>
    <xf numFmtId="0" fontId="54" fillId="0" borderId="0" xfId="0" applyNumberFormat="1" applyFont="1" applyFill="1" applyBorder="1" applyAlignment="1"/>
    <xf numFmtId="0" fontId="92" fillId="0" borderId="8" xfId="0" applyNumberFormat="1" applyFont="1" applyFill="1" applyBorder="1" applyAlignment="1">
      <alignment horizontal="left"/>
    </xf>
    <xf numFmtId="0" fontId="54" fillId="0" borderId="0" xfId="0" applyNumberFormat="1" applyFont="1" applyFill="1" applyAlignment="1"/>
    <xf numFmtId="0" fontId="54" fillId="0" borderId="8" xfId="0" applyNumberFormat="1" applyFont="1" applyFill="1" applyBorder="1" applyAlignment="1">
      <alignment vertical="top" wrapText="1"/>
    </xf>
    <xf numFmtId="0" fontId="54" fillId="0" borderId="0" xfId="0" applyNumberFormat="1" applyFont="1" applyFill="1" applyBorder="1" applyAlignment="1">
      <alignment horizontal="left" wrapText="1" indent="1"/>
    </xf>
    <xf numFmtId="0" fontId="96" fillId="0" borderId="0" xfId="0" applyNumberFormat="1" applyFont="1" applyFill="1"/>
    <xf numFmtId="0" fontId="54" fillId="0" borderId="8" xfId="0" applyNumberFormat="1" applyFont="1" applyFill="1" applyBorder="1" applyAlignment="1">
      <alignment vertical="top"/>
    </xf>
    <xf numFmtId="206" fontId="92" fillId="0" borderId="0" xfId="230" applyFont="1" applyFill="1" applyBorder="1" applyAlignment="1"/>
    <xf numFmtId="0" fontId="92" fillId="0" borderId="8" xfId="230" applyNumberFormat="1" applyFont="1" applyFill="1" applyBorder="1" applyAlignment="1">
      <alignment horizontal="center" vertical="center" wrapText="1"/>
    </xf>
    <xf numFmtId="0" fontId="105" fillId="0" borderId="0" xfId="0" applyNumberFormat="1" applyFont="1" applyFill="1" applyAlignment="1">
      <alignment horizontal="center"/>
    </xf>
    <xf numFmtId="0" fontId="54" fillId="0" borderId="0" xfId="0" applyNumberFormat="1" applyFont="1" applyFill="1" applyAlignment="1">
      <alignment horizontal="center" vertical="center"/>
    </xf>
    <xf numFmtId="167" fontId="92" fillId="0" borderId="8" xfId="0" applyNumberFormat="1" applyFont="1" applyFill="1" applyBorder="1" applyAlignment="1">
      <alignment horizontal="left" vertical="top" wrapText="1"/>
    </xf>
    <xf numFmtId="167" fontId="92" fillId="0" borderId="8" xfId="0" quotePrefix="1" applyNumberFormat="1" applyFont="1" applyFill="1" applyBorder="1" applyAlignment="1">
      <alignment horizontal="left" vertical="top" wrapText="1"/>
    </xf>
    <xf numFmtId="167" fontId="54" fillId="0" borderId="0" xfId="0" applyNumberFormat="1" applyFont="1" applyFill="1"/>
    <xf numFmtId="0" fontId="96" fillId="0" borderId="8" xfId="0" applyNumberFormat="1" applyFont="1" applyFill="1" applyBorder="1" applyAlignment="1">
      <alignment horizontal="left" wrapText="1" indent="1"/>
    </xf>
    <xf numFmtId="0" fontId="54" fillId="0" borderId="8" xfId="0" applyNumberFormat="1" applyFont="1" applyFill="1" applyBorder="1" applyAlignment="1">
      <alignment horizontal="left" wrapText="1" indent="1"/>
    </xf>
    <xf numFmtId="167" fontId="96" fillId="0" borderId="0" xfId="0" applyNumberFormat="1" applyFont="1" applyFill="1"/>
    <xf numFmtId="0" fontId="91" fillId="0" borderId="0" xfId="0" applyNumberFormat="1" applyFont="1" applyFill="1" applyAlignment="1">
      <alignment horizontal="left" indent="1"/>
    </xf>
    <xf numFmtId="206" fontId="54" fillId="0" borderId="0" xfId="0" applyFont="1"/>
    <xf numFmtId="167" fontId="54" fillId="0" borderId="0" xfId="173" applyNumberFormat="1" applyFont="1" applyFill="1"/>
    <xf numFmtId="49" fontId="91" fillId="0" borderId="0" xfId="0" applyNumberFormat="1" applyFont="1" applyFill="1" applyAlignment="1">
      <alignment horizontal="center" vertical="center"/>
    </xf>
    <xf numFmtId="167" fontId="54" fillId="0" borderId="0" xfId="0" applyNumberFormat="1" applyFont="1"/>
    <xf numFmtId="167" fontId="98" fillId="0" borderId="0" xfId="0" applyNumberFormat="1" applyFont="1" applyFill="1"/>
    <xf numFmtId="49" fontId="54" fillId="0" borderId="8" xfId="0" applyNumberFormat="1" applyFont="1" applyBorder="1" applyAlignment="1">
      <alignment horizontal="center" vertical="center" wrapText="1"/>
    </xf>
    <xf numFmtId="49" fontId="91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206" fontId="91" fillId="0" borderId="0" xfId="0" applyFont="1" applyFill="1" applyBorder="1" applyAlignment="1" applyProtection="1">
      <alignment horizontal="left" indent="1"/>
    </xf>
    <xf numFmtId="167" fontId="95" fillId="0" borderId="0" xfId="172" applyNumberFormat="1" applyFont="1" applyFill="1"/>
    <xf numFmtId="206" fontId="91" fillId="0" borderId="0" xfId="0" applyFont="1" applyFill="1" applyBorder="1"/>
    <xf numFmtId="206" fontId="91" fillId="0" borderId="0" xfId="0" applyFont="1" applyFill="1" applyAlignment="1">
      <alignment horizontal="left" indent="1"/>
    </xf>
    <xf numFmtId="206" fontId="91" fillId="0" borderId="0" xfId="0" applyFont="1" applyFill="1" applyAlignment="1">
      <alignment horizontal="left" vertical="top" indent="1"/>
    </xf>
    <xf numFmtId="206" fontId="91" fillId="0" borderId="0" xfId="0" applyFont="1" applyAlignment="1">
      <alignment vertical="top" wrapText="1"/>
    </xf>
    <xf numFmtId="206" fontId="92" fillId="0" borderId="8" xfId="0" applyFont="1" applyFill="1" applyBorder="1" applyAlignment="1">
      <alignment horizontal="center" vertical="center" wrapText="1"/>
    </xf>
    <xf numFmtId="49" fontId="99" fillId="0" borderId="8" xfId="0" applyNumberFormat="1" applyFont="1" applyFill="1" applyBorder="1" applyAlignment="1">
      <alignment horizontal="center" vertical="center" wrapText="1"/>
    </xf>
    <xf numFmtId="14" fontId="99" fillId="0" borderId="8" xfId="0" applyNumberFormat="1" applyFont="1" applyFill="1" applyBorder="1" applyAlignment="1">
      <alignment horizontal="center" vertical="center" wrapText="1"/>
    </xf>
    <xf numFmtId="206" fontId="90" fillId="0" borderId="24" xfId="242" applyFont="1" applyFill="1" applyBorder="1" applyAlignment="1">
      <alignment horizontal="center" vertical="center" wrapText="1"/>
    </xf>
    <xf numFmtId="206" fontId="90" fillId="0" borderId="8" xfId="242" applyFont="1" applyFill="1" applyBorder="1" applyAlignment="1">
      <alignment horizontal="center" vertical="center" wrapText="1"/>
    </xf>
    <xf numFmtId="206" fontId="54" fillId="0" borderId="0" xfId="0" applyFont="1" applyFill="1" applyAlignment="1">
      <alignment horizontal="center" vertical="center"/>
    </xf>
    <xf numFmtId="206" fontId="101" fillId="0" borderId="0" xfId="0" applyFont="1" applyFill="1" applyAlignment="1">
      <alignment horizontal="center" vertical="center"/>
    </xf>
    <xf numFmtId="206" fontId="91" fillId="0" borderId="8" xfId="0" applyFont="1" applyFill="1" applyBorder="1" applyAlignment="1">
      <alignment horizontal="left" vertical="top" wrapText="1"/>
    </xf>
    <xf numFmtId="49" fontId="54" fillId="0" borderId="8" xfId="0" applyNumberFormat="1" applyFont="1" applyFill="1" applyBorder="1" applyAlignment="1">
      <alignment horizontal="center" vertical="center" wrapText="1"/>
    </xf>
    <xf numFmtId="167" fontId="98" fillId="0" borderId="0" xfId="0" applyNumberFormat="1" applyFont="1" applyFill="1" applyAlignment="1">
      <alignment horizontal="left" indent="1"/>
    </xf>
    <xf numFmtId="206" fontId="92" fillId="0" borderId="8" xfId="0" applyFont="1" applyBorder="1" applyAlignment="1">
      <alignment horizontal="left" vertical="top" wrapText="1" indent="1"/>
    </xf>
    <xf numFmtId="49" fontId="92" fillId="0" borderId="8" xfId="0" applyNumberFormat="1" applyFont="1" applyBorder="1" applyAlignment="1">
      <alignment horizontal="center" vertical="center" wrapText="1"/>
    </xf>
    <xf numFmtId="206" fontId="92" fillId="0" borderId="8" xfId="0" applyFont="1" applyFill="1" applyBorder="1" applyAlignment="1">
      <alignment horizontal="left" vertical="top" wrapText="1" indent="1"/>
    </xf>
    <xf numFmtId="206" fontId="91" fillId="0" borderId="0" xfId="0" applyFont="1"/>
    <xf numFmtId="206" fontId="54" fillId="0" borderId="8" xfId="0" applyFont="1" applyFill="1" applyBorder="1" applyAlignment="1">
      <alignment horizontal="left" vertical="top" wrapText="1" indent="1"/>
    </xf>
    <xf numFmtId="206" fontId="107" fillId="0" borderId="8" xfId="0" applyFont="1" applyFill="1" applyBorder="1" applyAlignment="1">
      <alignment horizontal="left" vertical="top" wrapText="1" indent="1"/>
    </xf>
    <xf numFmtId="166" fontId="92" fillId="33" borderId="8" xfId="0" applyNumberFormat="1" applyFont="1" applyFill="1" applyBorder="1" applyAlignment="1">
      <alignment horizontal="right" vertical="top" wrapText="1"/>
    </xf>
    <xf numFmtId="206" fontId="99" fillId="0" borderId="8" xfId="0" applyFont="1" applyFill="1" applyBorder="1" applyAlignment="1">
      <alignment horizontal="left" vertical="top" wrapText="1" indent="1"/>
    </xf>
    <xf numFmtId="206" fontId="96" fillId="0" borderId="0" xfId="0" applyFont="1" applyFill="1" applyAlignment="1">
      <alignment horizontal="left" vertical="top" wrapText="1" indent="1"/>
    </xf>
    <xf numFmtId="49" fontId="96" fillId="0" borderId="0" xfId="0" applyNumberFormat="1" applyFont="1" applyFill="1" applyAlignment="1">
      <alignment horizontal="center" vertical="center" wrapText="1"/>
    </xf>
    <xf numFmtId="206" fontId="92" fillId="0" borderId="0" xfId="0" applyFont="1" applyFill="1" applyAlignment="1">
      <alignment horizontal="left" vertical="top" wrapText="1" indent="1"/>
    </xf>
    <xf numFmtId="49" fontId="92" fillId="0" borderId="0" xfId="0" applyNumberFormat="1" applyFont="1" applyFill="1" applyAlignment="1">
      <alignment horizontal="center" vertical="center" wrapText="1"/>
    </xf>
    <xf numFmtId="206" fontId="92" fillId="0" borderId="0" xfId="0" applyFont="1" applyFill="1" applyAlignment="1">
      <alignment vertical="top" wrapText="1"/>
    </xf>
    <xf numFmtId="206" fontId="91" fillId="0" borderId="0" xfId="0" applyFont="1" applyBorder="1" applyAlignment="1">
      <alignment horizontal="left" vertical="top" indent="1"/>
    </xf>
    <xf numFmtId="206" fontId="91" fillId="0" borderId="0" xfId="0" applyFont="1" applyBorder="1" applyAlignment="1">
      <alignment vertical="top" wrapText="1"/>
    </xf>
    <xf numFmtId="206" fontId="91" fillId="0" borderId="0" xfId="0" applyFont="1" applyFill="1" applyBorder="1" applyAlignment="1">
      <alignment vertical="top" wrapText="1"/>
    </xf>
    <xf numFmtId="49" fontId="99" fillId="0" borderId="8" xfId="0" applyNumberFormat="1" applyFont="1" applyBorder="1" applyAlignment="1">
      <alignment horizontal="center" vertical="center" wrapText="1"/>
    </xf>
    <xf numFmtId="167" fontId="54" fillId="0" borderId="8" xfId="240" applyNumberFormat="1" applyFont="1" applyFill="1" applyBorder="1" applyAlignment="1">
      <alignment horizontal="left" vertical="top" wrapText="1" indent="1"/>
    </xf>
    <xf numFmtId="206" fontId="92" fillId="0" borderId="8" xfId="0" applyFont="1" applyFill="1" applyBorder="1" applyAlignment="1">
      <alignment horizontal="center" vertical="top" wrapText="1"/>
    </xf>
    <xf numFmtId="166" fontId="92" fillId="33" borderId="8" xfId="0" quotePrefix="1" applyNumberFormat="1" applyFont="1" applyFill="1" applyBorder="1" applyAlignment="1">
      <alignment horizontal="right" vertical="top" wrapText="1"/>
    </xf>
    <xf numFmtId="206" fontId="96" fillId="0" borderId="0" xfId="0" applyFont="1" applyAlignment="1">
      <alignment horizontal="left" vertical="top" wrapText="1" indent="1"/>
    </xf>
    <xf numFmtId="49" fontId="96" fillId="0" borderId="0" xfId="0" applyNumberFormat="1" applyFont="1" applyAlignment="1">
      <alignment horizontal="center" vertical="center" wrapText="1"/>
    </xf>
    <xf numFmtId="167" fontId="96" fillId="0" borderId="0" xfId="0" applyNumberFormat="1" applyFont="1" applyAlignment="1">
      <alignment vertical="top" wrapText="1"/>
    </xf>
    <xf numFmtId="206" fontId="96" fillId="0" borderId="0" xfId="0" applyFont="1"/>
    <xf numFmtId="167" fontId="102" fillId="0" borderId="0" xfId="0" applyNumberFormat="1" applyFont="1" applyFill="1" applyAlignment="1">
      <alignment horizontal="left" indent="1"/>
    </xf>
    <xf numFmtId="206" fontId="96" fillId="0" borderId="0" xfId="0" applyFont="1" applyAlignment="1">
      <alignment horizontal="left" wrapText="1" indent="1"/>
    </xf>
    <xf numFmtId="206" fontId="54" fillId="0" borderId="8" xfId="0" applyFont="1" applyBorder="1"/>
    <xf numFmtId="14" fontId="99" fillId="0" borderId="8" xfId="0" applyNumberFormat="1" applyFont="1" applyBorder="1" applyAlignment="1">
      <alignment horizontal="center" vertical="center" wrapText="1"/>
    </xf>
    <xf numFmtId="206" fontId="54" fillId="0" borderId="8" xfId="0" applyFont="1" applyFill="1" applyBorder="1" applyAlignment="1">
      <alignment wrapText="1"/>
    </xf>
    <xf numFmtId="167" fontId="131" fillId="0" borderId="0" xfId="0" applyNumberFormat="1" applyFont="1" applyFill="1"/>
    <xf numFmtId="206" fontId="131" fillId="0" borderId="0" xfId="0" applyFont="1" applyFill="1"/>
    <xf numFmtId="206" fontId="132" fillId="0" borderId="0" xfId="0" applyFont="1" applyAlignment="1">
      <alignment vertical="top" wrapText="1"/>
    </xf>
    <xf numFmtId="206" fontId="131" fillId="0" borderId="0" xfId="0" applyFont="1"/>
    <xf numFmtId="206" fontId="131" fillId="0" borderId="0" xfId="0" applyFont="1" applyFill="1" applyAlignment="1">
      <alignment horizontal="center" vertical="center" wrapText="1"/>
    </xf>
    <xf numFmtId="206" fontId="131" fillId="0" borderId="0" xfId="0" applyFont="1" applyFill="1" applyAlignment="1">
      <alignment horizontal="center" vertical="center"/>
    </xf>
    <xf numFmtId="206" fontId="132" fillId="0" borderId="0" xfId="0" applyFont="1" applyFill="1" applyAlignment="1">
      <alignment wrapText="1"/>
    </xf>
    <xf numFmtId="206" fontId="132" fillId="0" borderId="0" xfId="0" applyFont="1" applyFill="1"/>
    <xf numFmtId="206" fontId="131" fillId="0" borderId="0" xfId="0" applyFont="1" applyAlignment="1">
      <alignment wrapText="1"/>
    </xf>
    <xf numFmtId="206" fontId="131" fillId="0" borderId="0" xfId="0" applyFont="1" applyFill="1" applyAlignment="1">
      <alignment wrapText="1"/>
    </xf>
    <xf numFmtId="167" fontId="131" fillId="0" borderId="0" xfId="0" applyNumberFormat="1" applyFont="1" applyAlignment="1">
      <alignment wrapText="1"/>
    </xf>
    <xf numFmtId="0" fontId="96" fillId="0" borderId="0" xfId="230" applyNumberFormat="1" applyFont="1" applyFill="1"/>
    <xf numFmtId="0" fontId="54" fillId="0" borderId="0" xfId="230" applyNumberFormat="1" applyFont="1" applyFill="1"/>
    <xf numFmtId="0" fontId="91" fillId="0" borderId="0" xfId="230" applyNumberFormat="1" applyFont="1" applyFill="1"/>
    <xf numFmtId="167" fontId="54" fillId="0" borderId="8" xfId="0" applyNumberFormat="1" applyFont="1" applyFill="1" applyBorder="1"/>
    <xf numFmtId="0" fontId="92" fillId="0" borderId="0" xfId="230" applyNumberFormat="1" applyFont="1" applyFill="1" applyBorder="1"/>
    <xf numFmtId="167" fontId="91" fillId="0" borderId="0" xfId="168" applyNumberFormat="1" applyFont="1" applyFill="1" applyBorder="1" applyAlignment="1" applyProtection="1">
      <alignment horizontal="left" indent="1"/>
    </xf>
    <xf numFmtId="167" fontId="98" fillId="0" borderId="0" xfId="168" applyNumberFormat="1" applyFont="1" applyFill="1"/>
    <xf numFmtId="167" fontId="54" fillId="0" borderId="0" xfId="168" applyNumberFormat="1" applyFont="1" applyFill="1"/>
    <xf numFmtId="167" fontId="54" fillId="0" borderId="0" xfId="168" applyNumberFormat="1" applyFont="1"/>
    <xf numFmtId="167" fontId="99" fillId="0" borderId="8" xfId="168" applyNumberFormat="1" applyFont="1" applyBorder="1" applyAlignment="1">
      <alignment horizontal="center" vertical="center" wrapText="1"/>
    </xf>
    <xf numFmtId="167" fontId="54" fillId="0" borderId="8" xfId="241" applyNumberFormat="1" applyFont="1" applyFill="1" applyBorder="1" applyAlignment="1">
      <alignment horizontal="left" vertical="top" indent="1"/>
    </xf>
    <xf numFmtId="0" fontId="114" fillId="0" borderId="0" xfId="168" applyFont="1"/>
    <xf numFmtId="167" fontId="54" fillId="0" borderId="8" xfId="168" applyNumberFormat="1" applyFont="1" applyFill="1" applyBorder="1" applyAlignment="1">
      <alignment horizontal="center" vertical="top" wrapText="1"/>
    </xf>
    <xf numFmtId="167" fontId="96" fillId="0" borderId="0" xfId="168" applyNumberFormat="1" applyFont="1" applyFill="1"/>
    <xf numFmtId="167" fontId="54" fillId="0" borderId="8" xfId="241" applyNumberFormat="1" applyFont="1" applyFill="1" applyBorder="1" applyAlignment="1">
      <alignment horizontal="left" vertical="top" wrapText="1" indent="1"/>
    </xf>
    <xf numFmtId="0" fontId="91" fillId="0" borderId="0" xfId="0" applyNumberFormat="1" applyFont="1" applyFill="1"/>
    <xf numFmtId="0" fontId="54" fillId="0" borderId="0" xfId="0" applyNumberFormat="1" applyFont="1" applyFill="1" applyBorder="1" applyAlignment="1">
      <alignment horizontal="center" vertical="center" wrapText="1"/>
    </xf>
    <xf numFmtId="167" fontId="130" fillId="0" borderId="8" xfId="168" applyNumberFormat="1" applyFont="1" applyBorder="1" applyAlignment="1">
      <alignment horizontal="center" vertical="top" wrapText="1"/>
    </xf>
    <xf numFmtId="0" fontId="115" fillId="0" borderId="0" xfId="243" applyFont="1" applyFill="1" applyAlignment="1">
      <alignment wrapText="1"/>
    </xf>
    <xf numFmtId="0" fontId="115" fillId="0" borderId="0" xfId="243" applyNumberFormat="1" applyFont="1" applyFill="1" applyAlignment="1">
      <alignment vertical="center" wrapText="1"/>
    </xf>
    <xf numFmtId="3" fontId="115" fillId="0" borderId="0" xfId="243" applyNumberFormat="1" applyFont="1" applyFill="1" applyAlignment="1">
      <alignment horizontal="right" vertical="center" wrapText="1"/>
    </xf>
    <xf numFmtId="0" fontId="115" fillId="0" borderId="0" xfId="243" applyNumberFormat="1" applyFont="1" applyFill="1" applyAlignment="1">
      <alignment horizontal="right" vertical="center" wrapText="1"/>
    </xf>
    <xf numFmtId="0" fontId="115" fillId="0" borderId="0" xfId="243" applyFont="1" applyFill="1" applyAlignment="1">
      <alignment horizontal="right" wrapText="1"/>
    </xf>
    <xf numFmtId="206" fontId="115" fillId="0" borderId="0" xfId="0" applyFont="1" applyFill="1" applyAlignment="1">
      <alignment horizontal="right"/>
    </xf>
    <xf numFmtId="0" fontId="115" fillId="0" borderId="0" xfId="243" applyFont="1" applyFill="1" applyBorder="1" applyAlignment="1"/>
    <xf numFmtId="3" fontId="115" fillId="0" borderId="0" xfId="243" applyNumberFormat="1" applyFont="1" applyFill="1" applyBorder="1" applyAlignment="1">
      <alignment horizontal="right"/>
    </xf>
    <xf numFmtId="0" fontId="115" fillId="0" borderId="0" xfId="243" applyFont="1" applyFill="1" applyBorder="1" applyAlignment="1">
      <alignment horizontal="right"/>
    </xf>
    <xf numFmtId="49" fontId="115" fillId="0" borderId="0" xfId="243" applyNumberFormat="1" applyFont="1" applyFill="1" applyAlignment="1">
      <alignment horizontal="left" wrapText="1"/>
    </xf>
    <xf numFmtId="0" fontId="115" fillId="0" borderId="8" xfId="243" applyFont="1" applyFill="1" applyBorder="1" applyAlignment="1">
      <alignment horizontal="center" vertical="center" wrapText="1"/>
    </xf>
    <xf numFmtId="0" fontId="115" fillId="0" borderId="8" xfId="243" applyNumberFormat="1" applyFont="1" applyFill="1" applyBorder="1" applyAlignment="1">
      <alignment horizontal="center" vertical="center" wrapText="1"/>
    </xf>
    <xf numFmtId="3" fontId="115" fillId="0" borderId="8" xfId="243" applyNumberFormat="1" applyFont="1" applyFill="1" applyBorder="1" applyAlignment="1">
      <alignment horizontal="center" vertical="center" wrapText="1"/>
    </xf>
    <xf numFmtId="49" fontId="116" fillId="0" borderId="8" xfId="243" applyNumberFormat="1" applyFont="1" applyFill="1" applyBorder="1" applyAlignment="1">
      <alignment horizontal="center" vertical="center" textRotation="90" wrapText="1"/>
    </xf>
    <xf numFmtId="49" fontId="117" fillId="0" borderId="8" xfId="243" applyNumberFormat="1" applyFont="1" applyFill="1" applyBorder="1" applyAlignment="1">
      <alignment horizontal="center" vertical="center" textRotation="90" wrapText="1"/>
    </xf>
    <xf numFmtId="49" fontId="116" fillId="0" borderId="8" xfId="0" applyNumberFormat="1" applyFont="1" applyBorder="1" applyAlignment="1">
      <alignment horizontal="center" textRotation="90"/>
    </xf>
    <xf numFmtId="3" fontId="115" fillId="0" borderId="8" xfId="243" applyNumberFormat="1" applyFont="1" applyFill="1" applyBorder="1" applyAlignment="1">
      <alignment horizontal="right" vertical="center" wrapText="1"/>
    </xf>
    <xf numFmtId="0" fontId="115" fillId="0" borderId="8" xfId="243" applyNumberFormat="1" applyFont="1" applyFill="1" applyBorder="1" applyAlignment="1">
      <alignment horizontal="right" vertical="center" wrapText="1"/>
    </xf>
    <xf numFmtId="0" fontId="115" fillId="0" borderId="8" xfId="243" applyFont="1" applyFill="1" applyBorder="1" applyAlignment="1">
      <alignment horizontal="right" vertical="center" wrapText="1"/>
    </xf>
    <xf numFmtId="0" fontId="118" fillId="0" borderId="8" xfId="0" applyNumberFormat="1" applyFont="1" applyFill="1" applyBorder="1" applyAlignment="1">
      <alignment horizontal="left" vertical="center" wrapText="1"/>
    </xf>
    <xf numFmtId="0" fontId="118" fillId="0" borderId="8" xfId="0" applyNumberFormat="1" applyFont="1" applyFill="1" applyBorder="1" applyAlignment="1">
      <alignment horizontal="center" vertical="center"/>
    </xf>
    <xf numFmtId="3" fontId="115" fillId="0" borderId="8" xfId="0" applyNumberFormat="1" applyFont="1" applyFill="1" applyBorder="1" applyAlignment="1">
      <alignment horizontal="right"/>
    </xf>
    <xf numFmtId="167" fontId="115" fillId="0" borderId="8" xfId="0" applyNumberFormat="1" applyFont="1" applyFill="1" applyBorder="1" applyAlignment="1">
      <alignment horizontal="right"/>
    </xf>
    <xf numFmtId="3" fontId="119" fillId="0" borderId="8" xfId="0" applyNumberFormat="1" applyFont="1" applyFill="1" applyBorder="1" applyAlignment="1">
      <alignment horizontal="right" vertical="center" wrapText="1"/>
    </xf>
    <xf numFmtId="0" fontId="119" fillId="0" borderId="8" xfId="0" applyNumberFormat="1" applyFont="1" applyFill="1" applyBorder="1" applyAlignment="1">
      <alignment horizontal="right" vertical="center" wrapText="1"/>
    </xf>
    <xf numFmtId="3" fontId="115" fillId="0" borderId="0" xfId="243" applyNumberFormat="1" applyFont="1" applyFill="1" applyAlignment="1">
      <alignment wrapText="1"/>
    </xf>
    <xf numFmtId="0" fontId="120" fillId="0" borderId="8" xfId="0" applyNumberFormat="1" applyFont="1" applyFill="1" applyBorder="1" applyAlignment="1">
      <alignment horizontal="left" vertical="center" wrapText="1"/>
    </xf>
    <xf numFmtId="0" fontId="120" fillId="0" borderId="8" xfId="0" applyNumberFormat="1" applyFont="1" applyFill="1" applyBorder="1" applyAlignment="1">
      <alignment horizontal="center" vertical="center"/>
    </xf>
    <xf numFmtId="3" fontId="120" fillId="0" borderId="8" xfId="0" applyNumberFormat="1" applyFont="1" applyFill="1" applyBorder="1" applyAlignment="1">
      <alignment horizontal="center" vertical="center" wrapText="1"/>
    </xf>
    <xf numFmtId="0" fontId="120" fillId="0" borderId="8" xfId="0" applyNumberFormat="1" applyFont="1" applyFill="1" applyBorder="1" applyAlignment="1">
      <alignment horizontal="right" vertical="center" wrapText="1"/>
    </xf>
    <xf numFmtId="0" fontId="120" fillId="0" borderId="8" xfId="0" applyNumberFormat="1" applyFont="1" applyBorder="1" applyAlignment="1">
      <alignment horizontal="right" vertical="center"/>
    </xf>
    <xf numFmtId="3" fontId="120" fillId="0" borderId="8" xfId="0" applyNumberFormat="1" applyFont="1" applyBorder="1" applyAlignment="1">
      <alignment horizontal="right" vertical="center" wrapText="1"/>
    </xf>
    <xf numFmtId="3" fontId="120" fillId="0" borderId="8" xfId="0" applyNumberFormat="1" applyFont="1" applyFill="1" applyBorder="1" applyAlignment="1">
      <alignment horizontal="right" vertical="center" wrapText="1"/>
    </xf>
    <xf numFmtId="0" fontId="115" fillId="0" borderId="0" xfId="243" applyNumberFormat="1" applyFont="1" applyFill="1" applyAlignment="1">
      <alignment wrapText="1"/>
    </xf>
    <xf numFmtId="3" fontId="118" fillId="0" borderId="8" xfId="0" applyNumberFormat="1" applyFont="1" applyFill="1" applyBorder="1" applyAlignment="1">
      <alignment horizontal="right" vertical="center" wrapText="1"/>
    </xf>
    <xf numFmtId="0" fontId="118" fillId="0" borderId="8" xfId="0" applyNumberFormat="1" applyFont="1" applyFill="1" applyBorder="1" applyAlignment="1">
      <alignment horizontal="right" vertical="center" wrapText="1"/>
    </xf>
    <xf numFmtId="0" fontId="120" fillId="0" borderId="8" xfId="0" applyNumberFormat="1" applyFont="1" applyFill="1" applyBorder="1" applyAlignment="1">
      <alignment horizontal="left" vertical="center" wrapText="1" indent="2"/>
    </xf>
    <xf numFmtId="3" fontId="120" fillId="0" borderId="8" xfId="0" applyNumberFormat="1" applyFont="1" applyBorder="1" applyAlignment="1">
      <alignment horizontal="center" vertical="center"/>
    </xf>
    <xf numFmtId="0" fontId="120" fillId="0" borderId="8" xfId="0" applyNumberFormat="1" applyFont="1" applyBorder="1" applyAlignment="1">
      <alignment horizontal="right" vertical="center" wrapText="1"/>
    </xf>
    <xf numFmtId="0" fontId="120" fillId="0" borderId="8" xfId="0" applyNumberFormat="1" applyFont="1" applyFill="1" applyBorder="1" applyAlignment="1">
      <alignment horizontal="left" vertical="center" wrapText="1" indent="1"/>
    </xf>
    <xf numFmtId="3" fontId="133" fillId="0" borderId="8" xfId="0" applyNumberFormat="1" applyFont="1" applyFill="1" applyBorder="1" applyAlignment="1">
      <alignment horizontal="center" vertical="center" wrapText="1"/>
    </xf>
    <xf numFmtId="206" fontId="91" fillId="0" borderId="0" xfId="0" applyFont="1" applyFill="1"/>
    <xf numFmtId="206" fontId="54" fillId="0" borderId="0" xfId="0" applyFont="1" applyFill="1"/>
    <xf numFmtId="206" fontId="99" fillId="0" borderId="8" xfId="0" applyFont="1" applyFill="1" applyBorder="1" applyAlignment="1">
      <alignment horizontal="left" vertical="top" wrapText="1"/>
    </xf>
    <xf numFmtId="0" fontId="122" fillId="0" borderId="0" xfId="230" applyNumberFormat="1" applyFont="1" applyFill="1"/>
    <xf numFmtId="0" fontId="91" fillId="0" borderId="0" xfId="230" applyNumberFormat="1" applyFont="1" applyFill="1" applyAlignment="1">
      <alignment horizontal="left" vertical="top" indent="1"/>
    </xf>
    <xf numFmtId="49" fontId="99" fillId="0" borderId="8" xfId="230" applyNumberFormat="1" applyFont="1" applyFill="1" applyBorder="1" applyAlignment="1">
      <alignment horizontal="center" vertical="center" wrapText="1"/>
    </xf>
    <xf numFmtId="0" fontId="110" fillId="0" borderId="0" xfId="0" applyNumberFormat="1" applyFont="1" applyFill="1" applyBorder="1"/>
    <xf numFmtId="3" fontId="110" fillId="0" borderId="0" xfId="0" applyNumberFormat="1" applyFont="1" applyFill="1" applyBorder="1"/>
    <xf numFmtId="0" fontId="54" fillId="0" borderId="0" xfId="230" applyNumberFormat="1" applyFont="1" applyFill="1" applyBorder="1"/>
    <xf numFmtId="221" fontId="102" fillId="0" borderId="0" xfId="230" applyNumberFormat="1" applyFont="1" applyFill="1" applyBorder="1"/>
    <xf numFmtId="0" fontId="91" fillId="0" borderId="0" xfId="230" applyNumberFormat="1" applyFont="1" applyFill="1" applyBorder="1" applyAlignment="1" applyProtection="1">
      <alignment horizontal="left"/>
    </xf>
    <xf numFmtId="0" fontId="92" fillId="0" borderId="0" xfId="230" applyNumberFormat="1" applyFont="1" applyFill="1" applyBorder="1" applyAlignment="1">
      <alignment vertical="center" wrapText="1"/>
    </xf>
    <xf numFmtId="206" fontId="54" fillId="0" borderId="5" xfId="0" applyFont="1" applyBorder="1" applyAlignment="1">
      <alignment horizontal="center"/>
    </xf>
    <xf numFmtId="206" fontId="54" fillId="0" borderId="8" xfId="0" applyFont="1" applyBorder="1" applyAlignment="1">
      <alignment horizontal="center"/>
    </xf>
    <xf numFmtId="0" fontId="91" fillId="0" borderId="0" xfId="168" applyFont="1" applyFill="1" applyBorder="1" applyAlignment="1" applyProtection="1">
      <alignment horizontal="left"/>
    </xf>
    <xf numFmtId="167" fontId="102" fillId="0" borderId="0" xfId="168" applyNumberFormat="1" applyFont="1" applyFill="1" applyAlignment="1">
      <alignment horizontal="left" indent="1"/>
    </xf>
    <xf numFmtId="167" fontId="91" fillId="0" borderId="0" xfId="168" applyNumberFormat="1" applyFont="1" applyFill="1" applyAlignment="1">
      <alignment horizontal="left" vertical="top" indent="1"/>
    </xf>
    <xf numFmtId="167" fontId="91" fillId="0" borderId="8" xfId="168" applyNumberFormat="1" applyFont="1" applyFill="1" applyBorder="1" applyAlignment="1">
      <alignment horizontal="left" vertical="top" wrapText="1" indent="1"/>
    </xf>
    <xf numFmtId="167" fontId="91" fillId="0" borderId="22" xfId="168" applyNumberFormat="1" applyFont="1" applyBorder="1" applyAlignment="1">
      <alignment horizontal="center" vertical="center" wrapText="1"/>
    </xf>
    <xf numFmtId="49" fontId="54" fillId="0" borderId="8" xfId="168" applyNumberFormat="1" applyFont="1" applyFill="1" applyBorder="1" applyAlignment="1">
      <alignment horizontal="center" vertical="center" wrapText="1"/>
    </xf>
    <xf numFmtId="167" fontId="92" fillId="0" borderId="8" xfId="168" applyNumberFormat="1" applyFont="1" applyFill="1" applyBorder="1" applyAlignment="1">
      <alignment horizontal="center" vertical="top" wrapText="1"/>
    </xf>
    <xf numFmtId="0" fontId="91" fillId="0" borderId="0" xfId="168" applyFont="1" applyFill="1" applyBorder="1" applyAlignment="1" applyProtection="1">
      <alignment horizontal="left" indent="1"/>
    </xf>
    <xf numFmtId="0" fontId="91" fillId="0" borderId="0" xfId="0" applyNumberFormat="1" applyFont="1" applyFill="1" applyBorder="1" applyAlignment="1" applyProtection="1">
      <alignment horizontal="left" vertical="center"/>
    </xf>
    <xf numFmtId="0" fontId="91" fillId="0" borderId="0" xfId="0" applyNumberFormat="1" applyFont="1" applyFill="1" applyBorder="1" applyAlignment="1" applyProtection="1">
      <alignment horizontal="left" wrapText="1" indent="1"/>
    </xf>
    <xf numFmtId="0" fontId="91" fillId="0" borderId="0" xfId="0" applyNumberFormat="1" applyFont="1" applyFill="1" applyAlignment="1">
      <alignment horizontal="center" vertical="center"/>
    </xf>
    <xf numFmtId="0" fontId="91" fillId="0" borderId="0" xfId="0" applyNumberFormat="1" applyFont="1" applyFill="1" applyAlignment="1">
      <alignment horizontal="left" vertical="top" indent="1"/>
    </xf>
    <xf numFmtId="0" fontId="91" fillId="0" borderId="0" xfId="0" applyNumberFormat="1" applyFont="1" applyFill="1" applyAlignment="1">
      <alignment vertical="top" wrapText="1"/>
    </xf>
    <xf numFmtId="0" fontId="54" fillId="0" borderId="0" xfId="0" applyNumberFormat="1" applyFont="1" applyFill="1" applyBorder="1" applyAlignment="1">
      <alignment horizontal="left" vertical="top" wrapText="1" indent="1"/>
    </xf>
    <xf numFmtId="0" fontId="99" fillId="0" borderId="0" xfId="0" applyNumberFormat="1" applyFont="1" applyFill="1" applyBorder="1" applyAlignment="1">
      <alignment vertical="top" wrapText="1"/>
    </xf>
    <xf numFmtId="0" fontId="96" fillId="0" borderId="0" xfId="0" applyNumberFormat="1" applyFont="1" applyFill="1" applyBorder="1"/>
    <xf numFmtId="0" fontId="54" fillId="0" borderId="0" xfId="0" applyNumberFormat="1" applyFont="1" applyFill="1" applyBorder="1" applyAlignment="1">
      <alignment horizontal="center" textRotation="90" wrapText="1"/>
    </xf>
    <xf numFmtId="0" fontId="54" fillId="0" borderId="8" xfId="0" applyNumberFormat="1" applyFont="1" applyFill="1" applyBorder="1" applyAlignment="1">
      <alignment horizontal="left" vertical="top" wrapText="1"/>
    </xf>
    <xf numFmtId="0" fontId="54" fillId="0" borderId="8" xfId="0" applyNumberFormat="1" applyFont="1" applyFill="1" applyBorder="1" applyAlignment="1">
      <alignment horizontal="center" vertical="center" wrapText="1"/>
    </xf>
    <xf numFmtId="221" fontId="92" fillId="0" borderId="8" xfId="0" applyNumberFormat="1" applyFont="1" applyFill="1" applyBorder="1" applyAlignment="1">
      <alignment horizontal="left" wrapText="1" indent="1"/>
    </xf>
    <xf numFmtId="221" fontId="92" fillId="37" borderId="8" xfId="0" applyNumberFormat="1" applyFont="1" applyFill="1" applyBorder="1" applyAlignment="1">
      <alignment horizontal="left" wrapText="1" indent="1"/>
    </xf>
    <xf numFmtId="221" fontId="91" fillId="0" borderId="8" xfId="0" applyNumberFormat="1" applyFont="1" applyFill="1" applyBorder="1" applyAlignment="1">
      <alignment horizontal="left" wrapText="1" indent="1"/>
    </xf>
    <xf numFmtId="221" fontId="54" fillId="0" borderId="0" xfId="0" applyNumberFormat="1" applyFont="1" applyFill="1" applyBorder="1"/>
    <xf numFmtId="221" fontId="92" fillId="0" borderId="0" xfId="0" applyNumberFormat="1" applyFont="1" applyFill="1" applyBorder="1" applyAlignment="1">
      <alignment horizontal="left" vertical="top" wrapText="1" indent="1"/>
    </xf>
    <xf numFmtId="0" fontId="54" fillId="0" borderId="23" xfId="0" applyNumberFormat="1" applyFont="1" applyFill="1" applyBorder="1" applyAlignment="1">
      <alignment horizontal="left" vertical="top" wrapText="1"/>
    </xf>
    <xf numFmtId="0" fontId="54" fillId="0" borderId="23" xfId="0" applyNumberFormat="1" applyFont="1" applyFill="1" applyBorder="1" applyAlignment="1">
      <alignment horizontal="center" vertical="center" wrapText="1"/>
    </xf>
    <xf numFmtId="221" fontId="54" fillId="38" borderId="8" xfId="0" applyNumberFormat="1" applyFont="1" applyFill="1" applyBorder="1"/>
    <xf numFmtId="221" fontId="54" fillId="33" borderId="8" xfId="0" applyNumberFormat="1" applyFont="1" applyFill="1" applyBorder="1"/>
    <xf numFmtId="221" fontId="91" fillId="0" borderId="8" xfId="0" applyNumberFormat="1" applyFont="1" applyFill="1" applyBorder="1" applyAlignment="1">
      <alignment horizontal="right" wrapText="1" indent="1"/>
    </xf>
    <xf numFmtId="0" fontId="107" fillId="0" borderId="8" xfId="0" applyNumberFormat="1" applyFont="1" applyFill="1" applyBorder="1" applyAlignment="1">
      <alignment horizontal="left" vertical="top" wrapText="1"/>
    </xf>
    <xf numFmtId="0" fontId="122" fillId="0" borderId="8" xfId="0" applyNumberFormat="1" applyFont="1" applyFill="1" applyBorder="1" applyAlignment="1">
      <alignment horizontal="center" vertical="center" wrapText="1"/>
    </xf>
    <xf numFmtId="0" fontId="91" fillId="0" borderId="8" xfId="0" applyNumberFormat="1" applyFont="1" applyFill="1" applyBorder="1" applyAlignment="1">
      <alignment horizontal="left" vertical="top" wrapText="1"/>
    </xf>
    <xf numFmtId="221" fontId="91" fillId="0" borderId="0" xfId="0" applyNumberFormat="1" applyFont="1" applyFill="1" applyBorder="1" applyAlignment="1">
      <alignment horizontal="left" wrapText="1" indent="1"/>
    </xf>
    <xf numFmtId="0" fontId="96" fillId="0" borderId="6" xfId="0" applyNumberFormat="1" applyFont="1" applyFill="1" applyBorder="1" applyAlignment="1">
      <alignment horizontal="left" vertical="top" wrapText="1"/>
    </xf>
    <xf numFmtId="0" fontId="96" fillId="0" borderId="6" xfId="0" applyNumberFormat="1" applyFont="1" applyFill="1" applyBorder="1" applyAlignment="1">
      <alignment horizontal="center" vertical="center" wrapText="1"/>
    </xf>
    <xf numFmtId="221" fontId="102" fillId="0" borderId="6" xfId="0" applyNumberFormat="1" applyFont="1" applyFill="1" applyBorder="1" applyAlignment="1">
      <alignment horizontal="left" wrapText="1" indent="1"/>
    </xf>
    <xf numFmtId="221" fontId="96" fillId="0" borderId="0" xfId="0" applyNumberFormat="1" applyFont="1" applyFill="1" applyBorder="1"/>
    <xf numFmtId="221" fontId="96" fillId="0" borderId="6" xfId="0" applyNumberFormat="1" applyFont="1" applyFill="1" applyBorder="1" applyAlignment="1">
      <alignment vertical="top" wrapText="1"/>
    </xf>
    <xf numFmtId="221" fontId="96" fillId="0" borderId="6" xfId="0" applyNumberFormat="1" applyFont="1" applyFill="1" applyBorder="1"/>
    <xf numFmtId="0" fontId="96" fillId="0" borderId="0" xfId="0" applyNumberFormat="1" applyFont="1" applyFill="1" applyBorder="1" applyAlignment="1">
      <alignment horizontal="left" vertical="top" wrapText="1" indent="1"/>
    </xf>
    <xf numFmtId="0" fontId="96" fillId="0" borderId="0" xfId="0" applyNumberFormat="1" applyFont="1" applyFill="1" applyBorder="1" applyAlignment="1">
      <alignment horizontal="center" vertical="center" wrapText="1"/>
    </xf>
    <xf numFmtId="221" fontId="102" fillId="0" borderId="0" xfId="0" applyNumberFormat="1" applyFont="1" applyFill="1" applyBorder="1" applyAlignment="1">
      <alignment horizontal="left" wrapText="1" indent="1"/>
    </xf>
    <xf numFmtId="221" fontId="96" fillId="0" borderId="0" xfId="0" applyNumberFormat="1" applyFont="1" applyFill="1"/>
    <xf numFmtId="0" fontId="91" fillId="0" borderId="0" xfId="0" applyNumberFormat="1" applyFont="1" applyFill="1" applyBorder="1" applyAlignment="1">
      <alignment horizontal="left" vertical="top" indent="1"/>
    </xf>
    <xf numFmtId="0" fontId="91" fillId="0" borderId="0" xfId="0" applyNumberFormat="1" applyFon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left" wrapText="1" indent="1"/>
    </xf>
    <xf numFmtId="0" fontId="102" fillId="0" borderId="0" xfId="0" applyNumberFormat="1" applyFont="1" applyFill="1" applyBorder="1" applyAlignment="1">
      <alignment horizontal="left" vertical="top" wrapText="1" indent="1"/>
    </xf>
    <xf numFmtId="0" fontId="102" fillId="0" borderId="0" xfId="0" applyNumberFormat="1" applyFont="1" applyFill="1" applyBorder="1" applyAlignment="1">
      <alignment horizontal="center" vertical="center" wrapText="1"/>
    </xf>
    <xf numFmtId="206" fontId="54" fillId="0" borderId="8" xfId="0" applyFont="1" applyBorder="1" applyAlignment="1">
      <alignment horizontal="center" vertical="top"/>
    </xf>
    <xf numFmtId="206" fontId="54" fillId="0" borderId="5" xfId="0" applyFont="1" applyBorder="1" applyAlignment="1">
      <alignment horizontal="center" vertical="top"/>
    </xf>
    <xf numFmtId="0" fontId="99" fillId="0" borderId="8" xfId="0" applyNumberFormat="1" applyFont="1" applyFill="1" applyBorder="1" applyAlignment="1">
      <alignment horizontal="center" vertical="top" wrapText="1"/>
    </xf>
    <xf numFmtId="0" fontId="54" fillId="0" borderId="23" xfId="240" applyNumberFormat="1" applyFont="1" applyFill="1" applyBorder="1" applyAlignment="1">
      <alignment horizontal="left" vertical="top" wrapText="1" indent="1"/>
    </xf>
    <xf numFmtId="0" fontId="92" fillId="37" borderId="8" xfId="0" applyNumberFormat="1" applyFont="1" applyFill="1" applyBorder="1" applyAlignment="1">
      <alignment horizontal="left" wrapText="1" indent="1"/>
    </xf>
    <xf numFmtId="0" fontId="102" fillId="37" borderId="8" xfId="0" applyNumberFormat="1" applyFont="1" applyFill="1" applyBorder="1" applyAlignment="1">
      <alignment horizontal="left" wrapText="1" indent="1"/>
    </xf>
    <xf numFmtId="0" fontId="54" fillId="0" borderId="8" xfId="0" applyNumberFormat="1" applyFont="1" applyFill="1" applyBorder="1"/>
    <xf numFmtId="0" fontId="54" fillId="37" borderId="8" xfId="0" applyNumberFormat="1" applyFont="1" applyFill="1" applyBorder="1"/>
    <xf numFmtId="0" fontId="96" fillId="37" borderId="8" xfId="0" applyNumberFormat="1" applyFont="1" applyFill="1" applyBorder="1"/>
    <xf numFmtId="0" fontId="91" fillId="0" borderId="23" xfId="240" applyNumberFormat="1" applyFont="1" applyFill="1" applyBorder="1" applyAlignment="1">
      <alignment horizontal="left" vertical="top" wrapText="1" indent="1"/>
    </xf>
    <xf numFmtId="167" fontId="91" fillId="0" borderId="8" xfId="0" applyNumberFormat="1" applyFont="1" applyFill="1" applyBorder="1" applyAlignment="1">
      <alignment horizontal="left" wrapText="1" indent="1"/>
    </xf>
    <xf numFmtId="0" fontId="102" fillId="0" borderId="0" xfId="0" applyNumberFormat="1" applyFont="1" applyFill="1" applyAlignment="1">
      <alignment horizontal="left" vertical="top" wrapText="1" indent="1"/>
    </xf>
    <xf numFmtId="167" fontId="102" fillId="0" borderId="0" xfId="0" applyNumberFormat="1" applyFont="1" applyFill="1" applyBorder="1" applyAlignment="1">
      <alignment horizontal="left" wrapText="1" indent="1"/>
    </xf>
    <xf numFmtId="167" fontId="102" fillId="0" borderId="0" xfId="0" applyNumberFormat="1" applyFont="1" applyFill="1" applyAlignment="1">
      <alignment horizontal="left" vertical="top" wrapText="1" indent="1"/>
    </xf>
    <xf numFmtId="0" fontId="54" fillId="0" borderId="0" xfId="0" applyNumberFormat="1" applyFont="1" applyFill="1" applyBorder="1" applyAlignment="1">
      <alignment horizontal="center" vertical="center"/>
    </xf>
    <xf numFmtId="167" fontId="102" fillId="37" borderId="8" xfId="0" applyNumberFormat="1" applyFont="1" applyFill="1" applyBorder="1" applyAlignment="1">
      <alignment horizontal="left" wrapText="1" indent="1"/>
    </xf>
    <xf numFmtId="167" fontId="96" fillId="37" borderId="8" xfId="0" applyNumberFormat="1" applyFont="1" applyFill="1" applyBorder="1"/>
    <xf numFmtId="49" fontId="91" fillId="0" borderId="0" xfId="168" applyNumberFormat="1" applyFont="1" applyFill="1" applyAlignment="1">
      <alignment horizontal="center" vertical="center"/>
    </xf>
    <xf numFmtId="0" fontId="54" fillId="0" borderId="0" xfId="168" applyFont="1"/>
    <xf numFmtId="167" fontId="98" fillId="0" borderId="0" xfId="168" applyNumberFormat="1" applyFont="1" applyFill="1" applyAlignment="1">
      <alignment horizontal="left" indent="1"/>
    </xf>
    <xf numFmtId="49" fontId="54" fillId="0" borderId="0" xfId="168" applyNumberFormat="1" applyFont="1" applyAlignment="1">
      <alignment horizontal="center" vertical="center"/>
    </xf>
    <xf numFmtId="49" fontId="96" fillId="0" borderId="0" xfId="168" applyNumberFormat="1" applyFont="1" applyBorder="1" applyAlignment="1">
      <alignment horizontal="center" vertical="center" wrapText="1"/>
    </xf>
    <xf numFmtId="167" fontId="92" fillId="37" borderId="8" xfId="168" applyNumberFormat="1" applyFont="1" applyFill="1" applyBorder="1" applyAlignment="1">
      <alignment horizontal="center" vertical="top" wrapText="1"/>
    </xf>
    <xf numFmtId="206" fontId="91" fillId="0" borderId="0" xfId="0" applyFont="1" applyFill="1" applyBorder="1" applyAlignment="1" applyProtection="1">
      <alignment horizontal="left" wrapText="1" indent="1"/>
    </xf>
    <xf numFmtId="221" fontId="54" fillId="0" borderId="8" xfId="0" quotePrefix="1" applyNumberFormat="1" applyFont="1" applyFill="1" applyBorder="1" applyAlignment="1">
      <alignment horizontal="right" vertical="top" wrapText="1"/>
    </xf>
    <xf numFmtId="221" fontId="92" fillId="0" borderId="8" xfId="0" applyNumberFormat="1" applyFont="1" applyBorder="1" applyAlignment="1">
      <alignment horizontal="right" vertical="top" wrapText="1"/>
    </xf>
    <xf numFmtId="221" fontId="92" fillId="0" borderId="8" xfId="0" applyNumberFormat="1" applyFont="1" applyFill="1" applyBorder="1" applyAlignment="1">
      <alignment horizontal="right" vertical="top" wrapText="1"/>
    </xf>
    <xf numFmtId="221" fontId="54" fillId="0" borderId="0" xfId="0" applyNumberFormat="1" applyFont="1" applyFill="1"/>
    <xf numFmtId="221" fontId="91" fillId="0" borderId="8" xfId="0" quotePrefix="1" applyNumberFormat="1" applyFont="1" applyFill="1" applyBorder="1" applyAlignment="1">
      <alignment horizontal="right" wrapText="1"/>
    </xf>
    <xf numFmtId="221" fontId="96" fillId="0" borderId="0" xfId="0" applyNumberFormat="1" applyFont="1" applyFill="1" applyAlignment="1">
      <alignment vertical="top" wrapText="1"/>
    </xf>
    <xf numFmtId="221" fontId="92" fillId="37" borderId="8" xfId="0" applyNumberFormat="1" applyFont="1" applyFill="1" applyBorder="1" applyAlignment="1">
      <alignment horizontal="right" vertical="top" wrapText="1"/>
    </xf>
    <xf numFmtId="221" fontId="54" fillId="37" borderId="8" xfId="0" applyNumberFormat="1" applyFont="1" applyFill="1" applyBorder="1" applyAlignment="1">
      <alignment horizontal="right" vertical="top" wrapText="1"/>
    </xf>
    <xf numFmtId="0" fontId="54" fillId="0" borderId="0" xfId="0" applyNumberFormat="1" applyFont="1" applyFill="1" applyBorder="1" applyProtection="1"/>
    <xf numFmtId="0" fontId="91" fillId="0" borderId="0" xfId="0" applyNumberFormat="1" applyFont="1" applyFill="1" applyBorder="1" applyProtection="1"/>
    <xf numFmtId="0" fontId="97" fillId="0" borderId="0" xfId="0" applyNumberFormat="1" applyFont="1" applyFill="1" applyAlignment="1">
      <alignment horizontal="left" vertical="top" indent="1"/>
    </xf>
    <xf numFmtId="0" fontId="102" fillId="0" borderId="0" xfId="0" applyNumberFormat="1" applyFont="1" applyBorder="1" applyAlignment="1">
      <alignment vertical="top"/>
    </xf>
    <xf numFmtId="0" fontId="97" fillId="0" borderId="0" xfId="0" applyNumberFormat="1" applyFont="1" applyFill="1" applyAlignment="1">
      <alignment vertical="top" wrapText="1"/>
    </xf>
    <xf numFmtId="0" fontId="97" fillId="0" borderId="0" xfId="0" applyNumberFormat="1" applyFont="1" applyAlignment="1">
      <alignment vertical="top" wrapText="1"/>
    </xf>
    <xf numFmtId="0" fontId="96" fillId="0" borderId="0" xfId="0" applyNumberFormat="1" applyFont="1"/>
    <xf numFmtId="0" fontId="91" fillId="0" borderId="0" xfId="0" applyNumberFormat="1" applyFont="1" applyBorder="1" applyAlignment="1">
      <alignment horizontal="left" indent="1"/>
    </xf>
    <xf numFmtId="0" fontId="54" fillId="0" borderId="8" xfId="0" applyNumberFormat="1" applyFont="1" applyFill="1" applyBorder="1" applyAlignment="1">
      <alignment horizontal="left" indent="1"/>
    </xf>
    <xf numFmtId="0" fontId="54" fillId="0" borderId="8" xfId="0" applyNumberFormat="1" applyFont="1" applyBorder="1" applyAlignment="1">
      <alignment horizontal="center" vertical="center"/>
    </xf>
    <xf numFmtId="221" fontId="54" fillId="0" borderId="8" xfId="0" applyNumberFormat="1" applyFont="1" applyFill="1" applyBorder="1" applyAlignment="1">
      <alignment vertical="top" wrapText="1"/>
    </xf>
    <xf numFmtId="0" fontId="54" fillId="0" borderId="8" xfId="0" applyNumberFormat="1" applyFont="1" applyBorder="1" applyAlignment="1">
      <alignment horizontal="left" indent="1"/>
    </xf>
    <xf numFmtId="0" fontId="91" fillId="0" borderId="8" xfId="0" applyNumberFormat="1" applyFont="1" applyBorder="1" applyAlignment="1">
      <alignment horizontal="left" indent="1"/>
    </xf>
    <xf numFmtId="221" fontId="100" fillId="0" borderId="8" xfId="0" quotePrefix="1" applyNumberFormat="1" applyFont="1" applyBorder="1" applyAlignment="1">
      <alignment vertical="top" wrapText="1"/>
    </xf>
    <xf numFmtId="0" fontId="100" fillId="0" borderId="8" xfId="0" applyNumberFormat="1" applyFont="1" applyBorder="1" applyAlignment="1">
      <alignment vertical="top" wrapText="1"/>
    </xf>
    <xf numFmtId="0" fontId="100" fillId="0" borderId="8" xfId="0" applyNumberFormat="1" applyFont="1" applyBorder="1" applyAlignment="1">
      <alignment wrapText="1"/>
    </xf>
    <xf numFmtId="0" fontId="97" fillId="0" borderId="0" xfId="0" applyNumberFormat="1" applyFont="1" applyBorder="1" applyAlignment="1">
      <alignment wrapText="1"/>
    </xf>
    <xf numFmtId="0" fontId="97" fillId="0" borderId="0" xfId="0" applyNumberFormat="1" applyFont="1" applyFill="1" applyBorder="1" applyAlignment="1">
      <alignment wrapText="1"/>
    </xf>
    <xf numFmtId="0" fontId="92" fillId="0" borderId="8" xfId="0" applyNumberFormat="1" applyFont="1" applyBorder="1" applyAlignment="1">
      <alignment horizontal="center" vertical="center" wrapText="1"/>
    </xf>
    <xf numFmtId="0" fontId="97" fillId="0" borderId="8" xfId="0" applyNumberFormat="1" applyFont="1" applyBorder="1" applyAlignment="1">
      <alignment horizontal="center" vertical="center" wrapText="1"/>
    </xf>
    <xf numFmtId="0" fontId="97" fillId="0" borderId="8" xfId="0" applyNumberFormat="1" applyFont="1" applyFill="1" applyBorder="1" applyAlignment="1">
      <alignment horizontal="center" vertical="center" wrapText="1"/>
    </xf>
    <xf numFmtId="0" fontId="97" fillId="0" borderId="0" xfId="0" applyNumberFormat="1" applyFont="1" applyFill="1" applyBorder="1" applyAlignment="1">
      <alignment horizontal="center" vertical="top" wrapText="1"/>
    </xf>
    <xf numFmtId="0" fontId="124" fillId="0" borderId="0" xfId="0" applyNumberFormat="1" applyFont="1" applyAlignment="1">
      <alignment vertical="top" wrapText="1"/>
    </xf>
    <xf numFmtId="0" fontId="91" fillId="0" borderId="8" xfId="0" applyNumberFormat="1" applyFont="1" applyBorder="1" applyAlignment="1">
      <alignment horizontal="left" wrapText="1" indent="1"/>
    </xf>
    <xf numFmtId="221" fontId="102" fillId="0" borderId="0" xfId="0" applyNumberFormat="1" applyFont="1" applyFill="1" applyBorder="1" applyAlignment="1">
      <alignment wrapText="1"/>
    </xf>
    <xf numFmtId="221" fontId="100" fillId="0" borderId="8" xfId="0" applyNumberFormat="1" applyFont="1" applyFill="1" applyBorder="1" applyAlignment="1">
      <alignment horizontal="left" vertical="top" wrapText="1"/>
    </xf>
    <xf numFmtId="221" fontId="92" fillId="0" borderId="8" xfId="0" applyNumberFormat="1" applyFont="1" applyFill="1" applyBorder="1" applyAlignment="1">
      <alignment horizontal="left" wrapText="1"/>
    </xf>
    <xf numFmtId="221" fontId="92" fillId="0" borderId="0" xfId="0" applyNumberFormat="1" applyFont="1" applyFill="1" applyBorder="1" applyAlignment="1">
      <alignment horizontal="left" wrapText="1"/>
    </xf>
    <xf numFmtId="221" fontId="96" fillId="0" borderId="0" xfId="0" applyNumberFormat="1" applyFont="1" applyFill="1" applyBorder="1" applyAlignment="1"/>
    <xf numFmtId="0" fontId="92" fillId="0" borderId="8" xfId="0" applyNumberFormat="1" applyFont="1" applyFill="1" applyBorder="1" applyAlignment="1">
      <alignment horizontal="left" indent="1"/>
    </xf>
    <xf numFmtId="221" fontId="100" fillId="35" borderId="8" xfId="0" applyNumberFormat="1" applyFont="1" applyFill="1" applyBorder="1" applyAlignment="1">
      <alignment horizontal="left" vertical="top" wrapText="1"/>
    </xf>
    <xf numFmtId="221" fontId="54" fillId="35" borderId="8" xfId="0" applyNumberFormat="1" applyFont="1" applyFill="1" applyBorder="1"/>
    <xf numFmtId="221" fontId="91" fillId="0" borderId="8" xfId="0" applyNumberFormat="1" applyFont="1" applyFill="1" applyBorder="1" applyAlignment="1">
      <alignment vertical="top"/>
    </xf>
    <xf numFmtId="221" fontId="54" fillId="0" borderId="8" xfId="0" applyNumberFormat="1" applyFont="1" applyFill="1" applyBorder="1"/>
    <xf numFmtId="221" fontId="100" fillId="35" borderId="8" xfId="0" applyNumberFormat="1" applyFont="1" applyFill="1" applyBorder="1" applyAlignment="1">
      <alignment horizontal="left" vertical="top"/>
    </xf>
    <xf numFmtId="221" fontId="54" fillId="35" borderId="8" xfId="0" applyNumberFormat="1" applyFont="1" applyFill="1" applyBorder="1" applyAlignment="1"/>
    <xf numFmtId="221" fontId="96" fillId="0" borderId="0" xfId="0" applyNumberFormat="1" applyFont="1" applyFill="1" applyBorder="1" applyAlignment="1">
      <alignment horizontal="left"/>
    </xf>
    <xf numFmtId="0" fontId="96" fillId="0" borderId="0" xfId="0" applyNumberFormat="1" applyFont="1" applyFill="1" applyAlignment="1"/>
    <xf numFmtId="221" fontId="92" fillId="0" borderId="8" xfId="0" quotePrefix="1" applyNumberFormat="1" applyFont="1" applyFill="1" applyBorder="1" applyAlignment="1">
      <alignment wrapText="1"/>
    </xf>
    <xf numFmtId="221" fontId="96" fillId="0" borderId="8" xfId="0" applyNumberFormat="1" applyFont="1" applyFill="1" applyBorder="1" applyAlignment="1">
      <alignment wrapText="1"/>
    </xf>
    <xf numFmtId="221" fontId="96" fillId="0" borderId="0" xfId="0" applyNumberFormat="1" applyFont="1" applyFill="1" applyBorder="1" applyAlignment="1">
      <alignment wrapText="1"/>
    </xf>
    <xf numFmtId="221" fontId="99" fillId="0" borderId="0" xfId="0" applyNumberFormat="1" applyFont="1" applyFill="1" applyBorder="1" applyAlignment="1">
      <alignment wrapText="1"/>
    </xf>
    <xf numFmtId="0" fontId="96" fillId="0" borderId="8" xfId="0" applyNumberFormat="1" applyFont="1" applyBorder="1" applyAlignment="1">
      <alignment horizontal="left" wrapText="1" indent="1"/>
    </xf>
    <xf numFmtId="221" fontId="96" fillId="0" borderId="8" xfId="0" applyNumberFormat="1" applyFont="1" applyBorder="1" applyAlignment="1">
      <alignment wrapText="1"/>
    </xf>
    <xf numFmtId="0" fontId="96" fillId="0" borderId="0" xfId="0" applyNumberFormat="1" applyFont="1" applyBorder="1" applyAlignment="1">
      <alignment horizontal="left" wrapText="1" indent="1"/>
    </xf>
    <xf numFmtId="221" fontId="96" fillId="0" borderId="0" xfId="0" applyNumberFormat="1" applyFont="1" applyBorder="1" applyAlignment="1">
      <alignment wrapText="1"/>
    </xf>
    <xf numFmtId="0" fontId="54" fillId="0" borderId="8" xfId="0" applyNumberFormat="1" applyFont="1" applyFill="1" applyBorder="1" applyAlignment="1">
      <alignment horizontal="center" vertical="center"/>
    </xf>
    <xf numFmtId="0" fontId="106" fillId="0" borderId="0" xfId="0" applyNumberFormat="1" applyFont="1" applyAlignment="1">
      <alignment horizontal="left" wrapText="1"/>
    </xf>
    <xf numFmtId="221" fontId="54" fillId="0" borderId="0" xfId="0" applyNumberFormat="1" applyFont="1" applyFill="1" applyBorder="1" applyAlignment="1"/>
    <xf numFmtId="167" fontId="96" fillId="0" borderId="0" xfId="168" applyNumberFormat="1" applyFont="1"/>
    <xf numFmtId="49" fontId="91" fillId="0" borderId="0" xfId="168" applyNumberFormat="1" applyFont="1" applyFill="1" applyBorder="1" applyAlignment="1" applyProtection="1">
      <alignment horizontal="center" vertical="center"/>
    </xf>
    <xf numFmtId="167" fontId="96" fillId="0" borderId="0" xfId="173" applyNumberFormat="1" applyFont="1" applyFill="1"/>
    <xf numFmtId="49" fontId="102" fillId="0" borderId="0" xfId="168" applyNumberFormat="1" applyFont="1" applyFill="1" applyAlignment="1">
      <alignment horizontal="center" vertical="center"/>
    </xf>
    <xf numFmtId="206" fontId="102" fillId="0" borderId="15" xfId="0" applyFont="1" applyBorder="1" applyAlignment="1"/>
    <xf numFmtId="206" fontId="102" fillId="0" borderId="0" xfId="0" applyFont="1" applyBorder="1" applyAlignment="1"/>
    <xf numFmtId="167" fontId="96" fillId="0" borderId="0" xfId="168" applyNumberFormat="1" applyFont="1" applyAlignment="1">
      <alignment horizontal="center" vertical="center"/>
    </xf>
    <xf numFmtId="167" fontId="54" fillId="0" borderId="0" xfId="168" applyNumberFormat="1" applyFont="1" applyAlignment="1">
      <alignment horizontal="center" vertical="center"/>
    </xf>
    <xf numFmtId="164" fontId="54" fillId="0" borderId="8" xfId="241" applyNumberFormat="1" applyFont="1" applyFill="1" applyBorder="1" applyAlignment="1">
      <alignment horizontal="left"/>
    </xf>
    <xf numFmtId="167" fontId="92" fillId="0" borderId="8" xfId="168" applyNumberFormat="1" applyFont="1" applyBorder="1" applyAlignment="1">
      <alignment horizontal="center" vertical="top" wrapText="1"/>
    </xf>
    <xf numFmtId="164" fontId="96" fillId="0" borderId="0" xfId="168" applyNumberFormat="1" applyFont="1" applyAlignment="1"/>
    <xf numFmtId="164" fontId="54" fillId="0" borderId="0" xfId="168" applyNumberFormat="1" applyFont="1" applyAlignment="1"/>
    <xf numFmtId="167" fontId="54" fillId="0" borderId="8" xfId="241" applyNumberFormat="1" applyFont="1" applyFill="1" applyBorder="1" applyAlignment="1">
      <alignment horizontal="left" vertical="top" wrapText="1" indent="3"/>
    </xf>
    <xf numFmtId="167" fontId="54" fillId="24" borderId="8" xfId="241" applyNumberFormat="1" applyFont="1" applyFill="1" applyBorder="1" applyAlignment="1">
      <alignment horizontal="left" vertical="top" wrapText="1" indent="1"/>
    </xf>
    <xf numFmtId="167" fontId="93" fillId="24" borderId="8" xfId="241" applyNumberFormat="1" applyFont="1" applyFill="1" applyBorder="1" applyAlignment="1">
      <alignment horizontal="right" vertical="top" wrapText="1" indent="1"/>
    </xf>
    <xf numFmtId="167" fontId="99" fillId="0" borderId="8" xfId="168" applyNumberFormat="1" applyFont="1" applyBorder="1" applyAlignment="1">
      <alignment horizontal="left" vertical="top" wrapText="1" indent="1"/>
    </xf>
    <xf numFmtId="167" fontId="96" fillId="0" borderId="0" xfId="168" applyNumberFormat="1" applyFont="1" applyBorder="1" applyAlignment="1">
      <alignment horizontal="left" vertical="top" wrapText="1" indent="1"/>
    </xf>
    <xf numFmtId="167" fontId="91" fillId="0" borderId="0" xfId="168" applyNumberFormat="1" applyFont="1" applyBorder="1" applyAlignment="1">
      <alignment horizontal="left" vertical="top" indent="1"/>
    </xf>
    <xf numFmtId="49" fontId="91" fillId="0" borderId="0" xfId="168" applyNumberFormat="1" applyFont="1" applyBorder="1" applyAlignment="1">
      <alignment horizontal="center" vertical="center"/>
    </xf>
    <xf numFmtId="167" fontId="92" fillId="0" borderId="0" xfId="168" applyNumberFormat="1" applyFont="1" applyBorder="1" applyAlignment="1">
      <alignment horizontal="left" vertical="top" wrapText="1" indent="1"/>
    </xf>
    <xf numFmtId="167" fontId="54" fillId="0" borderId="8" xfId="168" applyNumberFormat="1" applyFont="1" applyBorder="1"/>
    <xf numFmtId="167" fontId="54" fillId="0" borderId="8" xfId="168" applyNumberFormat="1" applyFont="1" applyFill="1" applyBorder="1" applyAlignment="1">
      <alignment vertical="top"/>
    </xf>
    <xf numFmtId="206" fontId="96" fillId="0" borderId="0" xfId="0" applyFont="1" applyBorder="1" applyAlignment="1"/>
    <xf numFmtId="49" fontId="54" fillId="0" borderId="0" xfId="168" applyNumberFormat="1" applyFont="1" applyFill="1" applyAlignment="1">
      <alignment horizontal="center" vertical="center"/>
    </xf>
    <xf numFmtId="167" fontId="91" fillId="0" borderId="0" xfId="168" applyNumberFormat="1" applyFont="1" applyFill="1" applyBorder="1" applyAlignment="1" applyProtection="1">
      <alignment horizontal="left" wrapText="1" indent="1"/>
    </xf>
    <xf numFmtId="206" fontId="54" fillId="0" borderId="0" xfId="0" applyFont="1" applyBorder="1" applyAlignment="1">
      <alignment horizontal="center" vertical="center"/>
    </xf>
    <xf numFmtId="0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NumberFormat="1" applyFont="1" applyFill="1" applyBorder="1" applyAlignment="1">
      <alignment horizontal="center" vertical="top" wrapText="1"/>
    </xf>
    <xf numFmtId="167" fontId="54" fillId="0" borderId="0" xfId="0" applyNumberFormat="1" applyFont="1" applyFill="1" applyBorder="1"/>
    <xf numFmtId="167" fontId="102" fillId="0" borderId="0" xfId="0" applyNumberFormat="1" applyFont="1" applyFill="1" applyBorder="1" applyAlignment="1">
      <alignment horizontal="left" vertical="top" wrapText="1" indent="1"/>
    </xf>
    <xf numFmtId="167" fontId="96" fillId="0" borderId="0" xfId="0" applyNumberFormat="1" applyFont="1" applyFill="1" applyBorder="1"/>
    <xf numFmtId="0" fontId="54" fillId="0" borderId="8" xfId="0" applyNumberFormat="1" applyFont="1" applyFill="1" applyBorder="1" applyAlignment="1">
      <alignment horizontal="center" vertical="center" textRotation="90" wrapText="1"/>
    </xf>
    <xf numFmtId="221" fontId="54" fillId="0" borderId="8" xfId="0" applyNumberFormat="1" applyFont="1" applyFill="1" applyBorder="1" applyAlignment="1">
      <alignment horizontal="left" wrapText="1" indent="1"/>
    </xf>
    <xf numFmtId="0" fontId="54" fillId="0" borderId="8" xfId="0" applyNumberFormat="1" applyFont="1" applyFill="1" applyBorder="1" applyAlignment="1">
      <alignment horizontal="center" vertical="top" textRotation="90" wrapText="1"/>
    </xf>
    <xf numFmtId="167" fontId="91" fillId="0" borderId="8" xfId="0" applyNumberFormat="1" applyFont="1" applyFill="1" applyBorder="1" applyAlignment="1">
      <alignment horizontal="center" wrapText="1"/>
    </xf>
    <xf numFmtId="167" fontId="99" fillId="0" borderId="8" xfId="0" applyNumberFormat="1" applyFont="1" applyFill="1" applyBorder="1" applyAlignment="1">
      <alignment horizontal="center" wrapText="1"/>
    </xf>
    <xf numFmtId="0" fontId="94" fillId="0" borderId="0" xfId="0" applyNumberFormat="1" applyFont="1" applyFill="1"/>
    <xf numFmtId="0" fontId="54" fillId="0" borderId="8" xfId="0" applyNumberFormat="1" applyFont="1" applyBorder="1" applyAlignment="1">
      <alignment horizontal="center" vertical="center" wrapText="1"/>
    </xf>
    <xf numFmtId="221" fontId="91" fillId="0" borderId="0" xfId="230" applyNumberFormat="1" applyFont="1" applyFill="1" applyBorder="1"/>
    <xf numFmtId="0" fontId="119" fillId="0" borderId="0" xfId="230" applyNumberFormat="1" applyFont="1" applyFill="1" applyBorder="1" applyAlignment="1" applyProtection="1">
      <alignment horizontal="left"/>
    </xf>
    <xf numFmtId="0" fontId="125" fillId="0" borderId="0" xfId="230" applyNumberFormat="1" applyFont="1" applyFill="1"/>
    <xf numFmtId="0" fontId="125" fillId="0" borderId="0" xfId="230" applyNumberFormat="1" applyFont="1" applyFill="1" applyAlignment="1">
      <alignment horizontal="right"/>
    </xf>
    <xf numFmtId="0" fontId="95" fillId="0" borderId="0" xfId="230" applyNumberFormat="1" applyFont="1" applyFill="1"/>
    <xf numFmtId="0" fontId="95" fillId="0" borderId="0" xfId="230" applyNumberFormat="1" applyFont="1" applyFill="1" applyAlignment="1">
      <alignment horizontal="right"/>
    </xf>
    <xf numFmtId="0" fontId="119" fillId="0" borderId="0" xfId="230" applyNumberFormat="1" applyFont="1" applyFill="1" applyAlignment="1">
      <alignment horizontal="left"/>
    </xf>
    <xf numFmtId="0" fontId="119" fillId="0" borderId="0" xfId="230" applyNumberFormat="1" applyFont="1" applyFill="1" applyAlignment="1">
      <alignment horizontal="left" indent="1"/>
    </xf>
    <xf numFmtId="0" fontId="95" fillId="0" borderId="0" xfId="230" applyNumberFormat="1" applyFont="1" applyFill="1" applyAlignment="1">
      <alignment vertical="top"/>
    </xf>
    <xf numFmtId="0" fontId="95" fillId="0" borderId="0" xfId="230" applyNumberFormat="1" applyFont="1" applyFill="1" applyAlignment="1">
      <alignment horizontal="right" vertical="top"/>
    </xf>
    <xf numFmtId="49" fontId="113" fillId="0" borderId="8" xfId="230" applyNumberFormat="1" applyFont="1" applyFill="1" applyBorder="1" applyAlignment="1">
      <alignment horizontal="center" vertical="center" wrapText="1"/>
    </xf>
    <xf numFmtId="167" fontId="113" fillId="0" borderId="8" xfId="230" applyNumberFormat="1" applyFont="1" applyFill="1" applyBorder="1" applyAlignment="1">
      <alignment horizontal="right" textRotation="90" wrapText="1"/>
    </xf>
    <xf numFmtId="0" fontId="112" fillId="0" borderId="8" xfId="0" applyNumberFormat="1" applyFont="1" applyFill="1" applyBorder="1" applyAlignment="1" applyProtection="1">
      <alignment horizontal="left" vertical="top" wrapText="1"/>
      <protection hidden="1"/>
    </xf>
    <xf numFmtId="0" fontId="113" fillId="0" borderId="8" xfId="0" applyNumberFormat="1" applyFont="1" applyFill="1" applyBorder="1" applyAlignment="1" applyProtection="1">
      <alignment horizontal="left" wrapText="1" indent="1"/>
      <protection hidden="1"/>
    </xf>
    <xf numFmtId="221" fontId="95" fillId="33" borderId="8" xfId="230" applyNumberFormat="1" applyFont="1" applyFill="1" applyBorder="1" applyAlignment="1">
      <alignment horizontal="right"/>
    </xf>
    <xf numFmtId="0" fontId="113" fillId="0" borderId="8" xfId="0" applyNumberFormat="1" applyFont="1" applyFill="1" applyBorder="1" applyAlignment="1" applyProtection="1">
      <alignment horizontal="left" wrapText="1" indent="4"/>
      <protection hidden="1"/>
    </xf>
    <xf numFmtId="0" fontId="112" fillId="0" borderId="8" xfId="0" applyNumberFormat="1" applyFont="1" applyFill="1" applyBorder="1" applyAlignment="1" applyProtection="1">
      <alignment wrapText="1"/>
      <protection hidden="1"/>
    </xf>
    <xf numFmtId="0" fontId="123" fillId="0" borderId="0" xfId="230" applyNumberFormat="1" applyFont="1" applyFill="1"/>
    <xf numFmtId="221" fontId="123" fillId="0" borderId="0" xfId="230" applyNumberFormat="1" applyFont="1" applyFill="1"/>
    <xf numFmtId="221" fontId="123" fillId="0" borderId="0" xfId="230" applyNumberFormat="1" applyFont="1" applyFill="1" applyAlignment="1">
      <alignment horizontal="right"/>
    </xf>
    <xf numFmtId="164" fontId="123" fillId="0" borderId="0" xfId="230" applyNumberFormat="1" applyFont="1" applyFill="1" applyAlignment="1">
      <alignment horizontal="right"/>
    </xf>
    <xf numFmtId="164" fontId="95" fillId="0" borderId="0" xfId="230" applyNumberFormat="1" applyFont="1" applyFill="1" applyAlignment="1">
      <alignment horizontal="right"/>
    </xf>
    <xf numFmtId="221" fontId="113" fillId="0" borderId="8" xfId="253" applyNumberFormat="1" applyFont="1" applyFill="1" applyBorder="1" applyAlignment="1">
      <alignment horizontal="right"/>
    </xf>
    <xf numFmtId="221" fontId="113" fillId="34" borderId="8" xfId="253" applyNumberFormat="1" applyFont="1" applyFill="1" applyBorder="1" applyAlignment="1">
      <alignment horizontal="right"/>
    </xf>
    <xf numFmtId="221" fontId="123" fillId="0" borderId="0" xfId="230" applyNumberFormat="1" applyFont="1" applyFill="1" applyAlignment="1"/>
    <xf numFmtId="0" fontId="91" fillId="0" borderId="0" xfId="234" applyFont="1" applyFill="1" applyAlignment="1">
      <alignment horizontal="left"/>
    </xf>
    <xf numFmtId="0" fontId="91" fillId="0" borderId="0" xfId="230" applyNumberFormat="1" applyFont="1" applyFill="1" applyAlignment="1">
      <alignment horizontal="left"/>
    </xf>
    <xf numFmtId="0" fontId="91" fillId="0" borderId="0" xfId="230" applyNumberFormat="1" applyFont="1" applyFill="1" applyBorder="1" applyAlignment="1" applyProtection="1">
      <alignment horizontal="left" indent="1"/>
    </xf>
    <xf numFmtId="0" fontId="92" fillId="0" borderId="5" xfId="230" applyNumberFormat="1" applyFont="1" applyFill="1" applyBorder="1" applyAlignment="1">
      <alignment horizontal="center" vertical="top" wrapText="1"/>
    </xf>
    <xf numFmtId="167" fontId="92" fillId="0" borderId="8" xfId="230" applyNumberFormat="1" applyFont="1" applyFill="1" applyBorder="1" applyAlignment="1">
      <alignment horizontal="left" vertical="center" textRotation="90" wrapText="1"/>
    </xf>
    <xf numFmtId="0" fontId="126" fillId="0" borderId="8" xfId="0" applyNumberFormat="1" applyFont="1" applyFill="1" applyBorder="1" applyAlignment="1" applyProtection="1">
      <alignment horizontal="left" wrapText="1"/>
      <protection hidden="1"/>
    </xf>
    <xf numFmtId="0" fontId="54" fillId="0" borderId="8" xfId="0" applyNumberFormat="1" applyFont="1" applyFill="1" applyBorder="1" applyAlignment="1" applyProtection="1">
      <alignment horizontal="left" wrapText="1" indent="1"/>
      <protection hidden="1"/>
    </xf>
    <xf numFmtId="0" fontId="54" fillId="0" borderId="8" xfId="0" applyNumberFormat="1" applyFont="1" applyFill="1" applyBorder="1" applyAlignment="1" applyProtection="1">
      <alignment horizontal="left" wrapText="1" indent="4"/>
      <protection hidden="1"/>
    </xf>
    <xf numFmtId="0" fontId="96" fillId="0" borderId="27" xfId="0" applyNumberFormat="1" applyFont="1" applyFill="1" applyBorder="1" applyProtection="1">
      <protection hidden="1"/>
    </xf>
    <xf numFmtId="221" fontId="92" fillId="0" borderId="8" xfId="253" applyNumberFormat="1" applyFont="1" applyFill="1" applyBorder="1" applyAlignment="1">
      <alignment horizontal="right"/>
    </xf>
    <xf numFmtId="221" fontId="54" fillId="0" borderId="0" xfId="230" applyNumberFormat="1" applyFont="1" applyFill="1" applyAlignment="1"/>
    <xf numFmtId="221" fontId="92" fillId="34" borderId="8" xfId="253" applyNumberFormat="1" applyFont="1" applyFill="1" applyBorder="1" applyAlignment="1">
      <alignment horizontal="right"/>
    </xf>
    <xf numFmtId="221" fontId="91" fillId="33" borderId="8" xfId="253" applyNumberFormat="1" applyFont="1" applyFill="1" applyBorder="1" applyAlignment="1">
      <alignment horizontal="right"/>
    </xf>
    <xf numFmtId="221" fontId="96" fillId="0" borderId="0" xfId="230" applyNumberFormat="1" applyFont="1" applyFill="1" applyAlignment="1"/>
    <xf numFmtId="0" fontId="91" fillId="0" borderId="0" xfId="234" applyFont="1" applyFill="1" applyAlignment="1">
      <alignment horizontal="left" indent="1"/>
    </xf>
    <xf numFmtId="0" fontId="95" fillId="0" borderId="0" xfId="173" applyFont="1" applyFill="1"/>
    <xf numFmtId="0" fontId="119" fillId="0" borderId="0" xfId="230" applyNumberFormat="1" applyFont="1" applyFill="1" applyAlignment="1">
      <alignment horizontal="left" vertical="top" indent="1"/>
    </xf>
    <xf numFmtId="0" fontId="127" fillId="0" borderId="0" xfId="230" applyNumberFormat="1" applyFont="1" applyFill="1" applyAlignment="1">
      <alignment horizontal="justify" vertical="top" wrapText="1"/>
    </xf>
    <xf numFmtId="0" fontId="119" fillId="0" borderId="28" xfId="230" applyNumberFormat="1" applyFont="1" applyFill="1" applyBorder="1" applyAlignment="1">
      <alignment horizontal="center" vertical="top"/>
    </xf>
    <xf numFmtId="49" fontId="112" fillId="0" borderId="29" xfId="174" applyNumberFormat="1" applyFont="1" applyFill="1" applyBorder="1" applyAlignment="1">
      <alignment horizontal="center" vertical="center" wrapText="1"/>
    </xf>
    <xf numFmtId="167" fontId="113" fillId="0" borderId="22" xfId="230" applyNumberFormat="1" applyFont="1" applyFill="1" applyBorder="1" applyAlignment="1">
      <alignment horizontal="left" vertical="center" textRotation="90" wrapText="1"/>
    </xf>
    <xf numFmtId="49" fontId="112" fillId="0" borderId="29" xfId="230" applyNumberFormat="1" applyFont="1" applyFill="1" applyBorder="1" applyAlignment="1">
      <alignment horizontal="center" vertical="center" wrapText="1"/>
    </xf>
    <xf numFmtId="0" fontId="112" fillId="0" borderId="29" xfId="174" applyNumberFormat="1" applyFont="1" applyFill="1" applyBorder="1" applyAlignment="1">
      <alignment horizontal="center" vertical="center" wrapText="1"/>
    </xf>
    <xf numFmtId="0" fontId="112" fillId="0" borderId="8" xfId="237" applyNumberFormat="1" applyFont="1" applyFill="1" applyBorder="1" applyAlignment="1" applyProtection="1">
      <alignment horizontal="left"/>
      <protection hidden="1"/>
    </xf>
    <xf numFmtId="0" fontId="95" fillId="0" borderId="8" xfId="230" applyNumberFormat="1" applyFont="1" applyFill="1" applyBorder="1" applyAlignment="1" applyProtection="1">
      <alignment horizontal="left" wrapText="1" indent="1"/>
      <protection hidden="1"/>
    </xf>
    <xf numFmtId="164" fontId="119" fillId="0" borderId="23" xfId="230" applyNumberFormat="1" applyFont="1" applyFill="1" applyBorder="1" applyAlignment="1" applyProtection="1">
      <alignment vertical="top" wrapText="1"/>
      <protection hidden="1"/>
    </xf>
    <xf numFmtId="220" fontId="95" fillId="0" borderId="0" xfId="230" applyNumberFormat="1" applyFont="1" applyFill="1"/>
    <xf numFmtId="220" fontId="123" fillId="0" borderId="0" xfId="230" applyNumberFormat="1" applyFont="1" applyFill="1"/>
    <xf numFmtId="0" fontId="119" fillId="0" borderId="0" xfId="230" applyNumberFormat="1" applyFont="1" applyFill="1"/>
    <xf numFmtId="0" fontId="54" fillId="0" borderId="22" xfId="0" applyNumberFormat="1" applyFont="1" applyBorder="1" applyAlignment="1">
      <alignment horizontal="center" vertical="center" wrapText="1"/>
    </xf>
    <xf numFmtId="164" fontId="119" fillId="39" borderId="23" xfId="230" applyNumberFormat="1" applyFont="1" applyFill="1" applyBorder="1" applyAlignment="1" applyProtection="1">
      <alignment wrapText="1"/>
      <protection hidden="1"/>
    </xf>
    <xf numFmtId="164" fontId="119" fillId="39" borderId="23" xfId="230" applyNumberFormat="1" applyFont="1" applyFill="1" applyBorder="1" applyAlignment="1" applyProtection="1">
      <alignment vertical="top" wrapText="1"/>
      <protection hidden="1"/>
    </xf>
    <xf numFmtId="221" fontId="95" fillId="0" borderId="0" xfId="230" applyNumberFormat="1" applyFont="1" applyFill="1"/>
    <xf numFmtId="221" fontId="119" fillId="39" borderId="30" xfId="230" applyNumberFormat="1" applyFont="1" applyFill="1" applyBorder="1" applyAlignment="1">
      <alignment horizontal="right"/>
    </xf>
    <xf numFmtId="221" fontId="119" fillId="39" borderId="30" xfId="174" applyNumberFormat="1" applyFont="1" applyFill="1" applyBorder="1" applyAlignment="1">
      <alignment horizontal="right"/>
    </xf>
    <xf numFmtId="221" fontId="119" fillId="0" borderId="30" xfId="230" applyNumberFormat="1" applyFont="1" applyFill="1" applyBorder="1" applyAlignment="1">
      <alignment horizontal="right"/>
    </xf>
    <xf numFmtId="221" fontId="119" fillId="0" borderId="30" xfId="174" applyNumberFormat="1" applyFont="1" applyFill="1" applyBorder="1" applyAlignment="1">
      <alignment horizontal="right"/>
    </xf>
    <xf numFmtId="221" fontId="95" fillId="0" borderId="0" xfId="230" applyNumberFormat="1" applyFont="1" applyFill="1" applyAlignment="1"/>
    <xf numFmtId="221" fontId="134" fillId="0" borderId="0" xfId="230" applyNumberFormat="1" applyFont="1" applyFill="1" applyAlignment="1"/>
    <xf numFmtId="0" fontId="91" fillId="0" borderId="0" xfId="172" applyNumberFormat="1" applyFont="1" applyFill="1"/>
    <xf numFmtId="206" fontId="92" fillId="36" borderId="8" xfId="0" applyFont="1" applyFill="1" applyBorder="1" applyAlignment="1">
      <alignment horizontal="left" vertical="top" wrapText="1" indent="1"/>
    </xf>
    <xf numFmtId="206" fontId="54" fillId="36" borderId="8" xfId="0" applyFont="1" applyFill="1" applyBorder="1" applyAlignment="1">
      <alignment horizontal="left" vertical="top" wrapText="1" indent="1"/>
    </xf>
    <xf numFmtId="0" fontId="33" fillId="40" borderId="33" xfId="263" applyNumberFormat="1" applyFont="1" applyFill="1" applyBorder="1" applyAlignment="1">
      <alignment horizontal="center" vertical="center" wrapText="1"/>
    </xf>
    <xf numFmtId="0" fontId="50" fillId="28" borderId="33" xfId="263" applyNumberFormat="1" applyFont="1" applyFill="1" applyBorder="1" applyAlignment="1">
      <alignment horizontal="left" vertical="top"/>
    </xf>
    <xf numFmtId="0" fontId="50" fillId="28" borderId="33" xfId="263" applyNumberFormat="1" applyFont="1" applyFill="1" applyBorder="1" applyAlignment="1">
      <alignment horizontal="right" vertical="top" wrapText="1"/>
    </xf>
    <xf numFmtId="0" fontId="50" fillId="29" borderId="33" xfId="263" applyNumberFormat="1" applyFont="1" applyFill="1" applyBorder="1" applyAlignment="1">
      <alignment horizontal="left" vertical="top"/>
    </xf>
    <xf numFmtId="0" fontId="50" fillId="29" borderId="33" xfId="263" applyNumberFormat="1" applyFont="1" applyFill="1" applyBorder="1" applyAlignment="1">
      <alignment horizontal="right" vertical="top" wrapText="1"/>
    </xf>
    <xf numFmtId="4" fontId="50" fillId="29" borderId="33" xfId="263" applyNumberFormat="1" applyFont="1" applyFill="1" applyBorder="1" applyAlignment="1">
      <alignment horizontal="right" vertical="top" wrapText="1"/>
    </xf>
    <xf numFmtId="223" fontId="50" fillId="29" borderId="33" xfId="263" applyNumberFormat="1" applyFont="1" applyFill="1" applyBorder="1" applyAlignment="1">
      <alignment horizontal="right" vertical="top" wrapText="1"/>
    </xf>
    <xf numFmtId="0" fontId="50" fillId="0" borderId="33" xfId="263" applyNumberFormat="1" applyFont="1" applyBorder="1" applyAlignment="1">
      <alignment horizontal="left" vertical="top"/>
    </xf>
    <xf numFmtId="4" fontId="50" fillId="0" borderId="33" xfId="263" applyNumberFormat="1" applyFont="1" applyBorder="1" applyAlignment="1">
      <alignment horizontal="right" vertical="top" wrapText="1"/>
    </xf>
    <xf numFmtId="0" fontId="50" fillId="0" borderId="33" xfId="263" applyNumberFormat="1" applyFont="1" applyBorder="1" applyAlignment="1">
      <alignment horizontal="right" vertical="top" wrapText="1"/>
    </xf>
    <xf numFmtId="223" fontId="50" fillId="0" borderId="33" xfId="263" applyNumberFormat="1" applyFont="1" applyBorder="1" applyAlignment="1">
      <alignment horizontal="right" vertical="top" wrapText="1"/>
    </xf>
    <xf numFmtId="4" fontId="50" fillId="28" borderId="33" xfId="263" applyNumberFormat="1" applyFont="1" applyFill="1" applyBorder="1" applyAlignment="1">
      <alignment horizontal="right" vertical="top" wrapText="1"/>
    </xf>
    <xf numFmtId="223" fontId="50" fillId="28" borderId="33" xfId="263" applyNumberFormat="1" applyFont="1" applyFill="1" applyBorder="1" applyAlignment="1">
      <alignment horizontal="right" vertical="top" wrapText="1"/>
    </xf>
    <xf numFmtId="0" fontId="31" fillId="0" borderId="0" xfId="263"/>
    <xf numFmtId="4" fontId="31" fillId="0" borderId="0" xfId="263" applyNumberFormat="1"/>
    <xf numFmtId="0" fontId="33" fillId="0" borderId="0" xfId="263" applyFont="1" applyAlignment="1">
      <alignment horizontal="left"/>
    </xf>
    <xf numFmtId="0" fontId="32" fillId="0" borderId="0" xfId="263" applyFont="1" applyAlignment="1">
      <alignment horizontal="left"/>
    </xf>
    <xf numFmtId="224" fontId="31" fillId="0" borderId="0" xfId="263" applyNumberFormat="1"/>
    <xf numFmtId="224" fontId="0" fillId="0" borderId="0" xfId="0" applyNumberFormat="1"/>
    <xf numFmtId="49" fontId="92" fillId="0" borderId="0" xfId="230" applyNumberFormat="1" applyFont="1" applyFill="1" applyBorder="1" applyAlignment="1"/>
    <xf numFmtId="186" fontId="92" fillId="0" borderId="0" xfId="230" applyNumberFormat="1" applyFont="1" applyFill="1" applyBorder="1" applyAlignment="1">
      <alignment horizontal="right"/>
    </xf>
    <xf numFmtId="186" fontId="96" fillId="0" borderId="0" xfId="230" applyNumberFormat="1" applyFont="1" applyFill="1" applyBorder="1"/>
    <xf numFmtId="206" fontId="54" fillId="0" borderId="0" xfId="230" applyFont="1" applyFill="1" applyBorder="1"/>
    <xf numFmtId="186" fontId="92" fillId="0" borderId="0" xfId="230" applyNumberFormat="1" applyFont="1" applyFill="1" applyBorder="1" applyAlignment="1"/>
    <xf numFmtId="167" fontId="92" fillId="0" borderId="0" xfId="230" applyNumberFormat="1" applyFont="1" applyFill="1" applyBorder="1" applyAlignment="1"/>
    <xf numFmtId="0" fontId="91" fillId="0" borderId="0" xfId="230" applyNumberFormat="1" applyFont="1" applyFill="1" applyBorder="1" applyAlignment="1">
      <alignment vertical="top" wrapText="1"/>
    </xf>
    <xf numFmtId="49" fontId="91" fillId="0" borderId="0" xfId="230" applyNumberFormat="1" applyFont="1" applyFill="1" applyBorder="1" applyAlignment="1">
      <alignment vertical="top" wrapText="1"/>
    </xf>
    <xf numFmtId="0" fontId="99" fillId="0" borderId="0" xfId="230" applyNumberFormat="1" applyFont="1" applyFill="1" applyBorder="1" applyAlignment="1"/>
    <xf numFmtId="0" fontId="99" fillId="0" borderId="0" xfId="230" applyNumberFormat="1" applyFont="1" applyFill="1" applyBorder="1" applyAlignment="1">
      <alignment horizontal="center"/>
    </xf>
    <xf numFmtId="0" fontId="92" fillId="0" borderId="0" xfId="230" applyNumberFormat="1" applyFont="1" applyFill="1" applyBorder="1" applyAlignment="1"/>
    <xf numFmtId="0" fontId="92" fillId="0" borderId="0" xfId="230" applyNumberFormat="1" applyFont="1" applyFill="1" applyBorder="1" applyAlignment="1">
      <alignment horizontal="center"/>
    </xf>
    <xf numFmtId="186" fontId="96" fillId="0" borderId="0" xfId="230" applyNumberFormat="1" applyFont="1" applyFill="1" applyBorder="1" applyAlignment="1">
      <alignment horizontal="center" vertical="center"/>
    </xf>
    <xf numFmtId="206" fontId="54" fillId="0" borderId="0" xfId="230" applyFont="1" applyFill="1" applyBorder="1" applyAlignment="1">
      <alignment horizontal="center" vertical="center"/>
    </xf>
    <xf numFmtId="0" fontId="92" fillId="0" borderId="0" xfId="230" applyNumberFormat="1" applyFont="1" applyFill="1" applyBorder="1" applyAlignment="1">
      <alignment horizontal="center" vertical="center" wrapText="1"/>
    </xf>
    <xf numFmtId="0" fontId="99" fillId="0" borderId="0" xfId="230" applyNumberFormat="1" applyFont="1" applyFill="1" applyBorder="1" applyAlignment="1">
      <alignment vertical="top" wrapText="1"/>
    </xf>
    <xf numFmtId="0" fontId="99" fillId="0" borderId="0" xfId="230" applyNumberFormat="1" applyFont="1" applyFill="1" applyBorder="1"/>
    <xf numFmtId="221" fontId="99" fillId="0" borderId="0" xfId="230" applyNumberFormat="1" applyFont="1" applyFill="1" applyBorder="1" applyAlignment="1">
      <alignment horizontal="right" vertical="top"/>
    </xf>
    <xf numFmtId="221" fontId="99" fillId="0" borderId="0" xfId="230" applyNumberFormat="1" applyFont="1" applyFill="1" applyBorder="1"/>
    <xf numFmtId="221" fontId="99" fillId="0" borderId="0" xfId="230" applyNumberFormat="1" applyFont="1" applyFill="1" applyBorder="1" applyAlignment="1">
      <alignment horizontal="right"/>
    </xf>
    <xf numFmtId="206" fontId="91" fillId="0" borderId="0" xfId="230" applyFont="1" applyFill="1" applyBorder="1"/>
    <xf numFmtId="0" fontId="92" fillId="0" borderId="0" xfId="230" applyNumberFormat="1" applyFont="1" applyFill="1" applyBorder="1" applyAlignment="1">
      <alignment vertical="top" wrapText="1"/>
    </xf>
    <xf numFmtId="221" fontId="92" fillId="0" borderId="0" xfId="230" applyNumberFormat="1" applyFont="1" applyFill="1" applyBorder="1" applyAlignment="1">
      <alignment horizontal="right" wrapText="1"/>
    </xf>
    <xf numFmtId="221" fontId="99" fillId="0" borderId="0" xfId="230" applyNumberFormat="1" applyFont="1" applyFill="1" applyBorder="1" applyAlignment="1"/>
    <xf numFmtId="222" fontId="135" fillId="0" borderId="0" xfId="241" applyNumberFormat="1" applyFont="1" applyFill="1" applyBorder="1" applyAlignment="1">
      <alignment horizontal="right" vertical="center"/>
    </xf>
    <xf numFmtId="221" fontId="96" fillId="0" borderId="0" xfId="230" applyNumberFormat="1" applyFont="1" applyFill="1" applyBorder="1"/>
    <xf numFmtId="221" fontId="92" fillId="0" borderId="0" xfId="230" applyNumberFormat="1" applyFont="1" applyFill="1" applyBorder="1" applyAlignment="1">
      <alignment horizontal="right"/>
    </xf>
    <xf numFmtId="206" fontId="54" fillId="0" borderId="0" xfId="0" applyFont="1" applyFill="1" applyBorder="1" applyAlignment="1">
      <alignment horizontal="left" indent="2"/>
    </xf>
    <xf numFmtId="0" fontId="93" fillId="0" borderId="0" xfId="230" applyNumberFormat="1" applyFont="1" applyFill="1" applyBorder="1" applyAlignment="1">
      <alignment horizontal="center"/>
    </xf>
    <xf numFmtId="206" fontId="93" fillId="0" borderId="0" xfId="230" applyFont="1" applyFill="1" applyBorder="1"/>
    <xf numFmtId="221" fontId="103" fillId="0" borderId="0" xfId="230" applyNumberFormat="1" applyFont="1" applyFill="1" applyBorder="1"/>
    <xf numFmtId="221" fontId="92" fillId="0" borderId="0" xfId="230" quotePrefix="1" applyNumberFormat="1" applyFont="1" applyFill="1" applyBorder="1" applyAlignment="1">
      <alignment horizontal="right" wrapText="1"/>
    </xf>
    <xf numFmtId="0" fontId="104" fillId="0" borderId="0" xfId="230" applyNumberFormat="1" applyFont="1" applyFill="1" applyBorder="1" applyAlignment="1">
      <alignment horizontal="center"/>
    </xf>
    <xf numFmtId="221" fontId="54" fillId="0" borderId="0" xfId="230" applyNumberFormat="1" applyFont="1" applyFill="1" applyBorder="1" applyAlignment="1">
      <alignment horizontal="right" wrapText="1"/>
    </xf>
    <xf numFmtId="221" fontId="54" fillId="0" borderId="0" xfId="230" quotePrefix="1" applyNumberFormat="1" applyFont="1" applyFill="1" applyBorder="1" applyAlignment="1">
      <alignment horizontal="right" wrapText="1"/>
    </xf>
    <xf numFmtId="221" fontId="54" fillId="0" borderId="0" xfId="230" applyNumberFormat="1" applyFont="1" applyFill="1" applyBorder="1" applyAlignment="1">
      <alignment horizontal="right"/>
    </xf>
    <xf numFmtId="221" fontId="54" fillId="0" borderId="0" xfId="230" applyNumberFormat="1" applyFont="1" applyFill="1" applyBorder="1" applyAlignment="1">
      <alignment horizontal="right" vertical="top"/>
    </xf>
    <xf numFmtId="221" fontId="99" fillId="0" borderId="0" xfId="230" applyNumberFormat="1" applyFont="1" applyFill="1" applyBorder="1" applyAlignment="1">
      <alignment horizontal="right" vertical="center" wrapText="1"/>
    </xf>
    <xf numFmtId="221" fontId="102" fillId="0" borderId="0" xfId="230" applyNumberFormat="1" applyFont="1" applyFill="1" applyBorder="1" applyAlignment="1">
      <alignment horizontal="center" vertical="center"/>
    </xf>
    <xf numFmtId="206" fontId="91" fillId="0" borderId="0" xfId="230" applyFont="1" applyFill="1" applyBorder="1" applyAlignment="1">
      <alignment horizontal="center" vertical="center"/>
    </xf>
    <xf numFmtId="222" fontId="135" fillId="0" borderId="0" xfId="0" applyNumberFormat="1" applyFont="1" applyFill="1" applyBorder="1" applyAlignment="1">
      <alignment horizontal="right" vertical="center"/>
    </xf>
    <xf numFmtId="221" fontId="104" fillId="0" borderId="0" xfId="230" applyNumberFormat="1" applyFont="1" applyFill="1" applyBorder="1" applyAlignment="1">
      <alignment horizontal="right"/>
    </xf>
    <xf numFmtId="221" fontId="92" fillId="0" borderId="0" xfId="230" applyNumberFormat="1" applyFont="1" applyFill="1" applyBorder="1"/>
    <xf numFmtId="226" fontId="96" fillId="0" borderId="0" xfId="230" applyNumberFormat="1" applyFont="1" applyFill="1" applyBorder="1"/>
    <xf numFmtId="206" fontId="54" fillId="0" borderId="0" xfId="230" applyFont="1" applyFill="1" applyBorder="1" applyAlignment="1">
      <alignment vertical="top" wrapText="1"/>
    </xf>
    <xf numFmtId="206" fontId="54" fillId="0" borderId="0" xfId="230" applyFont="1" applyFill="1" applyBorder="1" applyAlignment="1">
      <alignment horizontal="center"/>
    </xf>
    <xf numFmtId="49" fontId="54" fillId="0" borderId="0" xfId="230" applyNumberFormat="1" applyFont="1" applyFill="1" applyBorder="1"/>
    <xf numFmtId="186" fontId="54" fillId="0" borderId="0" xfId="230" applyNumberFormat="1" applyFont="1" applyFill="1" applyBorder="1"/>
    <xf numFmtId="221" fontId="93" fillId="0" borderId="0" xfId="230" applyNumberFormat="1" applyFont="1" applyFill="1" applyBorder="1" applyAlignment="1">
      <alignment horizontal="right"/>
    </xf>
    <xf numFmtId="221" fontId="99" fillId="0" borderId="0" xfId="230" applyNumberFormat="1" applyFont="1" applyFill="1" applyBorder="1" applyAlignment="1">
      <alignment horizontal="right" wrapText="1"/>
    </xf>
    <xf numFmtId="221" fontId="99" fillId="0" borderId="0" xfId="230" applyNumberFormat="1" applyFont="1" applyFill="1" applyBorder="1" applyAlignment="1">
      <alignment horizontal="right" vertical="top" wrapText="1"/>
    </xf>
    <xf numFmtId="221" fontId="99" fillId="0" borderId="0" xfId="230" quotePrefix="1" applyNumberFormat="1" applyFont="1" applyFill="1" applyBorder="1" applyAlignment="1">
      <alignment horizontal="right" wrapText="1"/>
    </xf>
    <xf numFmtId="0" fontId="92" fillId="0" borderId="0" xfId="230" applyNumberFormat="1" applyFont="1" applyFill="1" applyBorder="1" applyAlignment="1">
      <alignment horizontal="right"/>
    </xf>
    <xf numFmtId="0" fontId="96" fillId="0" borderId="0" xfId="230" applyNumberFormat="1" applyFont="1" applyFill="1" applyBorder="1"/>
    <xf numFmtId="0" fontId="96" fillId="0" borderId="0" xfId="230" applyNumberFormat="1" applyFont="1" applyFill="1" applyBorder="1" applyAlignment="1">
      <alignment vertical="center"/>
    </xf>
    <xf numFmtId="0" fontId="54" fillId="0" borderId="0" xfId="230" applyNumberFormat="1" applyFont="1" applyFill="1" applyBorder="1" applyAlignment="1">
      <alignment vertical="center"/>
    </xf>
    <xf numFmtId="0" fontId="92" fillId="0" borderId="0" xfId="230" applyNumberFormat="1" applyFont="1" applyFill="1" applyBorder="1" applyAlignment="1">
      <alignment wrapText="1"/>
    </xf>
    <xf numFmtId="221" fontId="54" fillId="0" borderId="0" xfId="0" applyNumberFormat="1" applyFont="1" applyFill="1" applyBorder="1" applyAlignment="1">
      <alignment horizontal="left" wrapText="1"/>
    </xf>
    <xf numFmtId="221" fontId="130" fillId="0" borderId="0" xfId="230" applyNumberFormat="1" applyFont="1" applyFill="1" applyBorder="1"/>
    <xf numFmtId="221" fontId="54" fillId="0" borderId="0" xfId="230" applyNumberFormat="1" applyFont="1" applyFill="1" applyBorder="1"/>
    <xf numFmtId="221" fontId="92" fillId="0" borderId="0" xfId="230" applyNumberFormat="1" applyFont="1" applyFill="1" applyBorder="1" applyAlignment="1"/>
    <xf numFmtId="0" fontId="99" fillId="0" borderId="0" xfId="230" applyNumberFormat="1" applyFont="1" applyFill="1" applyBorder="1" applyAlignment="1">
      <alignment wrapText="1"/>
    </xf>
    <xf numFmtId="0" fontId="91" fillId="0" borderId="0" xfId="230" applyNumberFormat="1" applyFont="1" applyFill="1" applyBorder="1"/>
    <xf numFmtId="167" fontId="54" fillId="0" borderId="0" xfId="230" applyNumberFormat="1" applyFont="1" applyFill="1" applyBorder="1"/>
    <xf numFmtId="221" fontId="99" fillId="0" borderId="0" xfId="230" quotePrefix="1" applyNumberFormat="1" applyFont="1" applyFill="1" applyBorder="1" applyAlignment="1">
      <alignment horizontal="center"/>
    </xf>
    <xf numFmtId="221" fontId="99" fillId="0" borderId="0" xfId="230" applyNumberFormat="1" applyFont="1" applyFill="1" applyBorder="1" applyAlignment="1">
      <alignment horizontal="center"/>
    </xf>
    <xf numFmtId="222" fontId="99" fillId="0" borderId="0" xfId="230" quotePrefix="1" applyNumberFormat="1" applyFont="1" applyFill="1" applyBorder="1" applyAlignment="1">
      <alignment horizontal="center"/>
    </xf>
    <xf numFmtId="206" fontId="96" fillId="0" borderId="0" xfId="0" applyFont="1" applyFill="1" applyBorder="1" applyAlignment="1">
      <alignment horizontal="center" wrapText="1"/>
    </xf>
    <xf numFmtId="221" fontId="99" fillId="0" borderId="0" xfId="0" applyNumberFormat="1" applyFont="1" applyFill="1" applyBorder="1" applyAlignment="1"/>
    <xf numFmtId="206" fontId="108" fillId="0" borderId="0" xfId="0" applyFont="1" applyFill="1" applyBorder="1"/>
    <xf numFmtId="3" fontId="108" fillId="0" borderId="0" xfId="0" applyNumberFormat="1" applyFont="1" applyFill="1" applyBorder="1"/>
    <xf numFmtId="3" fontId="108" fillId="0" borderId="0" xfId="0" applyNumberFormat="1" applyFont="1" applyFill="1" applyBorder="1" applyAlignment="1">
      <alignment horizontal="right" vertical="top"/>
    </xf>
    <xf numFmtId="206" fontId="108" fillId="0" borderId="0" xfId="0" applyFont="1" applyFill="1" applyBorder="1" applyAlignment="1">
      <alignment horizontal="center" vertical="top"/>
    </xf>
    <xf numFmtId="3" fontId="108" fillId="0" borderId="0" xfId="0" applyNumberFormat="1" applyFont="1" applyFill="1" applyBorder="1" applyAlignment="1">
      <alignment horizontal="right"/>
    </xf>
    <xf numFmtId="3" fontId="108" fillId="0" borderId="0" xfId="0" applyNumberFormat="1" applyFont="1" applyFill="1" applyBorder="1" applyAlignment="1">
      <alignment horizontal="center" vertical="top"/>
    </xf>
    <xf numFmtId="0" fontId="110" fillId="0" borderId="0" xfId="0" applyNumberFormat="1" applyFont="1" applyFill="1" applyBorder="1" applyAlignment="1">
      <alignment horizontal="center" vertical="top"/>
    </xf>
    <xf numFmtId="3" fontId="110" fillId="0" borderId="0" xfId="0" applyNumberFormat="1" applyFont="1" applyFill="1" applyBorder="1" applyAlignment="1">
      <alignment horizontal="center" vertical="top"/>
    </xf>
    <xf numFmtId="3" fontId="108" fillId="0" borderId="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221" fontId="110" fillId="0" borderId="0" xfId="0" applyNumberFormat="1" applyFont="1" applyFill="1" applyBorder="1" applyAlignment="1">
      <alignment horizontal="center" vertical="top"/>
    </xf>
    <xf numFmtId="221" fontId="110" fillId="0" borderId="0" xfId="0" applyNumberFormat="1" applyFont="1" applyFill="1" applyBorder="1" applyAlignment="1">
      <alignment horizontal="right" vertical="top"/>
    </xf>
    <xf numFmtId="221" fontId="110" fillId="0" borderId="0" xfId="0" applyNumberFormat="1" applyFont="1" applyFill="1" applyBorder="1" applyAlignment="1">
      <alignment horizontal="right"/>
    </xf>
    <xf numFmtId="221" fontId="110" fillId="0" borderId="0" xfId="0" applyNumberFormat="1" applyFont="1" applyFill="1" applyBorder="1" applyAlignment="1">
      <alignment horizontal="right" wrapText="1"/>
    </xf>
    <xf numFmtId="221" fontId="91" fillId="0" borderId="0" xfId="0" applyNumberFormat="1" applyFont="1" applyFill="1" applyBorder="1" applyAlignment="1">
      <alignment horizontal="right" wrapText="1"/>
    </xf>
    <xf numFmtId="221" fontId="108" fillId="0" borderId="0" xfId="0" applyNumberFormat="1" applyFont="1" applyFill="1" applyBorder="1" applyAlignment="1">
      <alignment horizontal="right"/>
    </xf>
    <xf numFmtId="221" fontId="54" fillId="0" borderId="0" xfId="0" applyNumberFormat="1" applyFont="1" applyFill="1" applyBorder="1" applyAlignment="1">
      <alignment horizontal="right"/>
    </xf>
    <xf numFmtId="221" fontId="54" fillId="0" borderId="0" xfId="0" applyNumberFormat="1" applyFont="1" applyFill="1" applyBorder="1" applyAlignment="1">
      <alignment horizontal="right" wrapText="1"/>
    </xf>
    <xf numFmtId="186" fontId="109" fillId="0" borderId="0" xfId="253" applyNumberFormat="1" applyFont="1" applyFill="1" applyBorder="1"/>
    <xf numFmtId="221" fontId="91" fillId="0" borderId="0" xfId="0" applyNumberFormat="1" applyFont="1" applyFill="1" applyBorder="1" applyAlignment="1">
      <alignment horizontal="right"/>
    </xf>
    <xf numFmtId="221" fontId="108" fillId="0" borderId="0" xfId="0" applyNumberFormat="1" applyFont="1" applyFill="1" applyBorder="1"/>
    <xf numFmtId="221" fontId="110" fillId="0" borderId="0" xfId="0" applyNumberFormat="1" applyFont="1" applyFill="1" applyBorder="1"/>
    <xf numFmtId="221" fontId="91" fillId="0" borderId="0" xfId="0" applyNumberFormat="1" applyFont="1" applyFill="1" applyBorder="1" applyAlignment="1">
      <alignment horizontal="right" vertical="top" wrapText="1"/>
    </xf>
    <xf numFmtId="221" fontId="130" fillId="0" borderId="0" xfId="0" applyNumberFormat="1" applyFont="1" applyFill="1" applyBorder="1"/>
    <xf numFmtId="221" fontId="108" fillId="0" borderId="0" xfId="244" applyNumberFormat="1" applyFont="1" applyFill="1" applyBorder="1" applyAlignment="1">
      <alignment horizontal="left" wrapText="1"/>
    </xf>
    <xf numFmtId="221" fontId="91" fillId="0" borderId="0" xfId="0" applyNumberFormat="1" applyFont="1" applyFill="1" applyBorder="1"/>
    <xf numFmtId="0" fontId="54" fillId="0" borderId="0" xfId="230" applyNumberFormat="1" applyFont="1" applyFill="1" applyBorder="1" applyAlignment="1">
      <alignment wrapText="1"/>
    </xf>
    <xf numFmtId="166" fontId="96" fillId="0" borderId="0" xfId="253" applyFont="1" applyFill="1" applyBorder="1"/>
    <xf numFmtId="0" fontId="54" fillId="0" borderId="0" xfId="230" applyNumberFormat="1" applyFont="1" applyFill="1" applyBorder="1" applyAlignment="1">
      <alignment horizontal="center" vertical="center"/>
    </xf>
    <xf numFmtId="49" fontId="99" fillId="0" borderId="0" xfId="230" applyNumberFormat="1" applyFont="1" applyFill="1" applyBorder="1" applyAlignment="1">
      <alignment horizontal="center" wrapText="1"/>
    </xf>
    <xf numFmtId="167" fontId="92" fillId="0" borderId="0" xfId="230" applyNumberFormat="1" applyFont="1" applyFill="1" applyBorder="1" applyAlignment="1">
      <alignment wrapText="1"/>
    </xf>
    <xf numFmtId="167" fontId="92" fillId="0" borderId="0" xfId="230" quotePrefix="1" applyNumberFormat="1" applyFont="1" applyFill="1" applyBorder="1" applyAlignment="1">
      <alignment wrapText="1"/>
    </xf>
    <xf numFmtId="166" fontId="102" fillId="0" borderId="0" xfId="253" applyFont="1" applyFill="1" applyBorder="1"/>
    <xf numFmtId="49" fontId="92" fillId="0" borderId="0" xfId="230" applyNumberFormat="1" applyFont="1" applyFill="1" applyBorder="1" applyAlignment="1">
      <alignment horizontal="center" wrapText="1"/>
    </xf>
    <xf numFmtId="167" fontId="54" fillId="0" borderId="0" xfId="0" applyNumberFormat="1" applyFont="1" applyFill="1" applyBorder="1" applyAlignment="1">
      <alignment wrapText="1"/>
    </xf>
    <xf numFmtId="167" fontId="92" fillId="0" borderId="0" xfId="230" quotePrefix="1" applyNumberFormat="1" applyFont="1" applyFill="1" applyBorder="1"/>
    <xf numFmtId="167" fontId="92" fillId="0" borderId="0" xfId="230" applyNumberFormat="1" applyFont="1" applyFill="1" applyBorder="1"/>
    <xf numFmtId="167" fontId="92" fillId="0" borderId="0" xfId="230" quotePrefix="1" applyNumberFormat="1" applyFont="1" applyFill="1" applyBorder="1" applyAlignment="1">
      <alignment horizontal="left" wrapText="1"/>
    </xf>
    <xf numFmtId="167" fontId="92" fillId="0" borderId="0" xfId="230" applyNumberFormat="1" applyFont="1" applyFill="1" applyBorder="1" applyAlignment="1">
      <alignment horizontal="left" wrapText="1"/>
    </xf>
    <xf numFmtId="166" fontId="130" fillId="0" borderId="0" xfId="253" applyFont="1" applyFill="1" applyBorder="1" applyAlignment="1">
      <alignment wrapText="1"/>
    </xf>
    <xf numFmtId="166" fontId="130" fillId="0" borderId="0" xfId="253" applyFont="1" applyFill="1" applyBorder="1"/>
    <xf numFmtId="166" fontId="131" fillId="0" borderId="0" xfId="253" applyFont="1" applyFill="1" applyBorder="1"/>
    <xf numFmtId="166" fontId="130" fillId="0" borderId="0" xfId="0" applyNumberFormat="1" applyFont="1" applyFill="1" applyBorder="1" applyAlignment="1">
      <alignment wrapText="1"/>
    </xf>
    <xf numFmtId="0" fontId="54" fillId="0" borderId="0" xfId="0" applyNumberFormat="1" applyFont="1" applyFill="1" applyBorder="1" applyAlignment="1">
      <alignment wrapText="1"/>
    </xf>
    <xf numFmtId="206" fontId="6" fillId="0" borderId="0" xfId="0" applyFont="1"/>
    <xf numFmtId="4" fontId="0" fillId="0" borderId="0" xfId="0" applyNumberFormat="1"/>
    <xf numFmtId="206" fontId="0" fillId="0" borderId="0" xfId="0" applyFill="1" applyBorder="1" applyAlignment="1">
      <alignment vertical="center" wrapText="1"/>
    </xf>
    <xf numFmtId="206" fontId="139" fillId="0" borderId="0" xfId="0" applyFont="1"/>
    <xf numFmtId="206" fontId="139" fillId="0" borderId="0" xfId="0" applyFont="1" applyAlignment="1">
      <alignment horizontal="right"/>
    </xf>
    <xf numFmtId="206" fontId="111" fillId="0" borderId="0" xfId="0" applyFont="1" applyAlignment="1">
      <alignment horizontal="center"/>
    </xf>
    <xf numFmtId="206" fontId="140" fillId="0" borderId="0" xfId="0" applyFont="1"/>
    <xf numFmtId="206" fontId="138" fillId="0" borderId="0" xfId="0" quotePrefix="1" applyFont="1" applyAlignment="1">
      <alignment horizontal="center"/>
    </xf>
    <xf numFmtId="206" fontId="141" fillId="0" borderId="0" xfId="0" applyFont="1" applyAlignment="1"/>
    <xf numFmtId="206" fontId="141" fillId="0" borderId="0" xfId="0" applyFont="1" applyAlignment="1">
      <alignment horizontal="justify"/>
    </xf>
    <xf numFmtId="206" fontId="141" fillId="0" borderId="0" xfId="0" applyFont="1" applyAlignment="1">
      <alignment horizontal="right"/>
    </xf>
    <xf numFmtId="206" fontId="141" fillId="0" borderId="3" xfId="0" applyFont="1" applyBorder="1" applyAlignment="1">
      <alignment horizontal="center" vertical="top" wrapText="1"/>
    </xf>
    <xf numFmtId="206" fontId="141" fillId="0" borderId="36" xfId="0" applyFont="1" applyBorder="1" applyAlignment="1">
      <alignment horizontal="center" vertical="top" wrapText="1"/>
    </xf>
    <xf numFmtId="206" fontId="141" fillId="0" borderId="37" xfId="0" applyFont="1" applyBorder="1" applyAlignment="1">
      <alignment vertical="top" wrapText="1"/>
    </xf>
    <xf numFmtId="206" fontId="141" fillId="0" borderId="38" xfId="0" applyFont="1" applyBorder="1" applyAlignment="1">
      <alignment horizontal="center" vertical="top" wrapText="1"/>
    </xf>
    <xf numFmtId="206" fontId="142" fillId="0" borderId="38" xfId="0" applyFont="1" applyBorder="1" applyAlignment="1">
      <alignment horizontal="center" vertical="top" wrapText="1"/>
    </xf>
    <xf numFmtId="3" fontId="143" fillId="0" borderId="3" xfId="254" applyNumberFormat="1" applyFont="1" applyFill="1" applyBorder="1" applyAlignment="1">
      <alignment horizontal="center" vertical="center"/>
    </xf>
    <xf numFmtId="3" fontId="143" fillId="0" borderId="36" xfId="254" applyNumberFormat="1" applyFont="1" applyFill="1" applyBorder="1" applyAlignment="1">
      <alignment horizontal="center" vertical="center"/>
    </xf>
    <xf numFmtId="3" fontId="144" fillId="0" borderId="38" xfId="0" applyNumberFormat="1" applyFont="1" applyFill="1" applyBorder="1" applyAlignment="1">
      <alignment horizontal="center" vertical="top" wrapText="1"/>
    </xf>
    <xf numFmtId="3" fontId="145" fillId="0" borderId="38" xfId="0" applyNumberFormat="1" applyFont="1" applyFill="1" applyBorder="1" applyAlignment="1">
      <alignment horizontal="center" vertical="top" wrapText="1"/>
    </xf>
    <xf numFmtId="3" fontId="143" fillId="0" borderId="8" xfId="267" applyNumberFormat="1" applyFont="1" applyFill="1" applyBorder="1" applyAlignment="1">
      <alignment horizontal="center" wrapText="1"/>
    </xf>
    <xf numFmtId="206" fontId="141" fillId="0" borderId="3" xfId="0" applyFont="1" applyBorder="1" applyAlignment="1">
      <alignment vertical="top" wrapText="1"/>
    </xf>
    <xf numFmtId="3" fontId="145" fillId="0" borderId="36" xfId="0" applyNumberFormat="1" applyFont="1" applyFill="1" applyBorder="1" applyAlignment="1">
      <alignment horizontal="center" vertical="top" wrapText="1"/>
    </xf>
    <xf numFmtId="3" fontId="144" fillId="0" borderId="36" xfId="0" applyNumberFormat="1" applyFont="1" applyFill="1" applyBorder="1" applyAlignment="1">
      <alignment horizontal="center" vertical="top" wrapText="1"/>
    </xf>
    <xf numFmtId="3" fontId="144" fillId="0" borderId="3" xfId="0" applyNumberFormat="1" applyFont="1" applyFill="1" applyBorder="1" applyAlignment="1">
      <alignment horizontal="center" vertical="top" wrapText="1"/>
    </xf>
    <xf numFmtId="3" fontId="143" fillId="0" borderId="3" xfId="0" applyNumberFormat="1" applyFont="1" applyFill="1" applyBorder="1" applyAlignment="1">
      <alignment horizontal="center"/>
    </xf>
    <xf numFmtId="3" fontId="143" fillId="0" borderId="36" xfId="0" applyNumberFormat="1" applyFont="1" applyFill="1" applyBorder="1" applyAlignment="1">
      <alignment horizontal="center"/>
    </xf>
    <xf numFmtId="3" fontId="144" fillId="0" borderId="38" xfId="0" applyNumberFormat="1" applyFont="1" applyFill="1" applyBorder="1" applyAlignment="1">
      <alignment vertical="top" wrapText="1"/>
    </xf>
    <xf numFmtId="3" fontId="144" fillId="0" borderId="38" xfId="0" applyNumberFormat="1" applyFont="1" applyFill="1" applyBorder="1" applyAlignment="1">
      <alignment vertical="top"/>
    </xf>
    <xf numFmtId="3" fontId="145" fillId="0" borderId="38" xfId="0" applyNumberFormat="1" applyFont="1" applyBorder="1" applyAlignment="1">
      <alignment horizontal="center" vertical="top" wrapText="1"/>
    </xf>
    <xf numFmtId="3" fontId="0" fillId="0" borderId="0" xfId="0" applyNumberFormat="1"/>
    <xf numFmtId="3" fontId="140" fillId="0" borderId="0" xfId="0" applyNumberFormat="1" applyFont="1"/>
    <xf numFmtId="206" fontId="146" fillId="0" borderId="0" xfId="0" applyFont="1"/>
    <xf numFmtId="1" fontId="141" fillId="0" borderId="38" xfId="0" applyNumberFormat="1" applyFont="1" applyBorder="1" applyAlignment="1">
      <alignment horizontal="center" vertical="top" wrapText="1"/>
    </xf>
    <xf numFmtId="1" fontId="141" fillId="0" borderId="36" xfId="0" applyNumberFormat="1" applyFont="1" applyBorder="1" applyAlignment="1">
      <alignment horizontal="center" vertical="top" wrapText="1"/>
    </xf>
    <xf numFmtId="1" fontId="141" fillId="0" borderId="11" xfId="0" applyNumberFormat="1" applyFont="1" applyBorder="1" applyAlignment="1">
      <alignment horizontal="center" vertical="top" wrapText="1"/>
    </xf>
    <xf numFmtId="206" fontId="138" fillId="0" borderId="0" xfId="0" applyFont="1" applyAlignment="1">
      <alignment horizontal="right" vertical="center"/>
    </xf>
    <xf numFmtId="206" fontId="54" fillId="0" borderId="0" xfId="0" applyFont="1" applyFill="1" applyBorder="1" applyAlignment="1">
      <alignment vertical="center" wrapText="1"/>
    </xf>
    <xf numFmtId="206" fontId="0" fillId="0" borderId="0" xfId="0" applyFont="1" applyAlignment="1"/>
    <xf numFmtId="206" fontId="141" fillId="0" borderId="37" xfId="0" applyFont="1" applyBorder="1" applyAlignment="1">
      <alignment vertical="center" wrapText="1"/>
    </xf>
    <xf numFmtId="3" fontId="147" fillId="0" borderId="3" xfId="267" applyNumberFormat="1" applyFont="1" applyFill="1" applyBorder="1" applyAlignment="1">
      <alignment horizontal="center" wrapText="1"/>
    </xf>
    <xf numFmtId="3" fontId="143" fillId="0" borderId="3" xfId="267" applyNumberFormat="1" applyFont="1" applyFill="1" applyBorder="1" applyAlignment="1">
      <alignment horizontal="center" wrapText="1"/>
    </xf>
    <xf numFmtId="3" fontId="147" fillId="0" borderId="3" xfId="256" applyNumberFormat="1" applyFont="1" applyFill="1" applyBorder="1" applyAlignment="1">
      <alignment horizontal="center"/>
    </xf>
    <xf numFmtId="3" fontId="143" fillId="0" borderId="3" xfId="256" applyNumberFormat="1" applyFont="1" applyFill="1" applyBorder="1" applyAlignment="1">
      <alignment horizontal="center"/>
    </xf>
    <xf numFmtId="3" fontId="148" fillId="0" borderId="38" xfId="0" applyNumberFormat="1" applyFont="1" applyFill="1" applyBorder="1" applyAlignment="1">
      <alignment horizontal="center" wrapText="1"/>
    </xf>
    <xf numFmtId="3" fontId="149" fillId="0" borderId="38" xfId="0" applyNumberFormat="1" applyFont="1" applyFill="1" applyBorder="1" applyAlignment="1">
      <alignment horizontal="center" wrapText="1"/>
    </xf>
    <xf numFmtId="3" fontId="141" fillId="0" borderId="38" xfId="0" applyNumberFormat="1" applyFont="1" applyFill="1" applyBorder="1" applyAlignment="1">
      <alignment horizontal="center" wrapText="1"/>
    </xf>
    <xf numFmtId="3" fontId="149" fillId="0" borderId="38" xfId="0" applyNumberFormat="1" applyFont="1" applyFill="1" applyBorder="1" applyAlignment="1">
      <alignment horizontal="center" vertical="top" wrapText="1"/>
    </xf>
    <xf numFmtId="3" fontId="141" fillId="0" borderId="38" xfId="0" applyNumberFormat="1" applyFont="1" applyFill="1" applyBorder="1" applyAlignment="1">
      <alignment horizontal="center" vertical="top" wrapText="1"/>
    </xf>
    <xf numFmtId="3" fontId="148" fillId="0" borderId="3" xfId="0" applyNumberFormat="1" applyFont="1" applyFill="1" applyBorder="1" applyAlignment="1">
      <alignment horizontal="center" vertical="center" wrapText="1"/>
    </xf>
    <xf numFmtId="3" fontId="149" fillId="0" borderId="22" xfId="0" applyNumberFormat="1" applyFont="1" applyFill="1" applyBorder="1" applyAlignment="1">
      <alignment horizontal="center" vertical="center" wrapText="1"/>
    </xf>
    <xf numFmtId="3" fontId="141" fillId="0" borderId="8" xfId="0" applyNumberFormat="1" applyFont="1" applyFill="1" applyBorder="1" applyAlignment="1">
      <alignment horizontal="center" vertical="center" wrapText="1"/>
    </xf>
    <xf numFmtId="3" fontId="149" fillId="0" borderId="37" xfId="0" applyNumberFormat="1" applyFont="1" applyFill="1" applyBorder="1" applyAlignment="1">
      <alignment horizontal="center" vertical="center" wrapText="1"/>
    </xf>
    <xf numFmtId="3" fontId="148" fillId="0" borderId="38" xfId="0" applyNumberFormat="1" applyFont="1" applyFill="1" applyBorder="1" applyAlignment="1">
      <alignment horizontal="center" vertical="top" wrapText="1"/>
    </xf>
    <xf numFmtId="206" fontId="141" fillId="0" borderId="40" xfId="0" applyFont="1" applyBorder="1" applyAlignment="1">
      <alignment vertical="center" wrapText="1"/>
    </xf>
    <xf numFmtId="3" fontId="149" fillId="0" borderId="41" xfId="0" applyNumberFormat="1" applyFont="1" applyFill="1" applyBorder="1" applyAlignment="1">
      <alignment horizontal="center" vertical="top" wrapText="1"/>
    </xf>
    <xf numFmtId="206" fontId="111" fillId="0" borderId="39" xfId="0" applyFont="1" applyBorder="1" applyAlignment="1">
      <alignment vertical="top" wrapText="1"/>
    </xf>
    <xf numFmtId="206" fontId="147" fillId="0" borderId="3" xfId="0" applyFont="1" applyBorder="1"/>
    <xf numFmtId="3" fontId="147" fillId="0" borderId="3" xfId="267" applyNumberFormat="1" applyFont="1" applyFill="1" applyBorder="1" applyAlignment="1">
      <alignment horizontal="center" vertical="center" wrapText="1"/>
    </xf>
    <xf numFmtId="206" fontId="147" fillId="0" borderId="39" xfId="0" applyFont="1" applyBorder="1"/>
    <xf numFmtId="206" fontId="141" fillId="0" borderId="42" xfId="0" applyFont="1" applyBorder="1" applyAlignment="1">
      <alignment vertical="top" wrapText="1"/>
    </xf>
    <xf numFmtId="3" fontId="149" fillId="0" borderId="15" xfId="0" applyNumberFormat="1" applyFont="1" applyFill="1" applyBorder="1" applyAlignment="1">
      <alignment horizontal="center" vertical="top" wrapText="1"/>
    </xf>
    <xf numFmtId="206" fontId="141" fillId="0" borderId="43" xfId="0" applyFont="1" applyBorder="1" applyAlignment="1">
      <alignment vertical="top" wrapText="1"/>
    </xf>
    <xf numFmtId="3" fontId="149" fillId="0" borderId="10" xfId="0" applyNumberFormat="1" applyFont="1" applyFill="1" applyBorder="1" applyAlignment="1">
      <alignment horizontal="center" vertical="top" wrapText="1"/>
    </xf>
    <xf numFmtId="3" fontId="141" fillId="0" borderId="10" xfId="0" applyNumberFormat="1" applyFont="1" applyFill="1" applyBorder="1" applyAlignment="1">
      <alignment horizontal="center" vertical="top" wrapText="1"/>
    </xf>
    <xf numFmtId="206" fontId="140" fillId="0" borderId="43" xfId="0" applyFont="1" applyBorder="1"/>
    <xf numFmtId="206" fontId="150" fillId="0" borderId="43" xfId="0" applyFont="1" applyBorder="1" applyAlignment="1">
      <alignment wrapText="1"/>
    </xf>
    <xf numFmtId="206" fontId="0" fillId="0" borderId="43" xfId="0" applyBorder="1"/>
    <xf numFmtId="206" fontId="150" fillId="0" borderId="44" xfId="0" applyFont="1" applyBorder="1" applyAlignment="1">
      <alignment wrapText="1"/>
    </xf>
    <xf numFmtId="3" fontId="141" fillId="0" borderId="6" xfId="0" applyNumberFormat="1" applyFont="1" applyFill="1" applyBorder="1" applyAlignment="1">
      <alignment horizontal="center" vertical="top" wrapText="1"/>
    </xf>
    <xf numFmtId="206" fontId="0" fillId="0" borderId="45" xfId="0" applyBorder="1"/>
    <xf numFmtId="206" fontId="151" fillId="0" borderId="39" xfId="0" applyFont="1" applyBorder="1" applyAlignment="1">
      <alignment wrapText="1"/>
    </xf>
    <xf numFmtId="3" fontId="111" fillId="0" borderId="3" xfId="0" applyNumberFormat="1" applyFont="1" applyFill="1" applyBorder="1" applyAlignment="1">
      <alignment horizontal="center" vertical="center" wrapText="1"/>
    </xf>
    <xf numFmtId="3" fontId="111" fillId="0" borderId="36" xfId="0" applyNumberFormat="1" applyFont="1" applyFill="1" applyBorder="1" applyAlignment="1">
      <alignment horizontal="center" vertical="center" wrapText="1"/>
    </xf>
    <xf numFmtId="206" fontId="8" fillId="0" borderId="0" xfId="0" applyFont="1" applyBorder="1"/>
    <xf numFmtId="1" fontId="141" fillId="0" borderId="39" xfId="0" applyNumberFormat="1" applyFont="1" applyBorder="1" applyAlignment="1">
      <alignment horizontal="center" vertical="top" wrapText="1"/>
    </xf>
    <xf numFmtId="1" fontId="111" fillId="0" borderId="39" xfId="0" applyNumberFormat="1" applyFont="1" applyBorder="1" applyAlignment="1">
      <alignment horizontal="center" vertical="top" wrapText="1"/>
    </xf>
    <xf numFmtId="1" fontId="141" fillId="0" borderId="3" xfId="0" applyNumberFormat="1" applyFont="1" applyBorder="1" applyAlignment="1">
      <alignment horizontal="center" vertical="top" wrapText="1"/>
    </xf>
    <xf numFmtId="1" fontId="141" fillId="0" borderId="40" xfId="0" applyNumberFormat="1" applyFont="1" applyBorder="1" applyAlignment="1">
      <alignment horizontal="center" vertical="top" wrapText="1"/>
    </xf>
    <xf numFmtId="206" fontId="152" fillId="0" borderId="0" xfId="0" applyFont="1"/>
    <xf numFmtId="206" fontId="152" fillId="0" borderId="0" xfId="0" applyFont="1" applyAlignment="1">
      <alignment horizontal="right"/>
    </xf>
    <xf numFmtId="206" fontId="0" fillId="0" borderId="0" xfId="0" applyFont="1"/>
    <xf numFmtId="206" fontId="92" fillId="0" borderId="0" xfId="0" applyFont="1" applyAlignment="1">
      <alignment horizontal="right"/>
    </xf>
    <xf numFmtId="206" fontId="92" fillId="0" borderId="8" xfId="0" applyFont="1" applyBorder="1" applyAlignment="1">
      <alignment horizontal="center" vertical="top" wrapText="1"/>
    </xf>
    <xf numFmtId="206" fontId="92" fillId="0" borderId="3" xfId="0" applyFont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206" fontId="92" fillId="0" borderId="22" xfId="0" applyFont="1" applyBorder="1" applyAlignment="1">
      <alignment vertical="top" wrapText="1"/>
    </xf>
    <xf numFmtId="3" fontId="52" fillId="0" borderId="22" xfId="0" applyNumberFormat="1" applyFont="1" applyFill="1" applyBorder="1" applyAlignment="1">
      <alignment horizontal="center" vertical="center" wrapText="1"/>
    </xf>
    <xf numFmtId="3" fontId="92" fillId="0" borderId="22" xfId="0" applyNumberFormat="1" applyFont="1" applyFill="1" applyBorder="1" applyAlignment="1">
      <alignment horizontal="center" vertical="center" wrapText="1"/>
    </xf>
    <xf numFmtId="206" fontId="92" fillId="0" borderId="8" xfId="0" applyFont="1" applyFill="1" applyBorder="1" applyAlignment="1">
      <alignment vertical="top" wrapText="1"/>
    </xf>
    <xf numFmtId="3" fontId="6" fillId="0" borderId="8" xfId="0" applyNumberFormat="1" applyFont="1" applyFill="1" applyBorder="1" applyAlignment="1">
      <alignment horizontal="center" vertical="center"/>
    </xf>
    <xf numFmtId="3" fontId="52" fillId="0" borderId="8" xfId="0" applyNumberFormat="1" applyFont="1" applyFill="1" applyBorder="1" applyAlignment="1">
      <alignment horizontal="center" vertical="center" wrapText="1"/>
    </xf>
    <xf numFmtId="206" fontId="92" fillId="0" borderId="5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center" vertical="center"/>
    </xf>
    <xf numFmtId="206" fontId="92" fillId="0" borderId="3" xfId="0" applyFont="1" applyFill="1" applyBorder="1" applyAlignment="1">
      <alignment vertical="top" wrapText="1"/>
    </xf>
    <xf numFmtId="206" fontId="92" fillId="0" borderId="22" xfId="0" applyFont="1" applyFill="1" applyBorder="1" applyAlignment="1">
      <alignment vertical="top" wrapText="1"/>
    </xf>
    <xf numFmtId="3" fontId="52" fillId="0" borderId="22" xfId="0" applyNumberFormat="1" applyFont="1" applyFill="1" applyBorder="1" applyAlignment="1">
      <alignment horizontal="center" vertical="top" wrapText="1"/>
    </xf>
    <xf numFmtId="3" fontId="92" fillId="0" borderId="22" xfId="0" applyNumberFormat="1" applyFont="1" applyFill="1" applyBorder="1" applyAlignment="1">
      <alignment horizontal="center" vertical="top" wrapText="1"/>
    </xf>
    <xf numFmtId="3" fontId="6" fillId="0" borderId="8" xfId="267" applyNumberFormat="1" applyFont="1" applyFill="1" applyBorder="1" applyAlignment="1">
      <alignment horizontal="center" vertical="top" wrapText="1"/>
    </xf>
    <xf numFmtId="3" fontId="52" fillId="0" borderId="8" xfId="0" applyNumberFormat="1" applyFont="1" applyFill="1" applyBorder="1" applyAlignment="1">
      <alignment horizontal="center" vertical="top" wrapText="1"/>
    </xf>
    <xf numFmtId="3" fontId="6" fillId="0" borderId="37" xfId="267" applyNumberFormat="1" applyFont="1" applyFill="1" applyBorder="1" applyAlignment="1">
      <alignment horizontal="center" vertical="top" wrapText="1"/>
    </xf>
    <xf numFmtId="3" fontId="92" fillId="0" borderId="3" xfId="0" applyNumberFormat="1" applyFont="1" applyFill="1" applyBorder="1" applyAlignment="1">
      <alignment horizontal="center" vertical="top" wrapText="1"/>
    </xf>
    <xf numFmtId="3" fontId="92" fillId="0" borderId="49" xfId="0" applyNumberFormat="1" applyFont="1" applyFill="1" applyBorder="1" applyAlignment="1">
      <alignment horizontal="center" vertical="top" wrapText="1"/>
    </xf>
    <xf numFmtId="3" fontId="92" fillId="0" borderId="8" xfId="0" applyNumberFormat="1" applyFont="1" applyFill="1" applyBorder="1" applyAlignment="1">
      <alignment horizontal="center" vertical="top" wrapText="1"/>
    </xf>
    <xf numFmtId="3" fontId="92" fillId="0" borderId="5" xfId="0" applyNumberFormat="1" applyFont="1" applyFill="1" applyBorder="1" applyAlignment="1">
      <alignment horizontal="center" vertical="top" wrapText="1"/>
    </xf>
    <xf numFmtId="206" fontId="92" fillId="0" borderId="50" xfId="0" applyFont="1" applyFill="1" applyBorder="1" applyAlignment="1">
      <alignment vertical="top" wrapText="1"/>
    </xf>
    <xf numFmtId="3" fontId="92" fillId="0" borderId="51" xfId="0" applyNumberFormat="1" applyFont="1" applyFill="1" applyBorder="1" applyAlignment="1">
      <alignment horizontal="center" vertical="top" wrapText="1"/>
    </xf>
    <xf numFmtId="3" fontId="92" fillId="0" borderId="50" xfId="0" applyNumberFormat="1" applyFont="1" applyFill="1" applyBorder="1" applyAlignment="1">
      <alignment horizontal="center" vertical="top" wrapText="1"/>
    </xf>
    <xf numFmtId="3" fontId="6" fillId="0" borderId="8" xfId="267" applyNumberFormat="1" applyFont="1" applyFill="1" applyBorder="1" applyAlignment="1">
      <alignment horizontal="center" vertical="center"/>
    </xf>
    <xf numFmtId="3" fontId="0" fillId="0" borderId="8" xfId="267" applyNumberFormat="1" applyFont="1" applyFill="1" applyBorder="1" applyAlignment="1">
      <alignment horizontal="center"/>
    </xf>
    <xf numFmtId="3" fontId="99" fillId="0" borderId="3" xfId="0" applyNumberFormat="1" applyFont="1" applyFill="1" applyBorder="1" applyAlignment="1">
      <alignment horizontal="center" vertical="top" wrapText="1"/>
    </xf>
    <xf numFmtId="3" fontId="92" fillId="0" borderId="46" xfId="0" applyNumberFormat="1" applyFont="1" applyFill="1" applyBorder="1" applyAlignment="1">
      <alignment horizontal="center" vertical="top" wrapText="1"/>
    </xf>
    <xf numFmtId="3" fontId="92" fillId="0" borderId="23" xfId="0" applyNumberFormat="1" applyFont="1" applyFill="1" applyBorder="1" applyAlignment="1">
      <alignment horizontal="center" vertical="top" wrapText="1"/>
    </xf>
    <xf numFmtId="3" fontId="153" fillId="0" borderId="0" xfId="170" applyNumberFormat="1" applyFont="1" applyFill="1" applyBorder="1" applyAlignment="1">
      <alignment horizontal="center" vertical="top" wrapText="1"/>
    </xf>
    <xf numFmtId="3" fontId="153" fillId="0" borderId="23" xfId="170" applyNumberFormat="1" applyFont="1" applyFill="1" applyBorder="1" applyAlignment="1">
      <alignment vertical="top" wrapText="1"/>
    </xf>
    <xf numFmtId="3" fontId="153" fillId="0" borderId="47" xfId="170" applyNumberFormat="1" applyFont="1" applyFill="1" applyBorder="1" applyAlignment="1">
      <alignment horizontal="center" vertical="top" wrapText="1"/>
    </xf>
    <xf numFmtId="3" fontId="99" fillId="0" borderId="39" xfId="0" applyNumberFormat="1" applyFont="1" applyFill="1" applyBorder="1" applyAlignment="1">
      <alignment horizontal="center" vertical="top" wrapText="1"/>
    </xf>
    <xf numFmtId="3" fontId="0" fillId="0" borderId="23" xfId="267" quotePrefix="1" applyNumberFormat="1" applyFont="1" applyFill="1" applyBorder="1" applyAlignment="1">
      <alignment horizontal="center"/>
    </xf>
    <xf numFmtId="3" fontId="0" fillId="0" borderId="8" xfId="267" quotePrefix="1" applyNumberFormat="1" applyFont="1" applyFill="1" applyBorder="1" applyAlignment="1">
      <alignment horizontal="center"/>
    </xf>
    <xf numFmtId="3" fontId="2" fillId="0" borderId="47" xfId="267" applyNumberFormat="1" applyFont="1" applyFill="1" applyBorder="1" applyAlignment="1">
      <alignment horizontal="center"/>
    </xf>
    <xf numFmtId="3" fontId="2" fillId="0" borderId="50" xfId="267" applyNumberFormat="1" applyFont="1" applyFill="1" applyBorder="1" applyAlignment="1">
      <alignment horizontal="center"/>
    </xf>
    <xf numFmtId="206" fontId="92" fillId="0" borderId="27" xfId="0" applyFont="1" applyFill="1" applyBorder="1" applyAlignment="1">
      <alignment vertical="top" wrapText="1"/>
    </xf>
    <xf numFmtId="3" fontId="92" fillId="0" borderId="25" xfId="0" applyNumberFormat="1" applyFont="1" applyFill="1" applyBorder="1" applyAlignment="1">
      <alignment horizontal="center" vertical="top" wrapText="1"/>
    </xf>
    <xf numFmtId="3" fontId="92" fillId="0" borderId="48" xfId="0" applyNumberFormat="1" applyFont="1" applyFill="1" applyBorder="1" applyAlignment="1">
      <alignment horizontal="center" vertical="top" wrapText="1"/>
    </xf>
    <xf numFmtId="3" fontId="99" fillId="0" borderId="52" xfId="0" applyNumberFormat="1" applyFont="1" applyFill="1" applyBorder="1" applyAlignment="1">
      <alignment horizontal="center" vertical="top" wrapText="1"/>
    </xf>
    <xf numFmtId="206" fontId="0" fillId="0" borderId="0" xfId="0" applyFont="1" applyBorder="1"/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206" fontId="143" fillId="0" borderId="0" xfId="0" applyFont="1"/>
    <xf numFmtId="4" fontId="137" fillId="0" borderId="0" xfId="269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/>
    <xf numFmtId="3" fontId="0" fillId="0" borderId="0" xfId="0" applyNumberFormat="1" applyFont="1"/>
    <xf numFmtId="1" fontId="152" fillId="0" borderId="0" xfId="0" applyNumberFormat="1" applyFont="1" applyAlignment="1">
      <alignment horizontal="right"/>
    </xf>
    <xf numFmtId="1" fontId="99" fillId="0" borderId="0" xfId="0" applyNumberFormat="1" applyFont="1" applyAlignment="1">
      <alignment horizontal="center"/>
    </xf>
    <xf numFmtId="1" fontId="92" fillId="0" borderId="0" xfId="0" applyNumberFormat="1" applyFont="1" applyAlignment="1">
      <alignment horizontal="justify"/>
    </xf>
    <xf numFmtId="1" fontId="0" fillId="0" borderId="0" xfId="0" applyNumberFormat="1" applyFont="1"/>
    <xf numFmtId="1" fontId="92" fillId="0" borderId="8" xfId="0" applyNumberFormat="1" applyFont="1" applyBorder="1" applyAlignment="1">
      <alignment horizontal="center" vertical="top" wrapText="1"/>
    </xf>
    <xf numFmtId="1" fontId="92" fillId="0" borderId="3" xfId="0" applyNumberFormat="1" applyFont="1" applyBorder="1" applyAlignment="1">
      <alignment horizontal="center" vertical="top" wrapText="1"/>
    </xf>
    <xf numFmtId="1" fontId="92" fillId="0" borderId="46" xfId="0" applyNumberFormat="1" applyFont="1" applyBorder="1" applyAlignment="1">
      <alignment horizontal="center" vertical="top" wrapText="1"/>
    </xf>
    <xf numFmtId="1" fontId="92" fillId="0" borderId="23" xfId="0" applyNumberFormat="1" applyFont="1" applyFill="1" applyBorder="1" applyAlignment="1">
      <alignment horizontal="center" vertical="top" wrapText="1"/>
    </xf>
    <xf numFmtId="1" fontId="92" fillId="0" borderId="47" xfId="0" applyNumberFormat="1" applyFont="1" applyFill="1" applyBorder="1" applyAlignment="1">
      <alignment horizontal="center" vertical="top" wrapText="1"/>
    </xf>
    <xf numFmtId="1" fontId="92" fillId="0" borderId="3" xfId="0" applyNumberFormat="1" applyFont="1" applyFill="1" applyBorder="1" applyAlignment="1">
      <alignment horizontal="center" vertical="top" wrapText="1"/>
    </xf>
    <xf numFmtId="1" fontId="92" fillId="0" borderId="46" xfId="0" applyNumberFormat="1" applyFont="1" applyFill="1" applyBorder="1" applyAlignment="1">
      <alignment horizontal="center" vertical="top" wrapText="1"/>
    </xf>
    <xf numFmtId="1" fontId="92" fillId="0" borderId="22" xfId="0" applyNumberFormat="1" applyFont="1" applyFill="1" applyBorder="1" applyAlignment="1">
      <alignment horizontal="center" vertical="top" wrapText="1"/>
    </xf>
    <xf numFmtId="1" fontId="92" fillId="0" borderId="8" xfId="0" applyNumberFormat="1" applyFont="1" applyFill="1" applyBorder="1" applyAlignment="1">
      <alignment horizontal="center" vertical="top" wrapText="1"/>
    </xf>
    <xf numFmtId="1" fontId="92" fillId="0" borderId="5" xfId="0" applyNumberFormat="1" applyFont="1" applyFill="1" applyBorder="1" applyAlignment="1">
      <alignment horizontal="center" vertical="top" wrapText="1"/>
    </xf>
    <xf numFmtId="1" fontId="92" fillId="0" borderId="51" xfId="0" applyNumberFormat="1" applyFont="1" applyFill="1" applyBorder="1" applyAlignment="1">
      <alignment horizontal="center" vertical="top" wrapText="1"/>
    </xf>
    <xf numFmtId="1" fontId="92" fillId="0" borderId="27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/>
    <xf numFmtId="1" fontId="108" fillId="0" borderId="0" xfId="0" applyNumberFormat="1" applyFont="1" applyFill="1" applyBorder="1"/>
    <xf numFmtId="0" fontId="154" fillId="0" borderId="0" xfId="270" applyFont="1" applyFill="1"/>
    <xf numFmtId="0" fontId="155" fillId="0" borderId="0" xfId="270" applyFont="1"/>
    <xf numFmtId="0" fontId="2" fillId="0" borderId="0" xfId="270"/>
    <xf numFmtId="0" fontId="6" fillId="0" borderId="0" xfId="270" applyFont="1" applyFill="1" applyBorder="1"/>
    <xf numFmtId="0" fontId="156" fillId="0" borderId="0" xfId="270" applyFont="1" applyFill="1" applyAlignment="1">
      <alignment horizontal="left" wrapText="1"/>
    </xf>
    <xf numFmtId="0" fontId="155" fillId="0" borderId="0" xfId="270" applyFont="1" applyFill="1" applyAlignment="1"/>
    <xf numFmtId="0" fontId="0" fillId="0" borderId="0" xfId="270" applyFont="1"/>
    <xf numFmtId="0" fontId="157" fillId="0" borderId="3" xfId="270" applyFont="1" applyFill="1" applyBorder="1" applyAlignment="1">
      <alignment horizontal="center" wrapText="1"/>
    </xf>
    <xf numFmtId="0" fontId="157" fillId="0" borderId="3" xfId="270" applyFont="1" applyFill="1" applyBorder="1" applyAlignment="1">
      <alignment vertical="top" wrapText="1"/>
    </xf>
    <xf numFmtId="0" fontId="157" fillId="0" borderId="3" xfId="270" applyFont="1" applyFill="1" applyBorder="1" applyAlignment="1">
      <alignment horizontal="left" wrapText="1" indent="1"/>
    </xf>
    <xf numFmtId="0" fontId="160" fillId="0" borderId="3" xfId="270" applyFont="1" applyFill="1" applyBorder="1" applyAlignment="1">
      <alignment horizontal="left" wrapText="1"/>
    </xf>
    <xf numFmtId="0" fontId="157" fillId="0" borderId="3" xfId="270" applyFont="1" applyBorder="1" applyAlignment="1">
      <alignment vertical="top" wrapText="1"/>
    </xf>
    <xf numFmtId="0" fontId="158" fillId="0" borderId="3" xfId="270" applyFont="1" applyBorder="1" applyAlignment="1">
      <alignment wrapText="1"/>
    </xf>
    <xf numFmtId="186" fontId="148" fillId="0" borderId="3" xfId="271" applyNumberFormat="1" applyFont="1" applyBorder="1" applyAlignment="1">
      <alignment vertical="center" wrapText="1"/>
    </xf>
    <xf numFmtId="186" fontId="161" fillId="0" borderId="3" xfId="271" applyNumberFormat="1" applyFont="1" applyBorder="1" applyAlignment="1">
      <alignment vertical="center" wrapText="1"/>
    </xf>
    <xf numFmtId="0" fontId="162" fillId="0" borderId="3" xfId="270" applyFont="1" applyBorder="1" applyAlignment="1">
      <alignment wrapText="1"/>
    </xf>
    <xf numFmtId="186" fontId="149" fillId="0" borderId="3" xfId="271" applyNumberFormat="1" applyFont="1" applyBorder="1" applyAlignment="1">
      <alignment vertical="center" wrapText="1"/>
    </xf>
    <xf numFmtId="186" fontId="152" fillId="0" borderId="3" xfId="271" applyNumberFormat="1" applyFont="1" applyBorder="1" applyAlignment="1">
      <alignment vertical="center" wrapText="1"/>
    </xf>
    <xf numFmtId="0" fontId="157" fillId="0" borderId="3" xfId="270" applyFont="1" applyBorder="1" applyAlignment="1">
      <alignment wrapText="1"/>
    </xf>
    <xf numFmtId="186" fontId="149" fillId="0" borderId="3" xfId="271" applyNumberFormat="1" applyFont="1" applyFill="1" applyBorder="1" applyAlignment="1">
      <alignment vertical="center" wrapText="1"/>
    </xf>
    <xf numFmtId="0" fontId="158" fillId="0" borderId="3" xfId="270" applyFont="1" applyBorder="1" applyAlignment="1">
      <alignment vertical="top" wrapText="1"/>
    </xf>
    <xf numFmtId="0" fontId="160" fillId="0" borderId="3" xfId="270" quotePrefix="1" applyFont="1" applyBorder="1" applyAlignment="1">
      <alignment horizontal="left" wrapText="1"/>
    </xf>
    <xf numFmtId="0" fontId="160" fillId="0" borderId="3" xfId="270" applyFont="1" applyBorder="1" applyAlignment="1">
      <alignment wrapText="1"/>
    </xf>
    <xf numFmtId="0" fontId="163" fillId="0" borderId="3" xfId="270" applyFont="1" applyBorder="1" applyAlignment="1">
      <alignment vertical="top" wrapText="1"/>
    </xf>
    <xf numFmtId="14" fontId="158" fillId="0" borderId="3" xfId="270" quotePrefix="1" applyNumberFormat="1" applyFont="1" applyFill="1" applyBorder="1" applyAlignment="1">
      <alignment horizontal="left" vertical="top" wrapText="1"/>
    </xf>
    <xf numFmtId="0" fontId="157" fillId="0" borderId="0" xfId="270" applyFont="1" applyBorder="1" applyAlignment="1">
      <alignment vertical="top" wrapText="1"/>
    </xf>
    <xf numFmtId="14" fontId="158" fillId="0" borderId="0" xfId="270" applyNumberFormat="1" applyFont="1" applyFill="1" applyBorder="1" applyAlignment="1">
      <alignment horizontal="center" vertical="top" wrapText="1"/>
    </xf>
    <xf numFmtId="186" fontId="52" fillId="0" borderId="0" xfId="271" applyNumberFormat="1" applyFont="1" applyBorder="1" applyAlignment="1">
      <alignment vertical="center" wrapText="1"/>
    </xf>
    <xf numFmtId="186" fontId="52" fillId="24" borderId="0" xfId="271" applyNumberFormat="1" applyFont="1" applyFill="1" applyBorder="1" applyAlignment="1">
      <alignment vertical="center" wrapText="1"/>
    </xf>
    <xf numFmtId="186" fontId="2" fillId="0" borderId="0" xfId="271" applyNumberFormat="1" applyFont="1" applyBorder="1" applyAlignment="1">
      <alignment vertical="center" wrapText="1"/>
    </xf>
    <xf numFmtId="186" fontId="140" fillId="0" borderId="0" xfId="271" applyNumberFormat="1" applyFont="1" applyBorder="1" applyAlignment="1">
      <alignment vertical="center" wrapText="1"/>
    </xf>
    <xf numFmtId="14" fontId="164" fillId="0" borderId="0" xfId="270" applyNumberFormat="1" applyFont="1" applyFill="1" applyBorder="1" applyAlignment="1">
      <alignment horizontal="center" vertical="top" wrapText="1"/>
    </xf>
    <xf numFmtId="186" fontId="5" fillId="0" borderId="0" xfId="271" applyNumberFormat="1" applyFont="1" applyBorder="1" applyAlignment="1">
      <alignment vertical="center" wrapText="1"/>
    </xf>
    <xf numFmtId="186" fontId="2" fillId="0" borderId="0" xfId="270" applyNumberFormat="1"/>
    <xf numFmtId="206" fontId="138" fillId="0" borderId="0" xfId="0" applyFont="1" applyAlignment="1">
      <alignment horizontal="right" vertical="center"/>
    </xf>
    <xf numFmtId="0" fontId="4" fillId="0" borderId="0" xfId="268" applyAlignment="1" applyProtection="1">
      <alignment horizontal="right" vertical="center"/>
    </xf>
    <xf numFmtId="0" fontId="92" fillId="0" borderId="0" xfId="230" applyNumberFormat="1" applyFont="1" applyFill="1" applyBorder="1" applyAlignment="1">
      <alignment horizontal="center" vertical="center" wrapText="1"/>
    </xf>
    <xf numFmtId="206" fontId="0" fillId="0" borderId="0" xfId="0" applyFill="1" applyBorder="1" applyAlignment="1">
      <alignment horizontal="center" vertical="center" wrapText="1"/>
    </xf>
    <xf numFmtId="206" fontId="54" fillId="0" borderId="0" xfId="0" applyFont="1" applyFill="1" applyBorder="1" applyAlignment="1">
      <alignment horizontal="center" vertical="center" wrapText="1"/>
    </xf>
    <xf numFmtId="206" fontId="92" fillId="0" borderId="5" xfId="0" applyFont="1" applyBorder="1" applyAlignment="1">
      <alignment horizontal="center" vertical="top" wrapText="1"/>
    </xf>
    <xf numFmtId="206" fontId="92" fillId="0" borderId="48" xfId="0" applyFont="1" applyFill="1" applyBorder="1" applyAlignment="1">
      <alignment horizontal="center" vertical="top" wrapText="1"/>
    </xf>
    <xf numFmtId="206" fontId="152" fillId="0" borderId="0" xfId="0" applyFont="1" applyAlignment="1">
      <alignment horizontal="right"/>
    </xf>
    <xf numFmtId="206" fontId="0" fillId="0" borderId="0" xfId="0" applyFont="1" applyAlignment="1">
      <alignment horizontal="center"/>
    </xf>
    <xf numFmtId="206" fontId="92" fillId="0" borderId="0" xfId="0" quotePrefix="1" applyFont="1" applyAlignment="1">
      <alignment horizontal="center"/>
    </xf>
    <xf numFmtId="206" fontId="92" fillId="0" borderId="0" xfId="0" applyFont="1" applyAlignment="1">
      <alignment horizontal="center"/>
    </xf>
    <xf numFmtId="0" fontId="155" fillId="0" borderId="0" xfId="270" applyFont="1" applyAlignment="1">
      <alignment horizontal="center"/>
    </xf>
    <xf numFmtId="0" fontId="3" fillId="0" borderId="0" xfId="270" applyFont="1" applyFill="1" applyAlignment="1">
      <alignment horizontal="center" wrapText="1"/>
    </xf>
    <xf numFmtId="206" fontId="92" fillId="0" borderId="0" xfId="0" quotePrefix="1" applyFont="1" applyFill="1" applyAlignment="1">
      <alignment horizontal="left"/>
    </xf>
    <xf numFmtId="206" fontId="92" fillId="0" borderId="0" xfId="0" applyFont="1" applyFill="1" applyAlignment="1"/>
    <xf numFmtId="0" fontId="157" fillId="0" borderId="3" xfId="270" applyFont="1" applyFill="1" applyBorder="1" applyAlignment="1">
      <alignment horizontal="center" wrapText="1"/>
    </xf>
    <xf numFmtId="2" fontId="158" fillId="0" borderId="3" xfId="270" applyNumberFormat="1" applyFont="1" applyFill="1" applyBorder="1" applyAlignment="1">
      <alignment horizontal="center" vertical="top" wrapText="1"/>
    </xf>
    <xf numFmtId="2" fontId="159" fillId="0" borderId="3" xfId="270" applyNumberFormat="1" applyFont="1" applyFill="1" applyBorder="1" applyAlignment="1">
      <alignment horizontal="center" vertical="top" wrapText="1"/>
    </xf>
    <xf numFmtId="2" fontId="158" fillId="0" borderId="3" xfId="270" applyNumberFormat="1" applyFont="1" applyFill="1" applyBorder="1" applyAlignment="1">
      <alignment horizontal="center" vertical="top"/>
    </xf>
    <xf numFmtId="49" fontId="99" fillId="0" borderId="8" xfId="230" applyNumberFormat="1" applyFont="1" applyFill="1" applyBorder="1" applyAlignment="1">
      <alignment horizontal="center" vertical="center" wrapText="1"/>
    </xf>
    <xf numFmtId="49" fontId="112" fillId="0" borderId="8" xfId="230" applyNumberFormat="1" applyFont="1" applyFill="1" applyBorder="1" applyAlignment="1">
      <alignment horizontal="center" vertical="center" wrapText="1"/>
    </xf>
    <xf numFmtId="0" fontId="113" fillId="0" borderId="31" xfId="230" applyNumberFormat="1" applyFont="1" applyFill="1" applyBorder="1" applyAlignment="1">
      <alignment horizontal="center" vertical="top" wrapText="1"/>
    </xf>
    <xf numFmtId="0" fontId="113" fillId="0" borderId="26" xfId="230" applyNumberFormat="1" applyFont="1" applyFill="1" applyBorder="1" applyAlignment="1">
      <alignment horizontal="center" vertical="top" wrapText="1"/>
    </xf>
    <xf numFmtId="0" fontId="119" fillId="0" borderId="8" xfId="230" applyNumberFormat="1" applyFont="1" applyFill="1" applyBorder="1" applyAlignment="1">
      <alignment horizontal="center" vertical="center"/>
    </xf>
    <xf numFmtId="206" fontId="115" fillId="0" borderId="0" xfId="0" applyFont="1" applyFill="1"/>
    <xf numFmtId="206" fontId="115" fillId="0" borderId="0" xfId="0" applyFont="1" applyFill="1" applyAlignment="1">
      <alignment horizontal="right"/>
    </xf>
    <xf numFmtId="206" fontId="54" fillId="0" borderId="8" xfId="0" applyFont="1" applyBorder="1" applyAlignment="1">
      <alignment horizontal="center" vertical="center"/>
    </xf>
    <xf numFmtId="206" fontId="54" fillId="0" borderId="8" xfId="0" applyFont="1" applyBorder="1"/>
    <xf numFmtId="206" fontId="54" fillId="0" borderId="8" xfId="0" applyFont="1" applyBorder="1" applyAlignment="1">
      <alignment horizontal="center"/>
    </xf>
    <xf numFmtId="206" fontId="54" fillId="0" borderId="0" xfId="0" applyFont="1"/>
    <xf numFmtId="206" fontId="91" fillId="0" borderId="10" xfId="0" applyFont="1" applyBorder="1" applyAlignment="1">
      <alignment horizontal="center" vertical="center"/>
    </xf>
    <xf numFmtId="206" fontId="91" fillId="0" borderId="24" xfId="0" applyFont="1" applyBorder="1" applyAlignment="1">
      <alignment horizontal="center" vertical="center"/>
    </xf>
    <xf numFmtId="206" fontId="91" fillId="0" borderId="23" xfId="0" applyFont="1" applyBorder="1" applyAlignment="1">
      <alignment horizontal="center" vertical="center"/>
    </xf>
    <xf numFmtId="206" fontId="54" fillId="0" borderId="5" xfId="0" applyFont="1" applyBorder="1" applyAlignment="1">
      <alignment horizontal="center" vertical="center"/>
    </xf>
    <xf numFmtId="206" fontId="54" fillId="0" borderId="22" xfId="0" applyFont="1" applyBorder="1" applyAlignment="1">
      <alignment horizontal="center" vertical="center"/>
    </xf>
    <xf numFmtId="206" fontId="54" fillId="0" borderId="5" xfId="0" applyFont="1" applyBorder="1" applyAlignment="1">
      <alignment horizontal="center" vertical="center" wrapText="1"/>
    </xf>
    <xf numFmtId="206" fontId="54" fillId="0" borderId="22" xfId="0" applyFont="1" applyBorder="1" applyAlignment="1">
      <alignment horizontal="center" vertical="center" wrapText="1"/>
    </xf>
    <xf numFmtId="206" fontId="91" fillId="0" borderId="8" xfId="0" applyFont="1" applyBorder="1" applyAlignment="1">
      <alignment horizontal="center" vertical="center"/>
    </xf>
    <xf numFmtId="0" fontId="33" fillId="40" borderId="32" xfId="263" applyNumberFormat="1" applyFont="1" applyFill="1" applyBorder="1" applyAlignment="1">
      <alignment horizontal="left" vertical="center" wrapText="1"/>
    </xf>
    <xf numFmtId="0" fontId="33" fillId="40" borderId="34" xfId="263" applyNumberFormat="1" applyFont="1" applyFill="1" applyBorder="1" applyAlignment="1">
      <alignment horizontal="left" vertical="center" wrapText="1"/>
    </xf>
    <xf numFmtId="0" fontId="33" fillId="40" borderId="35" xfId="263" applyNumberFormat="1" applyFont="1" applyFill="1" applyBorder="1" applyAlignment="1">
      <alignment horizontal="left" vertical="center" wrapText="1"/>
    </xf>
    <xf numFmtId="0" fontId="33" fillId="40" borderId="32" xfId="263" applyNumberFormat="1" applyFont="1" applyFill="1" applyBorder="1" applyAlignment="1">
      <alignment horizontal="center" vertical="center" wrapText="1"/>
    </xf>
    <xf numFmtId="0" fontId="33" fillId="40" borderId="34" xfId="263" applyNumberFormat="1" applyFont="1" applyFill="1" applyBorder="1" applyAlignment="1">
      <alignment horizontal="center" vertical="center" wrapText="1"/>
    </xf>
    <xf numFmtId="0" fontId="33" fillId="40" borderId="35" xfId="263" applyNumberFormat="1" applyFont="1" applyFill="1" applyBorder="1" applyAlignment="1">
      <alignment horizontal="center" vertical="center" wrapText="1"/>
    </xf>
    <xf numFmtId="1" fontId="50" fillId="28" borderId="32" xfId="263" applyNumberFormat="1" applyFont="1" applyFill="1" applyBorder="1" applyAlignment="1">
      <alignment horizontal="left" vertical="top"/>
    </xf>
    <xf numFmtId="1" fontId="50" fillId="28" borderId="35" xfId="263" applyNumberFormat="1" applyFont="1" applyFill="1" applyBorder="1" applyAlignment="1">
      <alignment horizontal="left" vertical="top"/>
    </xf>
    <xf numFmtId="0" fontId="50" fillId="28" borderId="32" xfId="263" applyNumberFormat="1" applyFont="1" applyFill="1" applyBorder="1" applyAlignment="1">
      <alignment horizontal="left" vertical="top" wrapText="1"/>
    </xf>
    <xf numFmtId="0" fontId="50" fillId="28" borderId="35" xfId="263" applyNumberFormat="1" applyFont="1" applyFill="1" applyBorder="1" applyAlignment="1">
      <alignment horizontal="left" vertical="top" wrapText="1"/>
    </xf>
    <xf numFmtId="0" fontId="50" fillId="29" borderId="32" xfId="263" applyNumberFormat="1" applyFont="1" applyFill="1" applyBorder="1" applyAlignment="1">
      <alignment horizontal="left" vertical="top" indent="2"/>
    </xf>
    <xf numFmtId="0" fontId="50" fillId="29" borderId="35" xfId="263" applyNumberFormat="1" applyFont="1" applyFill="1" applyBorder="1" applyAlignment="1">
      <alignment horizontal="left" vertical="top" indent="2"/>
    </xf>
    <xf numFmtId="1" fontId="50" fillId="29" borderId="32" xfId="263" applyNumberFormat="1" applyFont="1" applyFill="1" applyBorder="1" applyAlignment="1">
      <alignment horizontal="left" vertical="top"/>
    </xf>
    <xf numFmtId="1" fontId="50" fillId="29" borderId="35" xfId="263" applyNumberFormat="1" applyFont="1" applyFill="1" applyBorder="1" applyAlignment="1">
      <alignment horizontal="left" vertical="top"/>
    </xf>
    <xf numFmtId="0" fontId="50" fillId="29" borderId="32" xfId="263" applyNumberFormat="1" applyFont="1" applyFill="1" applyBorder="1" applyAlignment="1">
      <alignment horizontal="left" vertical="top" indent="4"/>
    </xf>
    <xf numFmtId="0" fontId="50" fillId="29" borderId="35" xfId="263" applyNumberFormat="1" applyFont="1" applyFill="1" applyBorder="1" applyAlignment="1">
      <alignment horizontal="left" vertical="top" indent="4"/>
    </xf>
    <xf numFmtId="0" fontId="50" fillId="0" borderId="32" xfId="263" applyNumberFormat="1" applyFont="1" applyBorder="1" applyAlignment="1">
      <alignment horizontal="left" vertical="top"/>
    </xf>
    <xf numFmtId="0" fontId="50" fillId="0" borderId="35" xfId="263" applyNumberFormat="1" applyFont="1" applyBorder="1" applyAlignment="1">
      <alignment horizontal="left" vertical="top"/>
    </xf>
    <xf numFmtId="0" fontId="50" fillId="0" borderId="32" xfId="263" applyNumberFormat="1" applyFont="1" applyBorder="1" applyAlignment="1">
      <alignment horizontal="left" vertical="top" wrapText="1" indent="6"/>
    </xf>
    <xf numFmtId="0" fontId="50" fillId="0" borderId="35" xfId="263" applyNumberFormat="1" applyFont="1" applyBorder="1" applyAlignment="1">
      <alignment horizontal="left" vertical="top" wrapText="1" indent="6"/>
    </xf>
    <xf numFmtId="0" fontId="50" fillId="29" borderId="32" xfId="263" applyNumberFormat="1" applyFont="1" applyFill="1" applyBorder="1" applyAlignment="1">
      <alignment horizontal="left" vertical="top" indent="6"/>
    </xf>
    <xf numFmtId="0" fontId="50" fillId="29" borderId="35" xfId="263" applyNumberFormat="1" applyFont="1" applyFill="1" applyBorder="1" applyAlignment="1">
      <alignment horizontal="left" vertical="top" indent="6"/>
    </xf>
    <xf numFmtId="0" fontId="50" fillId="0" borderId="32" xfId="263" applyNumberFormat="1" applyFont="1" applyBorder="1" applyAlignment="1">
      <alignment horizontal="left" vertical="top" wrapText="1" indent="8"/>
    </xf>
    <xf numFmtId="0" fontId="50" fillId="0" borderId="35" xfId="263" applyNumberFormat="1" applyFont="1" applyBorder="1" applyAlignment="1">
      <alignment horizontal="left" vertical="top" wrapText="1" indent="8"/>
    </xf>
    <xf numFmtId="0" fontId="50" fillId="36" borderId="32" xfId="263" applyNumberFormat="1" applyFont="1" applyFill="1" applyBorder="1" applyAlignment="1">
      <alignment horizontal="left" vertical="top" wrapText="1" indent="6"/>
    </xf>
    <xf numFmtId="0" fontId="50" fillId="36" borderId="35" xfId="263" applyNumberFormat="1" applyFont="1" applyFill="1" applyBorder="1" applyAlignment="1">
      <alignment horizontal="left" vertical="top" wrapText="1" indent="6"/>
    </xf>
    <xf numFmtId="0" fontId="50" fillId="28" borderId="32" xfId="263" applyNumberFormat="1" applyFont="1" applyFill="1" applyBorder="1" applyAlignment="1">
      <alignment horizontal="left" vertical="top"/>
    </xf>
    <xf numFmtId="0" fontId="50" fillId="28" borderId="35" xfId="263" applyNumberFormat="1" applyFont="1" applyFill="1" applyBorder="1" applyAlignment="1">
      <alignment horizontal="left" vertical="top"/>
    </xf>
  </cellXfs>
  <cellStyles count="272">
    <cellStyle name="_x0005__x001c_" xfId="1"/>
    <cellStyle name="_x000d__x000a_JournalTemplate=C:\COMFO\CTALK\JOURSTD.TPL_x000d__x000a_LbStateAddress=3 3 0 251 1 89 2 311_x000d__x000a_LbStateJou" xfId="2"/>
    <cellStyle name="???????_Income Statement" xfId="3"/>
    <cellStyle name="_`KAP NAC_05_F-2_Trial balance 31 12 05_16.09.06" xfId="4"/>
    <cellStyle name="_37" xfId="5"/>
    <cellStyle name="_Book1" xfId="6"/>
    <cellStyle name="_Book3" xfId="7"/>
    <cellStyle name="_Disclosures_EE_Min rights" xfId="8"/>
    <cellStyle name="_Dsclosures_IK" xfId="9"/>
    <cellStyle name="_Inv WAC(COGS)_USD" xfId="10"/>
    <cellStyle name="_KAP NAK_06_reporting table_rus_28.09" xfId="11"/>
    <cellStyle name="_NAC KAP_06_Inventory_IK (Kurmanova, Indira_Almaty_KPMG-STAFF_CIS's Copy)" xfId="12"/>
    <cellStyle name="_NAC_06_reporting tables" xfId="13"/>
    <cellStyle name="_PRICE_1C" xfId="14"/>
    <cellStyle name="_Salary" xfId="15"/>
    <cellStyle name="_Segment reporting_disclosure" xfId="16"/>
    <cellStyle name="_Книга1" xfId="17"/>
    <cellStyle name="_мебель, оборудование инвентарь1207" xfId="18"/>
    <cellStyle name="_ОТЧЕТ для ДКФ    06 04 05  (6)" xfId="19"/>
    <cellStyle name="_Перевод в функц. вал. доллар 2 этап за 2006 год" xfId="20"/>
    <cellStyle name="_План развития ПТС на 2005-2010 (связи станционной части)" xfId="21"/>
    <cellStyle name="_произв.цели - приложение к СНР_айгерим_09.11" xfId="22"/>
    <cellStyle name="_Утв СД Бюджет расшиф 29 12 05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•WЏЂ_ЉO‰?—a‹?" xfId="29"/>
    <cellStyle name="’ћѓћ‚›‰" xfId="30"/>
    <cellStyle name="W_OÝaà" xfId="31"/>
    <cellStyle name="1.0 TITLE" xfId="32"/>
    <cellStyle name="1.1 TITLE" xfId="33"/>
    <cellStyle name="1Normal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ody" xfId="60"/>
    <cellStyle name="Calc Currency (0)" xfId="61"/>
    <cellStyle name="Calc Currency (2)" xfId="62"/>
    <cellStyle name="Calc Percent (0)" xfId="63"/>
    <cellStyle name="Calc Percent (1)" xfId="64"/>
    <cellStyle name="Calc Percent (2)" xfId="65"/>
    <cellStyle name="Calc Units (0)" xfId="66"/>
    <cellStyle name="Calc Units (1)" xfId="67"/>
    <cellStyle name="Calc Units (2)" xfId="68"/>
    <cellStyle name="Calculation" xfId="69"/>
    <cellStyle name="Centered Heading" xfId="70"/>
    <cellStyle name="Check" xfId="71"/>
    <cellStyle name="Check Cell" xfId="72"/>
    <cellStyle name="Column_Title" xfId="73"/>
    <cellStyle name="Comma %" xfId="74"/>
    <cellStyle name="Comma [00]" xfId="75"/>
    <cellStyle name="Comma 0.0" xfId="76"/>
    <cellStyle name="Comma 0.0%" xfId="77"/>
    <cellStyle name="Comma 0.00" xfId="78"/>
    <cellStyle name="Comma 0.00%" xfId="79"/>
    <cellStyle name="Comma 0.000" xfId="80"/>
    <cellStyle name="Comma 0.000%" xfId="81"/>
    <cellStyle name="Comma 2" xfId="82"/>
    <cellStyle name="Comma0" xfId="83"/>
    <cellStyle name="Company Name" xfId="84"/>
    <cellStyle name="Copied" xfId="85"/>
    <cellStyle name="CR Comma" xfId="86"/>
    <cellStyle name="CR Currency" xfId="87"/>
    <cellStyle name="Credit" xfId="88"/>
    <cellStyle name="Credit subtotal" xfId="89"/>
    <cellStyle name="Credit Total" xfId="90"/>
    <cellStyle name="Currency %" xfId="91"/>
    <cellStyle name="Currency [00]" xfId="92"/>
    <cellStyle name="Currency 0.0" xfId="93"/>
    <cellStyle name="Currency 0.0%" xfId="94"/>
    <cellStyle name="Currency 0.00" xfId="95"/>
    <cellStyle name="Currency 0.00%" xfId="96"/>
    <cellStyle name="Currency 0.000" xfId="97"/>
    <cellStyle name="Currency 0.000%" xfId="98"/>
    <cellStyle name="Currency0" xfId="99"/>
    <cellStyle name="Date" xfId="100"/>
    <cellStyle name="Date Short" xfId="101"/>
    <cellStyle name="Date without year" xfId="102"/>
    <cellStyle name="Date_Год 2009г. 4 кварт  Консол. пр.3,14,15,20" xfId="103"/>
    <cellStyle name="Debit" xfId="104"/>
    <cellStyle name="Debit subtotal" xfId="105"/>
    <cellStyle name="Debit Total" xfId="106"/>
    <cellStyle name="DELTA" xfId="107"/>
    <cellStyle name="E&amp;Y House" xfId="108"/>
    <cellStyle name="Enter Currency (0)" xfId="109"/>
    <cellStyle name="Enter Currency (2)" xfId="110"/>
    <cellStyle name="Enter Units (0)" xfId="111"/>
    <cellStyle name="Enter Units (1)" xfId="112"/>
    <cellStyle name="Enter Units (2)" xfId="113"/>
    <cellStyle name="Entered" xfId="114"/>
    <cellStyle name="Euro" xfId="115"/>
    <cellStyle name="Explanatory Text" xfId="116"/>
    <cellStyle name="Fixed" xfId="117"/>
    <cellStyle name="Format Number Column" xfId="118"/>
    <cellStyle name="From" xfId="119"/>
    <cellStyle name="general" xfId="120"/>
    <cellStyle name="Good" xfId="121"/>
    <cellStyle name="Grey" xfId="122"/>
    <cellStyle name="Header1" xfId="123"/>
    <cellStyle name="Header2" xfId="124"/>
    <cellStyle name="Heading" xfId="125"/>
    <cellStyle name="Heading 1" xfId="126"/>
    <cellStyle name="Heading 2" xfId="127"/>
    <cellStyle name="Heading 3" xfId="128"/>
    <cellStyle name="Heading 4" xfId="129"/>
    <cellStyle name="Heading No Underline" xfId="130"/>
    <cellStyle name="Heading With Underline" xfId="131"/>
    <cellStyle name="Heading_5690 Ceiling test for client KZ (1)" xfId="132"/>
    <cellStyle name="Hyperlink 2" xfId="133"/>
    <cellStyle name="Îáû÷íûé_Ëèñò1" xfId="134"/>
    <cellStyle name="Input" xfId="135"/>
    <cellStyle name="Input [yellow]" xfId="136"/>
    <cellStyle name="Input Box" xfId="137"/>
    <cellStyle name="Input_Cell" xfId="138"/>
    <cellStyle name="Inputnumbaccid" xfId="139"/>
    <cellStyle name="Inpyear" xfId="140"/>
    <cellStyle name="International" xfId="141"/>
    <cellStyle name="International1" xfId="142"/>
    <cellStyle name="KPMG Heading 1" xfId="143"/>
    <cellStyle name="KPMG Heading 2" xfId="144"/>
    <cellStyle name="KPMG Heading 3" xfId="145"/>
    <cellStyle name="KPMG Heading 4" xfId="146"/>
    <cellStyle name="KPMG Normal" xfId="147"/>
    <cellStyle name="KPMG Normal Text" xfId="148"/>
    <cellStyle name="KPMG Normal_Cash_flow_consol_05.04" xfId="149"/>
    <cellStyle name="Link Currency (0)" xfId="150"/>
    <cellStyle name="Link Currency (2)" xfId="151"/>
    <cellStyle name="Link Units (0)" xfId="152"/>
    <cellStyle name="Link Units (1)" xfId="153"/>
    <cellStyle name="Link Units (2)" xfId="154"/>
    <cellStyle name="Linked Cell" xfId="155"/>
    <cellStyle name="Millares [0]_pldt" xfId="156"/>
    <cellStyle name="Millares_pldt" xfId="157"/>
    <cellStyle name="Milliers [0]_EDYAN" xfId="158"/>
    <cellStyle name="Milliers_EDYAN" xfId="159"/>
    <cellStyle name="Moneda [0]_pldt" xfId="160"/>
    <cellStyle name="Moneda_pldt" xfId="161"/>
    <cellStyle name="Monétaire [0]_EDYAN" xfId="162"/>
    <cellStyle name="Monétaire_EDYAN" xfId="163"/>
    <cellStyle name="Nameenter" xfId="164"/>
    <cellStyle name="Neutral" xfId="165"/>
    <cellStyle name="Norma11l" xfId="166"/>
    <cellStyle name="Normal - Style1" xfId="167"/>
    <cellStyle name="Normal 10" xfId="168"/>
    <cellStyle name="Normal 2" xfId="169"/>
    <cellStyle name="Normal 2 2" xfId="170"/>
    <cellStyle name="Normal 3" xfId="171"/>
    <cellStyle name="Normal 7" xfId="266"/>
    <cellStyle name="Normal_2008 10 01 VSDS" xfId="172"/>
    <cellStyle name="Normal_2008 10 01 VSDS 2" xfId="173"/>
    <cellStyle name="Normal_CIS draft 1 2" xfId="174"/>
    <cellStyle name="Normal1" xfId="175"/>
    <cellStyle name="normбlnм_laroux" xfId="176"/>
    <cellStyle name="Note" xfId="177"/>
    <cellStyle name="numbers" xfId="178"/>
    <cellStyle name="Ôèíàíñîâûé [0]_Ëèñò1" xfId="179"/>
    <cellStyle name="Ôèíàíñîâûé_Ëèñò1" xfId="180"/>
    <cellStyle name="Output" xfId="181"/>
    <cellStyle name="paint" xfId="182"/>
    <cellStyle name="Percent %" xfId="183"/>
    <cellStyle name="Percent % Long Underline" xfId="184"/>
    <cellStyle name="Percent %_Worksheet in  US Financial Statements Ref. Workbook - Single Co" xfId="185"/>
    <cellStyle name="Percent (0)" xfId="186"/>
    <cellStyle name="Percent [0]" xfId="187"/>
    <cellStyle name="Percent [00]" xfId="188"/>
    <cellStyle name="Percent [2]" xfId="189"/>
    <cellStyle name="Percent 0.0%" xfId="190"/>
    <cellStyle name="Percent 0.0% Long Underline" xfId="191"/>
    <cellStyle name="Percent 0.00%" xfId="192"/>
    <cellStyle name="Percent 0.00% Long Underline" xfId="193"/>
    <cellStyle name="Percent 0.00%_5690 Ceiling test for client KZ (1)" xfId="194"/>
    <cellStyle name="Percent 0.000%" xfId="195"/>
    <cellStyle name="Percent 0.000% Long Underline" xfId="196"/>
    <cellStyle name="piw#" xfId="197"/>
    <cellStyle name="piw%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Price_Body" xfId="204"/>
    <cellStyle name="RevList" xfId="205"/>
    <cellStyle name="Rubles" xfId="206"/>
    <cellStyle name="small" xfId="207"/>
    <cellStyle name="stand_bord" xfId="208"/>
    <cellStyle name="Standard_Adjustments_Consulting_2000" xfId="209"/>
    <cellStyle name="Subtotal" xfId="210"/>
    <cellStyle name="Text Indent A" xfId="211"/>
    <cellStyle name="Text Indent B" xfId="212"/>
    <cellStyle name="Text Indent C" xfId="213"/>
    <cellStyle name="Tickmark" xfId="214"/>
    <cellStyle name="Title" xfId="215"/>
    <cellStyle name="Title 1.0" xfId="216"/>
    <cellStyle name="Title 1.1" xfId="217"/>
    <cellStyle name="Title 1.1.1" xfId="218"/>
    <cellStyle name="Total" xfId="219"/>
    <cellStyle name="Virgül_BİLANÇO" xfId="220"/>
    <cellStyle name="Warning Text" xfId="221"/>
    <cellStyle name="Беззащитный" xfId="222"/>
    <cellStyle name="Гиперссылка" xfId="268" builtinId="8"/>
    <cellStyle name="Гиперссылка 2" xfId="223"/>
    <cellStyle name="Группа" xfId="224"/>
    <cellStyle name="Дата" xfId="225"/>
    <cellStyle name="Защитный" xfId="226"/>
    <cellStyle name="Звезды" xfId="227"/>
    <cellStyle name="КАНДАГАЧ тел3-33-96" xfId="228"/>
    <cellStyle name="Обычный" xfId="0" builtinId="0"/>
    <cellStyle name="Обычный 2" xfId="229"/>
    <cellStyle name="Обычный 2 2" xfId="230"/>
    <cellStyle name="Обычный 2 2 2" xfId="231"/>
    <cellStyle name="Обычный 2 2 2 2" xfId="232"/>
    <cellStyle name="Обычный 2 2 3" xfId="233"/>
    <cellStyle name="Обычный 2 3" xfId="234"/>
    <cellStyle name="Обычный 23" xfId="264"/>
    <cellStyle name="Обычный 3" xfId="235"/>
    <cellStyle name="Обычный 4" xfId="236"/>
    <cellStyle name="Обычный 5" xfId="237"/>
    <cellStyle name="Обычный 6" xfId="238"/>
    <cellStyle name="Обычный 7" xfId="239"/>
    <cellStyle name="Обычный 8" xfId="265"/>
    <cellStyle name="Обычный_ДЗО Формы финотчетности Сам" xfId="270"/>
    <cellStyle name="Обычный_Лист1" xfId="240"/>
    <cellStyle name="Обычный_Лист1 2" xfId="241"/>
    <cellStyle name="Обычный_Лист1_1" xfId="263"/>
    <cellStyle name="Обычный_Лист9" xfId="242"/>
    <cellStyle name="Обычный_Расшифровки к формам по 427 приказу" xfId="243"/>
    <cellStyle name="Обычный_Ф 1,2,3,4, без переоценки" xfId="267"/>
    <cellStyle name="Обычный_ф3(11)" xfId="269"/>
    <cellStyle name="Обычный_Формы ФО_Мэппинг_финальный - Алтынкуль" xfId="244"/>
    <cellStyle name="Процентный 2" xfId="245"/>
    <cellStyle name="Стиль 1" xfId="246"/>
    <cellStyle name="Стиль 2" xfId="247"/>
    <cellStyle name="Стиль 3" xfId="248"/>
    <cellStyle name="Стиль_названий" xfId="249"/>
    <cellStyle name="Текстовый" xfId="250"/>
    <cellStyle name="Тысячи [0]" xfId="251"/>
    <cellStyle name="Тысячи_010SN05" xfId="252"/>
    <cellStyle name="Финансовый" xfId="253" builtinId="3"/>
    <cellStyle name="Финансовый 2" xfId="254"/>
    <cellStyle name="Финансовый 3" xfId="255"/>
    <cellStyle name="Финансовый 3 2" xfId="256"/>
    <cellStyle name="Финансовый 4" xfId="257"/>
    <cellStyle name="Финансовый 4 2" xfId="258"/>
    <cellStyle name="Финансовый_Ф 1,2,3,4, без переоценки" xfId="271"/>
    <cellStyle name="Цена" xfId="259"/>
    <cellStyle name="Числовой" xfId="260"/>
    <cellStyle name="Џђћ–…ќ’ќ›‰" xfId="261"/>
    <cellStyle name="常规_Bal0702" xfId="2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59;/&#1040;&#1088;&#1072;&#1081;/1%20&#1087;&#1086;&#1083;&#1091;&#1075;&#1086;&#1076;&#1080;&#1077;%202019/&#1092;&#1086;&#1088;&#1084;&#1072;3%20&#1087;&#1088;&#1103;&#1084;&#1086;&#1081;%20&#1084;&#1077;&#1090;&#1086;&#1076;%20,&#1092;4%20&#1085;&#1072;%2030.06.2019&#1075;%20%202019&#1075;&#1086;&#1076;%20%20.xls%20xls.xls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(1-6)"/>
      <sheetName val="осв(0519)"/>
      <sheetName val="осв(06)"/>
      <sheetName val="прибыль (коррект)"/>
      <sheetName val="осв(06посл)"/>
      <sheetName val="ф1(июнь) "/>
      <sheetName val="ф2(6)"/>
      <sheetName val="ф3(2019)06"/>
      <sheetName val="сч 1000"/>
      <sheetName val="сч 5610"/>
      <sheetName val="сч 1000(06)"/>
      <sheetName val="осв(06п)"/>
      <sheetName val="анализ сч 1000(2018)"/>
      <sheetName val="ддс(2018)"/>
      <sheetName val="ф4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2">
          <cell r="C102">
            <v>10924430000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jl:37386494.0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5.bin"/><Relationship Id="rId13" Type="http://schemas.openxmlformats.org/officeDocument/2006/relationships/printerSettings" Target="../printerSettings/printerSettings240.bin"/><Relationship Id="rId18" Type="http://schemas.openxmlformats.org/officeDocument/2006/relationships/printerSettings" Target="../printerSettings/printerSettings245.bin"/><Relationship Id="rId3" Type="http://schemas.openxmlformats.org/officeDocument/2006/relationships/printerSettings" Target="../printerSettings/printerSettings230.bin"/><Relationship Id="rId21" Type="http://schemas.openxmlformats.org/officeDocument/2006/relationships/printerSettings" Target="../printerSettings/printerSettings248.bin"/><Relationship Id="rId7" Type="http://schemas.openxmlformats.org/officeDocument/2006/relationships/printerSettings" Target="../printerSettings/printerSettings234.bin"/><Relationship Id="rId12" Type="http://schemas.openxmlformats.org/officeDocument/2006/relationships/printerSettings" Target="../printerSettings/printerSettings239.bin"/><Relationship Id="rId17" Type="http://schemas.openxmlformats.org/officeDocument/2006/relationships/printerSettings" Target="../printerSettings/printerSettings244.bin"/><Relationship Id="rId25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29.bin"/><Relationship Id="rId16" Type="http://schemas.openxmlformats.org/officeDocument/2006/relationships/printerSettings" Target="../printerSettings/printerSettings243.bin"/><Relationship Id="rId20" Type="http://schemas.openxmlformats.org/officeDocument/2006/relationships/printerSettings" Target="../printerSettings/printerSettings247.bin"/><Relationship Id="rId1" Type="http://schemas.openxmlformats.org/officeDocument/2006/relationships/printerSettings" Target="../printerSettings/printerSettings228.bin"/><Relationship Id="rId6" Type="http://schemas.openxmlformats.org/officeDocument/2006/relationships/printerSettings" Target="../printerSettings/printerSettings233.bin"/><Relationship Id="rId11" Type="http://schemas.openxmlformats.org/officeDocument/2006/relationships/printerSettings" Target="../printerSettings/printerSettings238.bin"/><Relationship Id="rId24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32.bin"/><Relationship Id="rId15" Type="http://schemas.openxmlformats.org/officeDocument/2006/relationships/printerSettings" Target="../printerSettings/printerSettings242.bin"/><Relationship Id="rId23" Type="http://schemas.openxmlformats.org/officeDocument/2006/relationships/printerSettings" Target="../printerSettings/printerSettings250.bin"/><Relationship Id="rId10" Type="http://schemas.openxmlformats.org/officeDocument/2006/relationships/printerSettings" Target="../printerSettings/printerSettings237.bin"/><Relationship Id="rId19" Type="http://schemas.openxmlformats.org/officeDocument/2006/relationships/printerSettings" Target="../printerSettings/printerSettings246.bin"/><Relationship Id="rId4" Type="http://schemas.openxmlformats.org/officeDocument/2006/relationships/printerSettings" Target="../printerSettings/printerSettings231.bin"/><Relationship Id="rId9" Type="http://schemas.openxmlformats.org/officeDocument/2006/relationships/printerSettings" Target="../printerSettings/printerSettings236.bin"/><Relationship Id="rId14" Type="http://schemas.openxmlformats.org/officeDocument/2006/relationships/printerSettings" Target="../printerSettings/printerSettings241.bin"/><Relationship Id="rId22" Type="http://schemas.openxmlformats.org/officeDocument/2006/relationships/printerSettings" Target="../printerSettings/printerSettings2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0.bin"/><Relationship Id="rId13" Type="http://schemas.openxmlformats.org/officeDocument/2006/relationships/printerSettings" Target="../printerSettings/printerSettings265.bin"/><Relationship Id="rId18" Type="http://schemas.openxmlformats.org/officeDocument/2006/relationships/printerSettings" Target="../printerSettings/printerSettings270.bin"/><Relationship Id="rId26" Type="http://schemas.openxmlformats.org/officeDocument/2006/relationships/printerSettings" Target="../printerSettings/printerSettings278.bin"/><Relationship Id="rId3" Type="http://schemas.openxmlformats.org/officeDocument/2006/relationships/printerSettings" Target="../printerSettings/printerSettings255.bin"/><Relationship Id="rId21" Type="http://schemas.openxmlformats.org/officeDocument/2006/relationships/printerSettings" Target="../printerSettings/printerSettings273.bin"/><Relationship Id="rId7" Type="http://schemas.openxmlformats.org/officeDocument/2006/relationships/printerSettings" Target="../printerSettings/printerSettings259.bin"/><Relationship Id="rId12" Type="http://schemas.openxmlformats.org/officeDocument/2006/relationships/printerSettings" Target="../printerSettings/printerSettings264.bin"/><Relationship Id="rId17" Type="http://schemas.openxmlformats.org/officeDocument/2006/relationships/printerSettings" Target="../printerSettings/printerSettings269.bin"/><Relationship Id="rId25" Type="http://schemas.openxmlformats.org/officeDocument/2006/relationships/printerSettings" Target="../printerSettings/printerSettings277.bin"/><Relationship Id="rId2" Type="http://schemas.openxmlformats.org/officeDocument/2006/relationships/printerSettings" Target="../printerSettings/printerSettings254.bin"/><Relationship Id="rId16" Type="http://schemas.openxmlformats.org/officeDocument/2006/relationships/printerSettings" Target="../printerSettings/printerSettings268.bin"/><Relationship Id="rId20" Type="http://schemas.openxmlformats.org/officeDocument/2006/relationships/printerSettings" Target="../printerSettings/printerSettings272.bin"/><Relationship Id="rId1" Type="http://schemas.openxmlformats.org/officeDocument/2006/relationships/printerSettings" Target="../printerSettings/printerSettings253.bin"/><Relationship Id="rId6" Type="http://schemas.openxmlformats.org/officeDocument/2006/relationships/printerSettings" Target="../printerSettings/printerSettings258.bin"/><Relationship Id="rId11" Type="http://schemas.openxmlformats.org/officeDocument/2006/relationships/printerSettings" Target="../printerSettings/printerSettings263.bin"/><Relationship Id="rId24" Type="http://schemas.openxmlformats.org/officeDocument/2006/relationships/printerSettings" Target="../printerSettings/printerSettings276.bin"/><Relationship Id="rId5" Type="http://schemas.openxmlformats.org/officeDocument/2006/relationships/printerSettings" Target="../printerSettings/printerSettings257.bin"/><Relationship Id="rId15" Type="http://schemas.openxmlformats.org/officeDocument/2006/relationships/printerSettings" Target="../printerSettings/printerSettings267.bin"/><Relationship Id="rId23" Type="http://schemas.openxmlformats.org/officeDocument/2006/relationships/printerSettings" Target="../printerSettings/printerSettings275.bin"/><Relationship Id="rId10" Type="http://schemas.openxmlformats.org/officeDocument/2006/relationships/printerSettings" Target="../printerSettings/printerSettings262.bin"/><Relationship Id="rId19" Type="http://schemas.openxmlformats.org/officeDocument/2006/relationships/printerSettings" Target="../printerSettings/printerSettings271.bin"/><Relationship Id="rId4" Type="http://schemas.openxmlformats.org/officeDocument/2006/relationships/printerSettings" Target="../printerSettings/printerSettings256.bin"/><Relationship Id="rId9" Type="http://schemas.openxmlformats.org/officeDocument/2006/relationships/printerSettings" Target="../printerSettings/printerSettings261.bin"/><Relationship Id="rId14" Type="http://schemas.openxmlformats.org/officeDocument/2006/relationships/printerSettings" Target="../printerSettings/printerSettings266.bin"/><Relationship Id="rId22" Type="http://schemas.openxmlformats.org/officeDocument/2006/relationships/printerSettings" Target="../printerSettings/printerSettings274.bin"/><Relationship Id="rId27" Type="http://schemas.openxmlformats.org/officeDocument/2006/relationships/printerSettings" Target="../printerSettings/printerSettings27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7.bin"/><Relationship Id="rId13" Type="http://schemas.openxmlformats.org/officeDocument/2006/relationships/printerSettings" Target="../printerSettings/printerSettings292.bin"/><Relationship Id="rId18" Type="http://schemas.openxmlformats.org/officeDocument/2006/relationships/printerSettings" Target="../printerSettings/printerSettings297.bin"/><Relationship Id="rId3" Type="http://schemas.openxmlformats.org/officeDocument/2006/relationships/printerSettings" Target="../printerSettings/printerSettings282.bin"/><Relationship Id="rId21" Type="http://schemas.openxmlformats.org/officeDocument/2006/relationships/printerSettings" Target="../printerSettings/printerSettings300.bin"/><Relationship Id="rId7" Type="http://schemas.openxmlformats.org/officeDocument/2006/relationships/printerSettings" Target="../printerSettings/printerSettings286.bin"/><Relationship Id="rId12" Type="http://schemas.openxmlformats.org/officeDocument/2006/relationships/printerSettings" Target="../printerSettings/printerSettings291.bin"/><Relationship Id="rId17" Type="http://schemas.openxmlformats.org/officeDocument/2006/relationships/printerSettings" Target="../printerSettings/printerSettings296.bin"/><Relationship Id="rId25" Type="http://schemas.openxmlformats.org/officeDocument/2006/relationships/printerSettings" Target="../printerSettings/printerSettings304.bin"/><Relationship Id="rId2" Type="http://schemas.openxmlformats.org/officeDocument/2006/relationships/printerSettings" Target="../printerSettings/printerSettings281.bin"/><Relationship Id="rId16" Type="http://schemas.openxmlformats.org/officeDocument/2006/relationships/printerSettings" Target="../printerSettings/printerSettings295.bin"/><Relationship Id="rId20" Type="http://schemas.openxmlformats.org/officeDocument/2006/relationships/printerSettings" Target="../printerSettings/printerSettings299.bin"/><Relationship Id="rId1" Type="http://schemas.openxmlformats.org/officeDocument/2006/relationships/printerSettings" Target="../printerSettings/printerSettings280.bin"/><Relationship Id="rId6" Type="http://schemas.openxmlformats.org/officeDocument/2006/relationships/printerSettings" Target="../printerSettings/printerSettings285.bin"/><Relationship Id="rId11" Type="http://schemas.openxmlformats.org/officeDocument/2006/relationships/printerSettings" Target="../printerSettings/printerSettings290.bin"/><Relationship Id="rId24" Type="http://schemas.openxmlformats.org/officeDocument/2006/relationships/printerSettings" Target="../printerSettings/printerSettings303.bin"/><Relationship Id="rId5" Type="http://schemas.openxmlformats.org/officeDocument/2006/relationships/printerSettings" Target="../printerSettings/printerSettings284.bin"/><Relationship Id="rId15" Type="http://schemas.openxmlformats.org/officeDocument/2006/relationships/printerSettings" Target="../printerSettings/printerSettings294.bin"/><Relationship Id="rId23" Type="http://schemas.openxmlformats.org/officeDocument/2006/relationships/printerSettings" Target="../printerSettings/printerSettings302.bin"/><Relationship Id="rId10" Type="http://schemas.openxmlformats.org/officeDocument/2006/relationships/printerSettings" Target="../printerSettings/printerSettings289.bin"/><Relationship Id="rId19" Type="http://schemas.openxmlformats.org/officeDocument/2006/relationships/printerSettings" Target="../printerSettings/printerSettings298.bin"/><Relationship Id="rId4" Type="http://schemas.openxmlformats.org/officeDocument/2006/relationships/printerSettings" Target="../printerSettings/printerSettings283.bin"/><Relationship Id="rId9" Type="http://schemas.openxmlformats.org/officeDocument/2006/relationships/printerSettings" Target="../printerSettings/printerSettings288.bin"/><Relationship Id="rId14" Type="http://schemas.openxmlformats.org/officeDocument/2006/relationships/printerSettings" Target="../printerSettings/printerSettings293.bin"/><Relationship Id="rId22" Type="http://schemas.openxmlformats.org/officeDocument/2006/relationships/printerSettings" Target="../printerSettings/printerSettings30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13" Type="http://schemas.openxmlformats.org/officeDocument/2006/relationships/printerSettings" Target="../printerSettings/printerSettings40.bin"/><Relationship Id="rId18" Type="http://schemas.openxmlformats.org/officeDocument/2006/relationships/printerSettings" Target="../printerSettings/printerSettings45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30.bin"/><Relationship Id="rId21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34.bin"/><Relationship Id="rId12" Type="http://schemas.openxmlformats.org/officeDocument/2006/relationships/printerSettings" Target="../printerSettings/printerSettings39.bin"/><Relationship Id="rId17" Type="http://schemas.openxmlformats.org/officeDocument/2006/relationships/printerSettings" Target="../printerSettings/printerSettings44.bin"/><Relationship Id="rId25" Type="http://schemas.openxmlformats.org/officeDocument/2006/relationships/hyperlink" Target="jl:37386494.0" TargetMode="External"/><Relationship Id="rId2" Type="http://schemas.openxmlformats.org/officeDocument/2006/relationships/printerSettings" Target="../printerSettings/printerSettings29.bin"/><Relationship Id="rId16" Type="http://schemas.openxmlformats.org/officeDocument/2006/relationships/printerSettings" Target="../printerSettings/printerSettings43.bin"/><Relationship Id="rId20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8.bin"/><Relationship Id="rId24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32.bin"/><Relationship Id="rId15" Type="http://schemas.openxmlformats.org/officeDocument/2006/relationships/printerSettings" Target="../printerSettings/printerSettings42.bin"/><Relationship Id="rId23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37.bin"/><Relationship Id="rId19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Relationship Id="rId14" Type="http://schemas.openxmlformats.org/officeDocument/2006/relationships/printerSettings" Target="../printerSettings/printerSettings41.bin"/><Relationship Id="rId22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Relationship Id="rId27" Type="http://schemas.openxmlformats.org/officeDocument/2006/relationships/printerSettings" Target="../printerSettings/printerSettings7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13" Type="http://schemas.openxmlformats.org/officeDocument/2006/relationships/printerSettings" Target="../printerSettings/printerSettings92.bin"/><Relationship Id="rId18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82.bin"/><Relationship Id="rId21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86.bin"/><Relationship Id="rId12" Type="http://schemas.openxmlformats.org/officeDocument/2006/relationships/printerSettings" Target="../printerSettings/printerSettings91.bin"/><Relationship Id="rId17" Type="http://schemas.openxmlformats.org/officeDocument/2006/relationships/printerSettings" Target="../printerSettings/printerSettings96.bin"/><Relationship Id="rId25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81.bin"/><Relationship Id="rId16" Type="http://schemas.openxmlformats.org/officeDocument/2006/relationships/printerSettings" Target="../printerSettings/printerSettings95.bin"/><Relationship Id="rId20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11" Type="http://schemas.openxmlformats.org/officeDocument/2006/relationships/printerSettings" Target="../printerSettings/printerSettings90.bin"/><Relationship Id="rId24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84.bin"/><Relationship Id="rId15" Type="http://schemas.openxmlformats.org/officeDocument/2006/relationships/printerSettings" Target="../printerSettings/printerSettings94.bin"/><Relationship Id="rId23" Type="http://schemas.openxmlformats.org/officeDocument/2006/relationships/printerSettings" Target="../printerSettings/printerSettings102.bin"/><Relationship Id="rId10" Type="http://schemas.openxmlformats.org/officeDocument/2006/relationships/printerSettings" Target="../printerSettings/printerSettings89.bin"/><Relationship Id="rId19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83.bin"/><Relationship Id="rId9" Type="http://schemas.openxmlformats.org/officeDocument/2006/relationships/printerSettings" Target="../printerSettings/printerSettings88.bin"/><Relationship Id="rId14" Type="http://schemas.openxmlformats.org/officeDocument/2006/relationships/printerSettings" Target="../printerSettings/printerSettings93.bin"/><Relationship Id="rId22" Type="http://schemas.openxmlformats.org/officeDocument/2006/relationships/printerSettings" Target="../printerSettings/printerSettings10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13" Type="http://schemas.openxmlformats.org/officeDocument/2006/relationships/printerSettings" Target="../printerSettings/printerSettings117.bin"/><Relationship Id="rId18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107.bin"/><Relationship Id="rId21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11.bin"/><Relationship Id="rId12" Type="http://schemas.openxmlformats.org/officeDocument/2006/relationships/printerSettings" Target="../printerSettings/printerSettings116.bin"/><Relationship Id="rId17" Type="http://schemas.openxmlformats.org/officeDocument/2006/relationships/printerSettings" Target="../printerSettings/printerSettings121.bin"/><Relationship Id="rId25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06.bin"/><Relationship Id="rId16" Type="http://schemas.openxmlformats.org/officeDocument/2006/relationships/printerSettings" Target="../printerSettings/printerSettings120.bin"/><Relationship Id="rId20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115.bin"/><Relationship Id="rId24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09.bin"/><Relationship Id="rId15" Type="http://schemas.openxmlformats.org/officeDocument/2006/relationships/printerSettings" Target="../printerSettings/printerSettings119.bin"/><Relationship Id="rId23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14.bin"/><Relationship Id="rId19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Relationship Id="rId14" Type="http://schemas.openxmlformats.org/officeDocument/2006/relationships/printerSettings" Target="../printerSettings/printerSettings118.bin"/><Relationship Id="rId22" Type="http://schemas.openxmlformats.org/officeDocument/2006/relationships/printerSettings" Target="../printerSettings/printerSettings12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7.bin"/><Relationship Id="rId13" Type="http://schemas.openxmlformats.org/officeDocument/2006/relationships/printerSettings" Target="../printerSettings/printerSettings142.bin"/><Relationship Id="rId18" Type="http://schemas.openxmlformats.org/officeDocument/2006/relationships/printerSettings" Target="../printerSettings/printerSettings147.bin"/><Relationship Id="rId3" Type="http://schemas.openxmlformats.org/officeDocument/2006/relationships/printerSettings" Target="../printerSettings/printerSettings132.bin"/><Relationship Id="rId21" Type="http://schemas.openxmlformats.org/officeDocument/2006/relationships/printerSettings" Target="../printerSettings/printerSettings150.bin"/><Relationship Id="rId7" Type="http://schemas.openxmlformats.org/officeDocument/2006/relationships/printerSettings" Target="../printerSettings/printerSettings136.bin"/><Relationship Id="rId12" Type="http://schemas.openxmlformats.org/officeDocument/2006/relationships/printerSettings" Target="../printerSettings/printerSettings141.bin"/><Relationship Id="rId17" Type="http://schemas.openxmlformats.org/officeDocument/2006/relationships/printerSettings" Target="../printerSettings/printerSettings146.bin"/><Relationship Id="rId25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31.bin"/><Relationship Id="rId16" Type="http://schemas.openxmlformats.org/officeDocument/2006/relationships/printerSettings" Target="../printerSettings/printerSettings145.bin"/><Relationship Id="rId20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11" Type="http://schemas.openxmlformats.org/officeDocument/2006/relationships/printerSettings" Target="../printerSettings/printerSettings140.bin"/><Relationship Id="rId24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34.bin"/><Relationship Id="rId15" Type="http://schemas.openxmlformats.org/officeDocument/2006/relationships/printerSettings" Target="../printerSettings/printerSettings144.bin"/><Relationship Id="rId23" Type="http://schemas.openxmlformats.org/officeDocument/2006/relationships/printerSettings" Target="../printerSettings/printerSettings152.bin"/><Relationship Id="rId10" Type="http://schemas.openxmlformats.org/officeDocument/2006/relationships/printerSettings" Target="../printerSettings/printerSettings139.bin"/><Relationship Id="rId19" Type="http://schemas.openxmlformats.org/officeDocument/2006/relationships/printerSettings" Target="../printerSettings/printerSettings148.bin"/><Relationship Id="rId4" Type="http://schemas.openxmlformats.org/officeDocument/2006/relationships/printerSettings" Target="../printerSettings/printerSettings133.bin"/><Relationship Id="rId9" Type="http://schemas.openxmlformats.org/officeDocument/2006/relationships/printerSettings" Target="../printerSettings/printerSettings138.bin"/><Relationship Id="rId14" Type="http://schemas.openxmlformats.org/officeDocument/2006/relationships/printerSettings" Target="../printerSettings/printerSettings143.bin"/><Relationship Id="rId22" Type="http://schemas.openxmlformats.org/officeDocument/2006/relationships/printerSettings" Target="../printerSettings/printerSettings15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13" Type="http://schemas.openxmlformats.org/officeDocument/2006/relationships/printerSettings" Target="../printerSettings/printerSettings167.bin"/><Relationship Id="rId18" Type="http://schemas.openxmlformats.org/officeDocument/2006/relationships/printerSettings" Target="../printerSettings/printerSettings172.bin"/><Relationship Id="rId3" Type="http://schemas.openxmlformats.org/officeDocument/2006/relationships/printerSettings" Target="../printerSettings/printerSettings157.bin"/><Relationship Id="rId21" Type="http://schemas.openxmlformats.org/officeDocument/2006/relationships/printerSettings" Target="../printerSettings/printerSettings175.bin"/><Relationship Id="rId7" Type="http://schemas.openxmlformats.org/officeDocument/2006/relationships/printerSettings" Target="../printerSettings/printerSettings161.bin"/><Relationship Id="rId12" Type="http://schemas.openxmlformats.org/officeDocument/2006/relationships/printerSettings" Target="../printerSettings/printerSettings166.bin"/><Relationship Id="rId17" Type="http://schemas.openxmlformats.org/officeDocument/2006/relationships/printerSettings" Target="../printerSettings/printerSettings171.bin"/><Relationship Id="rId25" Type="http://schemas.openxmlformats.org/officeDocument/2006/relationships/printerSettings" Target="../printerSettings/printerSettings179.bin"/><Relationship Id="rId2" Type="http://schemas.openxmlformats.org/officeDocument/2006/relationships/printerSettings" Target="../printerSettings/printerSettings156.bin"/><Relationship Id="rId16" Type="http://schemas.openxmlformats.org/officeDocument/2006/relationships/printerSettings" Target="../printerSettings/printerSettings170.bin"/><Relationship Id="rId20" Type="http://schemas.openxmlformats.org/officeDocument/2006/relationships/printerSettings" Target="../printerSettings/printerSettings174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24" Type="http://schemas.openxmlformats.org/officeDocument/2006/relationships/printerSettings" Target="../printerSettings/printerSettings178.bin"/><Relationship Id="rId5" Type="http://schemas.openxmlformats.org/officeDocument/2006/relationships/printerSettings" Target="../printerSettings/printerSettings159.bin"/><Relationship Id="rId15" Type="http://schemas.openxmlformats.org/officeDocument/2006/relationships/printerSettings" Target="../printerSettings/printerSettings169.bin"/><Relationship Id="rId23" Type="http://schemas.openxmlformats.org/officeDocument/2006/relationships/printerSettings" Target="../printerSettings/printerSettings177.bin"/><Relationship Id="rId10" Type="http://schemas.openxmlformats.org/officeDocument/2006/relationships/printerSettings" Target="../printerSettings/printerSettings164.bin"/><Relationship Id="rId19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Relationship Id="rId14" Type="http://schemas.openxmlformats.org/officeDocument/2006/relationships/printerSettings" Target="../printerSettings/printerSettings168.bin"/><Relationship Id="rId22" Type="http://schemas.openxmlformats.org/officeDocument/2006/relationships/printerSettings" Target="../printerSettings/printerSettings17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7.bin"/><Relationship Id="rId13" Type="http://schemas.openxmlformats.org/officeDocument/2006/relationships/printerSettings" Target="../printerSettings/printerSettings192.bin"/><Relationship Id="rId18" Type="http://schemas.openxmlformats.org/officeDocument/2006/relationships/printerSettings" Target="../printerSettings/printerSettings197.bin"/><Relationship Id="rId3" Type="http://schemas.openxmlformats.org/officeDocument/2006/relationships/printerSettings" Target="../printerSettings/printerSettings182.bin"/><Relationship Id="rId21" Type="http://schemas.openxmlformats.org/officeDocument/2006/relationships/printerSettings" Target="../printerSettings/printerSettings200.bin"/><Relationship Id="rId7" Type="http://schemas.openxmlformats.org/officeDocument/2006/relationships/printerSettings" Target="../printerSettings/printerSettings186.bin"/><Relationship Id="rId12" Type="http://schemas.openxmlformats.org/officeDocument/2006/relationships/printerSettings" Target="../printerSettings/printerSettings191.bin"/><Relationship Id="rId17" Type="http://schemas.openxmlformats.org/officeDocument/2006/relationships/printerSettings" Target="../printerSettings/printerSettings196.bin"/><Relationship Id="rId2" Type="http://schemas.openxmlformats.org/officeDocument/2006/relationships/printerSettings" Target="../printerSettings/printerSettings181.bin"/><Relationship Id="rId16" Type="http://schemas.openxmlformats.org/officeDocument/2006/relationships/printerSettings" Target="../printerSettings/printerSettings195.bin"/><Relationship Id="rId20" Type="http://schemas.openxmlformats.org/officeDocument/2006/relationships/printerSettings" Target="../printerSettings/printerSettings199.bin"/><Relationship Id="rId1" Type="http://schemas.openxmlformats.org/officeDocument/2006/relationships/printerSettings" Target="../printerSettings/printerSettings180.bin"/><Relationship Id="rId6" Type="http://schemas.openxmlformats.org/officeDocument/2006/relationships/printerSettings" Target="../printerSettings/printerSettings185.bin"/><Relationship Id="rId11" Type="http://schemas.openxmlformats.org/officeDocument/2006/relationships/printerSettings" Target="../printerSettings/printerSettings190.bin"/><Relationship Id="rId5" Type="http://schemas.openxmlformats.org/officeDocument/2006/relationships/printerSettings" Target="../printerSettings/printerSettings184.bin"/><Relationship Id="rId15" Type="http://schemas.openxmlformats.org/officeDocument/2006/relationships/printerSettings" Target="../printerSettings/printerSettings194.bin"/><Relationship Id="rId10" Type="http://schemas.openxmlformats.org/officeDocument/2006/relationships/printerSettings" Target="../printerSettings/printerSettings189.bin"/><Relationship Id="rId19" Type="http://schemas.openxmlformats.org/officeDocument/2006/relationships/printerSettings" Target="../printerSettings/printerSettings198.bin"/><Relationship Id="rId4" Type="http://schemas.openxmlformats.org/officeDocument/2006/relationships/printerSettings" Target="../printerSettings/printerSettings183.bin"/><Relationship Id="rId9" Type="http://schemas.openxmlformats.org/officeDocument/2006/relationships/printerSettings" Target="../printerSettings/printerSettings188.bin"/><Relationship Id="rId14" Type="http://schemas.openxmlformats.org/officeDocument/2006/relationships/printerSettings" Target="../printerSettings/printerSettings1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8.bin"/><Relationship Id="rId13" Type="http://schemas.openxmlformats.org/officeDocument/2006/relationships/printerSettings" Target="../printerSettings/printerSettings213.bin"/><Relationship Id="rId18" Type="http://schemas.openxmlformats.org/officeDocument/2006/relationships/printerSettings" Target="../printerSettings/printerSettings218.bin"/><Relationship Id="rId26" Type="http://schemas.openxmlformats.org/officeDocument/2006/relationships/printerSettings" Target="../printerSettings/printerSettings226.bin"/><Relationship Id="rId3" Type="http://schemas.openxmlformats.org/officeDocument/2006/relationships/printerSettings" Target="../printerSettings/printerSettings203.bin"/><Relationship Id="rId21" Type="http://schemas.openxmlformats.org/officeDocument/2006/relationships/printerSettings" Target="../printerSettings/printerSettings221.bin"/><Relationship Id="rId7" Type="http://schemas.openxmlformats.org/officeDocument/2006/relationships/printerSettings" Target="../printerSettings/printerSettings207.bin"/><Relationship Id="rId12" Type="http://schemas.openxmlformats.org/officeDocument/2006/relationships/printerSettings" Target="../printerSettings/printerSettings212.bin"/><Relationship Id="rId17" Type="http://schemas.openxmlformats.org/officeDocument/2006/relationships/printerSettings" Target="../printerSettings/printerSettings217.bin"/><Relationship Id="rId25" Type="http://schemas.openxmlformats.org/officeDocument/2006/relationships/printerSettings" Target="../printerSettings/printerSettings225.bin"/><Relationship Id="rId2" Type="http://schemas.openxmlformats.org/officeDocument/2006/relationships/printerSettings" Target="../printerSettings/printerSettings202.bin"/><Relationship Id="rId16" Type="http://schemas.openxmlformats.org/officeDocument/2006/relationships/printerSettings" Target="../printerSettings/printerSettings216.bin"/><Relationship Id="rId20" Type="http://schemas.openxmlformats.org/officeDocument/2006/relationships/printerSettings" Target="../printerSettings/printerSettings220.bin"/><Relationship Id="rId1" Type="http://schemas.openxmlformats.org/officeDocument/2006/relationships/printerSettings" Target="../printerSettings/printerSettings201.bin"/><Relationship Id="rId6" Type="http://schemas.openxmlformats.org/officeDocument/2006/relationships/printerSettings" Target="../printerSettings/printerSettings206.bin"/><Relationship Id="rId11" Type="http://schemas.openxmlformats.org/officeDocument/2006/relationships/printerSettings" Target="../printerSettings/printerSettings211.bin"/><Relationship Id="rId24" Type="http://schemas.openxmlformats.org/officeDocument/2006/relationships/printerSettings" Target="../printerSettings/printerSettings224.bin"/><Relationship Id="rId5" Type="http://schemas.openxmlformats.org/officeDocument/2006/relationships/printerSettings" Target="../printerSettings/printerSettings205.bin"/><Relationship Id="rId15" Type="http://schemas.openxmlformats.org/officeDocument/2006/relationships/printerSettings" Target="../printerSettings/printerSettings215.bin"/><Relationship Id="rId23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10.bin"/><Relationship Id="rId19" Type="http://schemas.openxmlformats.org/officeDocument/2006/relationships/printerSettings" Target="../printerSettings/printerSettings219.bin"/><Relationship Id="rId4" Type="http://schemas.openxmlformats.org/officeDocument/2006/relationships/printerSettings" Target="../printerSettings/printerSettings204.bin"/><Relationship Id="rId9" Type="http://schemas.openxmlformats.org/officeDocument/2006/relationships/printerSettings" Target="../printerSettings/printerSettings209.bin"/><Relationship Id="rId14" Type="http://schemas.openxmlformats.org/officeDocument/2006/relationships/printerSettings" Target="../printerSettings/printerSettings214.bin"/><Relationship Id="rId22" Type="http://schemas.openxmlformats.org/officeDocument/2006/relationships/printerSettings" Target="../printerSettings/printerSettings222.bin"/><Relationship Id="rId27" Type="http://schemas.openxmlformats.org/officeDocument/2006/relationships/printerSettings" Target="../printerSettings/printerSettings2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abSelected="1" view="pageBreakPreview" topLeftCell="A52" zoomScale="60" zoomScaleNormal="78" workbookViewId="0">
      <selection activeCell="B75" sqref="B75"/>
    </sheetView>
  </sheetViews>
  <sheetFormatPr defaultRowHeight="12.75"/>
  <cols>
    <col min="1" max="1" width="4.5703125" style="470" customWidth="1"/>
    <col min="2" max="2" width="55.28515625" style="429" customWidth="1"/>
    <col min="3" max="3" width="10" style="471" customWidth="1"/>
    <col min="4" max="4" width="25.85546875" style="429" customWidth="1"/>
    <col min="5" max="5" width="25.140625" style="429" customWidth="1"/>
    <col min="6" max="12" width="13" style="429" customWidth="1"/>
    <col min="13" max="14" width="13" style="429" hidden="1" customWidth="1"/>
    <col min="15" max="15" width="12" style="429" customWidth="1"/>
    <col min="16" max="16" width="15.85546875" style="472" customWidth="1"/>
    <col min="17" max="17" width="15.7109375" style="473" customWidth="1"/>
    <col min="18" max="18" width="14.85546875" style="428" bestFit="1" customWidth="1"/>
    <col min="19" max="19" width="14" style="428" bestFit="1" customWidth="1"/>
    <col min="20" max="20" width="15.140625" style="429" bestFit="1" customWidth="1"/>
    <col min="21" max="16384" width="9.140625" style="429"/>
  </cols>
  <sheetData>
    <row r="1" spans="1:17">
      <c r="A1"/>
      <c r="B1"/>
      <c r="C1"/>
      <c r="D1"/>
      <c r="E1"/>
      <c r="F1" s="25"/>
      <c r="G1" s="25"/>
      <c r="H1" s="25"/>
      <c r="I1" s="25"/>
      <c r="J1" s="25"/>
      <c r="K1" s="25"/>
      <c r="L1" s="25"/>
      <c r="M1" s="25"/>
      <c r="N1" s="25"/>
      <c r="O1" s="25"/>
      <c r="P1" s="426"/>
      <c r="Q1" s="427"/>
    </row>
    <row r="2" spans="1:17">
      <c r="A2"/>
      <c r="B2"/>
      <c r="C2"/>
      <c r="D2" s="723" t="s">
        <v>598</v>
      </c>
      <c r="E2" s="723"/>
      <c r="F2" s="25"/>
      <c r="G2" s="25"/>
      <c r="H2" s="25"/>
      <c r="I2" s="25"/>
      <c r="J2" s="25"/>
      <c r="K2" s="25"/>
      <c r="L2" s="25"/>
      <c r="M2" s="25"/>
      <c r="N2" s="25"/>
      <c r="O2" s="25"/>
      <c r="P2" s="426"/>
      <c r="Q2" s="427"/>
    </row>
    <row r="3" spans="1:17">
      <c r="A3"/>
      <c r="B3"/>
      <c r="C3"/>
      <c r="D3" s="724" t="s">
        <v>599</v>
      </c>
      <c r="E3" s="724"/>
      <c r="F3" s="25"/>
      <c r="G3" s="25"/>
      <c r="H3" s="25"/>
      <c r="I3" s="25"/>
      <c r="J3" s="25"/>
      <c r="K3" s="25"/>
      <c r="L3" s="25"/>
      <c r="M3" s="25"/>
      <c r="N3" s="25"/>
      <c r="O3" s="25"/>
      <c r="P3" s="426"/>
      <c r="Q3" s="427"/>
    </row>
    <row r="4" spans="1:17">
      <c r="A4"/>
      <c r="B4"/>
      <c r="C4"/>
      <c r="D4" s="723" t="s">
        <v>543</v>
      </c>
      <c r="E4" s="723"/>
      <c r="F4" s="25"/>
      <c r="G4" s="25"/>
      <c r="H4" s="25"/>
      <c r="I4" s="25"/>
      <c r="J4" s="25"/>
      <c r="K4" s="25"/>
      <c r="L4" s="25"/>
      <c r="M4" s="25"/>
      <c r="N4" s="25"/>
      <c r="O4" s="25"/>
      <c r="P4" s="426"/>
      <c r="Q4" s="427"/>
    </row>
    <row r="5" spans="1:17">
      <c r="A5"/>
      <c r="B5"/>
      <c r="C5" s="542"/>
      <c r="D5" s="723" t="s">
        <v>544</v>
      </c>
      <c r="E5" s="723"/>
      <c r="F5" s="25"/>
      <c r="G5" s="25"/>
      <c r="H5" s="25"/>
      <c r="I5" s="25"/>
      <c r="J5" s="25"/>
      <c r="K5" s="25"/>
      <c r="L5" s="25"/>
      <c r="M5" s="25"/>
      <c r="N5" s="25"/>
      <c r="O5" s="25"/>
      <c r="P5" s="426"/>
      <c r="Q5" s="427"/>
    </row>
    <row r="6" spans="1:17">
      <c r="A6"/>
      <c r="B6"/>
      <c r="C6" s="542"/>
      <c r="D6" s="542"/>
      <c r="E6" s="542"/>
      <c r="F6" s="25"/>
      <c r="G6" s="25"/>
      <c r="H6" s="25"/>
      <c r="I6" s="25"/>
      <c r="J6" s="25"/>
      <c r="K6" s="25"/>
      <c r="L6" s="25"/>
      <c r="M6" s="25"/>
      <c r="N6" s="25"/>
      <c r="O6" s="25"/>
      <c r="P6" s="426"/>
      <c r="Q6" s="430"/>
    </row>
    <row r="7" spans="1:17">
      <c r="A7"/>
      <c r="B7"/>
      <c r="C7" s="542"/>
      <c r="D7" s="542"/>
      <c r="E7" s="543" t="s">
        <v>545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426"/>
      <c r="Q7" s="430"/>
    </row>
    <row r="8" spans="1:17" ht="15.75">
      <c r="A8"/>
      <c r="B8" s="544" t="s">
        <v>546</v>
      </c>
      <c r="C8" s="545"/>
      <c r="D8" s="545"/>
      <c r="E8" s="545"/>
      <c r="F8" s="25"/>
      <c r="G8" s="25"/>
      <c r="H8" s="25"/>
      <c r="I8" s="25"/>
      <c r="J8" s="25"/>
      <c r="K8" s="25"/>
      <c r="L8" s="25"/>
      <c r="M8" s="25"/>
      <c r="N8" s="25"/>
      <c r="O8" s="25"/>
      <c r="P8" s="426"/>
      <c r="Q8" s="430"/>
    </row>
    <row r="9" spans="1:17" ht="15.75">
      <c r="A9"/>
      <c r="B9" s="544"/>
      <c r="C9" s="545"/>
      <c r="D9" s="545"/>
      <c r="E9" s="545"/>
      <c r="F9" s="25"/>
      <c r="G9" s="25"/>
      <c r="H9" s="25"/>
      <c r="I9" s="25"/>
      <c r="J9" s="25"/>
      <c r="K9" s="25"/>
      <c r="L9" s="25"/>
      <c r="M9" s="25"/>
      <c r="N9" s="25"/>
      <c r="O9" s="25"/>
      <c r="P9" s="426"/>
      <c r="Q9" s="430"/>
    </row>
    <row r="10" spans="1:17" ht="15.75">
      <c r="A10"/>
      <c r="B10" s="546" t="s">
        <v>600</v>
      </c>
      <c r="C10" s="547"/>
      <c r="D10" s="545"/>
      <c r="E10" s="54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26"/>
      <c r="Q10" s="430"/>
    </row>
    <row r="11" spans="1:17" ht="15.75">
      <c r="A11"/>
      <c r="B11" s="548"/>
      <c r="C11" s="545"/>
      <c r="D11" s="545"/>
      <c r="E11" s="545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31"/>
      <c r="Q11" s="430"/>
    </row>
    <row r="12" spans="1:17" ht="15">
      <c r="A12"/>
      <c r="B12" s="545"/>
      <c r="C12" s="545"/>
      <c r="D12" s="545"/>
      <c r="E12" s="54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26"/>
      <c r="Q12" s="430"/>
    </row>
    <row r="13" spans="1:17" ht="15.75">
      <c r="A13"/>
      <c r="B13" s="545"/>
      <c r="C13" s="545"/>
      <c r="D13" s="545"/>
      <c r="E13" s="549" t="s">
        <v>547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26"/>
      <c r="Q13" s="430"/>
    </row>
    <row r="14" spans="1:17" ht="15">
      <c r="A14"/>
      <c r="B14" s="545"/>
      <c r="C14" s="545"/>
      <c r="D14" s="545"/>
      <c r="E14" s="54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26"/>
      <c r="Q14" s="430"/>
    </row>
    <row r="15" spans="1:17" ht="15.75" thickBot="1">
      <c r="A15"/>
      <c r="B15" s="545"/>
      <c r="C15" s="545"/>
      <c r="D15" s="545"/>
      <c r="E15" s="545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3"/>
      <c r="Q15" s="432"/>
    </row>
    <row r="16" spans="1:17" ht="32.25" thickBot="1">
      <c r="A16"/>
      <c r="B16" s="550" t="s">
        <v>1</v>
      </c>
      <c r="C16" s="551" t="s">
        <v>131</v>
      </c>
      <c r="D16" s="551" t="s">
        <v>98</v>
      </c>
      <c r="E16" s="551" t="s">
        <v>99</v>
      </c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</row>
    <row r="17" spans="1:19" ht="16.5" thickBot="1">
      <c r="A17"/>
      <c r="B17" s="552" t="s">
        <v>548</v>
      </c>
      <c r="C17" s="553"/>
      <c r="D17" s="554"/>
      <c r="E17" s="554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</row>
    <row r="18" spans="1:19" s="439" customFormat="1" ht="25.5" customHeight="1" thickBot="1">
      <c r="A18"/>
      <c r="B18" s="552" t="s">
        <v>67</v>
      </c>
      <c r="C18" s="572">
        <v>10</v>
      </c>
      <c r="D18" s="555">
        <v>1856556.7606199998</v>
      </c>
      <c r="E18" s="556">
        <v>2234611</v>
      </c>
      <c r="F18" s="541"/>
      <c r="G18" s="541"/>
      <c r="H18" s="541"/>
      <c r="I18" s="541"/>
      <c r="J18" s="541"/>
      <c r="K18" s="541"/>
      <c r="L18" s="541"/>
      <c r="M18" s="541"/>
      <c r="N18" s="541"/>
      <c r="O18" s="725"/>
      <c r="P18" s="725"/>
      <c r="Q18" s="725"/>
      <c r="R18" s="438"/>
      <c r="S18" s="438"/>
    </row>
    <row r="19" spans="1:19" s="439" customFormat="1" ht="32.25" thickBot="1">
      <c r="A19"/>
      <c r="B19" s="552" t="s">
        <v>7</v>
      </c>
      <c r="C19" s="572">
        <v>11</v>
      </c>
      <c r="D19" s="557"/>
      <c r="E19" s="557"/>
      <c r="F19" s="440"/>
      <c r="G19" s="440"/>
      <c r="H19" s="440"/>
      <c r="I19" s="440"/>
      <c r="J19" s="440"/>
      <c r="K19" s="440"/>
      <c r="L19" s="440"/>
      <c r="M19" s="440"/>
      <c r="N19" s="440"/>
      <c r="O19" s="726"/>
      <c r="P19" s="725"/>
      <c r="Q19" s="725"/>
      <c r="R19" s="438"/>
      <c r="S19" s="438"/>
    </row>
    <row r="20" spans="1:19" s="446" customFormat="1" ht="16.5" thickBot="1">
      <c r="A20"/>
      <c r="B20" s="552" t="s">
        <v>549</v>
      </c>
      <c r="C20" s="572">
        <v>12</v>
      </c>
      <c r="D20" s="557"/>
      <c r="E20" s="557"/>
      <c r="F20" s="443"/>
      <c r="G20" s="443"/>
      <c r="H20" s="443"/>
      <c r="I20" s="443"/>
      <c r="J20" s="443"/>
      <c r="K20" s="443"/>
      <c r="L20" s="443"/>
      <c r="M20" s="443"/>
      <c r="N20" s="443"/>
      <c r="O20" s="444"/>
      <c r="P20" s="445"/>
      <c r="Q20" s="445"/>
      <c r="R20" s="168"/>
      <c r="S20" s="168"/>
    </row>
    <row r="21" spans="1:19" ht="32.25" thickBot="1">
      <c r="A21"/>
      <c r="B21" s="552" t="s">
        <v>550</v>
      </c>
      <c r="C21" s="572">
        <v>13</v>
      </c>
      <c r="D21" s="557"/>
      <c r="E21" s="557"/>
      <c r="F21" s="448"/>
      <c r="G21" s="448"/>
      <c r="H21" s="448"/>
      <c r="I21" s="448"/>
      <c r="J21" s="448"/>
      <c r="K21" s="448"/>
      <c r="L21" s="448"/>
      <c r="M21" s="448"/>
      <c r="N21" s="448"/>
      <c r="O21" s="449"/>
      <c r="P21" s="450"/>
      <c r="Q21" s="450"/>
      <c r="R21" s="451"/>
      <c r="S21" s="451"/>
    </row>
    <row r="22" spans="1:19" ht="16.5" thickBot="1">
      <c r="A22"/>
      <c r="B22" s="552" t="s">
        <v>47</v>
      </c>
      <c r="C22" s="572">
        <v>14</v>
      </c>
      <c r="D22" s="557"/>
      <c r="E22" s="557"/>
      <c r="F22" s="452"/>
      <c r="G22" s="452"/>
      <c r="H22" s="452"/>
      <c r="I22" s="452"/>
      <c r="J22" s="452"/>
      <c r="K22" s="452"/>
      <c r="L22" s="452"/>
      <c r="M22" s="452"/>
      <c r="N22" s="452"/>
      <c r="O22" s="449"/>
      <c r="P22" s="452"/>
      <c r="Q22" s="452"/>
      <c r="R22" s="451"/>
      <c r="S22" s="451"/>
    </row>
    <row r="23" spans="1:19" ht="16.5" thickBot="1">
      <c r="A23"/>
      <c r="B23" s="552" t="s">
        <v>551</v>
      </c>
      <c r="C23" s="572">
        <v>15</v>
      </c>
      <c r="D23" s="557"/>
      <c r="E23" s="557"/>
      <c r="F23" s="452"/>
      <c r="G23" s="452"/>
      <c r="H23" s="452"/>
      <c r="I23" s="452"/>
      <c r="J23" s="452"/>
      <c r="K23" s="452"/>
      <c r="L23" s="452"/>
      <c r="M23" s="452"/>
      <c r="N23" s="452"/>
      <c r="O23" s="449"/>
      <c r="P23" s="452"/>
      <c r="Q23" s="452"/>
      <c r="R23" s="451"/>
      <c r="S23" s="451"/>
    </row>
    <row r="24" spans="1:19" ht="32.25" thickBot="1">
      <c r="A24"/>
      <c r="B24" s="552" t="s">
        <v>552</v>
      </c>
      <c r="C24" s="572">
        <v>16</v>
      </c>
      <c r="D24" s="557">
        <v>447689.12511000002</v>
      </c>
      <c r="E24" s="557">
        <v>446179</v>
      </c>
      <c r="F24" s="452"/>
      <c r="G24" s="452"/>
      <c r="H24" s="452"/>
      <c r="I24" s="452"/>
      <c r="J24" s="452"/>
      <c r="K24" s="452"/>
      <c r="L24" s="452"/>
      <c r="M24" s="452"/>
      <c r="N24" s="452"/>
      <c r="O24" s="449"/>
      <c r="P24" s="452"/>
      <c r="Q24" s="452"/>
      <c r="R24" s="451"/>
      <c r="S24" s="451"/>
    </row>
    <row r="25" spans="1:19" ht="16.5" thickBot="1">
      <c r="A25"/>
      <c r="B25" s="552" t="s">
        <v>553</v>
      </c>
      <c r="C25" s="572">
        <v>17</v>
      </c>
      <c r="D25" s="557"/>
      <c r="E25" s="557">
        <v>122321</v>
      </c>
      <c r="F25" s="452"/>
      <c r="G25" s="452"/>
      <c r="H25" s="452"/>
      <c r="I25" s="452"/>
      <c r="J25" s="452"/>
      <c r="K25" s="452"/>
      <c r="L25" s="452"/>
      <c r="M25" s="452"/>
      <c r="N25" s="452"/>
      <c r="O25" s="449"/>
      <c r="P25" s="452"/>
      <c r="Q25" s="452"/>
      <c r="R25" s="451"/>
      <c r="S25" s="451"/>
    </row>
    <row r="26" spans="1:19" s="455" customFormat="1" ht="16.5" thickBot="1">
      <c r="A26"/>
      <c r="B26" s="552" t="s">
        <v>554</v>
      </c>
      <c r="C26" s="572">
        <v>18</v>
      </c>
      <c r="D26" s="557">
        <v>278727.53662000003</v>
      </c>
      <c r="E26" s="557">
        <v>181941</v>
      </c>
      <c r="F26" s="474"/>
      <c r="G26" s="474"/>
      <c r="H26" s="474"/>
      <c r="I26" s="474"/>
      <c r="J26" s="474"/>
      <c r="K26" s="474"/>
      <c r="L26" s="474"/>
      <c r="M26" s="474"/>
      <c r="N26" s="474"/>
      <c r="O26" s="449"/>
      <c r="P26" s="474"/>
      <c r="Q26" s="474"/>
      <c r="R26" s="456"/>
      <c r="S26" s="456"/>
    </row>
    <row r="27" spans="1:19" s="455" customFormat="1" ht="16.5" thickBot="1">
      <c r="A27"/>
      <c r="B27" s="552" t="s">
        <v>555</v>
      </c>
      <c r="C27" s="572">
        <v>19</v>
      </c>
      <c r="D27" s="557">
        <v>305702.91389999999</v>
      </c>
      <c r="E27" s="557">
        <v>187907</v>
      </c>
      <c r="F27" s="474"/>
      <c r="G27" s="474"/>
      <c r="H27" s="474"/>
      <c r="I27" s="474"/>
      <c r="J27" s="474"/>
      <c r="K27" s="474"/>
      <c r="L27" s="474"/>
      <c r="M27" s="474"/>
      <c r="N27" s="474"/>
      <c r="O27" s="449"/>
      <c r="P27" s="474"/>
      <c r="Q27" s="474"/>
      <c r="R27" s="456"/>
      <c r="S27" s="456"/>
    </row>
    <row r="28" spans="1:19" s="455" customFormat="1" ht="32.25" thickBot="1">
      <c r="A28"/>
      <c r="B28" s="552" t="s">
        <v>556</v>
      </c>
      <c r="C28" s="572">
        <v>100</v>
      </c>
      <c r="D28" s="558">
        <v>2888676.3362499997</v>
      </c>
      <c r="E28" s="558">
        <v>3172959</v>
      </c>
      <c r="F28" s="474"/>
      <c r="G28" s="474"/>
      <c r="H28" s="474"/>
      <c r="I28" s="474"/>
      <c r="J28" s="474"/>
      <c r="K28" s="474"/>
      <c r="L28" s="474"/>
      <c r="M28" s="474"/>
      <c r="N28" s="474"/>
      <c r="O28" s="449"/>
      <c r="P28" s="474"/>
      <c r="Q28" s="474"/>
      <c r="R28" s="456"/>
      <c r="S28" s="456"/>
    </row>
    <row r="29" spans="1:19" s="455" customFormat="1" ht="32.25" thickBot="1">
      <c r="A29"/>
      <c r="B29" s="552" t="s">
        <v>557</v>
      </c>
      <c r="C29" s="572">
        <v>101</v>
      </c>
      <c r="D29" s="557"/>
      <c r="E29" s="557"/>
      <c r="F29" s="474"/>
      <c r="G29" s="474"/>
      <c r="H29" s="474"/>
      <c r="I29" s="474"/>
      <c r="J29" s="474"/>
      <c r="K29" s="474"/>
      <c r="L29" s="474"/>
      <c r="M29" s="474"/>
      <c r="N29" s="474"/>
      <c r="O29" s="449"/>
      <c r="P29" s="474"/>
      <c r="Q29" s="474"/>
      <c r="R29" s="456"/>
      <c r="S29" s="456"/>
    </row>
    <row r="30" spans="1:19" s="455" customFormat="1" ht="16.5" thickBot="1">
      <c r="A30"/>
      <c r="B30" s="552" t="s">
        <v>558</v>
      </c>
      <c r="C30" s="572"/>
      <c r="D30" s="557"/>
      <c r="E30" s="557"/>
      <c r="F30" s="474"/>
      <c r="G30" s="474"/>
      <c r="H30" s="474"/>
      <c r="I30" s="474"/>
      <c r="J30" s="474"/>
      <c r="K30" s="474"/>
      <c r="L30" s="474"/>
      <c r="M30" s="474"/>
      <c r="N30" s="474"/>
      <c r="O30" s="449"/>
      <c r="P30" s="474"/>
      <c r="Q30" s="474"/>
      <c r="R30" s="456"/>
      <c r="S30" s="456"/>
    </row>
    <row r="31" spans="1:19" ht="32.25" thickBot="1">
      <c r="A31"/>
      <c r="B31" s="552" t="s">
        <v>7</v>
      </c>
      <c r="C31" s="572">
        <v>110</v>
      </c>
      <c r="D31" s="557"/>
      <c r="E31" s="557"/>
      <c r="F31" s="448"/>
      <c r="G31" s="448"/>
      <c r="H31" s="448"/>
      <c r="I31" s="448"/>
      <c r="J31" s="448"/>
      <c r="K31" s="448"/>
      <c r="L31" s="448"/>
      <c r="M31" s="448"/>
      <c r="N31" s="448"/>
      <c r="O31" s="449"/>
      <c r="P31" s="457"/>
      <c r="Q31" s="457"/>
      <c r="R31" s="451"/>
      <c r="S31" s="451"/>
    </row>
    <row r="32" spans="1:19" s="455" customFormat="1" ht="16.5" thickBot="1">
      <c r="A32"/>
      <c r="B32" s="552" t="s">
        <v>549</v>
      </c>
      <c r="C32" s="572">
        <v>111</v>
      </c>
      <c r="D32" s="557"/>
      <c r="E32" s="557"/>
      <c r="F32" s="467"/>
      <c r="G32" s="467"/>
      <c r="H32" s="467"/>
      <c r="I32" s="467"/>
      <c r="J32" s="467"/>
      <c r="K32" s="467"/>
      <c r="L32" s="467"/>
      <c r="M32" s="467"/>
      <c r="N32" s="467"/>
      <c r="O32" s="449"/>
      <c r="P32" s="467"/>
      <c r="Q32" s="467"/>
      <c r="R32" s="456"/>
      <c r="S32" s="456"/>
    </row>
    <row r="33" spans="1:19" s="455" customFormat="1" ht="32.25" thickBot="1">
      <c r="A33"/>
      <c r="B33" s="552" t="s">
        <v>550</v>
      </c>
      <c r="C33" s="572">
        <v>112</v>
      </c>
      <c r="D33" s="557"/>
      <c r="E33" s="557"/>
      <c r="F33" s="467"/>
      <c r="G33" s="467"/>
      <c r="H33" s="467"/>
      <c r="I33" s="467"/>
      <c r="J33" s="467"/>
      <c r="K33" s="467"/>
      <c r="L33" s="467"/>
      <c r="M33" s="467"/>
      <c r="N33" s="467"/>
      <c r="O33" s="449"/>
      <c r="P33" s="467"/>
      <c r="Q33" s="467"/>
      <c r="R33" s="456"/>
      <c r="S33" s="456"/>
    </row>
    <row r="34" spans="1:19" ht="16.5" customHeight="1" thickBot="1">
      <c r="A34"/>
      <c r="B34" s="552" t="s">
        <v>47</v>
      </c>
      <c r="C34" s="572">
        <v>113</v>
      </c>
      <c r="D34" s="557"/>
      <c r="E34" s="557"/>
      <c r="F34" s="452"/>
      <c r="G34" s="452"/>
      <c r="H34" s="452"/>
      <c r="I34" s="452"/>
      <c r="J34" s="452"/>
      <c r="K34" s="452"/>
      <c r="L34" s="452"/>
      <c r="M34" s="452"/>
      <c r="N34" s="452"/>
      <c r="O34" s="449"/>
      <c r="P34" s="450"/>
      <c r="Q34" s="450"/>
      <c r="R34" s="456"/>
      <c r="S34" s="456"/>
    </row>
    <row r="35" spans="1:19" ht="16.5" thickBot="1">
      <c r="A35"/>
      <c r="B35" s="552" t="s">
        <v>559</v>
      </c>
      <c r="C35" s="572">
        <v>114</v>
      </c>
      <c r="D35" s="557"/>
      <c r="E35" s="557"/>
      <c r="F35" s="452"/>
      <c r="G35" s="452"/>
      <c r="H35" s="452"/>
      <c r="I35" s="452"/>
      <c r="J35" s="452"/>
      <c r="K35" s="452"/>
      <c r="L35" s="452"/>
      <c r="M35" s="452"/>
      <c r="N35" s="452"/>
      <c r="O35" s="449"/>
      <c r="P35" s="452"/>
      <c r="Q35" s="452"/>
      <c r="R35" s="451"/>
      <c r="S35" s="451"/>
    </row>
    <row r="36" spans="1:19" ht="32.25" thickBot="1">
      <c r="A36"/>
      <c r="B36" s="552" t="s">
        <v>560</v>
      </c>
      <c r="C36" s="572">
        <v>115</v>
      </c>
      <c r="D36" s="557"/>
      <c r="E36" s="557"/>
      <c r="F36" s="452"/>
      <c r="G36" s="452"/>
      <c r="H36" s="452"/>
      <c r="I36" s="452"/>
      <c r="J36" s="452"/>
      <c r="K36" s="452"/>
      <c r="L36" s="452"/>
      <c r="M36" s="452"/>
      <c r="N36" s="452"/>
      <c r="O36" s="449"/>
      <c r="P36" s="452"/>
      <c r="Q36" s="452"/>
      <c r="R36" s="451"/>
      <c r="S36" s="451"/>
    </row>
    <row r="37" spans="1:19" ht="16.5" thickBot="1">
      <c r="A37"/>
      <c r="B37" s="552" t="s">
        <v>561</v>
      </c>
      <c r="C37" s="572">
        <v>116</v>
      </c>
      <c r="D37" s="557"/>
      <c r="E37" s="557"/>
      <c r="F37" s="452"/>
      <c r="G37" s="452"/>
      <c r="H37" s="452"/>
      <c r="I37" s="452"/>
      <c r="J37" s="452"/>
      <c r="K37" s="452"/>
      <c r="L37" s="452"/>
      <c r="M37" s="452"/>
      <c r="N37" s="452"/>
      <c r="O37" s="449"/>
      <c r="P37" s="452"/>
      <c r="Q37" s="452"/>
      <c r="R37" s="451"/>
      <c r="S37" s="451"/>
    </row>
    <row r="38" spans="1:19" s="446" customFormat="1" ht="16.5" thickBot="1">
      <c r="A38"/>
      <c r="B38" s="552" t="s">
        <v>562</v>
      </c>
      <c r="C38" s="572">
        <v>117</v>
      </c>
      <c r="D38" s="557"/>
      <c r="E38" s="557"/>
      <c r="F38" s="475"/>
      <c r="G38" s="475"/>
      <c r="H38" s="475"/>
      <c r="I38" s="475"/>
      <c r="J38" s="475"/>
      <c r="K38" s="475"/>
      <c r="L38" s="475"/>
      <c r="M38" s="475"/>
      <c r="N38" s="475"/>
      <c r="O38" s="449"/>
      <c r="P38" s="475"/>
      <c r="Q38" s="475"/>
      <c r="R38" s="168"/>
      <c r="S38" s="168"/>
    </row>
    <row r="39" spans="1:19" s="446" customFormat="1" ht="16.5" thickBot="1">
      <c r="A39"/>
      <c r="B39" s="552" t="s">
        <v>563</v>
      </c>
      <c r="C39" s="572">
        <v>118</v>
      </c>
      <c r="D39" s="559">
        <v>46398672.135800004</v>
      </c>
      <c r="E39" s="559">
        <v>45298959</v>
      </c>
      <c r="F39" s="445"/>
      <c r="G39" s="445"/>
      <c r="H39" s="445"/>
      <c r="I39" s="445"/>
      <c r="J39" s="445"/>
      <c r="K39" s="445"/>
      <c r="L39" s="445"/>
      <c r="M39" s="445"/>
      <c r="N39" s="445"/>
      <c r="O39" s="449"/>
      <c r="P39" s="450"/>
      <c r="Q39" s="450"/>
      <c r="R39" s="168"/>
      <c r="S39" s="168"/>
    </row>
    <row r="40" spans="1:19" s="446" customFormat="1" ht="16.5" thickBot="1">
      <c r="A40"/>
      <c r="B40" s="552" t="s">
        <v>564</v>
      </c>
      <c r="C40" s="572">
        <v>119</v>
      </c>
      <c r="D40" s="557"/>
      <c r="E40" s="557"/>
      <c r="F40" s="445"/>
      <c r="G40" s="445"/>
      <c r="H40" s="445"/>
      <c r="I40" s="445"/>
      <c r="J40" s="445"/>
      <c r="K40" s="445"/>
      <c r="L40" s="445"/>
      <c r="M40" s="445"/>
      <c r="N40" s="445"/>
      <c r="O40" s="449"/>
      <c r="P40" s="445"/>
      <c r="Q40" s="445"/>
      <c r="R40" s="168"/>
      <c r="S40" s="168"/>
    </row>
    <row r="41" spans="1:19" ht="16.5" thickBot="1">
      <c r="A41"/>
      <c r="B41" s="552" t="s">
        <v>565</v>
      </c>
      <c r="C41" s="572">
        <v>120</v>
      </c>
      <c r="D41" s="557"/>
      <c r="E41" s="557"/>
      <c r="F41" s="452"/>
      <c r="G41" s="452"/>
      <c r="H41" s="452"/>
      <c r="I41" s="452"/>
      <c r="J41" s="452"/>
      <c r="K41" s="452"/>
      <c r="L41" s="452"/>
      <c r="M41" s="452"/>
      <c r="N41" s="452"/>
      <c r="O41" s="449"/>
      <c r="P41" s="452"/>
      <c r="Q41" s="452"/>
      <c r="R41" s="451"/>
      <c r="S41" s="451"/>
    </row>
    <row r="42" spans="1:19" ht="16.5" thickBot="1">
      <c r="A42"/>
      <c r="B42" s="552" t="s">
        <v>566</v>
      </c>
      <c r="C42" s="572">
        <v>121</v>
      </c>
      <c r="D42" s="557">
        <v>149816.72340000002</v>
      </c>
      <c r="E42" s="557">
        <v>195315</v>
      </c>
      <c r="F42" s="452"/>
      <c r="G42" s="452"/>
      <c r="H42" s="452"/>
      <c r="I42" s="452"/>
      <c r="J42" s="452"/>
      <c r="K42" s="452"/>
      <c r="L42" s="452"/>
      <c r="M42" s="452"/>
      <c r="N42" s="452"/>
      <c r="O42" s="449"/>
      <c r="P42" s="452"/>
      <c r="Q42" s="452"/>
      <c r="R42" s="451"/>
      <c r="S42" s="451"/>
    </row>
    <row r="43" spans="1:19" ht="16.5" thickBot="1">
      <c r="A43"/>
      <c r="B43" s="552" t="s">
        <v>567</v>
      </c>
      <c r="C43" s="572">
        <v>122</v>
      </c>
      <c r="D43" s="557"/>
      <c r="E43" s="557"/>
      <c r="F43" s="452"/>
      <c r="G43" s="452"/>
      <c r="H43" s="452"/>
      <c r="I43" s="452"/>
      <c r="J43" s="452"/>
      <c r="K43" s="452"/>
      <c r="L43" s="452"/>
      <c r="M43" s="452"/>
      <c r="N43" s="452"/>
      <c r="O43" s="449"/>
      <c r="P43" s="452"/>
      <c r="Q43" s="452"/>
      <c r="R43" s="451"/>
      <c r="S43" s="451"/>
    </row>
    <row r="44" spans="1:19" ht="16.5" thickBot="1">
      <c r="A44"/>
      <c r="B44" s="552" t="s">
        <v>13</v>
      </c>
      <c r="C44" s="572">
        <v>123</v>
      </c>
      <c r="D44" s="557">
        <v>2015581.6496199998</v>
      </c>
      <c r="E44" s="557">
        <v>125447</v>
      </c>
      <c r="F44" s="452"/>
      <c r="G44" s="452"/>
      <c r="H44" s="452"/>
      <c r="I44" s="452"/>
      <c r="J44" s="452"/>
      <c r="K44" s="452"/>
      <c r="L44" s="452"/>
      <c r="M44" s="452"/>
      <c r="N44" s="452"/>
      <c r="O44" s="449"/>
      <c r="P44" s="452"/>
      <c r="Q44" s="452"/>
      <c r="R44" s="451"/>
      <c r="S44" s="451"/>
    </row>
    <row r="45" spans="1:19" ht="32.25" thickBot="1">
      <c r="A45"/>
      <c r="B45" s="552" t="s">
        <v>568</v>
      </c>
      <c r="C45" s="572">
        <v>200</v>
      </c>
      <c r="D45" s="558">
        <v>48564070.508819997</v>
      </c>
      <c r="E45" s="558">
        <v>45619721</v>
      </c>
      <c r="F45" s="459"/>
      <c r="G45" s="459"/>
      <c r="H45" s="459"/>
      <c r="I45" s="459"/>
      <c r="J45" s="459"/>
      <c r="K45" s="459"/>
      <c r="L45" s="459"/>
      <c r="M45" s="459"/>
      <c r="N45" s="459"/>
      <c r="O45" s="449"/>
      <c r="P45" s="460"/>
      <c r="Q45" s="460"/>
      <c r="R45" s="451"/>
      <c r="S45" s="451"/>
    </row>
    <row r="46" spans="1:19" s="455" customFormat="1" ht="16.5" thickBot="1">
      <c r="A46"/>
      <c r="B46" s="560"/>
      <c r="C46" s="573"/>
      <c r="D46" s="561">
        <v>51452746.845069997</v>
      </c>
      <c r="E46" s="561">
        <v>48792680</v>
      </c>
      <c r="F46" s="474"/>
      <c r="G46" s="474"/>
      <c r="H46" s="474"/>
      <c r="I46" s="474"/>
      <c r="J46" s="474"/>
      <c r="K46" s="474"/>
      <c r="L46" s="474"/>
      <c r="M46" s="474"/>
      <c r="N46" s="474"/>
      <c r="O46" s="449"/>
      <c r="P46" s="474"/>
      <c r="Q46" s="474"/>
      <c r="R46" s="456"/>
      <c r="S46" s="456"/>
    </row>
    <row r="47" spans="1:19" s="455" customFormat="1" ht="32.25" thickBot="1">
      <c r="A47"/>
      <c r="B47" s="560" t="s">
        <v>569</v>
      </c>
      <c r="C47" s="573" t="s">
        <v>131</v>
      </c>
      <c r="D47" s="562" t="s">
        <v>98</v>
      </c>
      <c r="E47" s="562" t="s">
        <v>99</v>
      </c>
      <c r="F47" s="474"/>
      <c r="G47" s="474"/>
      <c r="H47" s="474"/>
      <c r="I47" s="474"/>
      <c r="J47" s="474"/>
      <c r="K47" s="474"/>
      <c r="L47" s="474"/>
      <c r="M47" s="474"/>
      <c r="N47" s="474"/>
      <c r="O47" s="449"/>
      <c r="P47" s="474"/>
      <c r="Q47" s="474"/>
      <c r="R47" s="456"/>
      <c r="S47" s="456"/>
    </row>
    <row r="48" spans="1:19" s="455" customFormat="1" ht="16.5" thickBot="1">
      <c r="A48"/>
      <c r="B48" s="552" t="s">
        <v>570</v>
      </c>
      <c r="C48" s="572"/>
      <c r="D48" s="557"/>
      <c r="E48" s="557"/>
      <c r="F48" s="474"/>
      <c r="G48" s="474"/>
      <c r="H48" s="474"/>
      <c r="I48" s="474"/>
      <c r="J48" s="474"/>
      <c r="K48" s="474"/>
      <c r="L48" s="474"/>
      <c r="M48" s="474"/>
      <c r="N48" s="474"/>
      <c r="O48" s="449"/>
      <c r="P48" s="474"/>
      <c r="Q48" s="474"/>
      <c r="R48" s="456"/>
      <c r="S48" s="456"/>
    </row>
    <row r="49" spans="1:20" ht="16.5" thickBot="1">
      <c r="A49"/>
      <c r="B49" s="552" t="s">
        <v>82</v>
      </c>
      <c r="C49" s="572">
        <v>210</v>
      </c>
      <c r="D49" s="557"/>
      <c r="E49" s="557"/>
      <c r="F49" s="452"/>
      <c r="G49" s="452"/>
      <c r="H49" s="452"/>
      <c r="I49" s="452"/>
      <c r="J49" s="452"/>
      <c r="K49" s="452"/>
      <c r="L49" s="452"/>
      <c r="M49" s="452"/>
      <c r="N49" s="452"/>
      <c r="O49" s="449"/>
      <c r="P49" s="452"/>
      <c r="Q49" s="452"/>
      <c r="R49" s="451"/>
      <c r="S49" s="451"/>
    </row>
    <row r="50" spans="1:20" s="455" customFormat="1" ht="16.5" thickBot="1">
      <c r="A50"/>
      <c r="B50" s="552" t="s">
        <v>549</v>
      </c>
      <c r="C50" s="572">
        <v>211</v>
      </c>
      <c r="D50" s="557"/>
      <c r="E50" s="557"/>
      <c r="F50" s="467"/>
      <c r="G50" s="467"/>
      <c r="H50" s="467"/>
      <c r="I50" s="467"/>
      <c r="J50" s="467"/>
      <c r="K50" s="467"/>
      <c r="L50" s="467"/>
      <c r="M50" s="467"/>
      <c r="N50" s="467"/>
      <c r="O50" s="449"/>
      <c r="P50" s="467"/>
      <c r="Q50" s="467"/>
      <c r="R50" s="456"/>
      <c r="S50" s="456"/>
    </row>
    <row r="51" spans="1:20" s="455" customFormat="1" ht="16.5" thickBot="1">
      <c r="A51"/>
      <c r="B51" s="552" t="s">
        <v>571</v>
      </c>
      <c r="C51" s="572">
        <v>212</v>
      </c>
      <c r="D51" s="557">
        <v>393791.45551999996</v>
      </c>
      <c r="E51" s="557">
        <v>409511</v>
      </c>
      <c r="F51" s="467"/>
      <c r="G51" s="467"/>
      <c r="H51" s="467"/>
      <c r="I51" s="467"/>
      <c r="J51" s="467"/>
      <c r="K51" s="467"/>
      <c r="L51" s="467"/>
      <c r="M51" s="467"/>
      <c r="N51" s="467"/>
      <c r="O51" s="449"/>
      <c r="P51" s="467"/>
      <c r="Q51" s="467"/>
      <c r="R51" s="456"/>
      <c r="S51" s="456"/>
    </row>
    <row r="52" spans="1:20" ht="32.25" thickBot="1">
      <c r="A52"/>
      <c r="B52" s="552" t="s">
        <v>572</v>
      </c>
      <c r="C52" s="572">
        <v>213</v>
      </c>
      <c r="D52" s="557">
        <v>1859666.2343900001</v>
      </c>
      <c r="E52" s="557">
        <v>1299238</v>
      </c>
      <c r="F52" s="452"/>
      <c r="G52" s="452"/>
      <c r="H52" s="452"/>
      <c r="I52" s="452"/>
      <c r="J52" s="452"/>
      <c r="K52" s="452"/>
      <c r="L52" s="452"/>
      <c r="M52" s="452"/>
      <c r="N52" s="452"/>
      <c r="O52" s="449"/>
      <c r="P52" s="452"/>
      <c r="Q52" s="452"/>
      <c r="R52" s="451"/>
      <c r="S52" s="451"/>
    </row>
    <row r="53" spans="1:20" ht="16.5" thickBot="1">
      <c r="A53"/>
      <c r="B53" s="552" t="s">
        <v>573</v>
      </c>
      <c r="C53" s="572">
        <v>214</v>
      </c>
      <c r="D53" s="557">
        <v>10383.755999999999</v>
      </c>
      <c r="E53" s="557">
        <v>69607</v>
      </c>
      <c r="F53" s="474"/>
      <c r="G53" s="474"/>
      <c r="H53" s="474"/>
      <c r="I53" s="474"/>
      <c r="J53" s="474"/>
      <c r="K53" s="474"/>
      <c r="L53" s="474"/>
      <c r="M53" s="474"/>
      <c r="N53" s="474"/>
      <c r="O53" s="449"/>
      <c r="P53" s="474"/>
      <c r="Q53" s="474"/>
      <c r="R53" s="451"/>
      <c r="S53" s="451"/>
      <c r="T53" s="455"/>
    </row>
    <row r="54" spans="1:20" ht="32.25" thickBot="1">
      <c r="A54"/>
      <c r="B54" s="552" t="s">
        <v>574</v>
      </c>
      <c r="C54" s="572">
        <v>215</v>
      </c>
      <c r="D54" s="557">
        <v>123582.24244</v>
      </c>
      <c r="E54" s="557"/>
      <c r="F54" s="474"/>
      <c r="G54" s="474"/>
      <c r="H54" s="474"/>
      <c r="I54" s="474"/>
      <c r="J54" s="474"/>
      <c r="K54" s="474"/>
      <c r="L54" s="474"/>
      <c r="M54" s="474"/>
      <c r="N54" s="474"/>
      <c r="O54" s="449"/>
      <c r="P54" s="474"/>
      <c r="Q54" s="474"/>
      <c r="R54" s="451"/>
      <c r="S54" s="451"/>
      <c r="T54" s="455"/>
    </row>
    <row r="55" spans="1:20" ht="16.5" thickBot="1">
      <c r="A55"/>
      <c r="B55" s="552" t="s">
        <v>575</v>
      </c>
      <c r="C55" s="572">
        <v>216</v>
      </c>
      <c r="D55" s="557">
        <v>130712.53151</v>
      </c>
      <c r="E55" s="557">
        <v>114019</v>
      </c>
      <c r="F55" s="474"/>
      <c r="G55" s="474"/>
      <c r="H55" s="474"/>
      <c r="I55" s="474"/>
      <c r="J55" s="474"/>
      <c r="K55" s="474"/>
      <c r="L55" s="474"/>
      <c r="M55" s="474"/>
      <c r="N55" s="474"/>
      <c r="O55" s="449"/>
      <c r="P55" s="474"/>
      <c r="Q55" s="474"/>
      <c r="R55" s="451"/>
      <c r="S55" s="451"/>
      <c r="T55" s="455"/>
    </row>
    <row r="56" spans="1:20" ht="16.5" thickBot="1">
      <c r="A56"/>
      <c r="B56" s="552" t="s">
        <v>576</v>
      </c>
      <c r="C56" s="572">
        <v>217</v>
      </c>
      <c r="D56" s="557">
        <v>202575.00650999998</v>
      </c>
      <c r="E56" s="557">
        <v>114181</v>
      </c>
      <c r="F56" s="452"/>
      <c r="G56" s="452"/>
      <c r="H56" s="452"/>
      <c r="I56" s="452"/>
      <c r="J56" s="452"/>
      <c r="K56" s="452"/>
      <c r="L56" s="452"/>
      <c r="M56" s="452"/>
      <c r="N56" s="452"/>
      <c r="O56" s="449"/>
      <c r="P56" s="452"/>
      <c r="Q56" s="452"/>
      <c r="R56" s="451"/>
      <c r="S56" s="451"/>
    </row>
    <row r="57" spans="1:20" ht="32.25" thickBot="1">
      <c r="A57"/>
      <c r="B57" s="552" t="s">
        <v>577</v>
      </c>
      <c r="C57" s="572">
        <v>300</v>
      </c>
      <c r="D57" s="558">
        <v>2720711.2263700003</v>
      </c>
      <c r="E57" s="558">
        <v>2006556</v>
      </c>
      <c r="F57" s="452"/>
      <c r="G57" s="452"/>
      <c r="H57" s="452"/>
      <c r="I57" s="452"/>
      <c r="J57" s="452"/>
      <c r="K57" s="452"/>
      <c r="L57" s="452"/>
      <c r="M57" s="452"/>
      <c r="N57" s="452"/>
      <c r="O57" s="449"/>
      <c r="P57" s="450"/>
      <c r="Q57" s="450"/>
      <c r="R57" s="451"/>
      <c r="S57" s="451"/>
    </row>
    <row r="58" spans="1:20" ht="32.25" thickBot="1">
      <c r="A58"/>
      <c r="B58" s="552" t="s">
        <v>578</v>
      </c>
      <c r="C58" s="572">
        <v>301</v>
      </c>
      <c r="D58" s="557"/>
      <c r="E58" s="557"/>
      <c r="F58" s="452"/>
      <c r="G58" s="452"/>
      <c r="H58" s="452"/>
      <c r="I58" s="452"/>
      <c r="J58" s="452"/>
      <c r="K58" s="452"/>
      <c r="L58" s="452"/>
      <c r="M58" s="452"/>
      <c r="N58" s="452"/>
      <c r="O58" s="449"/>
      <c r="P58" s="452"/>
      <c r="Q58" s="452"/>
      <c r="R58" s="451"/>
      <c r="S58" s="451"/>
    </row>
    <row r="59" spans="1:20" ht="16.5" thickBot="1">
      <c r="A59"/>
      <c r="B59" s="552" t="s">
        <v>579</v>
      </c>
      <c r="C59" s="572"/>
      <c r="D59" s="557"/>
      <c r="E59" s="557"/>
      <c r="F59" s="452"/>
      <c r="G59" s="452"/>
      <c r="H59" s="452"/>
      <c r="I59" s="452"/>
      <c r="J59" s="452"/>
      <c r="K59" s="452"/>
      <c r="L59" s="452"/>
      <c r="M59" s="452"/>
      <c r="N59" s="452"/>
      <c r="O59" s="449"/>
      <c r="P59" s="452"/>
      <c r="Q59" s="452"/>
      <c r="R59" s="451"/>
      <c r="S59" s="451"/>
    </row>
    <row r="60" spans="1:20" ht="16.5" thickBot="1">
      <c r="A60"/>
      <c r="B60" s="552" t="s">
        <v>82</v>
      </c>
      <c r="C60" s="572">
        <v>310</v>
      </c>
      <c r="D60" s="557">
        <v>18345446.12929</v>
      </c>
      <c r="E60" s="557">
        <v>18358980</v>
      </c>
      <c r="F60" s="452"/>
      <c r="G60" s="452"/>
      <c r="H60" s="452"/>
      <c r="I60" s="452"/>
      <c r="J60" s="452"/>
      <c r="K60" s="452"/>
      <c r="L60" s="452"/>
      <c r="M60" s="452"/>
      <c r="N60" s="452"/>
      <c r="O60" s="449"/>
      <c r="P60" s="452"/>
      <c r="Q60" s="452"/>
      <c r="R60" s="451"/>
      <c r="S60" s="451"/>
    </row>
    <row r="61" spans="1:20" ht="16.5" thickBot="1">
      <c r="A61"/>
      <c r="B61" s="552" t="s">
        <v>549</v>
      </c>
      <c r="C61" s="572">
        <v>311</v>
      </c>
      <c r="D61" s="563"/>
      <c r="E61" s="562"/>
      <c r="F61" s="452"/>
      <c r="G61" s="452"/>
      <c r="H61" s="452"/>
      <c r="I61" s="452"/>
      <c r="J61" s="452"/>
      <c r="K61" s="452"/>
      <c r="L61" s="452"/>
      <c r="M61" s="452"/>
      <c r="N61" s="452"/>
      <c r="O61" s="449"/>
      <c r="P61" s="450"/>
      <c r="Q61" s="450"/>
      <c r="R61" s="451"/>
      <c r="S61" s="451"/>
    </row>
    <row r="62" spans="1:20" ht="16.5" thickBot="1">
      <c r="A62"/>
      <c r="B62" s="552" t="s">
        <v>580</v>
      </c>
      <c r="C62" s="574">
        <v>312</v>
      </c>
      <c r="D62" s="564"/>
      <c r="E62" s="565"/>
      <c r="F62" s="452"/>
      <c r="G62" s="452"/>
      <c r="H62" s="452"/>
      <c r="I62" s="452"/>
      <c r="J62" s="452"/>
      <c r="K62" s="452"/>
      <c r="L62" s="452"/>
      <c r="M62" s="452"/>
      <c r="N62" s="452"/>
      <c r="O62" s="449"/>
      <c r="P62" s="452"/>
      <c r="Q62" s="452"/>
      <c r="R62" s="451"/>
      <c r="S62" s="451"/>
    </row>
    <row r="63" spans="1:20" ht="32.25" thickBot="1">
      <c r="A63"/>
      <c r="B63" s="552" t="s">
        <v>581</v>
      </c>
      <c r="C63" s="572">
        <v>313</v>
      </c>
      <c r="D63" s="557"/>
      <c r="E63" s="557"/>
      <c r="F63" s="461"/>
      <c r="G63" s="461"/>
      <c r="H63" s="461"/>
      <c r="I63" s="461"/>
      <c r="J63" s="461"/>
      <c r="K63" s="461"/>
      <c r="L63" s="461"/>
      <c r="M63" s="461"/>
      <c r="N63" s="461"/>
      <c r="O63" s="449"/>
      <c r="P63" s="462"/>
      <c r="Q63" s="462"/>
      <c r="R63" s="451"/>
      <c r="S63" s="451"/>
    </row>
    <row r="64" spans="1:20" ht="16.5" thickBot="1">
      <c r="A64"/>
      <c r="B64" s="552" t="s">
        <v>582</v>
      </c>
      <c r="C64" s="572">
        <v>314</v>
      </c>
      <c r="D64" s="557">
        <v>68389.778999999995</v>
      </c>
      <c r="E64" s="557">
        <v>68390</v>
      </c>
      <c r="F64" s="474"/>
      <c r="G64" s="474"/>
      <c r="H64" s="474"/>
      <c r="I64" s="474"/>
      <c r="J64" s="474"/>
      <c r="K64" s="474"/>
      <c r="L64" s="474"/>
      <c r="M64" s="474"/>
      <c r="N64" s="474"/>
      <c r="O64" s="449"/>
      <c r="P64" s="474"/>
      <c r="Q64" s="474"/>
      <c r="R64" s="451"/>
      <c r="S64" s="451"/>
    </row>
    <row r="65" spans="1:19" ht="16.5" thickBot="1">
      <c r="A65"/>
      <c r="B65" s="552" t="s">
        <v>583</v>
      </c>
      <c r="C65" s="572">
        <v>315</v>
      </c>
      <c r="D65" s="557">
        <f>4531703.976-363104</f>
        <v>4168599.9759999998</v>
      </c>
      <c r="E65" s="557">
        <v>4463064</v>
      </c>
      <c r="F65" s="474"/>
      <c r="G65" s="474"/>
      <c r="H65" s="474"/>
      <c r="I65" s="474"/>
      <c r="J65" s="474"/>
      <c r="K65" s="474"/>
      <c r="L65" s="474"/>
      <c r="M65" s="474"/>
      <c r="N65" s="474"/>
      <c r="O65" s="449"/>
      <c r="P65" s="474"/>
      <c r="Q65" s="474"/>
      <c r="R65" s="451"/>
      <c r="S65" s="451"/>
    </row>
    <row r="66" spans="1:19" s="446" customFormat="1" ht="16.5" thickBot="1">
      <c r="A66"/>
      <c r="B66" s="552" t="s">
        <v>584</v>
      </c>
      <c r="C66" s="572">
        <v>316</v>
      </c>
      <c r="D66" s="557">
        <f>1342685.34397+363104</f>
        <v>1705789.34397</v>
      </c>
      <c r="E66" s="557">
        <v>1376250</v>
      </c>
      <c r="F66" s="475"/>
      <c r="G66" s="475"/>
      <c r="H66" s="475"/>
      <c r="I66" s="475"/>
      <c r="J66" s="475"/>
      <c r="K66" s="475"/>
      <c r="L66" s="475"/>
      <c r="M66" s="475"/>
      <c r="N66" s="475"/>
      <c r="O66" s="449"/>
      <c r="P66" s="475"/>
      <c r="Q66" s="475"/>
      <c r="R66" s="168"/>
      <c r="S66" s="168"/>
    </row>
    <row r="67" spans="1:19" s="446" customFormat="1" ht="32.25" thickBot="1">
      <c r="A67"/>
      <c r="B67" s="552" t="s">
        <v>585</v>
      </c>
      <c r="C67" s="572">
        <v>400</v>
      </c>
      <c r="D67" s="558">
        <v>24288225.228259999</v>
      </c>
      <c r="E67" s="558">
        <v>24266684</v>
      </c>
      <c r="F67" s="476"/>
      <c r="G67" s="476"/>
      <c r="H67" s="476"/>
      <c r="I67" s="476"/>
      <c r="J67" s="476"/>
      <c r="K67" s="476"/>
      <c r="L67" s="476"/>
      <c r="M67" s="476"/>
      <c r="N67" s="476"/>
      <c r="O67" s="444"/>
      <c r="P67" s="476"/>
      <c r="Q67" s="476"/>
      <c r="R67" s="168"/>
      <c r="S67" s="168"/>
    </row>
    <row r="68" spans="1:19" s="465" customFormat="1" ht="16.5" thickBot="1">
      <c r="A68"/>
      <c r="B68" s="552" t="s">
        <v>586</v>
      </c>
      <c r="C68" s="572"/>
      <c r="D68" s="566"/>
      <c r="E68" s="566"/>
      <c r="F68" s="463"/>
      <c r="G68" s="463"/>
      <c r="H68" s="463"/>
      <c r="I68" s="463"/>
      <c r="J68" s="463"/>
      <c r="K68" s="463"/>
      <c r="L68" s="463"/>
      <c r="M68" s="463"/>
      <c r="N68" s="463"/>
      <c r="O68" s="449"/>
      <c r="P68" s="463"/>
      <c r="Q68" s="463"/>
      <c r="R68" s="464"/>
      <c r="S68" s="464"/>
    </row>
    <row r="69" spans="1:19" s="446" customFormat="1" ht="16.5" thickBot="1">
      <c r="A69"/>
      <c r="B69" s="552" t="s">
        <v>587</v>
      </c>
      <c r="C69" s="572">
        <v>410</v>
      </c>
      <c r="D69" s="557">
        <v>1712761.7764999999</v>
      </c>
      <c r="E69" s="557">
        <v>1712761.7764999999</v>
      </c>
      <c r="F69" s="443"/>
      <c r="G69" s="443"/>
      <c r="H69" s="443"/>
      <c r="I69" s="443"/>
      <c r="J69" s="443"/>
      <c r="K69" s="443"/>
      <c r="L69" s="443"/>
      <c r="M69" s="443"/>
      <c r="N69" s="443"/>
      <c r="O69" s="444"/>
      <c r="P69" s="445"/>
      <c r="Q69" s="445"/>
      <c r="R69" s="168"/>
      <c r="S69" s="168"/>
    </row>
    <row r="70" spans="1:19" ht="16.5" thickBot="1">
      <c r="A70"/>
      <c r="B70" s="552" t="s">
        <v>588</v>
      </c>
      <c r="C70" s="572">
        <v>411</v>
      </c>
      <c r="D70" s="566"/>
      <c r="E70" s="566"/>
      <c r="F70" s="452"/>
      <c r="G70" s="452"/>
      <c r="H70" s="452"/>
      <c r="I70" s="452"/>
      <c r="J70" s="452"/>
      <c r="K70" s="452"/>
      <c r="L70" s="452"/>
      <c r="M70" s="452"/>
      <c r="N70" s="452"/>
      <c r="O70" s="449"/>
      <c r="P70" s="452"/>
      <c r="Q70" s="452"/>
      <c r="R70" s="451"/>
      <c r="S70" s="451"/>
    </row>
    <row r="71" spans="1:19" s="455" customFormat="1" ht="16.5" thickBot="1">
      <c r="A71"/>
      <c r="B71" s="552" t="s">
        <v>589</v>
      </c>
      <c r="C71" s="572">
        <v>412</v>
      </c>
      <c r="D71" s="557">
        <v>-38923.576399999998</v>
      </c>
      <c r="E71" s="557">
        <v>-38923.576399999998</v>
      </c>
      <c r="F71" s="474"/>
      <c r="G71" s="474"/>
      <c r="H71" s="474"/>
      <c r="I71" s="474"/>
      <c r="J71" s="474"/>
      <c r="K71" s="474"/>
      <c r="L71" s="474"/>
      <c r="M71" s="474"/>
      <c r="N71" s="474"/>
      <c r="O71" s="449"/>
      <c r="P71" s="474"/>
      <c r="Q71" s="474"/>
      <c r="R71" s="456"/>
      <c r="S71" s="456"/>
    </row>
    <row r="72" spans="1:19" s="455" customFormat="1" ht="16.5" thickBot="1">
      <c r="A72"/>
      <c r="B72" s="552" t="s">
        <v>590</v>
      </c>
      <c r="C72" s="572">
        <v>413</v>
      </c>
      <c r="D72" s="557">
        <v>13166326.115970001</v>
      </c>
      <c r="E72" s="557">
        <v>13166326</v>
      </c>
      <c r="F72" s="474"/>
      <c r="G72" s="474"/>
      <c r="H72" s="474"/>
      <c r="I72" s="474"/>
      <c r="J72" s="474"/>
      <c r="K72" s="474"/>
      <c r="L72" s="474"/>
      <c r="M72" s="474"/>
      <c r="N72" s="474"/>
      <c r="O72" s="449"/>
      <c r="P72" s="474"/>
      <c r="Q72" s="474"/>
      <c r="R72" s="456"/>
      <c r="S72" s="456"/>
    </row>
    <row r="73" spans="1:19" s="455" customFormat="1" ht="16.5" thickBot="1">
      <c r="A73"/>
      <c r="B73" s="552" t="s">
        <v>591</v>
      </c>
      <c r="C73" s="572">
        <v>414</v>
      </c>
      <c r="D73" s="557">
        <v>9603646.0743699986</v>
      </c>
      <c r="E73" s="557">
        <v>7679276</v>
      </c>
      <c r="F73" s="474"/>
      <c r="G73" s="474"/>
      <c r="H73" s="474"/>
      <c r="I73" s="474"/>
      <c r="J73" s="474"/>
      <c r="K73" s="474"/>
      <c r="L73" s="474"/>
      <c r="M73" s="474"/>
      <c r="N73" s="474"/>
      <c r="O73" s="449"/>
      <c r="P73" s="474"/>
      <c r="Q73" s="474"/>
      <c r="R73" s="456"/>
      <c r="S73" s="456"/>
    </row>
    <row r="74" spans="1:19" ht="32.25" thickBot="1">
      <c r="A74"/>
      <c r="B74" s="552" t="s">
        <v>592</v>
      </c>
      <c r="C74" s="572">
        <v>420</v>
      </c>
      <c r="D74" s="566"/>
      <c r="E74" s="566"/>
      <c r="F74" s="452"/>
      <c r="G74" s="452"/>
      <c r="H74" s="452"/>
      <c r="I74" s="452"/>
      <c r="J74" s="452"/>
      <c r="K74" s="452"/>
      <c r="L74" s="452"/>
      <c r="M74" s="452"/>
      <c r="N74" s="452"/>
      <c r="O74" s="449"/>
      <c r="P74" s="452"/>
      <c r="Q74" s="452"/>
      <c r="R74" s="451"/>
      <c r="S74" s="451"/>
    </row>
    <row r="75" spans="1:19" ht="16.5" thickBot="1">
      <c r="A75"/>
      <c r="B75" s="552" t="s">
        <v>593</v>
      </c>
      <c r="C75" s="572">
        <v>421</v>
      </c>
      <c r="D75" s="567"/>
      <c r="E75" s="567"/>
      <c r="F75" s="452"/>
      <c r="G75" s="452"/>
      <c r="H75" s="452"/>
      <c r="I75" s="452"/>
      <c r="J75" s="452"/>
      <c r="K75" s="452"/>
      <c r="L75" s="452"/>
      <c r="M75" s="452"/>
      <c r="N75" s="452"/>
      <c r="O75" s="449"/>
      <c r="P75" s="452"/>
      <c r="Q75" s="452"/>
      <c r="R75" s="451"/>
      <c r="S75" s="451"/>
    </row>
    <row r="76" spans="1:19" ht="16.5" thickBot="1">
      <c r="A76"/>
      <c r="B76" s="552" t="s">
        <v>594</v>
      </c>
      <c r="C76" s="572">
        <v>500</v>
      </c>
      <c r="D76" s="568">
        <v>24443810.390440002</v>
      </c>
      <c r="E76" s="568">
        <v>22519440.200100001</v>
      </c>
      <c r="F76" s="452"/>
      <c r="G76" s="452"/>
      <c r="H76" s="452"/>
      <c r="I76" s="452"/>
      <c r="J76" s="452"/>
      <c r="K76" s="452"/>
      <c r="L76" s="452"/>
      <c r="M76" s="452"/>
      <c r="N76" s="452"/>
      <c r="O76" s="449"/>
      <c r="P76" s="452"/>
      <c r="Q76" s="452"/>
      <c r="R76" s="451"/>
      <c r="S76" s="451"/>
    </row>
    <row r="77" spans="1:19" s="455" customFormat="1" ht="32.25" thickBot="1">
      <c r="A77"/>
      <c r="B77" s="552" t="s">
        <v>595</v>
      </c>
      <c r="C77" s="572"/>
      <c r="D77" s="568">
        <v>51452746.845070004</v>
      </c>
      <c r="E77" s="568">
        <v>48792680.200100005</v>
      </c>
      <c r="F77" s="467"/>
      <c r="G77" s="467"/>
      <c r="H77" s="467"/>
      <c r="I77" s="467"/>
      <c r="J77" s="467"/>
      <c r="K77" s="467"/>
      <c r="L77" s="467"/>
      <c r="M77" s="467"/>
      <c r="N77" s="467"/>
      <c r="O77" s="449"/>
      <c r="P77" s="467"/>
      <c r="Q77" s="467"/>
      <c r="R77" s="456"/>
      <c r="S77" s="456"/>
    </row>
    <row r="78" spans="1:19" s="455" customFormat="1" ht="15">
      <c r="A78"/>
      <c r="B78" s="545"/>
      <c r="C78" s="545"/>
      <c r="D78" s="569"/>
      <c r="E78" s="545"/>
      <c r="F78" s="467"/>
      <c r="G78" s="467"/>
      <c r="H78" s="467"/>
      <c r="I78" s="467"/>
      <c r="J78" s="467"/>
      <c r="K78" s="467"/>
      <c r="L78" s="467"/>
      <c r="M78" s="467"/>
      <c r="N78" s="467"/>
      <c r="O78" s="449"/>
      <c r="P78" s="467"/>
      <c r="Q78" s="467"/>
      <c r="R78" s="456"/>
      <c r="S78" s="456"/>
    </row>
    <row r="79" spans="1:19" ht="20.25">
      <c r="A79"/>
      <c r="B79" s="571" t="s">
        <v>596</v>
      </c>
      <c r="C79" s="545"/>
      <c r="D79" s="570"/>
      <c r="E79" s="570"/>
      <c r="F79" s="452"/>
      <c r="G79" s="452"/>
      <c r="H79" s="452"/>
      <c r="I79" s="452"/>
      <c r="J79" s="452"/>
      <c r="K79" s="452"/>
      <c r="L79" s="452"/>
      <c r="M79" s="452"/>
      <c r="N79" s="452"/>
      <c r="O79" s="449"/>
      <c r="P79" s="452"/>
      <c r="Q79" s="452"/>
      <c r="R79" s="451"/>
      <c r="S79" s="451"/>
    </row>
    <row r="80" spans="1:19" ht="20.25">
      <c r="A80"/>
      <c r="B80" s="571"/>
      <c r="C80" s="545"/>
      <c r="D80" s="570"/>
      <c r="E80" s="545"/>
      <c r="F80" s="452"/>
      <c r="G80" s="452"/>
      <c r="H80" s="452"/>
      <c r="I80" s="452"/>
      <c r="J80" s="452"/>
      <c r="K80" s="452"/>
      <c r="L80" s="452"/>
      <c r="M80" s="452"/>
      <c r="N80" s="452"/>
      <c r="O80" s="449"/>
      <c r="P80" s="466"/>
      <c r="Q80" s="466"/>
      <c r="R80" s="451"/>
      <c r="S80" s="451"/>
    </row>
    <row r="81" spans="1:19" ht="20.25">
      <c r="A81"/>
      <c r="B81" s="571" t="s">
        <v>597</v>
      </c>
      <c r="C81" s="545"/>
      <c r="D81" s="570"/>
      <c r="E81" s="545"/>
      <c r="F81" s="452"/>
      <c r="G81" s="452"/>
      <c r="H81" s="452"/>
      <c r="I81" s="452"/>
      <c r="J81" s="452"/>
      <c r="K81" s="452"/>
      <c r="L81" s="452"/>
      <c r="M81" s="452"/>
      <c r="N81" s="452"/>
      <c r="O81" s="449"/>
      <c r="P81" s="452"/>
      <c r="Q81" s="452"/>
      <c r="R81" s="451"/>
      <c r="S81" s="451"/>
    </row>
    <row r="82" spans="1:19" ht="15">
      <c r="A82"/>
      <c r="C82" s="545"/>
      <c r="D82" s="545"/>
      <c r="E82" s="545"/>
      <c r="F82" s="452"/>
      <c r="G82" s="452"/>
      <c r="H82" s="452"/>
      <c r="I82" s="452"/>
      <c r="J82" s="452"/>
      <c r="K82" s="452"/>
      <c r="L82" s="452"/>
      <c r="M82" s="452"/>
      <c r="N82" s="452"/>
      <c r="O82" s="449"/>
      <c r="P82" s="452"/>
      <c r="Q82" s="452"/>
      <c r="R82" s="451"/>
      <c r="S82" s="451"/>
    </row>
    <row r="83" spans="1:19" ht="15">
      <c r="A83"/>
      <c r="C83" s="545"/>
      <c r="D83" s="545"/>
      <c r="E83" s="545"/>
      <c r="F83" s="452"/>
      <c r="G83" s="452"/>
      <c r="H83" s="452"/>
      <c r="I83" s="452"/>
      <c r="J83" s="452"/>
      <c r="K83" s="452"/>
      <c r="L83" s="452"/>
      <c r="M83" s="452"/>
      <c r="N83" s="452"/>
      <c r="O83" s="449"/>
      <c r="P83" s="452"/>
      <c r="Q83" s="452"/>
      <c r="R83" s="451"/>
      <c r="S83" s="451"/>
    </row>
    <row r="84" spans="1:19">
      <c r="A84" s="447"/>
      <c r="B84" s="437"/>
      <c r="C84" s="437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49"/>
      <c r="P84" s="466"/>
      <c r="Q84" s="466"/>
      <c r="R84" s="451"/>
      <c r="S84" s="451"/>
    </row>
    <row r="85" spans="1:19" s="446" customFormat="1">
      <c r="A85" s="441"/>
      <c r="B85" s="435"/>
      <c r="C85" s="43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49"/>
      <c r="P85" s="475"/>
      <c r="Q85" s="475"/>
      <c r="R85" s="168"/>
      <c r="S85" s="168"/>
    </row>
    <row r="86" spans="1:19" s="446" customFormat="1">
      <c r="A86" s="441"/>
      <c r="B86" s="435"/>
      <c r="C86" s="43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9"/>
      <c r="P86" s="445"/>
      <c r="Q86" s="445"/>
      <c r="R86" s="168"/>
      <c r="S86" s="168"/>
    </row>
    <row r="87" spans="1:19" s="446" customFormat="1">
      <c r="A87" s="441"/>
      <c r="B87" s="442"/>
      <c r="C87" s="435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4"/>
      <c r="P87" s="445"/>
      <c r="Q87" s="445"/>
      <c r="R87" s="168"/>
      <c r="S87" s="168"/>
    </row>
    <row r="88" spans="1:19">
      <c r="A88" s="447"/>
      <c r="B88" s="437"/>
      <c r="C88" s="437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49"/>
      <c r="P88" s="452"/>
      <c r="Q88" s="452"/>
      <c r="R88" s="451"/>
      <c r="S88" s="451"/>
    </row>
    <row r="89" spans="1:19" s="455" customFormat="1">
      <c r="A89" s="453"/>
      <c r="B89" s="454"/>
      <c r="C89" s="45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49"/>
      <c r="P89" s="474"/>
      <c r="Q89" s="474"/>
      <c r="R89" s="456"/>
      <c r="S89" s="456"/>
    </row>
    <row r="90" spans="1:19" s="455" customFormat="1">
      <c r="A90" s="453"/>
      <c r="B90" s="454"/>
      <c r="C90" s="45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49"/>
      <c r="P90" s="474"/>
      <c r="Q90" s="474"/>
      <c r="R90" s="456"/>
      <c r="S90" s="456"/>
    </row>
    <row r="91" spans="1:19" s="455" customFormat="1">
      <c r="A91" s="453"/>
      <c r="B91" s="454"/>
      <c r="C91" s="45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49"/>
      <c r="P91" s="474"/>
      <c r="Q91" s="474"/>
      <c r="R91" s="456"/>
      <c r="S91" s="456"/>
    </row>
    <row r="92" spans="1:19">
      <c r="A92" s="447"/>
      <c r="B92" s="437"/>
      <c r="C92" s="437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49"/>
      <c r="P92" s="452"/>
      <c r="Q92" s="452"/>
      <c r="R92" s="451"/>
      <c r="S92" s="451"/>
    </row>
    <row r="93" spans="1:19">
      <c r="A93" s="447"/>
      <c r="B93" s="437"/>
      <c r="C93" s="437"/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49"/>
      <c r="P93" s="452"/>
      <c r="Q93" s="452"/>
      <c r="R93" s="451"/>
      <c r="S93" s="451"/>
    </row>
    <row r="94" spans="1:19">
      <c r="A94" s="447"/>
      <c r="B94" s="437"/>
      <c r="C94" s="437"/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49"/>
      <c r="P94" s="452"/>
      <c r="Q94" s="452"/>
      <c r="R94" s="451"/>
      <c r="S94" s="451"/>
    </row>
    <row r="95" spans="1:19" s="455" customFormat="1">
      <c r="A95" s="453"/>
      <c r="B95" s="458"/>
      <c r="C95" s="458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49"/>
      <c r="P95" s="467"/>
      <c r="Q95" s="467"/>
      <c r="R95" s="456"/>
      <c r="S95" s="456"/>
    </row>
    <row r="96" spans="1:19" s="455" customFormat="1">
      <c r="A96" s="453"/>
      <c r="B96" s="458"/>
      <c r="C96" s="458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49"/>
      <c r="P96" s="467"/>
      <c r="Q96" s="467"/>
      <c r="R96" s="456"/>
      <c r="S96" s="456"/>
    </row>
    <row r="97" spans="1:19">
      <c r="A97" s="447"/>
      <c r="B97" s="437"/>
      <c r="C97" s="437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49"/>
      <c r="P97" s="452"/>
      <c r="Q97" s="452"/>
      <c r="R97" s="451"/>
      <c r="S97" s="451"/>
    </row>
    <row r="98" spans="1:19">
      <c r="A98" s="447"/>
      <c r="B98" s="437"/>
      <c r="C98" s="437"/>
      <c r="D98" s="452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49"/>
      <c r="P98" s="450"/>
      <c r="Q98" s="450"/>
      <c r="R98" s="451"/>
      <c r="S98" s="451"/>
    </row>
    <row r="99" spans="1:19">
      <c r="A99" s="447"/>
      <c r="B99" s="437"/>
      <c r="C99" s="437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49"/>
      <c r="P99" s="452"/>
      <c r="Q99" s="452"/>
      <c r="R99" s="451"/>
      <c r="S99" s="451"/>
    </row>
    <row r="100" spans="1:19" s="446" customFormat="1">
      <c r="A100" s="441"/>
      <c r="B100" s="435"/>
      <c r="C100" s="43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49"/>
      <c r="P100" s="475"/>
      <c r="Q100" s="475"/>
      <c r="R100" s="168"/>
      <c r="S100" s="168"/>
    </row>
    <row r="101" spans="1:19" s="446" customFormat="1">
      <c r="A101" s="441"/>
      <c r="B101" s="442"/>
      <c r="C101" s="435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4"/>
      <c r="P101" s="445"/>
      <c r="Q101" s="445"/>
      <c r="R101" s="168"/>
      <c r="S101" s="168"/>
    </row>
    <row r="102" spans="1:19">
      <c r="A102" s="447"/>
      <c r="B102" s="437"/>
      <c r="C102" s="437"/>
      <c r="D102" s="452"/>
      <c r="E102" s="452"/>
      <c r="F102" s="452"/>
      <c r="G102" s="452"/>
      <c r="H102" s="452"/>
      <c r="I102" s="452"/>
      <c r="J102" s="452"/>
      <c r="K102" s="452"/>
      <c r="L102" s="452"/>
      <c r="M102" s="452"/>
      <c r="N102" s="452"/>
      <c r="O102" s="449"/>
      <c r="P102" s="450"/>
      <c r="Q102" s="450"/>
      <c r="R102" s="451"/>
      <c r="S102" s="451"/>
    </row>
    <row r="103" spans="1:19">
      <c r="A103" s="447"/>
      <c r="B103" s="437"/>
      <c r="C103" s="437"/>
      <c r="D103" s="452"/>
      <c r="E103" s="452"/>
      <c r="F103" s="452"/>
      <c r="G103" s="452"/>
      <c r="H103" s="452"/>
      <c r="I103" s="452"/>
      <c r="J103" s="452"/>
      <c r="K103" s="452"/>
      <c r="L103" s="452"/>
      <c r="M103" s="452"/>
      <c r="N103" s="452"/>
      <c r="O103" s="449"/>
      <c r="P103" s="452"/>
      <c r="Q103" s="452"/>
      <c r="R103" s="451"/>
      <c r="S103" s="451"/>
    </row>
    <row r="104" spans="1:19">
      <c r="A104" s="447"/>
      <c r="B104" s="437"/>
      <c r="C104" s="437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49"/>
      <c r="P104" s="452"/>
      <c r="Q104" s="452"/>
      <c r="R104" s="451"/>
      <c r="S104" s="451"/>
    </row>
    <row r="105" spans="1:19">
      <c r="A105" s="447"/>
      <c r="B105" s="437"/>
      <c r="C105" s="437"/>
      <c r="D105" s="452"/>
      <c r="E105" s="452"/>
      <c r="F105" s="452"/>
      <c r="G105" s="452"/>
      <c r="H105" s="452"/>
      <c r="I105" s="452"/>
      <c r="J105" s="452"/>
      <c r="K105" s="452"/>
      <c r="L105" s="452"/>
      <c r="M105" s="452"/>
      <c r="N105" s="452"/>
      <c r="O105" s="449"/>
      <c r="P105" s="452"/>
      <c r="Q105" s="452"/>
      <c r="R105" s="451"/>
      <c r="S105" s="451"/>
    </row>
    <row r="106" spans="1:19">
      <c r="A106" s="447"/>
      <c r="B106" s="437"/>
      <c r="C106" s="437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49"/>
      <c r="P106" s="450"/>
      <c r="Q106" s="450"/>
      <c r="R106" s="451"/>
      <c r="S106" s="451"/>
    </row>
    <row r="107" spans="1:19" s="446" customFormat="1">
      <c r="A107" s="441"/>
      <c r="B107" s="435"/>
      <c r="C107" s="43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49"/>
      <c r="P107" s="477"/>
      <c r="Q107" s="477"/>
      <c r="R107" s="168"/>
      <c r="S107" s="168"/>
    </row>
    <row r="108" spans="1:19" s="446" customFormat="1">
      <c r="A108" s="441"/>
      <c r="B108" s="435"/>
      <c r="C108" s="43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9"/>
      <c r="P108" s="445"/>
      <c r="Q108" s="445"/>
      <c r="R108" s="168"/>
      <c r="S108" s="168"/>
    </row>
    <row r="109" spans="1:19" s="446" customFormat="1">
      <c r="A109" s="441"/>
      <c r="B109" s="435"/>
      <c r="C109" s="43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49"/>
      <c r="P109" s="477"/>
      <c r="Q109" s="477"/>
      <c r="R109" s="168"/>
      <c r="S109" s="168"/>
    </row>
    <row r="110" spans="1:19" s="446" customFormat="1">
      <c r="A110" s="441"/>
      <c r="B110" s="435"/>
      <c r="C110" s="43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49"/>
      <c r="P110" s="477"/>
      <c r="Q110" s="477"/>
      <c r="R110" s="168"/>
      <c r="S110" s="168"/>
    </row>
    <row r="111" spans="1:19" ht="26.25" customHeight="1">
      <c r="A111" s="447"/>
      <c r="B111" s="104"/>
      <c r="C111" s="437"/>
      <c r="D111" s="468"/>
      <c r="E111" s="468"/>
      <c r="F111" s="468"/>
      <c r="G111" s="468"/>
      <c r="H111" s="468"/>
      <c r="I111" s="468"/>
      <c r="J111" s="468"/>
      <c r="K111" s="468"/>
      <c r="L111" s="468"/>
      <c r="M111" s="468"/>
      <c r="N111" s="468"/>
      <c r="O111" s="468"/>
      <c r="P111" s="469"/>
      <c r="Q111" s="451"/>
      <c r="R111" s="451"/>
      <c r="S111" s="451"/>
    </row>
  </sheetData>
  <customSheetViews>
    <customSheetView guid="{81D29F22-0945-4735-81E6-26CDBA62C7DA}" scale="80" showPageBreaks="1" fitToPage="1" hiddenColumns="1" topLeftCell="A4">
      <pane xSplit="23" ySplit="16" topLeftCell="Y20" activePane="bottomRight" state="frozen"/>
      <selection pane="bottomRight" activeCell="Y35" sqref="Y35"/>
      <pageMargins left="0.70866141732283472" right="0.70866141732283472" top="0.39370078740157483" bottom="0.43307086614173229" header="0.19685039370078741" footer="0.31496062992125984"/>
      <pageSetup paperSize="9" scale="49" firstPageNumber="0" orientation="portrait" r:id="rId1"/>
      <headerFooter>
        <oddHeader>&amp;R&amp;A</oddHeader>
      </headerFooter>
    </customSheetView>
    <customSheetView guid="{E0BB918B-ACEA-4F4E-8E3C-EB80942F9247}" scale="80" fitToPage="1" hiddenColumns="1" topLeftCell="A82">
      <selection activeCell="AA31" sqref="AA31"/>
      <pageMargins left="0.70866141732283472" right="0.70866141732283472" top="0.4" bottom="0.45" header="0.2" footer="0.31496062992125984"/>
      <pageSetup paperSize="9" scale="21" firstPageNumber="0" orientation="portrait" r:id="rId2"/>
      <headerFooter>
        <oddHeader>&amp;R&amp;A</oddHeader>
      </headerFooter>
    </customSheetView>
    <customSheetView guid="{C2B0B36C-1C0B-4123-9A3E-6DB482469241}" scale="80" fitToPage="1" topLeftCell="P19">
      <selection activeCell="Y59" sqref="Y59"/>
      <pageMargins left="0.70866141732283472" right="0.70866141732283472" top="0.4" bottom="0.45" header="0.2" footer="0.31496062992125984"/>
      <pageSetup paperSize="9" scale="49" firstPageNumber="0" orientation="portrait" r:id="rId3"/>
      <headerFooter>
        <oddHeader>&amp;R&amp;A</oddHeader>
      </headerFooter>
    </customSheetView>
    <customSheetView guid="{7A31273F-207E-444E-8C25-D82EFC1D2DE6}" scale="80" showPageBreaks="1" fitToPage="1" hiddenColumns="1" topLeftCell="A55">
      <selection activeCell="Y89" sqref="Y89"/>
      <pageMargins left="0.70866141732283472" right="0.70866141732283472" top="0.4" bottom="0.45" header="0.2" footer="0.31496062992125984"/>
      <pageSetup paperSize="9" scale="49" firstPageNumber="0" orientation="portrait" r:id="rId4"/>
      <headerFooter>
        <oddHeader>&amp;R&amp;A</oddHeader>
      </headerFooter>
    </customSheetView>
    <customSheetView guid="{C8A39D3E-4B25-4973-B20C-1A54BBA67784}" scale="80" fitToPage="1" topLeftCell="K22">
      <selection activeCell="Y59" sqref="Y59"/>
      <pageMargins left="0.70866141732283472" right="0.70866141732283472" top="0.4" bottom="0.45" header="0.2" footer="0.31496062992125984"/>
      <pageSetup paperSize="9" scale="21" firstPageNumber="0" orientation="portrait" r:id="rId5"/>
      <headerFooter>
        <oddHeader>&amp;R&amp;A</oddHeader>
      </headerFooter>
    </customSheetView>
    <customSheetView guid="{E3262EA8-562E-44B9-BFFB-5EBC5B22F19B}" scale="80" fitToPage="1" hiddenColumns="1" topLeftCell="A76">
      <selection activeCell="Y108" sqref="Y108"/>
      <pageMargins left="0.70866141732283472" right="0.70866141732283472" top="0.4" bottom="0.45" header="0.2" footer="0.31496062992125984"/>
      <pageSetup paperSize="9" scale="21" firstPageNumber="0" orientation="portrait" r:id="rId6"/>
      <headerFooter>
        <oddHeader>&amp;R&amp;A</oddHeader>
      </headerFooter>
    </customSheetView>
    <customSheetView guid="{4460BCD8-3C05-426E-9698-F6820D55EEE3}" scale="80" fitToPage="1" topLeftCell="A64">
      <selection activeCell="Y82" sqref="Y82"/>
      <pageMargins left="0.70866141732283472" right="0.70866141732283472" top="0.4" bottom="0.45" header="0.2" footer="0.31496062992125984"/>
      <pageSetup paperSize="9" scale="21" firstPageNumber="0" orientation="portrait" r:id="rId7"/>
      <headerFooter>
        <oddHeader>&amp;R&amp;A</oddHeader>
      </headerFooter>
    </customSheetView>
    <customSheetView guid="{E843BED6-98D2-4548-8F77-8587DAFD58DB}" scale="80" fitToPage="1" topLeftCell="A4">
      <pane xSplit="3" ySplit="15" topLeftCell="W33" activePane="bottomRight" state="frozen"/>
      <selection pane="bottomRight" activeCell="AA61" sqref="AA61"/>
      <pageMargins left="0.70866141732283472" right="0.70866141732283472" top="0.4" bottom="0.45" header="0.2" footer="0.31496062992125984"/>
      <pageSetup paperSize="9" scale="61" firstPageNumber="0" orientation="portrait" r:id="rId8"/>
      <headerFooter>
        <oddHeader>&amp;R&amp;A</oddHeader>
      </headerFooter>
    </customSheetView>
    <customSheetView guid="{159DED50-27A3-44BF-8DB3-06D9C539FF21}" scale="80" fitToPage="1" topLeftCell="A4">
      <pane xSplit="3" ySplit="15" topLeftCell="W40" activePane="bottomRight" state="frozen"/>
      <selection pane="bottomRight" activeCell="AB59" sqref="AB59"/>
      <pageMargins left="0.70866141732283472" right="0.70866141732283472" top="0.4" bottom="0.45" header="0.2" footer="0.31496062992125984"/>
      <pageSetup paperSize="9" scale="61" firstPageNumber="0" orientation="portrait" r:id="rId9"/>
      <headerFooter>
        <oddHeader>&amp;R&amp;A</oddHeader>
      </headerFooter>
    </customSheetView>
    <customSheetView guid="{87915686-77E2-4B84-B7FB-E89F8B58248E}" scale="80" fitToPage="1" topLeftCell="A4">
      <pane xSplit="3" ySplit="16" topLeftCell="V20" activePane="bottomRight" state="frozen"/>
      <selection pane="bottomRight" activeCell="AB22" sqref="AB22"/>
      <pageMargins left="0.70866141732283472" right="0.70866141732283472" top="0.4" bottom="0.45" header="0.2" footer="0.31496062992125984"/>
      <pageSetup paperSize="9" scale="61" firstPageNumber="0" orientation="portrait" r:id="rId10"/>
      <headerFooter>
        <oddHeader>&amp;R&amp;A</oddHeader>
      </headerFooter>
    </customSheetView>
    <customSheetView guid="{89F06BA7-FD3A-4BE9-972C-F223D2D01082}" scale="80" fitToPage="1" hiddenColumns="1" topLeftCell="A35">
      <selection activeCell="D42" sqref="D42"/>
      <pageMargins left="0.70866141732283472" right="0.15748031496062992" top="0.27" bottom="0.39" header="0.16" footer="0.15748031496062992"/>
      <pageSetup scale="42" firstPageNumber="0" orientation="portrait" verticalDpi="300" r:id="rId11"/>
      <headerFooter>
        <oddFooter>&amp;LПакет форм финансовой отчетности АО "НАК"Казатомпром"</oddFooter>
      </headerFooter>
    </customSheetView>
    <customSheetView guid="{73EDCEEC-C5B0-4FCF-90FA-174A57C2032F}" scale="80" fitToPage="1" hiddenColumns="1" topLeftCell="A59">
      <selection activeCell="D69" sqref="D69"/>
      <pageMargins left="0.70866141732283472" right="0.15748031496062992" top="0.27" bottom="0.39" header="0.16" footer="0.15748031496062992"/>
      <pageSetup scale="42" firstPageNumber="0" orientation="portrait" verticalDpi="300" r:id="rId12"/>
      <headerFooter>
        <oddFooter>&amp;LПакет форм финансовой отчетности АО "НАК"Казатомпром"</oddFooter>
      </headerFooter>
    </customSheetView>
    <customSheetView guid="{94334BC8-2570-42B8-ADF7-19ADBBFA26CF}" scale="80" fitToPage="1" hiddenColumns="1" topLeftCell="C31">
      <selection activeCell="D42" sqref="D42"/>
      <pageMargins left="0.70866141732283472" right="0.70866141732283472" top="0.4" bottom="0.45" header="0.2" footer="0.31496062992125984"/>
      <pageSetup paperSize="9" scale="61" firstPageNumber="0" orientation="portrait" r:id="rId13"/>
      <headerFooter>
        <oddHeader>&amp;R&amp;A</oddHeader>
      </headerFooter>
    </customSheetView>
    <customSheetView guid="{843E3735-A41C-45FE-B6BE-B364410D83B8}" scale="80" fitToPage="1" hiddenColumns="1" topLeftCell="A67">
      <selection activeCell="A61" sqref="A61"/>
      <pageMargins left="0.70866141732283472" right="0.70866141732283472" top="0.4" bottom="0.45" header="0.2" footer="0.31496062992125984"/>
      <pageSetup paperSize="9" scale="61" firstPageNumber="0" orientation="portrait" r:id="rId14"/>
      <headerFooter>
        <oddHeader>&amp;R&amp;A</oddHeader>
      </headerFooter>
    </customSheetView>
    <customSheetView guid="{E2AF14BB-5756-4F81-A3D1-3FDB97C16A82}" scale="80" fitToPage="1" topLeftCell="A64">
      <selection activeCell="D42" sqref="D42"/>
      <pageMargins left="0.70866141732283472" right="0.70866141732283472" top="0.4" bottom="0.45" header="0.2" footer="0.31496062992125984"/>
      <pageSetup paperSize="9" scale="21" firstPageNumber="0" orientation="portrait" r:id="rId15"/>
      <headerFooter>
        <oddHeader>&amp;R&amp;A</oddHeader>
      </headerFooter>
    </customSheetView>
    <customSheetView guid="{BE06D538-290D-4079-93F4-60C05A59A225}" scale="80" showPageBreaks="1" fitToPage="1" hiddenColumns="1" topLeftCell="A4">
      <pane xSplit="23" ySplit="15" topLeftCell="Y67" activePane="bottomRight" state="frozen"/>
      <selection pane="bottomRight" activeCell="AD109" sqref="AD109"/>
      <pageMargins left="0.70866141732283472" right="0.70866141732283472" top="0.4" bottom="0.45" header="0.2" footer="0.31496062992125984"/>
      <pageSetup paperSize="9" scale="48" firstPageNumber="0" orientation="portrait" r:id="rId16"/>
      <headerFooter>
        <oddHeader>&amp;R&amp;A</oddHeader>
      </headerFooter>
    </customSheetView>
    <customSheetView guid="{8958B95F-87BB-49D0-9D17-E99FA44EF787}" scale="80" showPageBreaks="1" fitToPage="1" hiddenColumns="1" topLeftCell="A49">
      <selection activeCell="Y27" sqref="Y27:Z28"/>
      <pageMargins left="0.70866141732283472" right="0.70866141732283472" top="0.4" bottom="0.45" header="0.2" footer="0.31496062992125984"/>
      <pageSetup paperSize="9" scale="49" firstPageNumber="0" orientation="portrait" r:id="rId17"/>
      <headerFooter>
        <oddHeader>&amp;R&amp;A</oddHeader>
      </headerFooter>
    </customSheetView>
    <customSheetView guid="{6E44FAEB-0855-4681-A45E-7FADABB231D2}" scale="80" fitToPage="1" topLeftCell="A43">
      <selection activeCell="C61" sqref="C61"/>
      <pageMargins left="0.70866141732283472" right="0.70866141732283472" top="0.4" bottom="0.45" header="0.2" footer="0.31496062992125984"/>
      <pageSetup paperSize="9" scale="21" firstPageNumber="0" orientation="portrait" r:id="rId18"/>
      <headerFooter>
        <oddHeader>&amp;R&amp;A</oddHeader>
      </headerFooter>
    </customSheetView>
    <customSheetView guid="{7E8C0B39-39D5-4096-B875-40BF42C14E0E}" scale="80" fitToPage="1" topLeftCell="M1">
      <selection activeCell="A83" sqref="A83:IV83"/>
      <pageMargins left="0.70866141732283472" right="0.70866141732283472" top="0.4" bottom="0.45" header="0.2" footer="0.31496062992125984"/>
      <pageSetup paperSize="9" scale="21" firstPageNumber="0" orientation="portrait" r:id="rId19"/>
      <headerFooter>
        <oddHeader>&amp;R&amp;A</oddHeader>
      </headerFooter>
    </customSheetView>
    <customSheetView guid="{CBD9DADC-E79F-4421-8A82-E1F2B688DDC7}" scale="80" fitToPage="1" topLeftCell="N76">
      <selection activeCell="A80" sqref="A80:IV80"/>
      <pageMargins left="0.70866141732283472" right="0.70866141732283472" top="0.4" bottom="0.45" header="0.2" footer="0.31496062992125984"/>
      <pageSetup paperSize="9" scale="21" firstPageNumber="0" orientation="portrait" r:id="rId20"/>
      <headerFooter>
        <oddHeader>&amp;R&amp;A</oddHeader>
      </headerFooter>
    </customSheetView>
    <customSheetView guid="{2B410D3A-79CA-4E8B-9CF8-5B7CC826175F}" scale="60" showPageBreaks="1" fitToPage="1" printArea="1" hiddenColumns="1" view="pageBreakPreview" topLeftCell="A4">
      <pane xSplit="23" ySplit="15" topLeftCell="Y110" activePane="bottomRight" state="frozen"/>
      <selection pane="bottomRight" activeCell="Y46" sqref="Y46"/>
      <pageMargins left="0.70866141732283472" right="0.70866141732283472" top="0.4" bottom="0.45" header="0.2" footer="0.31496062992125984"/>
      <pageSetup paperSize="9" scale="49" firstPageNumber="0" orientation="portrait" r:id="rId21"/>
      <headerFooter>
        <oddHeader>&amp;R&amp;A</oddHeader>
      </headerFooter>
    </customSheetView>
    <customSheetView guid="{C679A073-3AE9-4FC6-92A9-334CBF9E7A2C}" scale="80" showPageBreaks="1" fitToPage="1" hiddenColumns="1" topLeftCell="A37">
      <selection activeCell="Y32" sqref="Y32"/>
      <pageMargins left="0.70866141732283472" right="0.70866141732283472" top="0.4" bottom="0.45" header="0.2" footer="0.31496062992125984"/>
      <pageSetup paperSize="9" scale="49" firstPageNumber="0" orientation="portrait" r:id="rId22"/>
      <headerFooter>
        <oddHeader>&amp;R&amp;A</oddHeader>
      </headerFooter>
    </customSheetView>
    <customSheetView guid="{041E904B-4F41-415B-AE95-132E553AADD6}" scale="80" fitToPage="1" topLeftCell="A7">
      <selection activeCell="A27" sqref="A27"/>
      <pageMargins left="0.70866141732283472" right="0.70866141732283472" top="0.4" bottom="0.45" header="0.2" footer="0.31496062992125984"/>
      <pageSetup paperSize="9" scale="21" firstPageNumber="0" orientation="portrait" r:id="rId23"/>
      <headerFooter>
        <oddHeader>&amp;R&amp;A</oddHeader>
      </headerFooter>
    </customSheetView>
    <customSheetView guid="{206C269F-A6AD-4642-8668-A679CCE59AC6}" scale="80" fitToPage="1" hiddenColumns="1" topLeftCell="A4">
      <pane xSplit="23" ySplit="16" topLeftCell="Y40" activePane="bottomRight" state="frozen"/>
      <selection pane="bottomRight" activeCell="Y110" sqref="Y110"/>
      <pageMargins left="0.70866141732283472" right="0.70866141732283472" top="0.4" bottom="0.45" header="0.2" footer="0.31496062992125984"/>
      <pageSetup paperSize="9" scale="49" firstPageNumber="0" orientation="portrait" r:id="rId24"/>
      <headerFooter>
        <oddHeader>&amp;R&amp;A</oddHeader>
      </headerFooter>
    </customSheetView>
    <customSheetView guid="{362EDAC2-EB25-4F5D-8336-31886027AAFB}" scale="80" fitToPage="1" topLeftCell="S19">
      <selection activeCell="AA51" sqref="AA51"/>
      <pageMargins left="0.70866141732283472" right="0.70866141732283472" top="0.4" bottom="0.45" header="0.2" footer="0.31496062992125984"/>
      <pageSetup paperSize="9" scale="21" firstPageNumber="0" orientation="portrait" r:id="rId25"/>
      <headerFooter>
        <oddHeader>&amp;R&amp;A</oddHeader>
      </headerFooter>
    </customSheetView>
    <customSheetView guid="{6B7697D3-444F-4B6E-9B68-E1CCEF2E3090}" scale="80" fitToPage="1" hiddenColumns="1" topLeftCell="A28">
      <selection activeCell="Y55" sqref="Y55"/>
      <pageMargins left="0.70866141732283472" right="0.70866141732283472" top="0.4" bottom="0.45" header="0.2" footer="0.31496062992125984"/>
      <pageSetup paperSize="9" scale="21" firstPageNumber="0" orientation="portrait" r:id="rId26"/>
      <headerFooter>
        <oddHeader>&amp;R&amp;A</oddHeader>
      </headerFooter>
    </customSheetView>
  </customSheetViews>
  <mergeCells count="7">
    <mergeCell ref="D2:E2"/>
    <mergeCell ref="D3:E3"/>
    <mergeCell ref="D4:E4"/>
    <mergeCell ref="D5:E5"/>
    <mergeCell ref="Q18:Q19"/>
    <mergeCell ref="P18:P19"/>
    <mergeCell ref="O18:O19"/>
  </mergeCells>
  <hyperlinks>
    <hyperlink ref="D3" r:id="rId27" display="jl:37386494.0"/>
  </hyperlinks>
  <pageMargins left="0.59055118110236227" right="0.19685039370078741" top="0.19685039370078741" bottom="0.19685039370078741" header="0" footer="0"/>
  <pageSetup paperSize="9" scale="80" firstPageNumber="0" fitToWidth="2" fitToHeight="2" orientation="portrait" r:id="rId28"/>
  <headerFooter>
    <oddHeader>&amp;R&amp;A</oddHeader>
  </headerFooter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C72"/>
  <sheetViews>
    <sheetView zoomScale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 outlineLevelCol="1"/>
  <cols>
    <col min="1" max="1" width="44.85546875" style="36" customWidth="1"/>
    <col min="2" max="2" width="13.5703125" style="43" customWidth="1"/>
    <col min="3" max="3" width="15.85546875" style="36" customWidth="1"/>
    <col min="4" max="4" width="15.42578125" style="36" customWidth="1" outlineLevel="1"/>
    <col min="5" max="5" width="16.85546875" style="36" customWidth="1" outlineLevel="1"/>
    <col min="6" max="10" width="15.42578125" style="36" customWidth="1" outlineLevel="1"/>
    <col min="11" max="11" width="17.28515625" style="36" customWidth="1" outlineLevel="1"/>
    <col min="12" max="20" width="15.42578125" style="36" customWidth="1" outlineLevel="1"/>
    <col min="21" max="21" width="15.5703125" style="160" customWidth="1"/>
    <col min="22" max="22" width="19.85546875" style="92" bestFit="1" customWidth="1"/>
    <col min="23" max="23" width="10.85546875" style="92" bestFit="1" customWidth="1"/>
    <col min="24" max="24" width="9.140625" style="92"/>
    <col min="25" max="26" width="9.140625" style="39"/>
    <col min="27" max="16384" width="9.140625" style="36"/>
  </cols>
  <sheetData>
    <row r="1" spans="1:29">
      <c r="A1" s="180" t="str">
        <f ca="1">RIGHT(CELL("filename",A1),LEN(CELL("filename",A1))-FIND("]",CELL("filename",A1),1))</f>
        <v>17</v>
      </c>
      <c r="B1" s="180"/>
    </row>
    <row r="2" spans="1:29" s="160" customFormat="1">
      <c r="A2" s="44">
        <f>Ф1!A35</f>
        <v>0</v>
      </c>
      <c r="B2" s="180"/>
      <c r="U2" s="31"/>
      <c r="V2" s="89"/>
      <c r="W2" s="89"/>
      <c r="X2" s="89"/>
      <c r="Y2" s="45"/>
      <c r="Z2" s="45"/>
      <c r="AA2" s="46"/>
    </row>
    <row r="3" spans="1:29" s="160" customFormat="1" ht="25.5">
      <c r="A3" s="244" t="s">
        <v>101</v>
      </c>
      <c r="B3" s="180" t="s">
        <v>468</v>
      </c>
      <c r="U3" s="31"/>
      <c r="V3" s="89"/>
      <c r="W3" s="89"/>
      <c r="X3" s="89"/>
      <c r="Y3" s="45"/>
      <c r="Z3" s="45"/>
      <c r="AA3" s="46"/>
    </row>
    <row r="4" spans="1:29" s="160" customFormat="1">
      <c r="A4" s="47"/>
      <c r="B4" s="3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V4" s="90"/>
      <c r="W4" s="90"/>
      <c r="X4" s="90"/>
      <c r="Y4" s="31"/>
      <c r="Z4" s="31"/>
    </row>
    <row r="5" spans="1:29">
      <c r="A5" s="48" t="s">
        <v>155</v>
      </c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0" t="s">
        <v>104</v>
      </c>
      <c r="V5" s="91"/>
    </row>
    <row r="6" spans="1:29" s="55" customFormat="1" ht="45">
      <c r="A6" s="50"/>
      <c r="B6" s="51" t="s">
        <v>107</v>
      </c>
      <c r="C6" s="52" t="s">
        <v>98</v>
      </c>
      <c r="D6" s="53" t="s">
        <v>128</v>
      </c>
      <c r="E6" s="53" t="s">
        <v>38</v>
      </c>
      <c r="F6" s="54" t="s">
        <v>60</v>
      </c>
      <c r="G6" s="54" t="s">
        <v>87</v>
      </c>
      <c r="H6" s="54" t="s">
        <v>63</v>
      </c>
      <c r="I6" s="54" t="s">
        <v>37</v>
      </c>
      <c r="J6" s="54" t="s">
        <v>129</v>
      </c>
      <c r="K6" s="54" t="s">
        <v>80</v>
      </c>
      <c r="L6" s="54" t="s">
        <v>76</v>
      </c>
      <c r="M6" s="53" t="s">
        <v>77</v>
      </c>
      <c r="N6" s="53" t="s">
        <v>88</v>
      </c>
      <c r="O6" s="53" t="s">
        <v>62</v>
      </c>
      <c r="P6" s="53" t="s">
        <v>89</v>
      </c>
      <c r="Q6" s="53" t="s">
        <v>130</v>
      </c>
      <c r="R6" s="53" t="s">
        <v>59</v>
      </c>
      <c r="S6" s="54" t="s">
        <v>0</v>
      </c>
      <c r="T6" s="53" t="s">
        <v>34</v>
      </c>
      <c r="U6" s="52" t="s">
        <v>99</v>
      </c>
      <c r="V6" s="93"/>
      <c r="W6" s="94"/>
      <c r="X6" s="94"/>
      <c r="Y6" s="56"/>
      <c r="Z6" s="56"/>
      <c r="AB6" s="56"/>
      <c r="AC6" s="56"/>
    </row>
    <row r="7" spans="1:29" s="159" customFormat="1">
      <c r="A7" s="57" t="s">
        <v>40</v>
      </c>
      <c r="B7" s="58" t="s">
        <v>109</v>
      </c>
      <c r="C7" s="245">
        <f t="shared" ref="C7:I7" si="0">SUM(C8:C17)</f>
        <v>0</v>
      </c>
      <c r="D7" s="245">
        <f t="shared" si="0"/>
        <v>0</v>
      </c>
      <c r="E7" s="245">
        <f>SUM(E8:E17)</f>
        <v>0</v>
      </c>
      <c r="F7" s="245">
        <f t="shared" si="0"/>
        <v>0</v>
      </c>
      <c r="G7" s="245">
        <f t="shared" si="0"/>
        <v>0</v>
      </c>
      <c r="H7" s="245">
        <f t="shared" si="0"/>
        <v>0</v>
      </c>
      <c r="I7" s="245">
        <f t="shared" si="0"/>
        <v>0</v>
      </c>
      <c r="J7" s="245">
        <f>SUM(J8:J17)</f>
        <v>0</v>
      </c>
      <c r="K7" s="245">
        <f>SUM(K8:K17)</f>
        <v>0</v>
      </c>
      <c r="L7" s="245">
        <f t="shared" ref="L7:U7" si="1">SUM(L8:L17)</f>
        <v>0</v>
      </c>
      <c r="M7" s="245">
        <f t="shared" si="1"/>
        <v>0</v>
      </c>
      <c r="N7" s="245">
        <f t="shared" si="1"/>
        <v>0</v>
      </c>
      <c r="O7" s="245">
        <f t="shared" si="1"/>
        <v>0</v>
      </c>
      <c r="P7" s="245">
        <f t="shared" si="1"/>
        <v>0</v>
      </c>
      <c r="Q7" s="245">
        <f t="shared" si="1"/>
        <v>0</v>
      </c>
      <c r="R7" s="245">
        <f t="shared" si="1"/>
        <v>0</v>
      </c>
      <c r="S7" s="245">
        <f t="shared" si="1"/>
        <v>0</v>
      </c>
      <c r="T7" s="245">
        <f t="shared" si="1"/>
        <v>0</v>
      </c>
      <c r="U7" s="245">
        <f t="shared" si="1"/>
        <v>0</v>
      </c>
      <c r="V7" s="95"/>
      <c r="W7" s="96"/>
      <c r="X7" s="96"/>
      <c r="Y7" s="59"/>
      <c r="Z7" s="59"/>
      <c r="AB7" s="59"/>
      <c r="AC7" s="59"/>
    </row>
    <row r="8" spans="1:29">
      <c r="A8" s="60" t="s">
        <v>39</v>
      </c>
      <c r="B8" s="61" t="s">
        <v>110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  <c r="V8" s="97"/>
      <c r="Y8" s="59"/>
      <c r="Z8" s="59"/>
      <c r="AB8" s="59"/>
      <c r="AC8" s="59"/>
    </row>
    <row r="9" spans="1:29">
      <c r="A9" s="62" t="s">
        <v>461</v>
      </c>
      <c r="B9" s="58" t="s">
        <v>111</v>
      </c>
      <c r="C9" s="251">
        <f>SUM(D9:T9)</f>
        <v>0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1"/>
      <c r="V9" s="97"/>
      <c r="Y9" s="59"/>
      <c r="Z9" s="59"/>
      <c r="AB9" s="59"/>
      <c r="AC9" s="59"/>
    </row>
    <row r="10" spans="1:29">
      <c r="A10" s="62" t="s">
        <v>458</v>
      </c>
      <c r="B10" s="61" t="s">
        <v>112</v>
      </c>
      <c r="C10" s="251">
        <f>SUM(D10:T10)</f>
        <v>0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97"/>
      <c r="Y10" s="59"/>
      <c r="Z10" s="59"/>
      <c r="AB10" s="59"/>
      <c r="AC10" s="59"/>
    </row>
    <row r="11" spans="1:29">
      <c r="A11" s="62" t="s">
        <v>459</v>
      </c>
      <c r="B11" s="58" t="s">
        <v>113</v>
      </c>
      <c r="C11" s="251">
        <f>SUM(D11:T11)</f>
        <v>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97"/>
      <c r="Y11" s="59"/>
      <c r="Z11" s="59"/>
      <c r="AB11" s="59"/>
      <c r="AC11" s="59"/>
    </row>
    <row r="12" spans="1:29" s="160" customFormat="1">
      <c r="A12" s="62" t="s">
        <v>460</v>
      </c>
      <c r="B12" s="61" t="s">
        <v>114</v>
      </c>
      <c r="C12" s="251">
        <f t="shared" ref="C12:C21" si="2">SUM(D12:T12)</f>
        <v>0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98"/>
      <c r="W12" s="90"/>
      <c r="X12" s="90"/>
      <c r="Y12" s="59"/>
      <c r="Z12" s="59"/>
      <c r="AB12" s="59"/>
      <c r="AC12" s="59"/>
    </row>
    <row r="13" spans="1:29" s="160" customFormat="1">
      <c r="A13" s="62" t="s">
        <v>462</v>
      </c>
      <c r="B13" s="58" t="s">
        <v>115</v>
      </c>
      <c r="C13" s="251">
        <f t="shared" si="2"/>
        <v>0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98"/>
      <c r="W13" s="90"/>
      <c r="X13" s="90"/>
      <c r="Y13" s="59"/>
      <c r="Z13" s="59"/>
      <c r="AB13" s="59"/>
      <c r="AC13" s="59"/>
    </row>
    <row r="14" spans="1:29" s="160" customFormat="1">
      <c r="A14" s="405"/>
      <c r="B14" s="61" t="s">
        <v>116</v>
      </c>
      <c r="C14" s="251">
        <f t="shared" si="2"/>
        <v>0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98"/>
      <c r="W14" s="90"/>
      <c r="X14" s="90"/>
      <c r="Y14" s="59"/>
      <c r="Z14" s="59"/>
      <c r="AB14" s="59"/>
      <c r="AC14" s="59"/>
    </row>
    <row r="15" spans="1:29" s="160" customFormat="1">
      <c r="A15" s="405"/>
      <c r="B15" s="58" t="s">
        <v>117</v>
      </c>
      <c r="C15" s="251">
        <f t="shared" si="2"/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98"/>
      <c r="W15" s="90"/>
      <c r="X15" s="90"/>
      <c r="Y15" s="59"/>
      <c r="Z15" s="59"/>
      <c r="AB15" s="59"/>
      <c r="AC15" s="59"/>
    </row>
    <row r="16" spans="1:29" s="160" customFormat="1">
      <c r="A16" s="406"/>
      <c r="B16" s="61" t="s">
        <v>118</v>
      </c>
      <c r="C16" s="251">
        <f t="shared" si="2"/>
        <v>0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98"/>
      <c r="W16" s="90"/>
      <c r="X16" s="90"/>
      <c r="Y16" s="59"/>
      <c r="Z16" s="59"/>
      <c r="AB16" s="59"/>
      <c r="AC16" s="59"/>
    </row>
    <row r="17" spans="1:29" s="160" customFormat="1">
      <c r="A17" s="405"/>
      <c r="B17" s="58" t="s">
        <v>119</v>
      </c>
      <c r="C17" s="251">
        <f t="shared" si="2"/>
        <v>0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98"/>
      <c r="W17" s="90"/>
      <c r="X17" s="90"/>
      <c r="Y17" s="59"/>
      <c r="Z17" s="59"/>
      <c r="AB17" s="59"/>
      <c r="AC17" s="59"/>
    </row>
    <row r="18" spans="1:29" s="160" customFormat="1">
      <c r="A18" s="161" t="s">
        <v>78</v>
      </c>
      <c r="B18" s="61" t="s">
        <v>120</v>
      </c>
      <c r="C18" s="247">
        <f t="shared" si="2"/>
        <v>0</v>
      </c>
      <c r="D18" s="247"/>
      <c r="E18" s="247"/>
      <c r="F18" s="247"/>
      <c r="G18" s="247"/>
      <c r="H18" s="247"/>
      <c r="I18" s="247"/>
      <c r="J18" s="247"/>
      <c r="K18" s="248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98"/>
      <c r="W18" s="90"/>
      <c r="X18" s="90"/>
      <c r="Y18" s="59"/>
      <c r="Z18" s="59"/>
      <c r="AB18" s="59"/>
      <c r="AC18" s="59"/>
    </row>
    <row r="19" spans="1:29" s="159" customFormat="1">
      <c r="A19" s="57" t="s">
        <v>79</v>
      </c>
      <c r="B19" s="58" t="s">
        <v>464</v>
      </c>
      <c r="C19" s="247">
        <f t="shared" si="2"/>
        <v>0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95"/>
      <c r="W19" s="96"/>
      <c r="X19" s="96"/>
      <c r="Y19" s="59"/>
      <c r="Z19" s="59"/>
      <c r="AB19" s="59"/>
      <c r="AC19" s="59"/>
    </row>
    <row r="20" spans="1:29" s="159" customFormat="1">
      <c r="A20" s="57" t="s">
        <v>447</v>
      </c>
      <c r="B20" s="61" t="s">
        <v>121</v>
      </c>
      <c r="C20" s="247">
        <f t="shared" si="2"/>
        <v>0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95"/>
      <c r="W20" s="96"/>
      <c r="X20" s="96"/>
      <c r="Y20" s="59"/>
      <c r="Z20" s="59"/>
      <c r="AB20" s="59"/>
      <c r="AC20" s="59"/>
    </row>
    <row r="21" spans="1:29" s="159" customFormat="1">
      <c r="A21" s="64"/>
      <c r="B21" s="58" t="s">
        <v>122</v>
      </c>
      <c r="C21" s="247">
        <f t="shared" si="2"/>
        <v>0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95"/>
      <c r="W21" s="96"/>
      <c r="X21" s="96"/>
      <c r="Y21" s="59"/>
      <c r="Z21" s="59"/>
      <c r="AB21" s="59"/>
      <c r="AC21" s="59"/>
    </row>
    <row r="22" spans="1:29" s="159" customFormat="1" ht="27">
      <c r="A22" s="65" t="s">
        <v>23</v>
      </c>
      <c r="B22" s="61" t="s">
        <v>123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95"/>
      <c r="W22" s="96"/>
      <c r="X22" s="96"/>
      <c r="Y22" s="59"/>
      <c r="Z22" s="59"/>
      <c r="AB22" s="59"/>
      <c r="AC22" s="59"/>
    </row>
    <row r="23" spans="1:29" s="159" customFormat="1">
      <c r="A23" s="67" t="s">
        <v>8</v>
      </c>
      <c r="B23" s="58" t="s">
        <v>124</v>
      </c>
      <c r="C23" s="249">
        <f>C7+SUM(C18:C22)</f>
        <v>0</v>
      </c>
      <c r="D23" s="249">
        <f>D7+SUM(D18:D22)</f>
        <v>0</v>
      </c>
      <c r="E23" s="249">
        <f>E7+SUM(E18:E22)</f>
        <v>0</v>
      </c>
      <c r="F23" s="249">
        <f t="shared" ref="F23:T23" si="3">F7+SUM(F18:F22)</f>
        <v>0</v>
      </c>
      <c r="G23" s="249">
        <f t="shared" si="3"/>
        <v>0</v>
      </c>
      <c r="H23" s="249">
        <f t="shared" si="3"/>
        <v>0</v>
      </c>
      <c r="I23" s="249">
        <f t="shared" si="3"/>
        <v>0</v>
      </c>
      <c r="J23" s="249">
        <f t="shared" si="3"/>
        <v>0</v>
      </c>
      <c r="K23" s="249">
        <f t="shared" si="3"/>
        <v>0</v>
      </c>
      <c r="L23" s="249">
        <f t="shared" si="3"/>
        <v>0</v>
      </c>
      <c r="M23" s="249">
        <f t="shared" si="3"/>
        <v>0</v>
      </c>
      <c r="N23" s="249">
        <f t="shared" si="3"/>
        <v>0</v>
      </c>
      <c r="O23" s="249">
        <f t="shared" si="3"/>
        <v>0</v>
      </c>
      <c r="P23" s="249">
        <f t="shared" si="3"/>
        <v>0</v>
      </c>
      <c r="Q23" s="249">
        <f t="shared" si="3"/>
        <v>0</v>
      </c>
      <c r="R23" s="249">
        <f t="shared" si="3"/>
        <v>0</v>
      </c>
      <c r="S23" s="249">
        <f t="shared" si="3"/>
        <v>0</v>
      </c>
      <c r="T23" s="249">
        <f t="shared" si="3"/>
        <v>0</v>
      </c>
      <c r="U23" s="249">
        <f>U7+SUM(U18:U22)</f>
        <v>0</v>
      </c>
      <c r="V23" s="95">
        <f>C23-Ф1!P35</f>
        <v>0</v>
      </c>
      <c r="W23" s="96">
        <f>U23-Ф1!Q35</f>
        <v>0</v>
      </c>
      <c r="X23" s="96"/>
      <c r="Y23" s="59"/>
      <c r="Z23" s="59"/>
      <c r="AB23" s="59"/>
      <c r="AC23" s="59"/>
    </row>
    <row r="24" spans="1:29" s="160" customFormat="1">
      <c r="A24" s="68"/>
      <c r="B24" s="69"/>
      <c r="C24" s="250">
        <f>C23-Ф1!P35</f>
        <v>0</v>
      </c>
      <c r="D24" s="250"/>
      <c r="E24" s="250"/>
      <c r="F24" s="250"/>
      <c r="G24" s="250"/>
      <c r="H24" s="250" t="e">
        <f>H23+#REF!</f>
        <v>#REF!</v>
      </c>
      <c r="I24" s="250" t="e">
        <f>I23+#REF!</f>
        <v>#REF!</v>
      </c>
      <c r="J24" s="250">
        <f>J23+'19'!C31</f>
        <v>0</v>
      </c>
      <c r="K24" s="250"/>
      <c r="L24" s="250"/>
      <c r="M24" s="250"/>
      <c r="N24" s="250"/>
      <c r="O24" s="250" t="e">
        <f>O23+#REF!</f>
        <v>#REF!</v>
      </c>
      <c r="P24" s="250" t="e">
        <f>P23+#REF!</f>
        <v>#REF!</v>
      </c>
      <c r="Q24" s="250">
        <f>Q23+'19'!D32</f>
        <v>0</v>
      </c>
      <c r="R24" s="250"/>
      <c r="S24" s="250"/>
      <c r="T24" s="250"/>
      <c r="U24" s="250">
        <f>U23-Ф1!Q35</f>
        <v>0</v>
      </c>
      <c r="V24" s="98"/>
      <c r="W24" s="90"/>
      <c r="X24" s="90"/>
      <c r="Y24" s="59"/>
      <c r="Z24" s="59"/>
    </row>
    <row r="25" spans="1:29" s="160" customFormat="1">
      <c r="A25" s="70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40" t="s">
        <v>105</v>
      </c>
      <c r="V25" s="98"/>
      <c r="W25" s="90"/>
      <c r="X25" s="90"/>
      <c r="Y25" s="59"/>
      <c r="Z25" s="59"/>
    </row>
    <row r="26" spans="1:29">
      <c r="A26" s="73" t="s">
        <v>22</v>
      </c>
      <c r="B26" s="4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97"/>
      <c r="Y26" s="59"/>
      <c r="Z26" s="59"/>
    </row>
    <row r="27" spans="1:29" ht="42" customHeight="1">
      <c r="A27" s="60"/>
      <c r="B27" s="76" t="s">
        <v>107</v>
      </c>
      <c r="C27" s="76" t="s">
        <v>25</v>
      </c>
      <c r="D27" s="76"/>
      <c r="E27" s="76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 t="s">
        <v>57</v>
      </c>
      <c r="V27" s="97"/>
      <c r="Y27" s="59"/>
      <c r="Z27" s="59"/>
    </row>
    <row r="28" spans="1:29">
      <c r="A28" s="60" t="s">
        <v>30</v>
      </c>
      <c r="B28" s="41" t="s">
        <v>109</v>
      </c>
      <c r="C28" s="29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29"/>
      <c r="V28" s="97"/>
      <c r="Y28" s="59"/>
      <c r="Z28" s="59"/>
      <c r="AB28" s="59"/>
      <c r="AC28" s="59"/>
    </row>
    <row r="29" spans="1:29">
      <c r="A29" s="77" t="s">
        <v>32</v>
      </c>
      <c r="B29" s="41" t="s">
        <v>110</v>
      </c>
      <c r="C29" s="2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78"/>
      <c r="V29" s="97"/>
      <c r="Y29" s="59"/>
      <c r="Z29" s="59"/>
      <c r="AB29" s="59"/>
      <c r="AC29" s="59"/>
    </row>
    <row r="30" spans="1:29">
      <c r="A30" s="77" t="s">
        <v>52</v>
      </c>
      <c r="B30" s="41" t="s">
        <v>111</v>
      </c>
      <c r="C30" s="29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29"/>
      <c r="V30" s="99"/>
      <c r="W30" s="99"/>
      <c r="Y30" s="59"/>
      <c r="Z30" s="59"/>
      <c r="AB30" s="59"/>
      <c r="AC30" s="59"/>
    </row>
    <row r="31" spans="1:29">
      <c r="A31" s="77" t="s">
        <v>49</v>
      </c>
      <c r="B31" s="41" t="s">
        <v>112</v>
      </c>
      <c r="C31" s="29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78"/>
      <c r="V31" s="97"/>
      <c r="Y31" s="59"/>
      <c r="Z31" s="59"/>
      <c r="AB31" s="59"/>
      <c r="AC31" s="59"/>
    </row>
    <row r="32" spans="1:29">
      <c r="A32" s="77" t="s">
        <v>31</v>
      </c>
      <c r="B32" s="41" t="s">
        <v>113</v>
      </c>
      <c r="C32" s="29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29"/>
      <c r="V32" s="97"/>
      <c r="Y32" s="59"/>
      <c r="Z32" s="59"/>
      <c r="AB32" s="59"/>
      <c r="AC32" s="59"/>
    </row>
    <row r="33" spans="1:29">
      <c r="A33" s="77" t="s">
        <v>33</v>
      </c>
      <c r="B33" s="41" t="s">
        <v>114</v>
      </c>
      <c r="C33" s="29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78"/>
      <c r="V33" s="97"/>
      <c r="Y33" s="59"/>
      <c r="Z33" s="59"/>
      <c r="AB33" s="59"/>
      <c r="AC33" s="59"/>
    </row>
    <row r="34" spans="1:29">
      <c r="A34" s="77" t="s">
        <v>53</v>
      </c>
      <c r="B34" s="41" t="s">
        <v>115</v>
      </c>
      <c r="C34" s="29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78"/>
      <c r="V34" s="99"/>
      <c r="W34" s="99"/>
      <c r="Y34" s="59"/>
      <c r="Z34" s="59"/>
      <c r="AB34" s="59"/>
      <c r="AC34" s="59"/>
    </row>
    <row r="35" spans="1:29">
      <c r="A35" s="77" t="s">
        <v>88</v>
      </c>
      <c r="B35" s="41" t="s">
        <v>116</v>
      </c>
      <c r="C35" s="29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78"/>
      <c r="V35" s="97"/>
      <c r="Y35" s="59"/>
      <c r="Z35" s="59"/>
      <c r="AB35" s="59"/>
      <c r="AC35" s="59"/>
    </row>
    <row r="36" spans="1:29" s="160" customFormat="1">
      <c r="A36" s="62" t="s">
        <v>9</v>
      </c>
      <c r="B36" s="41" t="s">
        <v>117</v>
      </c>
      <c r="C36" s="30">
        <f>SUM(C28:C35)</f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30">
        <f>SUM(U28:U35)</f>
        <v>0</v>
      </c>
      <c r="V36" s="98"/>
      <c r="W36" s="90"/>
      <c r="X36" s="90"/>
      <c r="Y36" s="59"/>
      <c r="Z36" s="59"/>
      <c r="AB36" s="59"/>
      <c r="AC36" s="59"/>
    </row>
    <row r="37" spans="1:29" s="83" customFormat="1">
      <c r="A37" s="80"/>
      <c r="B37" s="81"/>
      <c r="C37" s="82">
        <f>C22-C36</f>
        <v>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250">
        <f>U36-U22</f>
        <v>0</v>
      </c>
      <c r="V37" s="97"/>
      <c r="W37" s="92"/>
      <c r="X37" s="92"/>
      <c r="Y37" s="84"/>
      <c r="Z37" s="84"/>
    </row>
    <row r="38" spans="1:29">
      <c r="A38" s="85"/>
      <c r="B38" s="81"/>
      <c r="U38" s="34"/>
      <c r="Y38" s="59"/>
      <c r="Z38" s="59"/>
    </row>
    <row r="39" spans="1:29">
      <c r="Y39" s="59"/>
      <c r="Z39" s="59"/>
    </row>
    <row r="40" spans="1:29">
      <c r="U40" s="40"/>
      <c r="Y40" s="59"/>
      <c r="Z40" s="59"/>
    </row>
    <row r="41" spans="1:29">
      <c r="A41" s="36" t="s">
        <v>86</v>
      </c>
      <c r="U41" s="40" t="s">
        <v>106</v>
      </c>
      <c r="Y41" s="59"/>
      <c r="Z41" s="59"/>
    </row>
    <row r="42" spans="1:29" ht="38.25">
      <c r="A42" s="86"/>
      <c r="B42" s="76" t="s">
        <v>107</v>
      </c>
      <c r="C42" s="87" t="s">
        <v>98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52" t="s">
        <v>99</v>
      </c>
      <c r="Y42" s="59"/>
      <c r="Z42" s="59"/>
    </row>
    <row r="43" spans="1:29">
      <c r="A43" s="86" t="s">
        <v>74</v>
      </c>
      <c r="B43" s="41" t="s">
        <v>109</v>
      </c>
      <c r="C43" s="88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88"/>
      <c r="Y43" s="59"/>
      <c r="Z43" s="59"/>
      <c r="AB43" s="59"/>
      <c r="AC43" s="59"/>
    </row>
    <row r="44" spans="1:29">
      <c r="Y44" s="59"/>
      <c r="Z44" s="59"/>
    </row>
    <row r="45" spans="1:29">
      <c r="Y45" s="59"/>
      <c r="Z45" s="59"/>
    </row>
    <row r="46" spans="1:29">
      <c r="Y46" s="59"/>
      <c r="Z46" s="59"/>
    </row>
    <row r="47" spans="1:29">
      <c r="A47" s="63"/>
      <c r="Y47" s="59"/>
      <c r="Z47" s="59"/>
    </row>
    <row r="48" spans="1:29">
      <c r="Y48" s="59"/>
      <c r="Z48" s="59"/>
    </row>
    <row r="49" spans="25:26">
      <c r="Y49" s="59"/>
      <c r="Z49" s="59"/>
    </row>
    <row r="50" spans="25:26">
      <c r="Y50" s="59"/>
      <c r="Z50" s="59"/>
    </row>
    <row r="51" spans="25:26">
      <c r="Y51" s="59"/>
      <c r="Z51" s="59"/>
    </row>
    <row r="52" spans="25:26">
      <c r="Y52" s="59"/>
      <c r="Z52" s="59"/>
    </row>
    <row r="56" spans="25:26">
      <c r="Y56" s="59"/>
      <c r="Z56" s="59"/>
    </row>
    <row r="57" spans="25:26">
      <c r="Y57" s="59"/>
      <c r="Z57" s="59"/>
    </row>
    <row r="58" spans="25:26">
      <c r="Y58" s="59"/>
      <c r="Z58" s="59"/>
    </row>
    <row r="59" spans="25:26">
      <c r="Y59" s="59"/>
      <c r="Z59" s="59"/>
    </row>
    <row r="60" spans="25:26">
      <c r="Y60" s="59"/>
      <c r="Z60" s="59"/>
    </row>
    <row r="61" spans="25:26">
      <c r="Y61" s="59"/>
      <c r="Z61" s="59"/>
    </row>
    <row r="62" spans="25:26">
      <c r="Y62" s="59"/>
      <c r="Z62" s="59"/>
    </row>
    <row r="63" spans="25:26">
      <c r="Y63" s="59"/>
      <c r="Z63" s="59"/>
    </row>
    <row r="64" spans="25:26">
      <c r="Y64" s="59"/>
      <c r="Z64" s="59"/>
    </row>
    <row r="65" spans="25:26">
      <c r="Y65" s="59"/>
      <c r="Z65" s="59"/>
    </row>
    <row r="66" spans="25:26">
      <c r="Y66" s="59"/>
      <c r="Z66" s="59"/>
    </row>
    <row r="67" spans="25:26">
      <c r="Y67" s="59"/>
      <c r="Z67" s="59"/>
    </row>
    <row r="68" spans="25:26">
      <c r="Y68" s="59"/>
      <c r="Z68" s="59"/>
    </row>
    <row r="69" spans="25:26">
      <c r="Y69" s="59"/>
      <c r="Z69" s="59"/>
    </row>
    <row r="70" spans="25:26">
      <c r="Y70" s="59"/>
      <c r="Z70" s="59"/>
    </row>
    <row r="71" spans="25:26">
      <c r="Y71" s="59"/>
      <c r="Z71" s="59"/>
    </row>
    <row r="72" spans="25:26">
      <c r="Y72" s="59"/>
      <c r="Z72" s="59"/>
    </row>
  </sheetData>
  <customSheetViews>
    <customSheetView guid="{81D29F22-0945-4735-81E6-26CDBA62C7DA}" scale="80" showPageBreaks="1" fitToPage="1" hiddenColumns="1">
      <pane xSplit="1" ySplit="5" topLeftCell="B6" activePane="bottomRight" state="frozen"/>
      <selection pane="bottomRight" activeCell="A56" sqref="A1:X56"/>
      <pageMargins left="0.23622047244094491" right="0.15748031496062992" top="0.74803149606299213" bottom="0.74803149606299213" header="0.31496062992125984" footer="0.31496062992125984"/>
      <pageSetup paperSize="9" scale="60" orientation="landscape" r:id="rId1"/>
      <headerFooter>
        <oddHeader>&amp;R&amp;A</oddHeader>
      </headerFooter>
    </customSheetView>
    <customSheetView guid="{E0BB918B-ACEA-4F4E-8E3C-EB80942F9247}" scale="80" fitToPage="1">
      <pane xSplit="1" ySplit="5" topLeftCell="T6" activePane="bottomRight" state="frozen"/>
      <selection pane="bottomRight" activeCell="X1" sqref="X1:X65536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2"/>
      <headerFooter>
        <oddHeader>&amp;R&amp;A</oddHeader>
      </headerFooter>
    </customSheetView>
    <customSheetView guid="{C2B0B36C-1C0B-4123-9A3E-6DB482469241}" scale="80" showPageBreaks="1" fitToPage="1" hiddenColumns="1">
      <pane xSplit="1" ySplit="5" topLeftCell="B6" activePane="bottomRight" state="frozen"/>
      <selection pane="bottomRight" activeCell="AB27" sqref="AB27"/>
      <pageMargins left="1.0236220472440944" right="0.15748031496062992" top="0.74803149606299213" bottom="0.74803149606299213" header="0.31496062992125984" footer="0.31496062992125984"/>
      <pageSetup paperSize="9" scale="60" fitToWidth="2" orientation="landscape" r:id="rId3"/>
      <headerFooter>
        <oddHeader>&amp;R&amp;A</oddHeader>
      </headerFooter>
    </customSheetView>
    <customSheetView guid="{7A31273F-207E-444E-8C25-D82EFC1D2DE6}" scale="80" showPageBreaks="1" fitToPage="1" hiddenColumns="1">
      <pane xSplit="1" ySplit="5" topLeftCell="B6" activePane="bottomRight" state="frozen"/>
      <selection pane="bottomRight" activeCell="A56" sqref="A1:X56"/>
      <pageMargins left="0.62992125984251968" right="0.15748031496062992" top="0.74803149606299213" bottom="0.74803149606299213" header="0.31496062992125984" footer="0.31496062992125984"/>
      <pageSetup paperSize="9" scale="10" fitToWidth="2" orientation="landscape" r:id="rId4"/>
      <headerFooter>
        <oddHeader>&amp;R&amp;A</oddHeader>
      </headerFooter>
    </customSheetView>
    <customSheetView guid="{C8A39D3E-4B25-4973-B20C-1A54BBA67784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5"/>
      <headerFooter>
        <oddHeader>&amp;R&amp;A</oddHeader>
      </headerFooter>
    </customSheetView>
    <customSheetView guid="{E3262EA8-562E-44B9-BFFB-5EBC5B22F19B}" scale="80" fitToPage="1">
      <pane xSplit="1" ySplit="5" topLeftCell="B6" activePane="bottomRight" state="frozen"/>
      <selection pane="bottomRight" activeCell="F17" sqref="F17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6"/>
      <headerFooter>
        <oddHeader>&amp;R&amp;A</oddHeader>
      </headerFooter>
    </customSheetView>
    <customSheetView guid="{4460BCD8-3C05-426E-9698-F6820D55EEE3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7"/>
      <headerFooter>
        <oddHeader>&amp;R&amp;A</oddHeader>
      </headerFooter>
    </customSheetView>
    <customSheetView guid="{E843BED6-98D2-4548-8F77-8587DAFD58DB}" scale="80" fitToPage="1" hiddenColumns="1">
      <pane xSplit="1" ySplit="5" topLeftCell="B6" activePane="bottomRight" state="frozen"/>
      <selection pane="bottomRight" activeCell="Y28" sqref="Y28"/>
      <pageMargins left="0.23622047244094491" right="0.15748031496062992" top="0.74803149606299213" bottom="0.74803149606299213" header="0.31496062992125984" footer="0.31496062992125984"/>
      <pageSetup paperSize="9" scale="46" fitToWidth="2" orientation="landscape" r:id="rId8"/>
      <headerFooter>
        <oddHeader>&amp;R&amp;A</oddHeader>
      </headerFooter>
    </customSheetView>
    <customSheetView guid="{159DED50-27A3-44BF-8DB3-06D9C539FF21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46" fitToWidth="2" orientation="landscape" r:id="rId9"/>
      <headerFooter>
        <oddHeader>&amp;R&amp;A</oddHeader>
      </headerFooter>
    </customSheetView>
    <customSheetView guid="{87915686-77E2-4B84-B7FB-E89F8B58248E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46" fitToWidth="2" orientation="landscape" r:id="rId10"/>
      <headerFooter>
        <oddHeader>&amp;R&amp;A</oddHeader>
      </headerFooter>
    </customSheetView>
    <customSheetView guid="{94334BC8-2570-42B8-ADF7-19ADBBFA26CF}" scale="80" fitToPage="1">
      <pane xSplit="1" ySplit="5" topLeftCell="M6" activePane="bottomRight" state="frozen"/>
      <selection pane="bottomRight" activeCell="T29" sqref="T29"/>
      <pageMargins left="0.23622047244094491" right="0.15748031496062992" top="0.74803149606299213" bottom="0.74803149606299213" header="0.31496062992125984" footer="0.31496062992125984"/>
      <pageSetup paperSize="9" scale="46" fitToWidth="2" orientation="landscape" r:id="rId11"/>
      <headerFooter>
        <oddHeader>&amp;R&amp;A</oddHeader>
      </headerFooter>
    </customSheetView>
    <customSheetView guid="{843E3735-A41C-45FE-B6BE-B364410D83B8}" scale="80" fitToPage="1">
      <pane xSplit="1" ySplit="5" topLeftCell="T53" activePane="bottomRight" state="frozen"/>
      <selection pane="bottomRight" activeCell="T59" sqref="T59"/>
      <pageMargins left="0.23622047244094491" right="0.15748031496062992" top="0.74803149606299213" bottom="0.74803149606299213" header="0.31496062992125984" footer="0.31496062992125984"/>
      <pageSetup paperSize="9" scale="46" fitToWidth="2" orientation="landscape" r:id="rId12"/>
      <headerFooter>
        <oddHeader>&amp;R&amp;A</oddHeader>
      </headerFooter>
    </customSheetView>
    <customSheetView guid="{E2AF14BB-5756-4F81-A3D1-3FDB97C16A82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13"/>
      <headerFooter>
        <oddHeader>&amp;R&amp;A</oddHeader>
      </headerFooter>
    </customSheetView>
    <customSheetView guid="{BE06D538-290D-4079-93F4-60C05A59A225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46" fitToWidth="2" orientation="landscape" r:id="rId14"/>
      <headerFooter>
        <oddHeader>&amp;R&amp;A</oddHeader>
      </headerFooter>
    </customSheetView>
    <customSheetView guid="{8958B95F-87BB-49D0-9D17-E99FA44EF787}" scale="80" showPageBreaks="1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15"/>
      <headerFooter>
        <oddHeader>&amp;R&amp;A</oddHeader>
      </headerFooter>
    </customSheetView>
    <customSheetView guid="{6E44FAEB-0855-4681-A45E-7FADABB231D2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16"/>
      <headerFooter>
        <oddHeader>&amp;R&amp;A</oddHeader>
      </headerFooter>
    </customSheetView>
    <customSheetView guid="{7E8C0B39-39D5-4096-B875-40BF42C14E0E}" scale="80" fitToPage="1">
      <pane xSplit="1" ySplit="5" topLeftCell="T36" activePane="bottomRight" state="frozen"/>
      <selection pane="bottomRight" activeCell="X1" sqref="X1:X65536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17"/>
      <headerFooter>
        <oddHeader>&amp;R&amp;A</oddHeader>
      </headerFooter>
    </customSheetView>
    <customSheetView guid="{CBD9DADC-E79F-4421-8A82-E1F2B688DDC7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18"/>
      <headerFooter>
        <oddHeader>&amp;R&amp;A</oddHeader>
      </headerFooter>
    </customSheetView>
    <customSheetView guid="{2B410D3A-79CA-4E8B-9CF8-5B7CC826175F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19"/>
      <headerFooter>
        <oddHeader>&amp;R&amp;A</oddHeader>
      </headerFooter>
    </customSheetView>
    <customSheetView guid="{C679A073-3AE9-4FC6-92A9-334CBF9E7A2C}" scale="80" showPageBreaks="1" fitToPage="1">
      <pane xSplit="1" ySplit="5" topLeftCell="T36" activePane="bottomRight" state="frozen"/>
      <selection pane="bottomRight" activeCell="Y31" sqref="Y31"/>
      <pageMargins left="0.23622047244094491" right="0.15748031496062992" top="0.74803149606299213" bottom="0.74803149606299213" header="0.31496062992125984" footer="0.31496062992125984"/>
      <pageSetup paperSize="9" scale="60" fitToWidth="2" orientation="landscape" r:id="rId20"/>
      <headerFooter>
        <oddHeader>&amp;R&amp;A</oddHeader>
      </headerFooter>
    </customSheetView>
    <customSheetView guid="{041E904B-4F41-415B-AE95-132E553AADD6}" scale="80" fitToPage="1">
      <pane xSplit="1" ySplit="5" topLeftCell="B6" activePane="bottomRight" state="frozen"/>
      <selection pane="bottomRight" activeCell="F17" sqref="F17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21"/>
      <headerFooter>
        <oddHeader>&amp;R&amp;A</oddHeader>
      </headerFooter>
    </customSheetView>
    <customSheetView guid="{206C269F-A6AD-4642-8668-A679CCE59AC6}" scale="80" fitToPage="1">
      <pane xSplit="1" ySplit="5" topLeftCell="T6" activePane="bottomRight" state="frozen"/>
      <selection pane="bottomRight" activeCell="C14" sqref="C14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22"/>
      <headerFooter>
        <oddHeader>&amp;R&amp;A</oddHeader>
      </headerFooter>
    </customSheetView>
    <customSheetView guid="{362EDAC2-EB25-4F5D-8336-31886027AAFB}" scale="80" fitToPage="1">
      <pane xSplit="1" ySplit="5" topLeftCell="B6" activePane="bottomRight" state="frozen"/>
      <selection pane="bottomRight" activeCell="A3" sqref="A3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23"/>
      <headerFooter>
        <oddHeader>&amp;R&amp;A</oddHeader>
      </headerFooter>
    </customSheetView>
    <customSheetView guid="{6B7697D3-444F-4B6E-9B68-E1CCEF2E3090}" scale="80" fitToPage="1">
      <pane xSplit="1" ySplit="5" topLeftCell="T6" activePane="bottomRight" state="frozen"/>
      <selection pane="bottomRight" activeCell="Z17" sqref="Z17"/>
      <pageMargins left="0.23622047244094491" right="0.15748031496062992" top="0.74803149606299213" bottom="0.74803149606299213" header="0.31496062992125984" footer="0.31496062992125984"/>
      <pageSetup paperSize="9" scale="66" fitToWidth="2" orientation="landscape" r:id="rId24"/>
      <headerFooter>
        <oddHeader>&amp;R&amp;A</oddHeader>
      </headerFooter>
    </customSheetView>
  </customSheetViews>
  <pageMargins left="0.23622047244094491" right="0.15748031496062992" top="0.74803149606299213" bottom="0.74803149606299213" header="0.31496062992125984" footer="0.31496062992125984"/>
  <pageSetup paperSize="9" scale="37" orientation="landscape" r:id="rId25"/>
  <headerFooter>
    <oddHeader>&amp;R&amp;A</oddHeader>
  </headerFooter>
  <ignoredErrors>
    <ignoredError sqref="B7:B8 B9:B23 B28 B29:B36 B4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zoomScale="79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8" sqref="A8:A9"/>
    </sheetView>
  </sheetViews>
  <sheetFormatPr defaultRowHeight="15.75"/>
  <cols>
    <col min="1" max="1" width="39.85546875" style="5" customWidth="1"/>
    <col min="2" max="2" width="13.7109375" style="5" customWidth="1"/>
    <col min="3" max="3" width="16.7109375" style="5" customWidth="1"/>
    <col min="4" max="4" width="16.28515625" style="12" customWidth="1"/>
    <col min="5" max="5" width="22.85546875" style="12" customWidth="1"/>
    <col min="6" max="6" width="15.7109375" style="5" customWidth="1"/>
    <col min="7" max="7" width="15" style="5" customWidth="1"/>
    <col min="8" max="8" width="24.140625" style="5" customWidth="1"/>
    <col min="9" max="9" width="13.7109375" style="5" customWidth="1"/>
    <col min="10" max="11" width="11.28515625" style="15" customWidth="1"/>
    <col min="12" max="12" width="9.140625" style="5"/>
    <col min="13" max="14" width="11.28515625" style="15" customWidth="1"/>
    <col min="15" max="16384" width="9.140625" style="5"/>
  </cols>
  <sheetData>
    <row r="1" spans="1:14">
      <c r="A1" s="180" t="str">
        <f ca="1">RIGHT(CELL("filename",A1),LEN(CELL("filename",A1))-FIND("]",CELL("filename",A1),1))</f>
        <v>19</v>
      </c>
      <c r="B1" s="1"/>
    </row>
    <row r="2" spans="1:14" s="2" customFormat="1">
      <c r="A2" s="1">
        <f>Ф1!A56</f>
        <v>0</v>
      </c>
      <c r="B2" s="1"/>
      <c r="C2" s="253"/>
      <c r="J2" s="15"/>
      <c r="K2" s="15"/>
      <c r="M2" s="15"/>
      <c r="N2" s="15"/>
    </row>
    <row r="3" spans="1:14" s="2" customFormat="1" ht="26.25">
      <c r="A3" s="182" t="s">
        <v>101</v>
      </c>
      <c r="B3" s="1" t="str">
        <f>Ф1!C16</f>
        <v>Код строки</v>
      </c>
      <c r="C3" s="254"/>
      <c r="J3" s="15"/>
      <c r="K3" s="15"/>
      <c r="M3" s="15"/>
      <c r="N3" s="15"/>
    </row>
    <row r="4" spans="1:14">
      <c r="A4" s="35"/>
      <c r="B4" s="35"/>
      <c r="C4" s="115"/>
      <c r="H4" s="23"/>
      <c r="L4" s="2"/>
    </row>
    <row r="5" spans="1:14" ht="20.25" customHeight="1">
      <c r="A5" s="255" t="s">
        <v>90</v>
      </c>
      <c r="B5" s="255"/>
      <c r="C5" s="256"/>
      <c r="D5" s="257"/>
      <c r="E5" s="257"/>
      <c r="F5" s="258"/>
      <c r="H5" s="259"/>
      <c r="J5" s="27"/>
      <c r="K5" s="27"/>
      <c r="M5" s="27"/>
      <c r="N5" s="27"/>
    </row>
    <row r="6" spans="1:14" ht="12.75">
      <c r="C6" s="4"/>
      <c r="D6" s="11"/>
      <c r="E6" s="11"/>
      <c r="F6" s="4"/>
      <c r="G6" s="4"/>
      <c r="J6" s="5"/>
      <c r="K6" s="5"/>
      <c r="M6" s="5"/>
      <c r="N6" s="5"/>
    </row>
    <row r="7" spans="1:14">
      <c r="A7" s="260" t="s">
        <v>94</v>
      </c>
      <c r="B7" s="260"/>
      <c r="H7" s="3" t="s">
        <v>104</v>
      </c>
    </row>
    <row r="8" spans="1:14" ht="12.75" customHeight="1">
      <c r="A8" s="750"/>
      <c r="B8" s="750" t="s">
        <v>107</v>
      </c>
      <c r="C8" s="751" t="s">
        <v>98</v>
      </c>
      <c r="D8" s="751"/>
      <c r="E8" s="751"/>
      <c r="F8" s="751" t="s">
        <v>99</v>
      </c>
      <c r="G8" s="751"/>
      <c r="H8" s="751"/>
      <c r="J8" s="5"/>
      <c r="K8" s="5"/>
      <c r="M8" s="5"/>
      <c r="N8" s="5"/>
    </row>
    <row r="9" spans="1:14" ht="101.25" customHeight="1">
      <c r="A9" s="750"/>
      <c r="B9" s="750"/>
      <c r="C9" s="6" t="s">
        <v>69</v>
      </c>
      <c r="D9" s="7" t="s">
        <v>48</v>
      </c>
      <c r="E9" s="7" t="s">
        <v>21</v>
      </c>
      <c r="F9" s="6" t="s">
        <v>69</v>
      </c>
      <c r="G9" s="6" t="s">
        <v>48</v>
      </c>
      <c r="H9" s="7" t="s">
        <v>21</v>
      </c>
      <c r="I9" s="5" t="s">
        <v>26</v>
      </c>
    </row>
    <row r="10" spans="1:14">
      <c r="A10" s="261" t="s">
        <v>95</v>
      </c>
      <c r="B10" s="262">
        <v>1</v>
      </c>
      <c r="C10" s="263"/>
      <c r="D10" s="263"/>
      <c r="E10" s="24" t="s">
        <v>19</v>
      </c>
      <c r="F10" s="263"/>
      <c r="G10" s="263"/>
      <c r="H10" s="24" t="s">
        <v>19</v>
      </c>
      <c r="L10" s="9"/>
    </row>
    <row r="11" spans="1:14">
      <c r="A11" s="261" t="s">
        <v>36</v>
      </c>
      <c r="B11" s="262">
        <v>2</v>
      </c>
      <c r="C11" s="263"/>
      <c r="D11" s="263"/>
      <c r="E11" s="24" t="s">
        <v>19</v>
      </c>
      <c r="F11" s="263"/>
      <c r="G11" s="263"/>
      <c r="H11" s="24" t="s">
        <v>19</v>
      </c>
      <c r="L11" s="12"/>
    </row>
    <row r="12" spans="1:14">
      <c r="A12" s="261" t="s">
        <v>96</v>
      </c>
      <c r="B12" s="262">
        <v>3</v>
      </c>
      <c r="C12" s="263"/>
      <c r="D12" s="263"/>
      <c r="E12" s="24" t="s">
        <v>19</v>
      </c>
      <c r="F12" s="263"/>
      <c r="G12" s="263"/>
      <c r="H12" s="24" t="s">
        <v>19</v>
      </c>
      <c r="L12" s="12"/>
    </row>
    <row r="13" spans="1:14">
      <c r="A13" s="264" t="s">
        <v>68</v>
      </c>
      <c r="B13" s="262">
        <v>4</v>
      </c>
      <c r="C13" s="263"/>
      <c r="D13" s="263"/>
      <c r="E13" s="24" t="s">
        <v>19</v>
      </c>
      <c r="F13" s="263"/>
      <c r="G13" s="263"/>
      <c r="H13" s="24" t="s">
        <v>19</v>
      </c>
      <c r="L13" s="12"/>
    </row>
    <row r="14" spans="1:14">
      <c r="A14" s="265" t="s">
        <v>8</v>
      </c>
      <c r="B14" s="262"/>
      <c r="C14" s="266">
        <f>SUM(C10:C13)</f>
        <v>0</v>
      </c>
      <c r="D14" s="266">
        <f>SUM(D10:D13)</f>
        <v>0</v>
      </c>
      <c r="E14" s="267"/>
      <c r="F14" s="266">
        <f>SUM(F10:F13)</f>
        <v>0</v>
      </c>
      <c r="G14" s="266">
        <f>SUM(G10:G13)</f>
        <v>0</v>
      </c>
      <c r="H14" s="268"/>
      <c r="L14" s="12"/>
    </row>
    <row r="15" spans="1:14">
      <c r="A15" s="260"/>
      <c r="B15" s="260"/>
      <c r="C15" s="269"/>
      <c r="D15" s="270"/>
      <c r="E15" s="270"/>
      <c r="F15" s="269"/>
      <c r="G15" s="269"/>
      <c r="L15" s="12"/>
    </row>
    <row r="16" spans="1:14">
      <c r="A16" s="260" t="s">
        <v>27</v>
      </c>
      <c r="B16" s="260"/>
      <c r="C16" s="269"/>
      <c r="D16" s="3" t="s">
        <v>105</v>
      </c>
      <c r="E16" s="270"/>
      <c r="F16" s="269"/>
      <c r="G16" s="269"/>
      <c r="L16" s="12"/>
    </row>
    <row r="17" spans="1:14" ht="54.75" customHeight="1">
      <c r="A17" s="271" t="s">
        <v>26</v>
      </c>
      <c r="B17" s="6" t="s">
        <v>107</v>
      </c>
      <c r="C17" s="272" t="s">
        <v>25</v>
      </c>
      <c r="D17" s="273" t="s">
        <v>57</v>
      </c>
      <c r="E17" s="274"/>
      <c r="F17" s="275"/>
      <c r="L17" s="12"/>
    </row>
    <row r="18" spans="1:14" s="16" customFormat="1" ht="30" customHeight="1">
      <c r="A18" s="276" t="s">
        <v>469</v>
      </c>
      <c r="B18" s="262">
        <v>1</v>
      </c>
      <c r="C18" s="263"/>
      <c r="D18" s="263"/>
      <c r="E18" s="277">
        <f>C18-Ф1!Q56</f>
        <v>0</v>
      </c>
      <c r="F18" s="259"/>
      <c r="J18" s="15"/>
      <c r="K18" s="15"/>
      <c r="L18" s="12"/>
      <c r="M18" s="15"/>
      <c r="N18" s="15"/>
    </row>
    <row r="19" spans="1:14">
      <c r="A19" s="13" t="s">
        <v>32</v>
      </c>
      <c r="B19" s="262">
        <v>2</v>
      </c>
      <c r="C19" s="278"/>
      <c r="D19" s="279"/>
      <c r="E19" s="280"/>
      <c r="L19" s="12"/>
    </row>
    <row r="20" spans="1:14">
      <c r="A20" s="10" t="s">
        <v>38</v>
      </c>
      <c r="B20" s="262">
        <v>3</v>
      </c>
      <c r="C20" s="278"/>
      <c r="D20" s="279"/>
      <c r="E20" s="280"/>
      <c r="L20" s="12"/>
    </row>
    <row r="21" spans="1:14">
      <c r="A21" s="10" t="s">
        <v>61</v>
      </c>
      <c r="B21" s="262">
        <v>4</v>
      </c>
      <c r="C21" s="278"/>
      <c r="D21" s="279"/>
      <c r="E21" s="280"/>
      <c r="F21" s="259"/>
      <c r="L21" s="12"/>
    </row>
    <row r="22" spans="1:14">
      <c r="A22" s="10" t="s">
        <v>49</v>
      </c>
      <c r="B22" s="262">
        <v>5</v>
      </c>
      <c r="C22" s="278"/>
      <c r="D22" s="279"/>
      <c r="E22" s="281"/>
      <c r="F22" s="23"/>
      <c r="G22" s="259"/>
      <c r="L22" s="12"/>
    </row>
    <row r="23" spans="1:14">
      <c r="A23" s="10" t="s">
        <v>80</v>
      </c>
      <c r="B23" s="262">
        <v>6</v>
      </c>
      <c r="C23" s="278"/>
      <c r="D23" s="279"/>
      <c r="E23" s="281"/>
      <c r="F23" s="23"/>
      <c r="G23" s="9"/>
      <c r="L23" s="12"/>
    </row>
    <row r="24" spans="1:14">
      <c r="A24" s="282" t="s">
        <v>76</v>
      </c>
      <c r="B24" s="262">
        <v>7</v>
      </c>
      <c r="C24" s="278"/>
      <c r="D24" s="279"/>
      <c r="E24" s="281"/>
      <c r="F24" s="23"/>
      <c r="G24" s="23"/>
      <c r="L24" s="12"/>
    </row>
    <row r="25" spans="1:14">
      <c r="A25" s="282" t="s">
        <v>77</v>
      </c>
      <c r="B25" s="262">
        <v>8</v>
      </c>
      <c r="C25" s="278"/>
      <c r="D25" s="279"/>
      <c r="E25" s="281"/>
      <c r="F25" s="23"/>
      <c r="G25" s="23"/>
      <c r="L25" s="12"/>
    </row>
    <row r="26" spans="1:14">
      <c r="A26" s="282" t="s">
        <v>50</v>
      </c>
      <c r="B26" s="262">
        <v>9</v>
      </c>
      <c r="C26" s="278"/>
      <c r="D26" s="279"/>
      <c r="E26" s="281"/>
      <c r="F26" s="23"/>
      <c r="G26" s="9"/>
      <c r="L26" s="12"/>
    </row>
    <row r="27" spans="1:14">
      <c r="A27" s="282" t="s">
        <v>51</v>
      </c>
      <c r="B27" s="262">
        <v>10</v>
      </c>
      <c r="C27" s="278"/>
      <c r="D27" s="279"/>
      <c r="E27" s="281"/>
      <c r="F27" s="23"/>
      <c r="G27" s="9"/>
      <c r="L27" s="12"/>
    </row>
    <row r="28" spans="1:14">
      <c r="A28" s="282" t="s">
        <v>0</v>
      </c>
      <c r="B28" s="262">
        <v>11</v>
      </c>
      <c r="C28" s="278"/>
      <c r="D28" s="279"/>
      <c r="E28" s="215"/>
      <c r="F28" s="23"/>
      <c r="G28" s="12"/>
      <c r="L28" s="12"/>
    </row>
    <row r="29" spans="1:14">
      <c r="A29" s="282" t="s">
        <v>34</v>
      </c>
      <c r="B29" s="262">
        <v>12</v>
      </c>
      <c r="C29" s="278"/>
      <c r="D29" s="279"/>
      <c r="E29" s="281"/>
      <c r="F29" s="23"/>
      <c r="G29" s="9"/>
      <c r="L29" s="12"/>
    </row>
    <row r="30" spans="1:14">
      <c r="A30" s="282" t="s">
        <v>11</v>
      </c>
      <c r="B30" s="262">
        <v>13</v>
      </c>
      <c r="C30" s="283"/>
      <c r="D30" s="284"/>
      <c r="E30" s="281"/>
      <c r="F30" s="23"/>
      <c r="G30" s="9"/>
      <c r="L30" s="12"/>
    </row>
    <row r="31" spans="1:14">
      <c r="A31" s="282" t="s">
        <v>15</v>
      </c>
      <c r="B31" s="262">
        <v>14</v>
      </c>
      <c r="C31" s="278"/>
      <c r="D31" s="279"/>
      <c r="E31" s="281">
        <f>C31+'17'!J23</f>
        <v>0</v>
      </c>
      <c r="F31" s="23"/>
      <c r="G31" s="9"/>
      <c r="L31" s="12"/>
    </row>
    <row r="32" spans="1:14">
      <c r="A32" s="282" t="s">
        <v>58</v>
      </c>
      <c r="B32" s="262">
        <v>15</v>
      </c>
      <c r="C32" s="278"/>
      <c r="D32" s="279"/>
      <c r="E32" s="281">
        <f>C32-'17'!Q23</f>
        <v>0</v>
      </c>
      <c r="F32" s="23"/>
      <c r="G32" s="9"/>
      <c r="L32" s="12"/>
    </row>
    <row r="33" spans="1:14">
      <c r="A33" s="10" t="s">
        <v>87</v>
      </c>
      <c r="B33" s="262">
        <v>16</v>
      </c>
      <c r="C33" s="278"/>
      <c r="D33" s="279"/>
      <c r="E33" s="281"/>
      <c r="F33" s="23"/>
      <c r="G33" s="23"/>
      <c r="L33" s="9"/>
    </row>
    <row r="34" spans="1:14">
      <c r="A34" s="10" t="s">
        <v>88</v>
      </c>
      <c r="B34" s="262">
        <v>17</v>
      </c>
      <c r="C34" s="278"/>
      <c r="D34" s="279"/>
      <c r="E34" s="215"/>
      <c r="F34" s="23"/>
      <c r="G34" s="23"/>
      <c r="L34" s="12"/>
    </row>
    <row r="35" spans="1:14">
      <c r="A35" s="10" t="s">
        <v>62</v>
      </c>
      <c r="B35" s="262">
        <v>18</v>
      </c>
      <c r="C35" s="278"/>
      <c r="D35" s="279"/>
      <c r="E35" s="281" t="s">
        <v>26</v>
      </c>
      <c r="F35" s="23"/>
      <c r="G35" s="9"/>
      <c r="L35" s="12"/>
    </row>
    <row r="36" spans="1:14">
      <c r="A36" s="10" t="s">
        <v>63</v>
      </c>
      <c r="B36" s="262">
        <v>19</v>
      </c>
      <c r="C36" s="278"/>
      <c r="D36" s="285"/>
      <c r="E36" s="281"/>
      <c r="F36" s="23"/>
      <c r="G36" s="9"/>
      <c r="L36" s="12"/>
    </row>
    <row r="37" spans="1:14">
      <c r="A37" s="10" t="s">
        <v>89</v>
      </c>
      <c r="B37" s="262">
        <v>20</v>
      </c>
      <c r="C37" s="278"/>
      <c r="D37" s="286"/>
      <c r="E37" s="281" t="e">
        <f>C37+#REF!</f>
        <v>#REF!</v>
      </c>
      <c r="F37" s="215" t="e">
        <f>D37+#REF!</f>
        <v>#REF!</v>
      </c>
      <c r="G37" s="9"/>
      <c r="L37" s="9"/>
    </row>
    <row r="38" spans="1:14">
      <c r="A38" s="282" t="s">
        <v>37</v>
      </c>
      <c r="B38" s="262">
        <v>21</v>
      </c>
      <c r="C38" s="278"/>
      <c r="D38" s="286"/>
      <c r="E38" s="281" t="e">
        <f>C38+#REF!</f>
        <v>#REF!</v>
      </c>
      <c r="F38" s="215" t="e">
        <f>D38+#REF!</f>
        <v>#REF!</v>
      </c>
      <c r="G38" s="12"/>
      <c r="L38" s="12"/>
    </row>
    <row r="39" spans="1:14">
      <c r="A39" s="282" t="s">
        <v>91</v>
      </c>
      <c r="B39" s="262">
        <v>22</v>
      </c>
      <c r="C39" s="283"/>
      <c r="D39" s="284"/>
      <c r="E39" s="281"/>
      <c r="F39" s="23"/>
      <c r="G39" s="9"/>
      <c r="L39" s="12"/>
    </row>
    <row r="40" spans="1:14">
      <c r="A40" s="282" t="s">
        <v>92</v>
      </c>
      <c r="B40" s="262">
        <v>23</v>
      </c>
      <c r="C40" s="283"/>
      <c r="D40" s="284"/>
      <c r="E40" s="281"/>
      <c r="F40" s="23"/>
      <c r="G40" s="9"/>
      <c r="L40" s="12"/>
    </row>
    <row r="41" spans="1:14" s="17" customFormat="1" ht="36.75" customHeight="1">
      <c r="A41" s="19" t="s">
        <v>59</v>
      </c>
      <c r="B41" s="262">
        <v>24</v>
      </c>
      <c r="C41" s="287"/>
      <c r="D41" s="288"/>
      <c r="E41" s="289"/>
      <c r="F41" s="290"/>
      <c r="G41" s="20"/>
      <c r="J41" s="15"/>
      <c r="K41" s="15"/>
      <c r="L41" s="20"/>
      <c r="M41" s="15"/>
      <c r="N41" s="15"/>
    </row>
    <row r="42" spans="1:14" s="9" customFormat="1">
      <c r="A42" s="8" t="s">
        <v>100</v>
      </c>
      <c r="B42" s="262">
        <v>25</v>
      </c>
      <c r="C42" s="291">
        <f>SUM(C18:C41)</f>
        <v>0</v>
      </c>
      <c r="D42" s="291">
        <f>SUM(D18:D41)</f>
        <v>0</v>
      </c>
      <c r="E42" s="277"/>
      <c r="F42" s="23"/>
      <c r="J42" s="15"/>
      <c r="K42" s="15"/>
      <c r="L42" s="12"/>
      <c r="M42" s="15"/>
      <c r="N42" s="15"/>
    </row>
    <row r="43" spans="1:14">
      <c r="A43" s="32"/>
      <c r="B43" s="32"/>
      <c r="C43" s="292"/>
      <c r="D43" s="292"/>
      <c r="E43" s="293"/>
      <c r="F43" s="23"/>
      <c r="G43" s="23"/>
      <c r="L43" s="12"/>
    </row>
    <row r="44" spans="1:14" ht="26.25">
      <c r="A44" s="33" t="s">
        <v>103</v>
      </c>
      <c r="B44" s="191">
        <v>26</v>
      </c>
      <c r="C44" s="278"/>
      <c r="D44" s="292"/>
      <c r="E44" s="293"/>
      <c r="F44" s="12"/>
      <c r="G44" s="12"/>
      <c r="L44" s="12"/>
    </row>
    <row r="45" spans="1:14" ht="26.25">
      <c r="A45" s="10" t="s">
        <v>17</v>
      </c>
      <c r="B45" s="191">
        <v>27</v>
      </c>
      <c r="C45" s="278"/>
      <c r="D45" s="292"/>
      <c r="E45" s="293"/>
      <c r="F45" s="12"/>
      <c r="G45" s="12"/>
      <c r="L45" s="12"/>
    </row>
    <row r="46" spans="1:14" s="12" customFormat="1" ht="30" customHeight="1">
      <c r="A46" s="8" t="s">
        <v>100</v>
      </c>
      <c r="B46" s="191">
        <v>28</v>
      </c>
      <c r="C46" s="291">
        <f>SUM(C44:C45)</f>
        <v>0</v>
      </c>
      <c r="D46" s="291">
        <f>SUM(D44:D45)</f>
        <v>0</v>
      </c>
      <c r="E46" s="294"/>
      <c r="J46" s="15"/>
      <c r="K46" s="15"/>
      <c r="M46" s="15"/>
      <c r="N46" s="15"/>
    </row>
    <row r="47" spans="1:14">
      <c r="A47" s="295"/>
      <c r="B47" s="295"/>
      <c r="C47" s="296">
        <f>C42-C46</f>
        <v>0</v>
      </c>
      <c r="D47" s="292">
        <f>D42-D46</f>
        <v>0</v>
      </c>
      <c r="E47" s="293"/>
      <c r="F47" s="12"/>
      <c r="G47" s="12"/>
      <c r="L47" s="12"/>
    </row>
    <row r="48" spans="1:14">
      <c r="A48" s="297"/>
      <c r="B48" s="297"/>
      <c r="C48" s="298">
        <f>C46-Ф1!P56</f>
        <v>0</v>
      </c>
      <c r="D48" s="293"/>
      <c r="E48" s="293"/>
      <c r="F48" s="12"/>
      <c r="G48" s="12"/>
      <c r="L48" s="12"/>
    </row>
    <row r="49" spans="1:16">
      <c r="A49" s="35" t="s">
        <v>93</v>
      </c>
      <c r="B49" s="35"/>
      <c r="D49" s="3" t="s">
        <v>108</v>
      </c>
      <c r="L49" s="12"/>
    </row>
    <row r="50" spans="1:16" ht="36.75" customHeight="1">
      <c r="A50" s="33"/>
      <c r="B50" s="7" t="s">
        <v>107</v>
      </c>
      <c r="C50" s="7" t="s">
        <v>98</v>
      </c>
      <c r="D50" s="7" t="s">
        <v>99</v>
      </c>
      <c r="L50" s="12"/>
    </row>
    <row r="51" spans="1:16" ht="39">
      <c r="A51" s="10" t="s">
        <v>126</v>
      </c>
      <c r="B51" s="299">
        <v>1</v>
      </c>
      <c r="C51" s="24"/>
      <c r="D51" s="21"/>
      <c r="L51" s="12"/>
    </row>
    <row r="52" spans="1:16">
      <c r="A52" s="14"/>
      <c r="B52" s="14"/>
      <c r="C52" s="22"/>
      <c r="D52" s="22"/>
      <c r="L52" s="12"/>
    </row>
    <row r="53" spans="1:16">
      <c r="A53" s="752" t="s">
        <v>20</v>
      </c>
      <c r="B53" s="752"/>
      <c r="C53" s="752"/>
      <c r="D53" s="752"/>
      <c r="E53" s="752"/>
      <c r="F53" s="752"/>
      <c r="G53" s="752"/>
      <c r="H53" s="752"/>
      <c r="I53" s="752"/>
      <c r="L53" s="12"/>
      <c r="O53" s="300"/>
      <c r="P53" s="300"/>
    </row>
    <row r="54" spans="1:16">
      <c r="L54" s="12"/>
    </row>
    <row r="55" spans="1:16">
      <c r="L55" s="12"/>
    </row>
    <row r="56" spans="1:16">
      <c r="L56" s="12"/>
    </row>
    <row r="57" spans="1:16">
      <c r="L57" s="12"/>
    </row>
    <row r="58" spans="1:16">
      <c r="L58" s="12"/>
    </row>
    <row r="59" spans="1:16">
      <c r="L59" s="12"/>
    </row>
    <row r="60" spans="1:16">
      <c r="L60" s="16"/>
    </row>
    <row r="64" spans="1:16">
      <c r="L64" s="16"/>
    </row>
    <row r="65" spans="10:14" ht="12.75">
      <c r="J65" s="5"/>
      <c r="K65" s="5"/>
      <c r="M65" s="5"/>
      <c r="N65" s="5"/>
    </row>
    <row r="69" spans="10:14">
      <c r="L69" s="17"/>
    </row>
    <row r="70" spans="10:14">
      <c r="L70" s="15"/>
    </row>
    <row r="71" spans="10:14">
      <c r="L71" s="15"/>
    </row>
    <row r="72" spans="10:14">
      <c r="L72" s="17"/>
    </row>
    <row r="77" spans="10:14">
      <c r="L77" s="15"/>
    </row>
    <row r="78" spans="10:14">
      <c r="L78" s="15"/>
    </row>
    <row r="79" spans="10:14">
      <c r="L79" s="15"/>
    </row>
    <row r="80" spans="10:14">
      <c r="L80" s="15"/>
    </row>
    <row r="81" spans="12:12">
      <c r="L81" s="15"/>
    </row>
    <row r="82" spans="12:12">
      <c r="L82" s="15"/>
    </row>
    <row r="87" spans="12:12">
      <c r="L87" s="15"/>
    </row>
    <row r="88" spans="12:12">
      <c r="L88" s="15"/>
    </row>
    <row r="89" spans="12:12">
      <c r="L89" s="15"/>
    </row>
    <row r="90" spans="12:12">
      <c r="L90" s="15"/>
    </row>
    <row r="91" spans="12:12">
      <c r="L91" s="15"/>
    </row>
    <row r="92" spans="12:12">
      <c r="L92" s="15"/>
    </row>
    <row r="98" spans="12:12">
      <c r="L98" s="15"/>
    </row>
    <row r="99" spans="12:12">
      <c r="L99" s="15"/>
    </row>
    <row r="100" spans="12:12">
      <c r="L100" s="15"/>
    </row>
    <row r="101" spans="12:12">
      <c r="L101" s="15"/>
    </row>
    <row r="102" spans="12:12">
      <c r="L102" s="15"/>
    </row>
    <row r="103" spans="12:12">
      <c r="L103" s="15"/>
    </row>
    <row r="104" spans="12:12">
      <c r="L104" s="15"/>
    </row>
    <row r="105" spans="12:12">
      <c r="L105" s="15"/>
    </row>
    <row r="106" spans="12:12">
      <c r="L106" s="15"/>
    </row>
  </sheetData>
  <customSheetViews>
    <customSheetView guid="{81D29F22-0945-4735-81E6-26CDBA62C7DA}" scale="80" fitToPage="1">
      <pane xSplit="1" ySplit="7" topLeftCell="B8" activePane="bottomRight" state="frozen"/>
      <selection pane="bottomRight" activeCell="A3" sqref="A3"/>
      <pageMargins left="0.70866141732283472" right="0.16" top="0.74803149606299213" bottom="0.74803149606299213" header="0.31496062992125984" footer="0.31496062992125984"/>
      <pageSetup paperSize="9" scale="54" fitToHeight="2" orientation="portrait" r:id="rId1"/>
      <headerFooter>
        <oddHeader>&amp;R&amp;A</oddHeader>
      </headerFooter>
    </customSheetView>
    <customSheetView guid="{E0BB918B-ACEA-4F4E-8E3C-EB80942F9247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"/>
      <headerFooter>
        <oddHeader>&amp;R&amp;A</oddHeader>
      </headerFooter>
    </customSheetView>
    <customSheetView guid="{C2B0B36C-1C0B-4123-9A3E-6DB482469241}" scale="80" fitToPage="1">
      <pane xSplit="1" ySplit="8" topLeftCell="B9" activePane="bottomRight" state="frozen"/>
      <selection pane="bottomRight" activeCell="F27" sqref="F27"/>
      <pageMargins left="0.70866141732283472" right="0.16" top="0.74803149606299213" bottom="0.74803149606299213" header="0.31496062992125984" footer="0.31496062992125984"/>
      <pageSetup paperSize="9" scale="54" fitToHeight="2" orientation="portrait" r:id="rId3"/>
      <headerFooter>
        <oddHeader>&amp;R&amp;A</oddHeader>
      </headerFooter>
    </customSheetView>
    <customSheetView guid="{7A31273F-207E-444E-8C25-D82EFC1D2DE6}" scale="80" fitToPage="1">
      <pane xSplit="1" ySplit="7" topLeftCell="B8" activePane="bottomRight" state="frozen"/>
      <selection pane="bottomRight" activeCell="A3" sqref="A3"/>
      <pageMargins left="0.70866141732283472" right="0.16" top="0.74803149606299213" bottom="0.74803149606299213" header="0.31496062992125984" footer="0.31496062992125984"/>
      <pageSetup paperSize="9" scale="54" fitToHeight="2" orientation="portrait" r:id="rId4"/>
      <headerFooter>
        <oddHeader>&amp;R&amp;A</oddHeader>
      </headerFooter>
    </customSheetView>
    <customSheetView guid="{C8A39D3E-4B25-4973-B20C-1A54BBA67784}" scale="80" fitToPage="1">
      <pane xSplit="1" ySplit="8" topLeftCell="B9" activePane="bottomRight" state="frozen"/>
      <selection pane="bottomRight" activeCell="F27" sqref="F27"/>
      <pageMargins left="0.70866141732283472" right="0.16" top="0.74803149606299213" bottom="0.74803149606299213" header="0.31496062992125984" footer="0.31496062992125984"/>
      <pageSetup paperSize="9" scale="54" fitToHeight="2" orientation="portrait" r:id="rId5"/>
      <headerFooter>
        <oddHeader>&amp;R&amp;A</oddHeader>
      </headerFooter>
    </customSheetView>
    <customSheetView guid="{E3262EA8-562E-44B9-BFFB-5EBC5B22F19B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6"/>
      <headerFooter>
        <oddHeader>&amp;R&amp;A</oddHeader>
      </headerFooter>
    </customSheetView>
    <customSheetView guid="{4460BCD8-3C05-426E-9698-F6820D55EEE3}" scale="80" fitToPage="1">
      <pane xSplit="1" ySplit="7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7"/>
      <headerFooter>
        <oddHeader>&amp;R&amp;A</oddHeader>
      </headerFooter>
    </customSheetView>
    <customSheetView guid="{E843BED6-98D2-4548-8F77-8587DAFD58DB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8"/>
      <headerFooter>
        <oddHeader>&amp;R&amp;A</oddHeader>
      </headerFooter>
    </customSheetView>
    <customSheetView guid="{159DED50-27A3-44BF-8DB3-06D9C539FF21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9"/>
      <headerFooter>
        <oddHeader>&amp;R&amp;A</oddHeader>
      </headerFooter>
    </customSheetView>
    <customSheetView guid="{87915686-77E2-4B84-B7FB-E89F8B58248E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10"/>
      <headerFooter>
        <oddHeader>&amp;R&amp;A</oddHeader>
      </headerFooter>
    </customSheetView>
    <customSheetView guid="{89F06BA7-FD3A-4BE9-972C-F223D2D01082}" scale="80" fitToPage="1">
      <pane xSplit="1" ySplit="8" topLeftCell="B39" activePane="bottomRight" state="frozen"/>
      <selection pane="bottomRight" activeCell="F8" sqref="F8"/>
      <pageMargins left="0.75" right="0.75" top="1" bottom="1" header="0.5" footer="0.5"/>
      <pageSetup paperSize="9" scale="38" fitToHeight="2" orientation="portrait" r:id="rId11"/>
      <headerFooter alignWithMargins="0">
        <oddFooter>&amp;L&amp;8&amp;F, &amp;A&amp;R&amp;8&amp;P / &amp;N</oddFooter>
      </headerFooter>
    </customSheetView>
    <customSheetView guid="{73EDCEEC-C5B0-4FCF-90FA-174A57C2032F}" scale="80" fitToPage="1">
      <pane xSplit="1" ySplit="7.8611111111111107" topLeftCell="B9" activePane="bottomRight" state="frozen"/>
      <selection pane="bottomRight" activeCell="C9" sqref="C9"/>
      <pageMargins left="0.75" right="0.75" top="1" bottom="1" header="0.5" footer="0.5"/>
      <pageSetup paperSize="9" scale="38" fitToHeight="2" orientation="portrait" r:id="rId12"/>
      <headerFooter alignWithMargins="0">
        <oddFooter>&amp;L&amp;8&amp;F, &amp;A&amp;R&amp;8&amp;P / &amp;N</oddFooter>
      </headerFooter>
    </customSheetView>
    <customSheetView guid="{94334BC8-2570-42B8-ADF7-19ADBBFA26CF}" scale="80" fitToPage="1">
      <pane xSplit="1" ySplit="8" topLeftCell="B21" activePane="bottomRight" state="frozen"/>
      <selection pane="bottomRight" activeCell="E35" sqref="E35"/>
      <pageMargins left="0.70866141732283472" right="0.16" top="0.74803149606299213" bottom="0.74803149606299213" header="0.31496062992125984" footer="0.31496062992125984"/>
      <pageSetup paperSize="9" scale="54" fitToHeight="2" orientation="portrait" r:id="rId13"/>
      <headerFooter>
        <oddHeader>&amp;R&amp;A</oddHeader>
      </headerFooter>
    </customSheetView>
    <customSheetView guid="{843E3735-A41C-45FE-B6BE-B364410D83B8}" scale="80" fitToPage="1">
      <pane xSplit="1" ySplit="8" topLeftCell="B9" activePane="bottomRight" state="frozen"/>
      <selection pane="bottomRight" activeCell="C7" sqref="C7:H7"/>
      <pageMargins left="0.70866141732283472" right="0.16" top="0.74803149606299213" bottom="0.74803149606299213" header="0.31496062992125984" footer="0.31496062992125984"/>
      <pageSetup paperSize="9" scale="54" fitToHeight="2" orientation="portrait" r:id="rId14"/>
      <headerFooter>
        <oddHeader>&amp;R&amp;A</oddHeader>
      </headerFooter>
    </customSheetView>
    <customSheetView guid="{E2AF14BB-5756-4F81-A3D1-3FDB97C16A82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15"/>
      <headerFooter>
        <oddHeader>&amp;R&amp;A</oddHeader>
      </headerFooter>
    </customSheetView>
    <customSheetView guid="{BE06D538-290D-4079-93F4-60C05A59A225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16"/>
      <headerFooter>
        <oddHeader>&amp;R&amp;A</oddHeader>
      </headerFooter>
    </customSheetView>
    <customSheetView guid="{8958B95F-87BB-49D0-9D17-E99FA44EF787}" scale="80" showPageBreaks="1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17"/>
      <headerFooter>
        <oddHeader>&amp;R&amp;A</oddHeader>
      </headerFooter>
    </customSheetView>
    <customSheetView guid="{6E44FAEB-0855-4681-A45E-7FADABB231D2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18"/>
      <headerFooter>
        <oddHeader>&amp;R&amp;A</oddHeader>
      </headerFooter>
    </customSheetView>
    <customSheetView guid="{7E8C0B39-39D5-4096-B875-40BF42C14E0E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19"/>
      <headerFooter>
        <oddHeader>&amp;R&amp;A</oddHeader>
      </headerFooter>
    </customSheetView>
    <customSheetView guid="{CBD9DADC-E79F-4421-8A82-E1F2B688DDC7}" scale="80" fitToPage="1">
      <pane xSplit="1" ySplit="7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0"/>
      <headerFooter>
        <oddHeader>&amp;R&amp;A</oddHeader>
      </headerFooter>
    </customSheetView>
    <customSheetView guid="{2B410D3A-79CA-4E8B-9CF8-5B7CC826175F}" scale="80" fitToPage="1">
      <pane xSplit="1" ySplit="7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1"/>
      <headerFooter>
        <oddHeader>&amp;R&amp;A</oddHeader>
      </headerFooter>
    </customSheetView>
    <customSheetView guid="{C679A073-3AE9-4FC6-92A9-334CBF9E7A2C}" scale="80" showPageBreaks="1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2"/>
      <headerFooter>
        <oddHeader>&amp;R&amp;A</oddHeader>
      </headerFooter>
    </customSheetView>
    <customSheetView guid="{041E904B-4F41-415B-AE95-132E553AADD6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3"/>
      <headerFooter>
        <oddHeader>&amp;R&amp;A</oddHeader>
      </headerFooter>
    </customSheetView>
    <customSheetView guid="{206C269F-A6AD-4642-8668-A679CCE59AC6}" scale="80" fitToPage="1">
      <pane xSplit="1" ySplit="7" topLeftCell="B8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4"/>
      <headerFooter>
        <oddHeader>&amp;R&amp;A</oddHeader>
      </headerFooter>
    </customSheetView>
    <customSheetView guid="{362EDAC2-EB25-4F5D-8336-31886027AAFB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5"/>
      <headerFooter>
        <oddHeader>&amp;R&amp;A</oddHeader>
      </headerFooter>
    </customSheetView>
    <customSheetView guid="{6B7697D3-444F-4B6E-9B68-E1CCEF2E3090}" scale="80" fitToPage="1">
      <pane xSplit="1" ySplit="8" topLeftCell="B9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4" fitToHeight="2" orientation="portrait" r:id="rId26"/>
      <headerFooter>
        <oddHeader>&amp;R&amp;A</oddHeader>
      </headerFooter>
    </customSheetView>
  </customSheetViews>
  <mergeCells count="5">
    <mergeCell ref="A8:A9"/>
    <mergeCell ref="B8:B9"/>
    <mergeCell ref="C8:E8"/>
    <mergeCell ref="F8:H8"/>
    <mergeCell ref="A53:I53"/>
  </mergeCells>
  <pageMargins left="0.70866141732283472" right="0.16" top="0.74803149606299213" bottom="0.74803149606299213" header="0.31496062992125984" footer="0.31496062992125984"/>
  <pageSetup paperSize="9" scale="53" fitToHeight="2" orientation="portrait" r:id="rId27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68"/>
  <sheetViews>
    <sheetView topLeftCell="A4" zoomScale="80" zoomScaleNormal="71" workbookViewId="0">
      <selection activeCell="I42" sqref="I42"/>
    </sheetView>
  </sheetViews>
  <sheetFormatPr defaultRowHeight="12.75" outlineLevelCol="2"/>
  <cols>
    <col min="1" max="1" width="47" style="108" customWidth="1"/>
    <col min="2" max="2" width="10.28515625" style="241" customWidth="1"/>
    <col min="3" max="3" width="14" style="241" customWidth="1"/>
    <col min="4" max="12" width="13" style="241" customWidth="1" outlineLevel="1"/>
    <col min="13" max="13" width="12.7109375" style="241" customWidth="1" outlineLevel="1"/>
    <col min="14" max="14" width="12.5703125" style="241" customWidth="1" outlineLevel="1"/>
    <col min="15" max="16" width="14" style="108" customWidth="1"/>
    <col min="17" max="17" width="13.7109375" style="302" customWidth="1"/>
    <col min="18" max="18" width="12" style="302" customWidth="1"/>
    <col min="19" max="19" width="14" style="108" customWidth="1" outlineLevel="1"/>
    <col min="20" max="20" width="13" style="108" customWidth="1" outlineLevel="2"/>
    <col min="21" max="23" width="13" style="239" customWidth="1" outlineLevel="2"/>
    <col min="24" max="28" width="13" style="108" customWidth="1" outlineLevel="2"/>
    <col min="29" max="29" width="12.7109375" style="108" customWidth="1" outlineLevel="2"/>
    <col min="30" max="30" width="12.5703125" style="108" customWidth="1" outlineLevel="2"/>
    <col min="31" max="32" width="14" style="108" customWidth="1" outlineLevel="1"/>
    <col min="33" max="33" width="13.7109375" style="108" customWidth="1"/>
    <col min="34" max="16384" width="9.140625" style="108"/>
  </cols>
  <sheetData>
    <row r="1" spans="1:33">
      <c r="A1" s="180" t="str">
        <f ca="1">RIGHT(CELL("filename",A1),LEN(CELL("filename",A1))-FIND("]",CELL("filename",A1),1))</f>
        <v>22</v>
      </c>
      <c r="B1" s="180"/>
    </row>
    <row r="2" spans="1:33" s="37" customFormat="1">
      <c r="A2" s="105">
        <f>Ф1!A65</f>
        <v>0</v>
      </c>
      <c r="B2" s="180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Q2" s="304"/>
      <c r="R2" s="304"/>
      <c r="U2" s="239"/>
      <c r="V2" s="239"/>
      <c r="W2" s="239"/>
    </row>
    <row r="3" spans="1:33" s="37" customFormat="1" ht="25.5">
      <c r="A3" s="326" t="s">
        <v>101</v>
      </c>
      <c r="B3" s="180" t="str">
        <f>Ф1!C16</f>
        <v>Код строки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Q3" s="304"/>
      <c r="R3" s="304"/>
      <c r="U3" s="239"/>
      <c r="V3" s="239"/>
      <c r="W3" s="239"/>
    </row>
    <row r="4" spans="1:33" s="107" customFormat="1">
      <c r="A4" s="17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Q4" s="113"/>
      <c r="R4" s="113"/>
      <c r="U4" s="239"/>
      <c r="V4" s="239"/>
      <c r="W4" s="239"/>
    </row>
    <row r="5" spans="1:33">
      <c r="A5" s="175" t="s">
        <v>13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33">
      <c r="A6" s="306"/>
      <c r="B6" s="306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P6" s="106" t="s">
        <v>104</v>
      </c>
    </row>
    <row r="7" spans="1:33" s="309" customFormat="1" ht="12.75" customHeight="1">
      <c r="A7" s="756"/>
      <c r="B7" s="758" t="s">
        <v>157</v>
      </c>
      <c r="C7" s="753" t="s">
        <v>98</v>
      </c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4"/>
      <c r="Q7" s="308"/>
      <c r="R7" s="308"/>
      <c r="S7" s="753" t="s">
        <v>99</v>
      </c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4"/>
      <c r="AG7" s="308"/>
    </row>
    <row r="8" spans="1:33" s="309" customFormat="1" ht="25.5">
      <c r="A8" s="757"/>
      <c r="B8" s="759"/>
      <c r="C8" s="177" t="s">
        <v>64</v>
      </c>
      <c r="D8" s="26" t="s">
        <v>448</v>
      </c>
      <c r="E8" s="26" t="s">
        <v>449</v>
      </c>
      <c r="F8" s="26" t="s">
        <v>450</v>
      </c>
      <c r="G8" s="26" t="s">
        <v>451</v>
      </c>
      <c r="H8" s="26" t="s">
        <v>452</v>
      </c>
      <c r="I8" s="26" t="s">
        <v>453</v>
      </c>
      <c r="J8" s="26" t="s">
        <v>454</v>
      </c>
      <c r="K8" s="26" t="s">
        <v>455</v>
      </c>
      <c r="L8" s="26" t="s">
        <v>456</v>
      </c>
      <c r="M8" s="26"/>
      <c r="N8" s="26"/>
      <c r="O8" s="109" t="s">
        <v>65</v>
      </c>
      <c r="P8" s="109" t="s">
        <v>66</v>
      </c>
      <c r="Q8" s="308"/>
      <c r="R8" s="308"/>
      <c r="S8" s="177" t="s">
        <v>64</v>
      </c>
      <c r="T8" s="26" t="s">
        <v>448</v>
      </c>
      <c r="U8" s="26" t="s">
        <v>449</v>
      </c>
      <c r="V8" s="26" t="s">
        <v>450</v>
      </c>
      <c r="W8" s="26" t="s">
        <v>451</v>
      </c>
      <c r="X8" s="26" t="s">
        <v>452</v>
      </c>
      <c r="Y8" s="26" t="s">
        <v>453</v>
      </c>
      <c r="Z8" s="26" t="s">
        <v>454</v>
      </c>
      <c r="AA8" s="26" t="s">
        <v>455</v>
      </c>
      <c r="AB8" s="26" t="s">
        <v>456</v>
      </c>
      <c r="AC8" s="26"/>
      <c r="AD8" s="26"/>
      <c r="AE8" s="109" t="s">
        <v>65</v>
      </c>
      <c r="AF8" s="109" t="s">
        <v>66</v>
      </c>
      <c r="AG8" s="308"/>
    </row>
    <row r="9" spans="1:33" s="313" customFormat="1">
      <c r="A9" s="310" t="s">
        <v>4</v>
      </c>
      <c r="B9" s="178"/>
      <c r="C9" s="311">
        <f t="shared" ref="C9:O9" si="0">SUM(C10:C12)</f>
        <v>0</v>
      </c>
      <c r="D9" s="311">
        <f t="shared" si="0"/>
        <v>0</v>
      </c>
      <c r="E9" s="311">
        <f t="shared" si="0"/>
        <v>0</v>
      </c>
      <c r="F9" s="311">
        <f t="shared" si="0"/>
        <v>0</v>
      </c>
      <c r="G9" s="311">
        <f t="shared" si="0"/>
        <v>0</v>
      </c>
      <c r="H9" s="311">
        <f t="shared" si="0"/>
        <v>0</v>
      </c>
      <c r="I9" s="311">
        <f t="shared" si="0"/>
        <v>0</v>
      </c>
      <c r="J9" s="311">
        <f t="shared" si="0"/>
        <v>0</v>
      </c>
      <c r="K9" s="311">
        <f t="shared" si="0"/>
        <v>0</v>
      </c>
      <c r="L9" s="311">
        <f t="shared" si="0"/>
        <v>0</v>
      </c>
      <c r="M9" s="311">
        <f t="shared" si="0"/>
        <v>0</v>
      </c>
      <c r="N9" s="311">
        <f t="shared" si="0"/>
        <v>0</v>
      </c>
      <c r="O9" s="311">
        <f t="shared" si="0"/>
        <v>0</v>
      </c>
      <c r="P9" s="311">
        <f t="shared" ref="P9:P17" si="1">SUM(C9+O9)</f>
        <v>0</v>
      </c>
      <c r="Q9" s="312"/>
      <c r="R9" s="312"/>
      <c r="S9" s="311">
        <f t="shared" ref="S9:AE9" si="2">SUM(S10:S12)</f>
        <v>0</v>
      </c>
      <c r="T9" s="311">
        <f t="shared" si="2"/>
        <v>0</v>
      </c>
      <c r="U9" s="311">
        <f t="shared" si="2"/>
        <v>0</v>
      </c>
      <c r="V9" s="311">
        <f t="shared" si="2"/>
        <v>0</v>
      </c>
      <c r="W9" s="311">
        <f t="shared" si="2"/>
        <v>0</v>
      </c>
      <c r="X9" s="311">
        <f t="shared" si="2"/>
        <v>0</v>
      </c>
      <c r="Y9" s="311">
        <f t="shared" si="2"/>
        <v>0</v>
      </c>
      <c r="Z9" s="311">
        <f t="shared" si="2"/>
        <v>0</v>
      </c>
      <c r="AA9" s="311">
        <f t="shared" si="2"/>
        <v>0</v>
      </c>
      <c r="AB9" s="311">
        <f t="shared" si="2"/>
        <v>0</v>
      </c>
      <c r="AC9" s="311">
        <f t="shared" si="2"/>
        <v>0</v>
      </c>
      <c r="AD9" s="311">
        <f t="shared" si="2"/>
        <v>0</v>
      </c>
      <c r="AE9" s="311">
        <f t="shared" si="2"/>
        <v>0</v>
      </c>
      <c r="AF9" s="311">
        <f t="shared" ref="AF9:AF17" si="3">SUM(S9+AE9)</f>
        <v>0</v>
      </c>
      <c r="AG9" s="312"/>
    </row>
    <row r="10" spans="1:33">
      <c r="A10" s="314" t="s">
        <v>5</v>
      </c>
      <c r="B10" s="178" t="s">
        <v>125</v>
      </c>
      <c r="C10" s="311">
        <f>SUM(D10:N10)</f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117"/>
      <c r="P10" s="311">
        <f t="shared" si="1"/>
        <v>0</v>
      </c>
      <c r="S10" s="311">
        <f>SUM(T10:AD10)</f>
        <v>0</v>
      </c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117"/>
      <c r="AF10" s="311">
        <f t="shared" si="3"/>
        <v>0</v>
      </c>
      <c r="AG10" s="302"/>
    </row>
    <row r="11" spans="1:33">
      <c r="A11" s="314" t="s">
        <v>6</v>
      </c>
      <c r="B11" s="178"/>
      <c r="C11" s="311">
        <f>SUM(D11:N11)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311"/>
      <c r="P11" s="311">
        <f t="shared" si="1"/>
        <v>0</v>
      </c>
      <c r="S11" s="311">
        <f>SUM(T11:AD11)</f>
        <v>0</v>
      </c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311"/>
      <c r="AF11" s="311">
        <f t="shared" si="3"/>
        <v>0</v>
      </c>
      <c r="AG11" s="302"/>
    </row>
    <row r="12" spans="1:33">
      <c r="A12" s="314" t="s">
        <v>14</v>
      </c>
      <c r="B12" s="178"/>
      <c r="C12" s="311">
        <f>SUM(D12:N12)</f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311"/>
      <c r="P12" s="311">
        <f t="shared" si="1"/>
        <v>0</v>
      </c>
      <c r="S12" s="311">
        <f>SUM(T12:AD12)</f>
        <v>0</v>
      </c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311"/>
      <c r="AF12" s="311">
        <f t="shared" si="3"/>
        <v>0</v>
      </c>
      <c r="AG12" s="302"/>
    </row>
    <row r="13" spans="1:33">
      <c r="A13" s="315" t="s">
        <v>3</v>
      </c>
      <c r="B13" s="178" t="s">
        <v>125</v>
      </c>
      <c r="C13" s="311">
        <f>SUM(C14:C15)</f>
        <v>0</v>
      </c>
      <c r="D13" s="311">
        <f t="shared" ref="D13:O13" si="4">SUM(D14:D15)</f>
        <v>0</v>
      </c>
      <c r="E13" s="311">
        <f t="shared" si="4"/>
        <v>0</v>
      </c>
      <c r="F13" s="311">
        <f t="shared" si="4"/>
        <v>0</v>
      </c>
      <c r="G13" s="311">
        <f t="shared" si="4"/>
        <v>0</v>
      </c>
      <c r="H13" s="311">
        <f t="shared" si="4"/>
        <v>0</v>
      </c>
      <c r="I13" s="311">
        <f t="shared" si="4"/>
        <v>0</v>
      </c>
      <c r="J13" s="311">
        <f t="shared" si="4"/>
        <v>0</v>
      </c>
      <c r="K13" s="311">
        <f t="shared" si="4"/>
        <v>0</v>
      </c>
      <c r="L13" s="311">
        <f t="shared" si="4"/>
        <v>0</v>
      </c>
      <c r="M13" s="311">
        <f t="shared" si="4"/>
        <v>0</v>
      </c>
      <c r="N13" s="311">
        <f t="shared" si="4"/>
        <v>0</v>
      </c>
      <c r="O13" s="311">
        <f t="shared" si="4"/>
        <v>0</v>
      </c>
      <c r="P13" s="179">
        <f t="shared" si="1"/>
        <v>0</v>
      </c>
      <c r="S13" s="311">
        <f>SUM(S14:S15)</f>
        <v>0</v>
      </c>
      <c r="T13" s="311">
        <f t="shared" ref="T13:AE13" si="5">SUM(T14:T15)</f>
        <v>0</v>
      </c>
      <c r="U13" s="311">
        <f t="shared" si="5"/>
        <v>0</v>
      </c>
      <c r="V13" s="311">
        <f t="shared" si="5"/>
        <v>0</v>
      </c>
      <c r="W13" s="311">
        <f t="shared" si="5"/>
        <v>0</v>
      </c>
      <c r="X13" s="311">
        <f t="shared" si="5"/>
        <v>0</v>
      </c>
      <c r="Y13" s="311">
        <f t="shared" si="5"/>
        <v>0</v>
      </c>
      <c r="Z13" s="311">
        <f t="shared" si="5"/>
        <v>0</v>
      </c>
      <c r="AA13" s="311">
        <f>SUM(AA14:AA15)</f>
        <v>0</v>
      </c>
      <c r="AB13" s="311">
        <f t="shared" si="5"/>
        <v>0</v>
      </c>
      <c r="AC13" s="311">
        <f t="shared" si="5"/>
        <v>0</v>
      </c>
      <c r="AD13" s="311">
        <f t="shared" si="5"/>
        <v>0</v>
      </c>
      <c r="AE13" s="311">
        <f t="shared" si="5"/>
        <v>0</v>
      </c>
      <c r="AF13" s="179">
        <f t="shared" si="3"/>
        <v>0</v>
      </c>
      <c r="AG13" s="302"/>
    </row>
    <row r="14" spans="1:33">
      <c r="A14" s="316" t="s">
        <v>158</v>
      </c>
      <c r="B14" s="178"/>
      <c r="C14" s="311">
        <f>SUM(D14:N14)</f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311"/>
      <c r="P14" s="311">
        <f t="shared" si="1"/>
        <v>0</v>
      </c>
      <c r="S14" s="311">
        <f>SUM(T14:AD14)</f>
        <v>0</v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311"/>
      <c r="AF14" s="311">
        <f t="shared" si="3"/>
        <v>0</v>
      </c>
      <c r="AG14" s="302"/>
    </row>
    <row r="15" spans="1:33">
      <c r="A15" s="316" t="s">
        <v>158</v>
      </c>
      <c r="B15" s="178" t="s">
        <v>125</v>
      </c>
      <c r="C15" s="311">
        <f>SUM(D15:N15)</f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311"/>
      <c r="P15" s="311">
        <f t="shared" si="1"/>
        <v>0</v>
      </c>
      <c r="S15" s="311">
        <f>SUM(T15:AD15)</f>
        <v>0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311"/>
      <c r="AF15" s="311">
        <f t="shared" si="3"/>
        <v>0</v>
      </c>
      <c r="AG15" s="302"/>
    </row>
    <row r="16" spans="1:33" ht="13.5">
      <c r="A16" s="114" t="s">
        <v>68</v>
      </c>
      <c r="B16" s="178"/>
      <c r="C16" s="311">
        <f>SUM(D16:N16)</f>
        <v>0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112">
        <f t="shared" si="1"/>
        <v>0</v>
      </c>
      <c r="Q16" s="113"/>
      <c r="R16" s="111"/>
      <c r="S16" s="311">
        <f>SUM(T16:AD16)</f>
        <v>0</v>
      </c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112">
        <f t="shared" si="3"/>
        <v>0</v>
      </c>
      <c r="AG16" s="113"/>
    </row>
    <row r="17" spans="1:33">
      <c r="A17" s="110" t="s">
        <v>18</v>
      </c>
      <c r="B17" s="178"/>
      <c r="C17" s="311">
        <f>SUM(D17:N17)</f>
        <v>0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>
        <f t="shared" si="1"/>
        <v>0</v>
      </c>
      <c r="S17" s="311">
        <f>SUM(T17:AD17)</f>
        <v>0</v>
      </c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>
        <f t="shared" si="3"/>
        <v>0</v>
      </c>
      <c r="AG17" s="302"/>
    </row>
    <row r="18" spans="1:33">
      <c r="A18" s="317" t="s">
        <v>8</v>
      </c>
      <c r="B18" s="178"/>
      <c r="C18" s="311">
        <f t="shared" ref="C18:P18" si="6">SUM(C9+C13+C16+C17)</f>
        <v>0</v>
      </c>
      <c r="D18" s="311">
        <f t="shared" si="6"/>
        <v>0</v>
      </c>
      <c r="E18" s="311">
        <f t="shared" si="6"/>
        <v>0</v>
      </c>
      <c r="F18" s="311">
        <f t="shared" si="6"/>
        <v>0</v>
      </c>
      <c r="G18" s="311">
        <f t="shared" si="6"/>
        <v>0</v>
      </c>
      <c r="H18" s="311">
        <f t="shared" si="6"/>
        <v>0</v>
      </c>
      <c r="I18" s="311">
        <f t="shared" si="6"/>
        <v>0</v>
      </c>
      <c r="J18" s="311">
        <f t="shared" si="6"/>
        <v>0</v>
      </c>
      <c r="K18" s="311">
        <f t="shared" si="6"/>
        <v>0</v>
      </c>
      <c r="L18" s="311">
        <f t="shared" si="6"/>
        <v>0</v>
      </c>
      <c r="M18" s="311">
        <f t="shared" si="6"/>
        <v>0</v>
      </c>
      <c r="N18" s="311">
        <f t="shared" si="6"/>
        <v>0</v>
      </c>
      <c r="O18" s="311">
        <f t="shared" si="6"/>
        <v>0</v>
      </c>
      <c r="P18" s="311">
        <f t="shared" si="6"/>
        <v>0</v>
      </c>
      <c r="Q18" s="302">
        <f>P18-Ф1!P65</f>
        <v>0</v>
      </c>
      <c r="S18" s="311">
        <f>SUM(S9+S13+S16+S17)</f>
        <v>0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>
        <f>SUM(AE9+AE13+AE16+AE17)</f>
        <v>0</v>
      </c>
      <c r="AF18" s="311">
        <f>SUM(AF9+AF13+AF16+AF17)</f>
        <v>0</v>
      </c>
      <c r="AG18" s="302">
        <f>AF18-Ф1!Q65</f>
        <v>0</v>
      </c>
    </row>
    <row r="19" spans="1:33">
      <c r="A19" s="318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302"/>
      <c r="P19" s="30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302"/>
      <c r="AF19" s="302"/>
      <c r="AG19" s="302"/>
    </row>
    <row r="20" spans="1:33"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G20" s="302"/>
    </row>
    <row r="21" spans="1:33">
      <c r="A21" s="319" t="s">
        <v>97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1"/>
      <c r="P21" s="106" t="s">
        <v>105</v>
      </c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1"/>
      <c r="AF21" s="106" t="s">
        <v>105</v>
      </c>
      <c r="AG21" s="302"/>
    </row>
    <row r="22" spans="1:33" ht="12.75" customHeight="1">
      <c r="A22" s="749"/>
      <c r="B22" s="749" t="s">
        <v>107</v>
      </c>
      <c r="C22" s="760" t="s">
        <v>98</v>
      </c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S22" s="755" t="s">
        <v>99</v>
      </c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4"/>
      <c r="AG22" s="302"/>
    </row>
    <row r="23" spans="1:33" ht="25.5">
      <c r="A23" s="749"/>
      <c r="B23" s="749"/>
      <c r="C23" s="177" t="s">
        <v>64</v>
      </c>
      <c r="D23" s="26" t="s">
        <v>448</v>
      </c>
      <c r="E23" s="26" t="s">
        <v>449</v>
      </c>
      <c r="F23" s="26" t="s">
        <v>450</v>
      </c>
      <c r="G23" s="26" t="s">
        <v>451</v>
      </c>
      <c r="H23" s="26" t="s">
        <v>452</v>
      </c>
      <c r="I23" s="26" t="s">
        <v>453</v>
      </c>
      <c r="J23" s="26" t="s">
        <v>454</v>
      </c>
      <c r="K23" s="26" t="s">
        <v>455</v>
      </c>
      <c r="L23" s="26" t="s">
        <v>456</v>
      </c>
      <c r="M23" s="26"/>
      <c r="N23" s="26"/>
      <c r="O23" s="109" t="s">
        <v>65</v>
      </c>
      <c r="P23" s="109" t="s">
        <v>66</v>
      </c>
      <c r="S23" s="177" t="s">
        <v>64</v>
      </c>
      <c r="T23" s="26" t="s">
        <v>448</v>
      </c>
      <c r="U23" s="26" t="s">
        <v>449</v>
      </c>
      <c r="V23" s="26" t="s">
        <v>450</v>
      </c>
      <c r="W23" s="26" t="s">
        <v>451</v>
      </c>
      <c r="X23" s="26" t="s">
        <v>452</v>
      </c>
      <c r="Y23" s="26" t="s">
        <v>453</v>
      </c>
      <c r="Z23" s="26" t="s">
        <v>454</v>
      </c>
      <c r="AA23" s="26" t="s">
        <v>455</v>
      </c>
      <c r="AB23" s="26" t="s">
        <v>456</v>
      </c>
      <c r="AC23" s="26"/>
      <c r="AD23" s="26"/>
      <c r="AE23" s="109" t="s">
        <v>65</v>
      </c>
      <c r="AF23" s="109" t="s">
        <v>66</v>
      </c>
      <c r="AG23" s="302"/>
    </row>
    <row r="24" spans="1:33">
      <c r="A24" s="114" t="s">
        <v>30</v>
      </c>
      <c r="B24" s="178" t="s">
        <v>109</v>
      </c>
      <c r="C24" s="311">
        <f t="shared" ref="C24:C31" si="7">SUM(D24:N24)</f>
        <v>0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322"/>
      <c r="P24" s="323">
        <f>C24+O24</f>
        <v>0</v>
      </c>
      <c r="S24" s="311">
        <f t="shared" ref="S24:S31" si="8">SUM(T24:AD24)</f>
        <v>0</v>
      </c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322"/>
      <c r="AF24" s="323">
        <f>S24+AE24</f>
        <v>0</v>
      </c>
      <c r="AG24" s="302"/>
    </row>
    <row r="25" spans="1:33">
      <c r="A25" s="114" t="s">
        <v>32</v>
      </c>
      <c r="B25" s="178" t="s">
        <v>110</v>
      </c>
      <c r="C25" s="311">
        <f t="shared" si="7"/>
        <v>0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322"/>
      <c r="P25" s="323">
        <f t="shared" ref="P25:P31" si="9">C25+O25</f>
        <v>0</v>
      </c>
      <c r="S25" s="311">
        <f t="shared" si="8"/>
        <v>0</v>
      </c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322"/>
      <c r="AF25" s="323">
        <f t="shared" ref="AF25:AF31" si="10">S25+AE25</f>
        <v>0</v>
      </c>
      <c r="AG25" s="302"/>
    </row>
    <row r="26" spans="1:33">
      <c r="A26" s="114" t="s">
        <v>52</v>
      </c>
      <c r="B26" s="178" t="s">
        <v>111</v>
      </c>
      <c r="C26" s="311">
        <f t="shared" si="7"/>
        <v>0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322"/>
      <c r="P26" s="323">
        <f t="shared" si="9"/>
        <v>0</v>
      </c>
      <c r="S26" s="311">
        <f t="shared" si="8"/>
        <v>0</v>
      </c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322"/>
      <c r="AF26" s="323">
        <f t="shared" si="10"/>
        <v>0</v>
      </c>
      <c r="AG26" s="302"/>
    </row>
    <row r="27" spans="1:33">
      <c r="A27" s="114" t="s">
        <v>49</v>
      </c>
      <c r="B27" s="178" t="s">
        <v>112</v>
      </c>
      <c r="C27" s="311">
        <f t="shared" si="7"/>
        <v>0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322"/>
      <c r="P27" s="323">
        <f t="shared" si="9"/>
        <v>0</v>
      </c>
      <c r="S27" s="311">
        <f t="shared" si="8"/>
        <v>0</v>
      </c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322"/>
      <c r="AF27" s="323">
        <f t="shared" si="10"/>
        <v>0</v>
      </c>
      <c r="AG27" s="302"/>
    </row>
    <row r="28" spans="1:33">
      <c r="A28" s="114" t="s">
        <v>31</v>
      </c>
      <c r="B28" s="178" t="s">
        <v>113</v>
      </c>
      <c r="C28" s="311">
        <f t="shared" si="7"/>
        <v>0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322"/>
      <c r="P28" s="323">
        <f t="shared" si="9"/>
        <v>0</v>
      </c>
      <c r="S28" s="311">
        <f t="shared" si="8"/>
        <v>0</v>
      </c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322"/>
      <c r="AF28" s="323">
        <f t="shared" si="10"/>
        <v>0</v>
      </c>
      <c r="AG28" s="302"/>
    </row>
    <row r="29" spans="1:33">
      <c r="A29" s="114" t="s">
        <v>33</v>
      </c>
      <c r="B29" s="178" t="s">
        <v>114</v>
      </c>
      <c r="C29" s="311">
        <f t="shared" si="7"/>
        <v>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322"/>
      <c r="P29" s="323">
        <f t="shared" si="9"/>
        <v>0</v>
      </c>
      <c r="S29" s="311">
        <f t="shared" si="8"/>
        <v>0</v>
      </c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322"/>
      <c r="AF29" s="323">
        <f t="shared" si="10"/>
        <v>0</v>
      </c>
      <c r="AG29" s="302"/>
    </row>
    <row r="30" spans="1:33">
      <c r="A30" s="114" t="s">
        <v>53</v>
      </c>
      <c r="B30" s="178" t="s">
        <v>115</v>
      </c>
      <c r="C30" s="311">
        <f t="shared" si="7"/>
        <v>0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322"/>
      <c r="P30" s="323">
        <f t="shared" si="9"/>
        <v>0</v>
      </c>
      <c r="S30" s="311">
        <f t="shared" si="8"/>
        <v>0</v>
      </c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322"/>
      <c r="AF30" s="323">
        <f t="shared" si="10"/>
        <v>0</v>
      </c>
      <c r="AG30" s="302"/>
    </row>
    <row r="31" spans="1:33">
      <c r="A31" s="114" t="s">
        <v>88</v>
      </c>
      <c r="B31" s="178" t="s">
        <v>116</v>
      </c>
      <c r="C31" s="311">
        <f t="shared" si="7"/>
        <v>0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322"/>
      <c r="P31" s="323">
        <f t="shared" si="9"/>
        <v>0</v>
      </c>
      <c r="S31" s="311">
        <f t="shared" si="8"/>
        <v>0</v>
      </c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322"/>
      <c r="AF31" s="323">
        <f t="shared" si="10"/>
        <v>0</v>
      </c>
      <c r="AG31" s="302"/>
    </row>
    <row r="32" spans="1:33">
      <c r="A32" s="176" t="s">
        <v>9</v>
      </c>
      <c r="B32" s="178" t="s">
        <v>117</v>
      </c>
      <c r="C32" s="311">
        <f>SUM(C24:C31)</f>
        <v>0</v>
      </c>
      <c r="D32" s="311">
        <f t="shared" ref="D32:N32" si="11">SUM(D24:D31)</f>
        <v>0</v>
      </c>
      <c r="E32" s="311">
        <f t="shared" si="11"/>
        <v>0</v>
      </c>
      <c r="F32" s="311">
        <f t="shared" si="11"/>
        <v>0</v>
      </c>
      <c r="G32" s="311">
        <f t="shared" si="11"/>
        <v>0</v>
      </c>
      <c r="H32" s="311">
        <f t="shared" si="11"/>
        <v>0</v>
      </c>
      <c r="I32" s="311">
        <f t="shared" si="11"/>
        <v>0</v>
      </c>
      <c r="J32" s="311">
        <f t="shared" si="11"/>
        <v>0</v>
      </c>
      <c r="K32" s="311">
        <f t="shared" si="11"/>
        <v>0</v>
      </c>
      <c r="L32" s="311">
        <f t="shared" si="11"/>
        <v>0</v>
      </c>
      <c r="M32" s="311">
        <f t="shared" si="11"/>
        <v>0</v>
      </c>
      <c r="N32" s="311">
        <f t="shared" si="11"/>
        <v>0</v>
      </c>
      <c r="O32" s="311">
        <f>SUM(O24:O31)</f>
        <v>0</v>
      </c>
      <c r="P32" s="311">
        <f>SUM(P24:P31)</f>
        <v>0</v>
      </c>
      <c r="S32" s="311">
        <f>SUM(S24:S31)</f>
        <v>0</v>
      </c>
      <c r="T32" s="311">
        <f t="shared" ref="T32:AD32" si="12">SUM(T24:T31)</f>
        <v>0</v>
      </c>
      <c r="U32" s="311">
        <f t="shared" si="12"/>
        <v>0</v>
      </c>
      <c r="V32" s="311">
        <f t="shared" si="12"/>
        <v>0</v>
      </c>
      <c r="W32" s="311">
        <f t="shared" si="12"/>
        <v>0</v>
      </c>
      <c r="X32" s="311">
        <f t="shared" si="12"/>
        <v>0</v>
      </c>
      <c r="Y32" s="311">
        <f t="shared" si="12"/>
        <v>0</v>
      </c>
      <c r="Z32" s="311">
        <f t="shared" si="12"/>
        <v>0</v>
      </c>
      <c r="AA32" s="311">
        <f t="shared" si="12"/>
        <v>0</v>
      </c>
      <c r="AB32" s="311">
        <f t="shared" si="12"/>
        <v>0</v>
      </c>
      <c r="AC32" s="311">
        <f t="shared" si="12"/>
        <v>0</v>
      </c>
      <c r="AD32" s="311">
        <f t="shared" si="12"/>
        <v>0</v>
      </c>
      <c r="AE32" s="311">
        <f>SUM(AE24:AE31)</f>
        <v>0</v>
      </c>
      <c r="AF32" s="311">
        <f>SUM(AF24:AF31)</f>
        <v>0</v>
      </c>
      <c r="AG32" s="302"/>
    </row>
    <row r="33" spans="1:33">
      <c r="A33" s="324" t="s">
        <v>84</v>
      </c>
      <c r="B33" s="324"/>
      <c r="C33" s="302">
        <f t="shared" ref="C33:P33" si="13">C32-C17</f>
        <v>0</v>
      </c>
      <c r="D33" s="302">
        <f t="shared" si="13"/>
        <v>0</v>
      </c>
      <c r="E33" s="302">
        <f t="shared" si="13"/>
        <v>0</v>
      </c>
      <c r="F33" s="302">
        <f t="shared" si="13"/>
        <v>0</v>
      </c>
      <c r="G33" s="302">
        <f t="shared" si="13"/>
        <v>0</v>
      </c>
      <c r="H33" s="302">
        <f t="shared" si="13"/>
        <v>0</v>
      </c>
      <c r="I33" s="302">
        <f t="shared" si="13"/>
        <v>0</v>
      </c>
      <c r="J33" s="302">
        <f t="shared" si="13"/>
        <v>0</v>
      </c>
      <c r="K33" s="302">
        <f t="shared" si="13"/>
        <v>0</v>
      </c>
      <c r="L33" s="302">
        <f t="shared" si="13"/>
        <v>0</v>
      </c>
      <c r="M33" s="302">
        <f t="shared" si="13"/>
        <v>0</v>
      </c>
      <c r="N33" s="302">
        <f t="shared" si="13"/>
        <v>0</v>
      </c>
      <c r="O33" s="302">
        <f t="shared" si="13"/>
        <v>0</v>
      </c>
      <c r="P33" s="302">
        <f t="shared" si="13"/>
        <v>0</v>
      </c>
      <c r="S33" s="302">
        <f t="shared" ref="S33:AF33" si="14">S32-S17</f>
        <v>0</v>
      </c>
      <c r="T33" s="302">
        <f t="shared" si="14"/>
        <v>0</v>
      </c>
      <c r="U33" s="302">
        <f t="shared" si="14"/>
        <v>0</v>
      </c>
      <c r="V33" s="302">
        <f t="shared" si="14"/>
        <v>0</v>
      </c>
      <c r="W33" s="302">
        <f t="shared" si="14"/>
        <v>0</v>
      </c>
      <c r="X33" s="302">
        <f t="shared" si="14"/>
        <v>0</v>
      </c>
      <c r="Y33" s="302">
        <f t="shared" si="14"/>
        <v>0</v>
      </c>
      <c r="Z33" s="302">
        <f t="shared" si="14"/>
        <v>0</v>
      </c>
      <c r="AA33" s="302">
        <f t="shared" si="14"/>
        <v>0</v>
      </c>
      <c r="AB33" s="302">
        <f t="shared" si="14"/>
        <v>0</v>
      </c>
      <c r="AC33" s="302">
        <f t="shared" si="14"/>
        <v>0</v>
      </c>
      <c r="AD33" s="302">
        <f t="shared" si="14"/>
        <v>0</v>
      </c>
      <c r="AE33" s="302">
        <f t="shared" si="14"/>
        <v>0</v>
      </c>
      <c r="AF33" s="302">
        <f t="shared" si="14"/>
        <v>0</v>
      </c>
      <c r="AG33" s="302"/>
    </row>
    <row r="34" spans="1:33">
      <c r="O34" s="302"/>
      <c r="S34" s="240"/>
      <c r="T34" s="240"/>
    </row>
    <row r="35" spans="1:33">
      <c r="S35" s="240"/>
      <c r="T35" s="240"/>
    </row>
    <row r="36" spans="1:33">
      <c r="A36" s="107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107"/>
      <c r="P36" s="107"/>
      <c r="S36" s="240"/>
      <c r="T36" s="240"/>
    </row>
    <row r="37" spans="1:33">
      <c r="A37" s="107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107"/>
      <c r="P37" s="107"/>
      <c r="S37" s="240"/>
      <c r="T37" s="240"/>
    </row>
    <row r="38" spans="1:33">
      <c r="A38" s="107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107"/>
      <c r="P38" s="107"/>
      <c r="S38" s="240"/>
      <c r="T38" s="240"/>
      <c r="V38" s="240"/>
      <c r="W38" s="240"/>
    </row>
    <row r="39" spans="1:33">
      <c r="A39" s="107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107"/>
      <c r="P39" s="107"/>
      <c r="S39" s="240"/>
      <c r="T39" s="240"/>
      <c r="V39" s="240"/>
      <c r="W39" s="240"/>
    </row>
    <row r="40" spans="1:33">
      <c r="A40" s="107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107"/>
      <c r="P40" s="107"/>
      <c r="S40" s="240"/>
      <c r="T40" s="240"/>
      <c r="V40" s="240"/>
      <c r="W40" s="240"/>
    </row>
    <row r="41" spans="1:33">
      <c r="S41" s="240"/>
      <c r="T41" s="240"/>
    </row>
    <row r="42" spans="1:33">
      <c r="S42" s="240"/>
      <c r="T42" s="240"/>
    </row>
    <row r="43" spans="1:33">
      <c r="S43" s="240"/>
      <c r="T43" s="240"/>
    </row>
    <row r="44" spans="1:3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Q44" s="108"/>
      <c r="R44" s="108"/>
      <c r="S44" s="240"/>
      <c r="T44" s="240"/>
      <c r="U44" s="108"/>
      <c r="V44" s="108"/>
      <c r="W44" s="108"/>
    </row>
    <row r="45" spans="1:3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Q45" s="108"/>
      <c r="R45" s="108"/>
      <c r="S45" s="240"/>
      <c r="T45" s="240"/>
      <c r="U45" s="108"/>
      <c r="V45" s="108"/>
      <c r="W45" s="108"/>
    </row>
    <row r="46" spans="1:3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Q46" s="108"/>
      <c r="R46" s="108"/>
      <c r="S46" s="240"/>
      <c r="T46" s="240"/>
      <c r="U46" s="108"/>
      <c r="V46" s="108"/>
      <c r="W46" s="108"/>
    </row>
    <row r="47" spans="1:33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Q47" s="108"/>
      <c r="R47" s="108"/>
      <c r="S47" s="240"/>
      <c r="T47" s="240"/>
      <c r="U47" s="108"/>
      <c r="V47" s="108"/>
      <c r="W47" s="108"/>
    </row>
    <row r="48" spans="1:3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Q48" s="108"/>
      <c r="R48" s="108"/>
      <c r="S48" s="240"/>
      <c r="T48" s="240"/>
      <c r="U48" s="108"/>
      <c r="V48" s="108"/>
      <c r="W48" s="108"/>
    </row>
    <row r="52" spans="2:23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Q52" s="108"/>
      <c r="R52" s="108"/>
      <c r="S52" s="240"/>
      <c r="T52" s="240"/>
      <c r="U52" s="108"/>
      <c r="V52" s="108"/>
      <c r="W52" s="108"/>
    </row>
    <row r="53" spans="2:23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Q53" s="108"/>
      <c r="R53" s="108"/>
      <c r="S53" s="240"/>
      <c r="T53" s="240"/>
      <c r="U53" s="108"/>
      <c r="V53" s="108"/>
      <c r="W53" s="108"/>
    </row>
    <row r="54" spans="2:23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Q54" s="108"/>
      <c r="R54" s="108"/>
      <c r="S54" s="240"/>
      <c r="T54" s="240"/>
      <c r="U54" s="108"/>
      <c r="V54" s="108"/>
      <c r="W54" s="108"/>
    </row>
    <row r="55" spans="2:23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Q55" s="108"/>
      <c r="R55" s="108"/>
      <c r="S55" s="240"/>
      <c r="T55" s="240"/>
      <c r="U55" s="108"/>
      <c r="V55" s="108"/>
      <c r="W55" s="108"/>
    </row>
    <row r="56" spans="2:23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Q56" s="108"/>
      <c r="R56" s="108"/>
      <c r="S56" s="240"/>
      <c r="T56" s="240"/>
      <c r="U56" s="108"/>
      <c r="V56" s="108"/>
      <c r="W56" s="108"/>
    </row>
    <row r="57" spans="2:23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Q57" s="108"/>
      <c r="R57" s="108"/>
      <c r="S57" s="240"/>
      <c r="T57" s="240"/>
      <c r="U57" s="108"/>
      <c r="V57" s="108"/>
      <c r="W57" s="108"/>
    </row>
    <row r="58" spans="2:23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Q58" s="108"/>
      <c r="R58" s="108"/>
      <c r="S58" s="240"/>
      <c r="T58" s="240"/>
      <c r="U58" s="108"/>
      <c r="V58" s="108"/>
      <c r="W58" s="108"/>
    </row>
    <row r="59" spans="2:23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Q59" s="108"/>
      <c r="R59" s="108"/>
      <c r="S59" s="240"/>
      <c r="T59" s="240"/>
      <c r="U59" s="108"/>
      <c r="V59" s="108"/>
      <c r="W59" s="108"/>
    </row>
    <row r="60" spans="2:23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Q60" s="108"/>
      <c r="R60" s="108"/>
      <c r="S60" s="240"/>
      <c r="T60" s="240"/>
      <c r="U60" s="108"/>
      <c r="V60" s="108"/>
      <c r="W60" s="108"/>
    </row>
    <row r="61" spans="2:23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Q61" s="108"/>
      <c r="R61" s="108"/>
      <c r="S61" s="240"/>
      <c r="T61" s="240"/>
      <c r="U61" s="108"/>
      <c r="V61" s="108"/>
      <c r="W61" s="108"/>
    </row>
    <row r="62" spans="2:23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Q62" s="108"/>
      <c r="R62" s="108"/>
      <c r="S62" s="240"/>
      <c r="T62" s="240"/>
      <c r="U62" s="108"/>
      <c r="V62" s="108"/>
      <c r="W62" s="108"/>
    </row>
    <row r="63" spans="2:23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Q63" s="108"/>
      <c r="R63" s="108"/>
      <c r="S63" s="240"/>
      <c r="T63" s="240"/>
      <c r="U63" s="108"/>
      <c r="V63" s="108"/>
      <c r="W63" s="108"/>
    </row>
    <row r="64" spans="2:23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Q64" s="108"/>
      <c r="R64" s="108"/>
      <c r="S64" s="240"/>
      <c r="T64" s="240"/>
      <c r="U64" s="108"/>
      <c r="V64" s="108"/>
      <c r="W64" s="108"/>
    </row>
    <row r="65" spans="2:23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Q65" s="108"/>
      <c r="R65" s="108"/>
      <c r="S65" s="240"/>
      <c r="T65" s="240"/>
      <c r="U65" s="108"/>
      <c r="V65" s="108"/>
      <c r="W65" s="108"/>
    </row>
    <row r="66" spans="2:23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Q66" s="108"/>
      <c r="R66" s="108"/>
      <c r="S66" s="240"/>
      <c r="T66" s="240"/>
      <c r="U66" s="108"/>
      <c r="V66" s="108"/>
      <c r="W66" s="108"/>
    </row>
    <row r="67" spans="2:23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Q67" s="108"/>
      <c r="R67" s="108"/>
      <c r="S67" s="240"/>
      <c r="T67" s="240"/>
      <c r="U67" s="108"/>
      <c r="V67" s="108"/>
      <c r="W67" s="108"/>
    </row>
    <row r="68" spans="2:23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Q68" s="108"/>
      <c r="R68" s="108"/>
      <c r="S68" s="240"/>
      <c r="T68" s="240"/>
      <c r="U68" s="108"/>
      <c r="V68" s="108"/>
      <c r="W68" s="108"/>
    </row>
  </sheetData>
  <customSheetViews>
    <customSheetView guid="{81D29F22-0945-4735-81E6-26CDBA62C7DA}" scale="80" fitToPage="1">
      <pane xSplit="1" ySplit="6" topLeftCell="B37" activePane="bottomRight" state="frozen"/>
      <selection pane="bottomRight" activeCell="AW17" sqref="AW17"/>
      <pageMargins left="0.51" right="0.16" top="0.74803149606299213" bottom="0.74803149606299213" header="0.31496062992125984" footer="0.31496062992125984"/>
      <pageSetup paperSize="9" scale="12" orientation="portrait" r:id="rId1"/>
      <headerFooter>
        <oddHeader>&amp;R&amp;A</oddHeader>
      </headerFooter>
    </customSheetView>
    <customSheetView guid="{E0BB918B-ACEA-4F4E-8E3C-EB80942F9247}" scale="80" fitToPage="1">
      <pane xSplit="1" ySplit="7" topLeftCell="B8" activePane="bottomRight" state="frozen"/>
      <selection pane="bottomRight" activeCell="AV51" sqref="AV51"/>
      <pageMargins left="0.51" right="0.16" top="0.74803149606299213" bottom="0.74803149606299213" header="0.31496062992125984" footer="0.31496062992125984"/>
      <pageSetup paperSize="9" scale="12" orientation="portrait" r:id="rId2"/>
      <headerFooter>
        <oddHeader>&amp;R&amp;A</oddHeader>
      </headerFooter>
    </customSheetView>
    <customSheetView guid="{C2B0B36C-1C0B-4123-9A3E-6DB482469241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3"/>
      <headerFooter>
        <oddHeader>&amp;R&amp;A</oddHeader>
      </headerFooter>
    </customSheetView>
    <customSheetView guid="{7A31273F-207E-444E-8C25-D82EFC1D2DE6}" scale="80" showPageBreaks="1" fitToPage="1" hiddenColumns="1">
      <pane xSplit="1" ySplit="7" topLeftCell="B8" activePane="bottomRight" state="frozen"/>
      <selection pane="bottomRight" activeCell="AX25" sqref="AX25"/>
      <pageMargins left="0.51" right="0.16" top="0.74803149606299213" bottom="0.74803149606299213" header="0.31496062992125984" footer="0.31496062992125984"/>
      <pageSetup paperSize="9" scale="53" orientation="portrait" r:id="rId4"/>
      <headerFooter>
        <oddHeader>&amp;R&amp;A</oddHeader>
      </headerFooter>
    </customSheetView>
    <customSheetView guid="{C8A39D3E-4B25-4973-B20C-1A54BBA67784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5"/>
      <headerFooter>
        <oddHeader>&amp;R&amp;A</oddHeader>
      </headerFooter>
    </customSheetView>
    <customSheetView guid="{E3262EA8-562E-44B9-BFFB-5EBC5B22F19B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6"/>
      <headerFooter>
        <oddHeader>&amp;R&amp;A</oddHeader>
      </headerFooter>
    </customSheetView>
    <customSheetView guid="{4460BCD8-3C05-426E-9698-F6820D55EEE3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7"/>
      <headerFooter>
        <oddHeader>&amp;R&amp;A</oddHeader>
      </headerFooter>
    </customSheetView>
    <customSheetView guid="{E843BED6-98D2-4548-8F77-8587DAFD58DB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50" orientation="portrait" r:id="rId8"/>
      <headerFooter>
        <oddHeader>&amp;R&amp;A</oddHeader>
      </headerFooter>
    </customSheetView>
    <customSheetView guid="{159DED50-27A3-44BF-8DB3-06D9C539FF21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50" orientation="portrait" r:id="rId9"/>
      <headerFooter>
        <oddHeader>&amp;R&amp;A</oddHeader>
      </headerFooter>
    </customSheetView>
    <customSheetView guid="{87915686-77E2-4B84-B7FB-E89F8B58248E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50" orientation="portrait" r:id="rId10"/>
      <headerFooter>
        <oddHeader>&amp;R&amp;A</oddHeader>
      </headerFooter>
    </customSheetView>
    <customSheetView guid="{94334BC8-2570-42B8-ADF7-19ADBBFA26CF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50" orientation="portrait" r:id="rId11"/>
      <headerFooter>
        <oddHeader>&amp;R&amp;A</oddHeader>
      </headerFooter>
    </customSheetView>
    <customSheetView guid="{843E3735-A41C-45FE-B6BE-B364410D83B8}" scale="80" fitToPage="1" hiddenColumns="1">
      <pane xSplit="1" ySplit="7" topLeftCell="B8" activePane="bottomRight" state="frozen"/>
      <selection pane="bottomRight" activeCell="A5" sqref="A5:B5"/>
      <pageMargins left="0.51" right="0.16" top="0.74803149606299213" bottom="0.74803149606299213" header="0.31496062992125984" footer="0.31496062992125984"/>
      <pageSetup paperSize="9" scale="50" orientation="portrait" r:id="rId12"/>
      <headerFooter>
        <oddHeader>&amp;R&amp;A</oddHeader>
      </headerFooter>
    </customSheetView>
    <customSheetView guid="{E2AF14BB-5756-4F81-A3D1-3FDB97C16A82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41" orientation="portrait" r:id="rId13"/>
      <headerFooter>
        <oddHeader>&amp;R&amp;A</oddHeader>
      </headerFooter>
    </customSheetView>
    <customSheetView guid="{BE06D538-290D-4079-93F4-60C05A59A225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50" orientation="portrait" r:id="rId14"/>
      <headerFooter>
        <oddHeader>&amp;R&amp;A</oddHeader>
      </headerFooter>
    </customSheetView>
    <customSheetView guid="{8958B95F-87BB-49D0-9D17-E99FA44EF787}" scale="80" showPageBreaks="1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15"/>
      <headerFooter>
        <oddHeader>&amp;R&amp;A</oddHeader>
      </headerFooter>
    </customSheetView>
    <customSheetView guid="{6E44FAEB-0855-4681-A45E-7FADABB231D2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16"/>
      <headerFooter>
        <oddHeader>&amp;R&amp;A</oddHeader>
      </headerFooter>
    </customSheetView>
    <customSheetView guid="{7E8C0B39-39D5-4096-B875-40BF42C14E0E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17"/>
      <headerFooter>
        <oddHeader>&amp;R&amp;A</oddHeader>
      </headerFooter>
    </customSheetView>
    <customSheetView guid="{CBD9DADC-E79F-4421-8A82-E1F2B688DDC7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18"/>
      <headerFooter>
        <oddHeader>&amp;R&amp;A</oddHeader>
      </headerFooter>
    </customSheetView>
    <customSheetView guid="{2B410D3A-79CA-4E8B-9CF8-5B7CC826175F}" scale="80" fitToPage="1">
      <pane xSplit="1" ySplit="6" topLeftCell="AR7" activePane="bottomRight" state="frozen"/>
      <selection pane="bottomRight" activeCell="AX25" sqref="AX25"/>
      <pageMargins left="0.51" right="0.16" top="0.74803149606299213" bottom="0.74803149606299213" header="0.31496062992125984" footer="0.31496062992125984"/>
      <pageSetup paperSize="9" scale="12" orientation="portrait" r:id="rId19"/>
      <headerFooter>
        <oddHeader>&amp;R&amp;A</oddHeader>
      </headerFooter>
    </customSheetView>
    <customSheetView guid="{C679A073-3AE9-4FC6-92A9-334CBF9E7A2C}" scale="80" showPageBreaks="1" fitToPage="1">
      <pane xSplit="1" ySplit="7" topLeftCell="B8" activePane="bottomRight" state="frozen"/>
      <selection pane="bottomRight" activeCell="AV51" sqref="AV51"/>
      <pageMargins left="0.51" right="0.16" top="0.74803149606299213" bottom="0.74803149606299213" header="0.31496062992125984" footer="0.31496062992125984"/>
      <pageSetup paperSize="9" scale="13" orientation="portrait" r:id="rId20"/>
      <headerFooter>
        <oddHeader>&amp;R&amp;A</oddHeader>
      </headerFooter>
    </customSheetView>
    <customSheetView guid="{041E904B-4F41-415B-AE95-132E553AADD6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21"/>
      <headerFooter>
        <oddHeader>&amp;R&amp;A</oddHeader>
      </headerFooter>
    </customSheetView>
    <customSheetView guid="{206C269F-A6AD-4642-8668-A679CCE59AC6}" scale="80" fitToPage="1">
      <pane xSplit="1" ySplit="6" topLeftCell="AR7" activePane="bottomRight" state="frozen"/>
      <selection pane="bottomRight" activeCell="AX25" sqref="AX25"/>
      <pageMargins left="0.51" right="0.16" top="0.74803149606299213" bottom="0.74803149606299213" header="0.31496062992125984" footer="0.31496062992125984"/>
      <pageSetup paperSize="9" scale="12" orientation="portrait" r:id="rId22"/>
      <headerFooter>
        <oddHeader>&amp;R&amp;A</oddHeader>
      </headerFooter>
    </customSheetView>
    <customSheetView guid="{362EDAC2-EB25-4F5D-8336-31886027AAFB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23"/>
      <headerFooter>
        <oddHeader>&amp;R&amp;A</oddHeader>
      </headerFooter>
    </customSheetView>
    <customSheetView guid="{6B7697D3-444F-4B6E-9B68-E1CCEF2E3090}" scale="80" fitToPage="1">
      <pane xSplit="1" ySplit="7" topLeftCell="B18" activePane="bottomRight" state="frozen"/>
      <selection pane="bottomRight" activeCell="C26" sqref="C26 I26:K26 Q26:R26 S37 S41"/>
      <pageMargins left="0.51" right="0.16" top="0.74803149606299213" bottom="0.74803149606299213" header="0.31496062992125984" footer="0.31496062992125984"/>
      <pageSetup paperSize="9" scale="12" orientation="portrait" r:id="rId24"/>
      <headerFooter>
        <oddHeader>&amp;R&amp;A</oddHeader>
      </headerFooter>
    </customSheetView>
  </customSheetViews>
  <mergeCells count="8">
    <mergeCell ref="S7:AF7"/>
    <mergeCell ref="S22:AF22"/>
    <mergeCell ref="A7:A8"/>
    <mergeCell ref="B7:B8"/>
    <mergeCell ref="C7:P7"/>
    <mergeCell ref="B22:B23"/>
    <mergeCell ref="A22:A23"/>
    <mergeCell ref="C22:P22"/>
  </mergeCells>
  <pageMargins left="0.51" right="0.16" top="0.74803149606299213" bottom="0.74803149606299213" header="0.31496062992125984" footer="0.31496062992125984"/>
  <pageSetup paperSize="9" scale="21" orientation="portrait" r:id="rId25"/>
  <headerFooter>
    <oddHeader>&amp;R&amp;A</oddHeader>
  </headerFooter>
  <ignoredErrors>
    <ignoredError sqref="B24 B15 B10:C11 C14:C15 B25:B32 C12 B13" numberStoredAsText="1"/>
    <ignoredError sqref="C13" numberStoredAsText="1" formula="1"/>
    <ignoredError sqref="S1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7"/>
  <sheetViews>
    <sheetView workbookViewId="0">
      <selection sqref="A1:XFD1048576"/>
    </sheetView>
  </sheetViews>
  <sheetFormatPr defaultRowHeight="12.75"/>
  <cols>
    <col min="3" max="3" width="52.140625" bestFit="1" customWidth="1"/>
    <col min="4" max="4" width="4.42578125" customWidth="1"/>
    <col min="5" max="5" width="29.28515625" customWidth="1"/>
    <col min="6" max="6" width="18.85546875" customWidth="1"/>
    <col min="10" max="10" width="38.7109375" customWidth="1"/>
    <col min="12" max="12" width="17.85546875" customWidth="1"/>
    <col min="13" max="13" width="19.7109375" customWidth="1"/>
  </cols>
  <sheetData>
    <row r="2" spans="2:13" ht="25.5" customHeight="1">
      <c r="B2" s="761" t="s">
        <v>463</v>
      </c>
      <c r="C2" s="407" t="s">
        <v>474</v>
      </c>
      <c r="D2" s="764" t="s">
        <v>156</v>
      </c>
      <c r="E2" s="764" t="s">
        <v>475</v>
      </c>
      <c r="F2" s="764" t="s">
        <v>476</v>
      </c>
      <c r="I2" s="422" t="s">
        <v>527</v>
      </c>
      <c r="J2" s="420"/>
      <c r="K2" s="420"/>
      <c r="L2" s="420"/>
      <c r="M2" s="420"/>
    </row>
    <row r="3" spans="2:13" ht="38.25" customHeight="1">
      <c r="B3" s="762"/>
      <c r="C3" s="407" t="s">
        <v>477</v>
      </c>
      <c r="D3" s="765"/>
      <c r="E3" s="765"/>
      <c r="F3" s="765"/>
      <c r="I3" s="423" t="s">
        <v>528</v>
      </c>
      <c r="J3" s="420"/>
      <c r="K3" s="420"/>
      <c r="L3" s="420"/>
      <c r="M3" s="420"/>
    </row>
    <row r="4" spans="2:13" ht="38.25" customHeight="1">
      <c r="B4" s="763"/>
      <c r="C4" s="407" t="s">
        <v>478</v>
      </c>
      <c r="D4" s="766"/>
      <c r="E4" s="766"/>
      <c r="F4" s="766"/>
      <c r="I4" s="761" t="s">
        <v>463</v>
      </c>
      <c r="J4" s="407" t="s">
        <v>474</v>
      </c>
      <c r="K4" s="764" t="s">
        <v>156</v>
      </c>
      <c r="L4" s="764" t="s">
        <v>475</v>
      </c>
      <c r="M4" s="764" t="s">
        <v>476</v>
      </c>
    </row>
    <row r="5" spans="2:13">
      <c r="B5" s="767">
        <v>1330</v>
      </c>
      <c r="C5" s="769" t="s">
        <v>479</v>
      </c>
      <c r="D5" s="408" t="s">
        <v>480</v>
      </c>
      <c r="E5" s="409"/>
      <c r="F5" s="409"/>
      <c r="I5" s="762"/>
      <c r="J5" s="407" t="s">
        <v>477</v>
      </c>
      <c r="K5" s="765"/>
      <c r="L5" s="765"/>
      <c r="M5" s="765"/>
    </row>
    <row r="6" spans="2:13">
      <c r="B6" s="768"/>
      <c r="C6" s="770"/>
      <c r="D6" s="408" t="s">
        <v>481</v>
      </c>
      <c r="E6" s="409"/>
      <c r="F6" s="409"/>
      <c r="I6" s="763"/>
      <c r="J6" s="407" t="s">
        <v>478</v>
      </c>
      <c r="K6" s="766"/>
      <c r="L6" s="766"/>
      <c r="M6" s="766"/>
    </row>
    <row r="7" spans="2:13">
      <c r="B7" s="771"/>
      <c r="C7" s="773">
        <v>2100</v>
      </c>
      <c r="D7" s="410" t="s">
        <v>480</v>
      </c>
      <c r="E7" s="411"/>
      <c r="F7" s="412">
        <v>2808000</v>
      </c>
      <c r="I7" s="767">
        <v>1330</v>
      </c>
      <c r="J7" s="769" t="s">
        <v>479</v>
      </c>
      <c r="K7" s="408" t="s">
        <v>480</v>
      </c>
      <c r="L7" s="409"/>
      <c r="M7" s="409"/>
    </row>
    <row r="8" spans="2:13">
      <c r="B8" s="772"/>
      <c r="C8" s="774"/>
      <c r="D8" s="410" t="s">
        <v>481</v>
      </c>
      <c r="E8" s="411"/>
      <c r="F8" s="413">
        <v>432000</v>
      </c>
      <c r="I8" s="768"/>
      <c r="J8" s="770"/>
      <c r="K8" s="408" t="s">
        <v>481</v>
      </c>
      <c r="L8" s="409"/>
      <c r="M8" s="409"/>
    </row>
    <row r="9" spans="2:13">
      <c r="B9" s="775"/>
      <c r="C9" s="773">
        <v>2180</v>
      </c>
      <c r="D9" s="410" t="s">
        <v>480</v>
      </c>
      <c r="E9" s="411"/>
      <c r="F9" s="412">
        <v>2808000</v>
      </c>
      <c r="I9" s="771"/>
      <c r="J9" s="773">
        <v>1600</v>
      </c>
      <c r="K9" s="410" t="s">
        <v>480</v>
      </c>
      <c r="L9" s="411"/>
      <c r="M9" s="412">
        <v>2567397.85</v>
      </c>
    </row>
    <row r="10" spans="2:13">
      <c r="B10" s="776"/>
      <c r="C10" s="774"/>
      <c r="D10" s="410" t="s">
        <v>481</v>
      </c>
      <c r="E10" s="411"/>
      <c r="F10" s="413">
        <v>432000</v>
      </c>
      <c r="I10" s="772"/>
      <c r="J10" s="774"/>
      <c r="K10" s="410" t="s">
        <v>481</v>
      </c>
      <c r="L10" s="411"/>
      <c r="M10" s="413">
        <v>296809</v>
      </c>
    </row>
    <row r="11" spans="2:13">
      <c r="B11" s="781"/>
      <c r="C11" s="773">
        <v>2181</v>
      </c>
      <c r="D11" s="410" t="s">
        <v>480</v>
      </c>
      <c r="E11" s="411"/>
      <c r="F11" s="412">
        <v>2808000</v>
      </c>
      <c r="I11" s="775"/>
      <c r="J11" s="773">
        <v>1610</v>
      </c>
      <c r="K11" s="410" t="s">
        <v>480</v>
      </c>
      <c r="L11" s="411"/>
      <c r="M11" s="412">
        <v>2567397.85</v>
      </c>
    </row>
    <row r="12" spans="2:13">
      <c r="B12" s="782"/>
      <c r="C12" s="774"/>
      <c r="D12" s="410" t="s">
        <v>481</v>
      </c>
      <c r="E12" s="411"/>
      <c r="F12" s="413">
        <v>432000</v>
      </c>
      <c r="I12" s="776"/>
      <c r="J12" s="774"/>
      <c r="K12" s="410" t="s">
        <v>481</v>
      </c>
      <c r="L12" s="411"/>
      <c r="M12" s="413">
        <v>296809</v>
      </c>
    </row>
    <row r="13" spans="2:13">
      <c r="B13" s="771"/>
      <c r="C13" s="773">
        <v>3300</v>
      </c>
      <c r="D13" s="410" t="s">
        <v>480</v>
      </c>
      <c r="E13" s="412">
        <v>10306539025.16</v>
      </c>
      <c r="F13" s="411"/>
      <c r="I13" s="771"/>
      <c r="J13" s="773">
        <v>3300</v>
      </c>
      <c r="K13" s="410" t="s">
        <v>480</v>
      </c>
      <c r="L13" s="412">
        <v>9180114244.75</v>
      </c>
      <c r="M13" s="411"/>
    </row>
    <row r="14" spans="2:13">
      <c r="B14" s="772"/>
      <c r="C14" s="774"/>
      <c r="D14" s="410" t="s">
        <v>481</v>
      </c>
      <c r="E14" s="413">
        <v>604185543</v>
      </c>
      <c r="F14" s="411"/>
      <c r="I14" s="772"/>
      <c r="J14" s="774"/>
      <c r="K14" s="410" t="s">
        <v>481</v>
      </c>
      <c r="L14" s="413">
        <v>562946869</v>
      </c>
      <c r="M14" s="411"/>
    </row>
    <row r="15" spans="2:13">
      <c r="B15" s="775"/>
      <c r="C15" s="773">
        <v>3310</v>
      </c>
      <c r="D15" s="410" t="s">
        <v>480</v>
      </c>
      <c r="E15" s="412">
        <v>10306539025.16</v>
      </c>
      <c r="F15" s="411"/>
      <c r="I15" s="775"/>
      <c r="J15" s="773">
        <v>3310</v>
      </c>
      <c r="K15" s="410" t="s">
        <v>480</v>
      </c>
      <c r="L15" s="412">
        <v>9180114244.75</v>
      </c>
      <c r="M15" s="411"/>
    </row>
    <row r="16" spans="2:13">
      <c r="B16" s="776"/>
      <c r="C16" s="774"/>
      <c r="D16" s="410" t="s">
        <v>481</v>
      </c>
      <c r="E16" s="413">
        <v>604185543</v>
      </c>
      <c r="F16" s="411"/>
      <c r="I16" s="776"/>
      <c r="J16" s="774"/>
      <c r="K16" s="410" t="s">
        <v>481</v>
      </c>
      <c r="L16" s="413">
        <v>562946869</v>
      </c>
      <c r="M16" s="411"/>
    </row>
    <row r="17" spans="2:13">
      <c r="B17" s="777"/>
      <c r="C17" s="779" t="s">
        <v>482</v>
      </c>
      <c r="D17" s="414" t="s">
        <v>480</v>
      </c>
      <c r="E17" s="415">
        <v>207830000</v>
      </c>
      <c r="F17" s="416"/>
      <c r="I17" s="777"/>
      <c r="J17" s="779" t="s">
        <v>484</v>
      </c>
      <c r="K17" s="414" t="s">
        <v>480</v>
      </c>
      <c r="L17" s="415">
        <v>2034250</v>
      </c>
      <c r="M17" s="416"/>
    </row>
    <row r="18" spans="2:13">
      <c r="B18" s="778"/>
      <c r="C18" s="780"/>
      <c r="D18" s="414" t="s">
        <v>481</v>
      </c>
      <c r="E18" s="416"/>
      <c r="F18" s="416"/>
      <c r="I18" s="778"/>
      <c r="J18" s="780"/>
      <c r="K18" s="414" t="s">
        <v>481</v>
      </c>
      <c r="L18" s="416"/>
      <c r="M18" s="416"/>
    </row>
    <row r="19" spans="2:13" ht="12.75" customHeight="1">
      <c r="B19" s="777"/>
      <c r="C19" s="783" t="s">
        <v>483</v>
      </c>
      <c r="D19" s="414" t="s">
        <v>480</v>
      </c>
      <c r="E19" s="415">
        <v>207830000</v>
      </c>
      <c r="F19" s="416"/>
      <c r="I19" s="777"/>
      <c r="J19" s="783" t="s">
        <v>485</v>
      </c>
      <c r="K19" s="414" t="s">
        <v>480</v>
      </c>
      <c r="L19" s="415">
        <v>2034250</v>
      </c>
      <c r="M19" s="416"/>
    </row>
    <row r="20" spans="2:13">
      <c r="B20" s="778"/>
      <c r="C20" s="784"/>
      <c r="D20" s="414" t="s">
        <v>481</v>
      </c>
      <c r="E20" s="416"/>
      <c r="F20" s="416"/>
      <c r="I20" s="778"/>
      <c r="J20" s="784"/>
      <c r="K20" s="414" t="s">
        <v>481</v>
      </c>
      <c r="L20" s="416"/>
      <c r="M20" s="416"/>
    </row>
    <row r="21" spans="2:13">
      <c r="B21" s="777"/>
      <c r="C21" s="779" t="s">
        <v>484</v>
      </c>
      <c r="D21" s="414" t="s">
        <v>480</v>
      </c>
      <c r="E21" s="415">
        <v>1520575</v>
      </c>
      <c r="F21" s="416"/>
      <c r="I21" s="777"/>
      <c r="J21" s="779" t="s">
        <v>496</v>
      </c>
      <c r="K21" s="414" t="s">
        <v>480</v>
      </c>
      <c r="L21" s="415">
        <v>3428764831.2600002</v>
      </c>
      <c r="M21" s="416"/>
    </row>
    <row r="22" spans="2:13">
      <c r="B22" s="778"/>
      <c r="C22" s="780"/>
      <c r="D22" s="414" t="s">
        <v>481</v>
      </c>
      <c r="E22" s="416"/>
      <c r="F22" s="416"/>
      <c r="I22" s="778"/>
      <c r="J22" s="780"/>
      <c r="K22" s="414" t="s">
        <v>481</v>
      </c>
      <c r="L22" s="416"/>
      <c r="M22" s="416"/>
    </row>
    <row r="23" spans="2:13" ht="12.75" customHeight="1">
      <c r="B23" s="777"/>
      <c r="C23" s="783" t="s">
        <v>485</v>
      </c>
      <c r="D23" s="414" t="s">
        <v>480</v>
      </c>
      <c r="E23" s="415">
        <v>1520575</v>
      </c>
      <c r="F23" s="416"/>
      <c r="I23" s="777"/>
      <c r="J23" s="783" t="s">
        <v>529</v>
      </c>
      <c r="K23" s="414" t="s">
        <v>480</v>
      </c>
      <c r="L23" s="415">
        <v>47285113.100000001</v>
      </c>
      <c r="M23" s="416"/>
    </row>
    <row r="24" spans="2:13">
      <c r="B24" s="778"/>
      <c r="C24" s="784"/>
      <c r="D24" s="414" t="s">
        <v>481</v>
      </c>
      <c r="E24" s="416"/>
      <c r="F24" s="416"/>
      <c r="I24" s="778"/>
      <c r="J24" s="784"/>
      <c r="K24" s="414" t="s">
        <v>481</v>
      </c>
      <c r="L24" s="416"/>
      <c r="M24" s="416"/>
    </row>
    <row r="25" spans="2:13">
      <c r="B25" s="777"/>
      <c r="C25" s="779" t="s">
        <v>486</v>
      </c>
      <c r="D25" s="414" t="s">
        <v>480</v>
      </c>
      <c r="E25" s="415">
        <v>47944200</v>
      </c>
      <c r="F25" s="416"/>
      <c r="I25" s="777"/>
      <c r="J25" s="783" t="s">
        <v>530</v>
      </c>
      <c r="K25" s="414" t="s">
        <v>480</v>
      </c>
      <c r="L25" s="415">
        <v>3381479718.1599998</v>
      </c>
      <c r="M25" s="416"/>
    </row>
    <row r="26" spans="2:13">
      <c r="B26" s="778"/>
      <c r="C26" s="780"/>
      <c r="D26" s="414" t="s">
        <v>481</v>
      </c>
      <c r="E26" s="417">
        <v>7194000</v>
      </c>
      <c r="F26" s="416"/>
      <c r="I26" s="778"/>
      <c r="J26" s="784"/>
      <c r="K26" s="414" t="s">
        <v>481</v>
      </c>
      <c r="L26" s="416"/>
      <c r="M26" s="416"/>
    </row>
    <row r="27" spans="2:13">
      <c r="B27" s="777"/>
      <c r="C27" s="783" t="s">
        <v>487</v>
      </c>
      <c r="D27" s="414" t="s">
        <v>480</v>
      </c>
      <c r="E27" s="415">
        <v>2016000</v>
      </c>
      <c r="F27" s="416"/>
      <c r="I27" s="777"/>
      <c r="J27" s="779" t="s">
        <v>499</v>
      </c>
      <c r="K27" s="414" t="s">
        <v>480</v>
      </c>
      <c r="L27" s="415">
        <v>1772496.54</v>
      </c>
      <c r="M27" s="416"/>
    </row>
    <row r="28" spans="2:13">
      <c r="B28" s="778"/>
      <c r="C28" s="784"/>
      <c r="D28" s="414" t="s">
        <v>481</v>
      </c>
      <c r="E28" s="417">
        <v>336000</v>
      </c>
      <c r="F28" s="416"/>
      <c r="I28" s="778"/>
      <c r="J28" s="780"/>
      <c r="K28" s="414" t="s">
        <v>481</v>
      </c>
      <c r="L28" s="416"/>
      <c r="M28" s="416"/>
    </row>
    <row r="29" spans="2:13" ht="12.75" customHeight="1">
      <c r="B29" s="777"/>
      <c r="C29" s="783" t="s">
        <v>488</v>
      </c>
      <c r="D29" s="414" t="s">
        <v>480</v>
      </c>
      <c r="E29" s="415">
        <v>10491000</v>
      </c>
      <c r="F29" s="416"/>
      <c r="I29" s="777"/>
      <c r="J29" s="783" t="s">
        <v>500</v>
      </c>
      <c r="K29" s="414" t="s">
        <v>480</v>
      </c>
      <c r="L29" s="415">
        <v>1772496.54</v>
      </c>
      <c r="M29" s="416"/>
    </row>
    <row r="30" spans="2:13">
      <c r="B30" s="778"/>
      <c r="C30" s="784"/>
      <c r="D30" s="414" t="s">
        <v>481</v>
      </c>
      <c r="E30" s="417">
        <v>1614000</v>
      </c>
      <c r="F30" s="416"/>
      <c r="I30" s="778"/>
      <c r="J30" s="784"/>
      <c r="K30" s="414" t="s">
        <v>481</v>
      </c>
      <c r="L30" s="416"/>
      <c r="M30" s="416"/>
    </row>
    <row r="31" spans="2:13">
      <c r="B31" s="777"/>
      <c r="C31" s="783" t="s">
        <v>489</v>
      </c>
      <c r="D31" s="414" t="s">
        <v>480</v>
      </c>
      <c r="E31" s="415">
        <v>20959200</v>
      </c>
      <c r="F31" s="416"/>
      <c r="I31" s="777"/>
      <c r="J31" s="779" t="s">
        <v>505</v>
      </c>
      <c r="K31" s="414" t="s">
        <v>480</v>
      </c>
      <c r="L31" s="415">
        <v>113958435.2</v>
      </c>
      <c r="M31" s="416"/>
    </row>
    <row r="32" spans="2:13">
      <c r="B32" s="778"/>
      <c r="C32" s="784"/>
      <c r="D32" s="414" t="s">
        <v>481</v>
      </c>
      <c r="E32" s="417">
        <v>2952000</v>
      </c>
      <c r="F32" s="416"/>
      <c r="I32" s="778"/>
      <c r="J32" s="780"/>
      <c r="K32" s="414" t="s">
        <v>481</v>
      </c>
      <c r="L32" s="417">
        <v>13461848</v>
      </c>
      <c r="M32" s="416"/>
    </row>
    <row r="33" spans="2:13" ht="12.75" customHeight="1">
      <c r="B33" s="777"/>
      <c r="C33" s="783" t="s">
        <v>490</v>
      </c>
      <c r="D33" s="414" t="s">
        <v>480</v>
      </c>
      <c r="E33" s="415">
        <v>9792000</v>
      </c>
      <c r="F33" s="416"/>
      <c r="I33" s="777"/>
      <c r="J33" s="783" t="s">
        <v>531</v>
      </c>
      <c r="K33" s="414" t="s">
        <v>480</v>
      </c>
      <c r="L33" s="415">
        <v>103409435.2</v>
      </c>
      <c r="M33" s="416"/>
    </row>
    <row r="34" spans="2:13">
      <c r="B34" s="778"/>
      <c r="C34" s="784"/>
      <c r="D34" s="414" t="s">
        <v>481</v>
      </c>
      <c r="E34" s="417">
        <v>1632000</v>
      </c>
      <c r="F34" s="416"/>
      <c r="I34" s="778"/>
      <c r="J34" s="784"/>
      <c r="K34" s="414" t="s">
        <v>481</v>
      </c>
      <c r="L34" s="417">
        <v>11954848</v>
      </c>
      <c r="M34" s="416"/>
    </row>
    <row r="35" spans="2:13">
      <c r="B35" s="777"/>
      <c r="C35" s="783" t="s">
        <v>491</v>
      </c>
      <c r="D35" s="414" t="s">
        <v>480</v>
      </c>
      <c r="E35" s="415">
        <v>4686000</v>
      </c>
      <c r="F35" s="416"/>
      <c r="I35" s="777"/>
      <c r="J35" s="783" t="s">
        <v>491</v>
      </c>
      <c r="K35" s="414" t="s">
        <v>480</v>
      </c>
      <c r="L35" s="415">
        <v>10549000</v>
      </c>
      <c r="M35" s="416"/>
    </row>
    <row r="36" spans="2:13">
      <c r="B36" s="778"/>
      <c r="C36" s="784"/>
      <c r="D36" s="414" t="s">
        <v>481</v>
      </c>
      <c r="E36" s="417">
        <v>660000</v>
      </c>
      <c r="F36" s="416"/>
      <c r="I36" s="778"/>
      <c r="J36" s="784"/>
      <c r="K36" s="414" t="s">
        <v>481</v>
      </c>
      <c r="L36" s="417">
        <v>1507000</v>
      </c>
      <c r="M36" s="416"/>
    </row>
    <row r="37" spans="2:13">
      <c r="B37" s="777"/>
      <c r="C37" s="779" t="s">
        <v>492</v>
      </c>
      <c r="D37" s="414" t="s">
        <v>480</v>
      </c>
      <c r="E37" s="415">
        <v>42216000</v>
      </c>
      <c r="F37" s="416"/>
      <c r="I37" s="777"/>
      <c r="J37" s="779" t="s">
        <v>501</v>
      </c>
      <c r="K37" s="414" t="s">
        <v>480</v>
      </c>
      <c r="L37" s="415">
        <v>1112232205.97</v>
      </c>
      <c r="M37" s="416"/>
    </row>
    <row r="38" spans="2:13">
      <c r="B38" s="778"/>
      <c r="C38" s="780"/>
      <c r="D38" s="414" t="s">
        <v>481</v>
      </c>
      <c r="E38" s="417">
        <v>9072000</v>
      </c>
      <c r="F38" s="416"/>
      <c r="I38" s="778"/>
      <c r="J38" s="780"/>
      <c r="K38" s="414" t="s">
        <v>481</v>
      </c>
      <c r="L38" s="416"/>
      <c r="M38" s="416"/>
    </row>
    <row r="39" spans="2:13" ht="12.75" customHeight="1">
      <c r="B39" s="777"/>
      <c r="C39" s="783" t="s">
        <v>493</v>
      </c>
      <c r="D39" s="414" t="s">
        <v>480</v>
      </c>
      <c r="E39" s="415">
        <v>34560000</v>
      </c>
      <c r="F39" s="416"/>
      <c r="I39" s="777"/>
      <c r="J39" s="783" t="s">
        <v>532</v>
      </c>
      <c r="K39" s="414" t="s">
        <v>480</v>
      </c>
      <c r="L39" s="415">
        <v>1112232205.97</v>
      </c>
      <c r="M39" s="416"/>
    </row>
    <row r="40" spans="2:13">
      <c r="B40" s="778"/>
      <c r="C40" s="784"/>
      <c r="D40" s="414" t="s">
        <v>481</v>
      </c>
      <c r="E40" s="417">
        <v>7680000</v>
      </c>
      <c r="F40" s="416"/>
      <c r="I40" s="778"/>
      <c r="J40" s="784"/>
      <c r="K40" s="414" t="s">
        <v>481</v>
      </c>
      <c r="L40" s="416"/>
      <c r="M40" s="416"/>
    </row>
    <row r="41" spans="2:13" ht="12.75" customHeight="1">
      <c r="B41" s="777"/>
      <c r="C41" s="783" t="s">
        <v>491</v>
      </c>
      <c r="D41" s="414" t="s">
        <v>480</v>
      </c>
      <c r="E41" s="415">
        <v>7656000</v>
      </c>
      <c r="F41" s="416"/>
      <c r="I41" s="777"/>
      <c r="J41" s="779" t="s">
        <v>494</v>
      </c>
      <c r="K41" s="414" t="s">
        <v>480</v>
      </c>
      <c r="L41" s="415">
        <v>308595084.39999998</v>
      </c>
      <c r="M41" s="416"/>
    </row>
    <row r="42" spans="2:13">
      <c r="B42" s="778"/>
      <c r="C42" s="784"/>
      <c r="D42" s="414" t="s">
        <v>481</v>
      </c>
      <c r="E42" s="417">
        <v>1392000</v>
      </c>
      <c r="F42" s="416"/>
      <c r="I42" s="778"/>
      <c r="J42" s="780"/>
      <c r="K42" s="414" t="s">
        <v>481</v>
      </c>
      <c r="L42" s="417">
        <v>41690983</v>
      </c>
      <c r="M42" s="416"/>
    </row>
    <row r="43" spans="2:13" ht="12.75" customHeight="1">
      <c r="B43" s="777"/>
      <c r="C43" s="779" t="s">
        <v>494</v>
      </c>
      <c r="D43" s="414" t="s">
        <v>480</v>
      </c>
      <c r="E43" s="415">
        <v>57757137</v>
      </c>
      <c r="F43" s="416"/>
      <c r="I43" s="777"/>
      <c r="J43" s="783" t="s">
        <v>533</v>
      </c>
      <c r="K43" s="414" t="s">
        <v>480</v>
      </c>
      <c r="L43" s="415">
        <v>308595084.39999998</v>
      </c>
      <c r="M43" s="416"/>
    </row>
    <row r="44" spans="2:13">
      <c r="B44" s="778"/>
      <c r="C44" s="780"/>
      <c r="D44" s="414" t="s">
        <v>481</v>
      </c>
      <c r="E44" s="417">
        <v>9030363</v>
      </c>
      <c r="F44" s="416"/>
      <c r="I44" s="778"/>
      <c r="J44" s="784"/>
      <c r="K44" s="414" t="s">
        <v>481</v>
      </c>
      <c r="L44" s="417">
        <v>41690983</v>
      </c>
      <c r="M44" s="416"/>
    </row>
    <row r="45" spans="2:13" ht="12.75" customHeight="1">
      <c r="B45" s="777"/>
      <c r="C45" s="783" t="s">
        <v>495</v>
      </c>
      <c r="D45" s="414" t="s">
        <v>480</v>
      </c>
      <c r="E45" s="415">
        <v>54358737</v>
      </c>
      <c r="F45" s="416"/>
      <c r="I45" s="777"/>
      <c r="J45" s="779" t="s">
        <v>510</v>
      </c>
      <c r="K45" s="414" t="s">
        <v>480</v>
      </c>
      <c r="L45" s="415">
        <v>595339788</v>
      </c>
      <c r="M45" s="416"/>
    </row>
    <row r="46" spans="2:13">
      <c r="B46" s="778"/>
      <c r="C46" s="784"/>
      <c r="D46" s="414" t="s">
        <v>481</v>
      </c>
      <c r="E46" s="417">
        <v>8454363</v>
      </c>
      <c r="F46" s="416"/>
      <c r="I46" s="778"/>
      <c r="J46" s="780"/>
      <c r="K46" s="414" t="s">
        <v>481</v>
      </c>
      <c r="L46" s="417">
        <v>63166028</v>
      </c>
      <c r="M46" s="416"/>
    </row>
    <row r="47" spans="2:13">
      <c r="B47" s="777"/>
      <c r="C47" s="783" t="s">
        <v>491</v>
      </c>
      <c r="D47" s="414" t="s">
        <v>480</v>
      </c>
      <c r="E47" s="415">
        <v>3398400</v>
      </c>
      <c r="F47" s="416"/>
      <c r="I47" s="777"/>
      <c r="J47" s="783" t="s">
        <v>511</v>
      </c>
      <c r="K47" s="414" t="s">
        <v>480</v>
      </c>
      <c r="L47" s="415">
        <v>45795344.399999999</v>
      </c>
      <c r="M47" s="416"/>
    </row>
    <row r="48" spans="2:13">
      <c r="B48" s="778"/>
      <c r="C48" s="784"/>
      <c r="D48" s="414" t="s">
        <v>481</v>
      </c>
      <c r="E48" s="417">
        <v>576000</v>
      </c>
      <c r="F48" s="416"/>
      <c r="I48" s="778"/>
      <c r="J48" s="784"/>
      <c r="K48" s="414" t="s">
        <v>481</v>
      </c>
      <c r="L48" s="416"/>
      <c r="M48" s="416"/>
    </row>
    <row r="49" spans="2:13">
      <c r="B49" s="777"/>
      <c r="C49" s="785" t="s">
        <v>496</v>
      </c>
      <c r="D49" s="414" t="s">
        <v>480</v>
      </c>
      <c r="E49" s="415">
        <v>3866415027.25</v>
      </c>
      <c r="F49" s="416"/>
      <c r="I49" s="777"/>
      <c r="J49" s="783" t="s">
        <v>512</v>
      </c>
      <c r="K49" s="414" t="s">
        <v>480</v>
      </c>
      <c r="L49" s="415">
        <v>549544443.60000002</v>
      </c>
      <c r="M49" s="416"/>
    </row>
    <row r="50" spans="2:13">
      <c r="B50" s="778"/>
      <c r="C50" s="786"/>
      <c r="D50" s="414" t="s">
        <v>481</v>
      </c>
      <c r="E50" s="416"/>
      <c r="F50" s="416"/>
      <c r="I50" s="778"/>
      <c r="J50" s="784"/>
      <c r="K50" s="414" t="s">
        <v>481</v>
      </c>
      <c r="L50" s="417">
        <v>63166028</v>
      </c>
      <c r="M50" s="416"/>
    </row>
    <row r="51" spans="2:13" ht="12.75" customHeight="1">
      <c r="B51" s="777"/>
      <c r="C51" s="783" t="s">
        <v>497</v>
      </c>
      <c r="D51" s="414" t="s">
        <v>480</v>
      </c>
      <c r="E51" s="415">
        <v>51941492.770000003</v>
      </c>
      <c r="F51" s="416"/>
      <c r="I51" s="777"/>
      <c r="J51" s="779" t="s">
        <v>513</v>
      </c>
      <c r="K51" s="414" t="s">
        <v>480</v>
      </c>
      <c r="L51" s="415">
        <v>19522500</v>
      </c>
      <c r="M51" s="416"/>
    </row>
    <row r="52" spans="2:13">
      <c r="B52" s="778"/>
      <c r="C52" s="784"/>
      <c r="D52" s="414" t="s">
        <v>481</v>
      </c>
      <c r="E52" s="416"/>
      <c r="F52" s="416"/>
      <c r="I52" s="778"/>
      <c r="J52" s="780"/>
      <c r="K52" s="414" t="s">
        <v>481</v>
      </c>
      <c r="L52" s="417">
        <v>2603000</v>
      </c>
      <c r="M52" s="416"/>
    </row>
    <row r="53" spans="2:13" ht="12.75" customHeight="1">
      <c r="B53" s="777"/>
      <c r="C53" s="783" t="s">
        <v>498</v>
      </c>
      <c r="D53" s="414" t="s">
        <v>480</v>
      </c>
      <c r="E53" s="415">
        <v>3814473534.48</v>
      </c>
      <c r="F53" s="416"/>
      <c r="I53" s="777"/>
      <c r="J53" s="783" t="s">
        <v>534</v>
      </c>
      <c r="K53" s="414" t="s">
        <v>480</v>
      </c>
      <c r="L53" s="415">
        <v>19522500</v>
      </c>
      <c r="M53" s="416"/>
    </row>
    <row r="54" spans="2:13">
      <c r="B54" s="778"/>
      <c r="C54" s="784"/>
      <c r="D54" s="414" t="s">
        <v>481</v>
      </c>
      <c r="E54" s="416"/>
      <c r="F54" s="416"/>
      <c r="I54" s="778"/>
      <c r="J54" s="784"/>
      <c r="K54" s="414" t="s">
        <v>481</v>
      </c>
      <c r="L54" s="417">
        <v>2603000</v>
      </c>
      <c r="M54" s="416"/>
    </row>
    <row r="55" spans="2:13">
      <c r="B55" s="777"/>
      <c r="C55" s="779" t="s">
        <v>499</v>
      </c>
      <c r="D55" s="414" t="s">
        <v>480</v>
      </c>
      <c r="E55" s="415">
        <v>2274439.88</v>
      </c>
      <c r="F55" s="416"/>
      <c r="I55" s="777"/>
      <c r="J55" s="779" t="s">
        <v>503</v>
      </c>
      <c r="K55" s="414" t="s">
        <v>480</v>
      </c>
      <c r="L55" s="415">
        <v>230346562.5</v>
      </c>
      <c r="M55" s="416"/>
    </row>
    <row r="56" spans="2:13">
      <c r="B56" s="778"/>
      <c r="C56" s="780"/>
      <c r="D56" s="414" t="s">
        <v>481</v>
      </c>
      <c r="E56" s="416"/>
      <c r="F56" s="416"/>
      <c r="I56" s="778"/>
      <c r="J56" s="780"/>
      <c r="K56" s="414" t="s">
        <v>481</v>
      </c>
      <c r="L56" s="416"/>
      <c r="M56" s="416"/>
    </row>
    <row r="57" spans="2:13">
      <c r="B57" s="777"/>
      <c r="C57" s="783" t="s">
        <v>500</v>
      </c>
      <c r="D57" s="414" t="s">
        <v>480</v>
      </c>
      <c r="E57" s="415">
        <v>2274439.88</v>
      </c>
      <c r="F57" s="416"/>
      <c r="I57" s="777"/>
      <c r="J57" s="783" t="s">
        <v>535</v>
      </c>
      <c r="K57" s="414" t="s">
        <v>480</v>
      </c>
      <c r="L57" s="415">
        <v>226779070</v>
      </c>
      <c r="M57" s="416"/>
    </row>
    <row r="58" spans="2:13">
      <c r="B58" s="778"/>
      <c r="C58" s="784"/>
      <c r="D58" s="414" t="s">
        <v>481</v>
      </c>
      <c r="E58" s="416"/>
      <c r="F58" s="416"/>
      <c r="I58" s="778"/>
      <c r="J58" s="784"/>
      <c r="K58" s="414" t="s">
        <v>481</v>
      </c>
      <c r="L58" s="416"/>
      <c r="M58" s="416"/>
    </row>
    <row r="59" spans="2:13">
      <c r="B59" s="777"/>
      <c r="C59" s="779" t="s">
        <v>501</v>
      </c>
      <c r="D59" s="414" t="s">
        <v>480</v>
      </c>
      <c r="E59" s="415">
        <v>1325750457.95</v>
      </c>
      <c r="F59" s="416"/>
      <c r="I59" s="777"/>
      <c r="J59" s="783" t="s">
        <v>536</v>
      </c>
      <c r="K59" s="414" t="s">
        <v>480</v>
      </c>
      <c r="L59" s="415">
        <v>3567492.5</v>
      </c>
      <c r="M59" s="416"/>
    </row>
    <row r="60" spans="2:13">
      <c r="B60" s="778"/>
      <c r="C60" s="780"/>
      <c r="D60" s="414" t="s">
        <v>481</v>
      </c>
      <c r="E60" s="416"/>
      <c r="F60" s="416"/>
      <c r="I60" s="778"/>
      <c r="J60" s="784"/>
      <c r="K60" s="414" t="s">
        <v>481</v>
      </c>
      <c r="L60" s="416"/>
      <c r="M60" s="416"/>
    </row>
    <row r="61" spans="2:13" ht="12.75" customHeight="1">
      <c r="B61" s="777"/>
      <c r="C61" s="783" t="s">
        <v>502</v>
      </c>
      <c r="D61" s="414" t="s">
        <v>480</v>
      </c>
      <c r="E61" s="415">
        <v>1325750457.95</v>
      </c>
      <c r="F61" s="416"/>
      <c r="I61" s="777"/>
      <c r="J61" s="779" t="s">
        <v>521</v>
      </c>
      <c r="K61" s="414" t="s">
        <v>480</v>
      </c>
      <c r="L61" s="415">
        <v>3088682782.5</v>
      </c>
      <c r="M61" s="416"/>
    </row>
    <row r="62" spans="2:13">
      <c r="B62" s="778"/>
      <c r="C62" s="784"/>
      <c r="D62" s="414" t="s">
        <v>481</v>
      </c>
      <c r="E62" s="416"/>
      <c r="F62" s="416"/>
      <c r="I62" s="778"/>
      <c r="J62" s="780"/>
      <c r="K62" s="414" t="s">
        <v>481</v>
      </c>
      <c r="L62" s="417">
        <v>411824371</v>
      </c>
      <c r="M62" s="416"/>
    </row>
    <row r="63" spans="2:13" ht="12.75" customHeight="1">
      <c r="B63" s="777"/>
      <c r="C63" s="779" t="s">
        <v>503</v>
      </c>
      <c r="D63" s="414" t="s">
        <v>480</v>
      </c>
      <c r="E63" s="415">
        <v>215669794.5</v>
      </c>
      <c r="F63" s="416"/>
      <c r="I63" s="777"/>
      <c r="J63" s="783" t="s">
        <v>537</v>
      </c>
      <c r="K63" s="414" t="s">
        <v>480</v>
      </c>
      <c r="L63" s="415">
        <v>3088682782.4999995</v>
      </c>
      <c r="M63" s="416"/>
    </row>
    <row r="64" spans="2:13">
      <c r="B64" s="778"/>
      <c r="C64" s="780"/>
      <c r="D64" s="414" t="s">
        <v>481</v>
      </c>
      <c r="E64" s="416"/>
      <c r="F64" s="416"/>
      <c r="I64" s="778"/>
      <c r="J64" s="784"/>
      <c r="K64" s="414" t="s">
        <v>481</v>
      </c>
      <c r="L64" s="417">
        <v>411824371</v>
      </c>
      <c r="M64" s="416"/>
    </row>
    <row r="65" spans="2:13">
      <c r="B65" s="777"/>
      <c r="C65" s="783" t="s">
        <v>504</v>
      </c>
      <c r="D65" s="414" t="s">
        <v>480</v>
      </c>
      <c r="E65" s="415">
        <v>215669794.5</v>
      </c>
      <c r="F65" s="416"/>
      <c r="I65" s="777"/>
      <c r="J65" s="779" t="s">
        <v>517</v>
      </c>
      <c r="K65" s="414" t="s">
        <v>480</v>
      </c>
      <c r="L65" s="415">
        <v>17051.86</v>
      </c>
      <c r="M65" s="416"/>
    </row>
    <row r="66" spans="2:13">
      <c r="B66" s="778"/>
      <c r="C66" s="784"/>
      <c r="D66" s="414" t="s">
        <v>481</v>
      </c>
      <c r="E66" s="416"/>
      <c r="F66" s="416"/>
      <c r="I66" s="778"/>
      <c r="J66" s="780"/>
      <c r="K66" s="414" t="s">
        <v>481</v>
      </c>
      <c r="L66" s="416"/>
      <c r="M66" s="416"/>
    </row>
    <row r="67" spans="2:13" ht="12.75" customHeight="1">
      <c r="B67" s="777"/>
      <c r="C67" s="779" t="s">
        <v>505</v>
      </c>
      <c r="D67" s="414" t="s">
        <v>480</v>
      </c>
      <c r="E67" s="415">
        <v>233450649.5</v>
      </c>
      <c r="F67" s="416"/>
      <c r="I67" s="777"/>
      <c r="J67" s="783" t="s">
        <v>518</v>
      </c>
      <c r="K67" s="414" t="s">
        <v>480</v>
      </c>
      <c r="L67" s="415">
        <v>17051.86</v>
      </c>
      <c r="M67" s="416"/>
    </row>
    <row r="68" spans="2:13">
      <c r="B68" s="778"/>
      <c r="C68" s="780"/>
      <c r="D68" s="414" t="s">
        <v>481</v>
      </c>
      <c r="E68" s="417">
        <v>32992345</v>
      </c>
      <c r="F68" s="416"/>
      <c r="I68" s="778"/>
      <c r="J68" s="784"/>
      <c r="K68" s="414" t="s">
        <v>481</v>
      </c>
      <c r="L68" s="416"/>
      <c r="M68" s="416"/>
    </row>
    <row r="69" spans="2:13">
      <c r="B69" s="777"/>
      <c r="C69" s="783" t="s">
        <v>506</v>
      </c>
      <c r="D69" s="414" t="s">
        <v>480</v>
      </c>
      <c r="E69" s="415">
        <v>6736000</v>
      </c>
      <c r="F69" s="416"/>
      <c r="I69" s="777"/>
      <c r="J69" s="779" t="s">
        <v>519</v>
      </c>
      <c r="K69" s="414" t="s">
        <v>480</v>
      </c>
      <c r="L69" s="415">
        <v>250232793</v>
      </c>
      <c r="M69" s="416"/>
    </row>
    <row r="70" spans="2:13">
      <c r="B70" s="778"/>
      <c r="C70" s="784"/>
      <c r="D70" s="414" t="s">
        <v>481</v>
      </c>
      <c r="E70" s="417">
        <v>800000</v>
      </c>
      <c r="F70" s="416"/>
      <c r="I70" s="778"/>
      <c r="J70" s="780"/>
      <c r="K70" s="414" t="s">
        <v>481</v>
      </c>
      <c r="L70" s="417">
        <v>26340294</v>
      </c>
      <c r="M70" s="416"/>
    </row>
    <row r="71" spans="2:13" ht="12.75" customHeight="1">
      <c r="B71" s="777"/>
      <c r="C71" s="783" t="s">
        <v>491</v>
      </c>
      <c r="D71" s="414" t="s">
        <v>480</v>
      </c>
      <c r="E71" s="415">
        <v>1349000</v>
      </c>
      <c r="F71" s="416"/>
      <c r="I71" s="777"/>
      <c r="J71" s="783" t="s">
        <v>538</v>
      </c>
      <c r="K71" s="414" t="s">
        <v>480</v>
      </c>
      <c r="L71" s="415">
        <v>250232793</v>
      </c>
      <c r="M71" s="416"/>
    </row>
    <row r="72" spans="2:13">
      <c r="B72" s="778"/>
      <c r="C72" s="784"/>
      <c r="D72" s="414" t="s">
        <v>481</v>
      </c>
      <c r="E72" s="417">
        <v>190000</v>
      </c>
      <c r="F72" s="416"/>
      <c r="I72" s="778"/>
      <c r="J72" s="784"/>
      <c r="K72" s="414" t="s">
        <v>481</v>
      </c>
      <c r="L72" s="417">
        <v>26340294</v>
      </c>
      <c r="M72" s="416"/>
    </row>
    <row r="73" spans="2:13">
      <c r="B73" s="777"/>
      <c r="C73" s="783" t="s">
        <v>507</v>
      </c>
      <c r="D73" s="414" t="s">
        <v>480</v>
      </c>
      <c r="E73" s="415">
        <v>205313149.5</v>
      </c>
      <c r="F73" s="416"/>
      <c r="I73" s="777"/>
      <c r="J73" s="779" t="s">
        <v>539</v>
      </c>
      <c r="K73" s="414" t="s">
        <v>480</v>
      </c>
      <c r="L73" s="415">
        <v>13257963.52</v>
      </c>
      <c r="M73" s="416"/>
    </row>
    <row r="74" spans="2:13">
      <c r="B74" s="778"/>
      <c r="C74" s="784"/>
      <c r="D74" s="414" t="s">
        <v>481</v>
      </c>
      <c r="E74" s="417">
        <v>28917345</v>
      </c>
      <c r="F74" s="416"/>
      <c r="I74" s="778"/>
      <c r="J74" s="780"/>
      <c r="K74" s="414" t="s">
        <v>481</v>
      </c>
      <c r="L74" s="417">
        <v>1597345</v>
      </c>
      <c r="M74" s="416"/>
    </row>
    <row r="75" spans="2:13" ht="12.75" customHeight="1">
      <c r="B75" s="777"/>
      <c r="C75" s="783" t="s">
        <v>508</v>
      </c>
      <c r="D75" s="414" t="s">
        <v>480</v>
      </c>
      <c r="E75" s="415">
        <v>6324500</v>
      </c>
      <c r="F75" s="416"/>
      <c r="I75" s="777"/>
      <c r="J75" s="783" t="s">
        <v>540</v>
      </c>
      <c r="K75" s="414" t="s">
        <v>480</v>
      </c>
      <c r="L75" s="415">
        <v>13257963.52</v>
      </c>
      <c r="M75" s="416"/>
    </row>
    <row r="76" spans="2:13">
      <c r="B76" s="778"/>
      <c r="C76" s="784"/>
      <c r="D76" s="414" t="s">
        <v>481</v>
      </c>
      <c r="E76" s="417">
        <v>973000</v>
      </c>
      <c r="F76" s="416"/>
      <c r="I76" s="778"/>
      <c r="J76" s="784"/>
      <c r="K76" s="414" t="s">
        <v>481</v>
      </c>
      <c r="L76" s="417">
        <v>1597345</v>
      </c>
      <c r="M76" s="416"/>
    </row>
    <row r="77" spans="2:13" ht="12.75" customHeight="1">
      <c r="B77" s="777"/>
      <c r="C77" s="783" t="s">
        <v>509</v>
      </c>
      <c r="D77" s="414" t="s">
        <v>480</v>
      </c>
      <c r="E77" s="415">
        <v>13728000</v>
      </c>
      <c r="F77" s="416"/>
      <c r="I77" s="777"/>
      <c r="J77" s="779" t="s">
        <v>486</v>
      </c>
      <c r="K77" s="414" t="s">
        <v>480</v>
      </c>
      <c r="L77" s="415">
        <v>15357500</v>
      </c>
      <c r="M77" s="416"/>
    </row>
    <row r="78" spans="2:13">
      <c r="B78" s="778"/>
      <c r="C78" s="784"/>
      <c r="D78" s="414" t="s">
        <v>481</v>
      </c>
      <c r="E78" s="417">
        <v>2112000</v>
      </c>
      <c r="F78" s="416"/>
      <c r="I78" s="778"/>
      <c r="J78" s="780"/>
      <c r="K78" s="414" t="s">
        <v>481</v>
      </c>
      <c r="L78" s="417">
        <v>2263000</v>
      </c>
      <c r="M78" s="416"/>
    </row>
    <row r="79" spans="2:13">
      <c r="B79" s="777"/>
      <c r="C79" s="779" t="s">
        <v>510</v>
      </c>
      <c r="D79" s="414" t="s">
        <v>480</v>
      </c>
      <c r="E79" s="415">
        <v>1022796966.02</v>
      </c>
      <c r="F79" s="416"/>
      <c r="I79" s="777"/>
      <c r="J79" s="783" t="s">
        <v>491</v>
      </c>
      <c r="K79" s="414" t="s">
        <v>480</v>
      </c>
      <c r="L79" s="415">
        <v>15357500</v>
      </c>
      <c r="M79" s="416"/>
    </row>
    <row r="80" spans="2:13">
      <c r="B80" s="778"/>
      <c r="C80" s="780"/>
      <c r="D80" s="414" t="s">
        <v>481</v>
      </c>
      <c r="E80" s="417">
        <v>111687377</v>
      </c>
      <c r="F80" s="416"/>
      <c r="I80" s="778"/>
      <c r="J80" s="784"/>
      <c r="K80" s="414" t="s">
        <v>481</v>
      </c>
      <c r="L80" s="417">
        <v>2263000</v>
      </c>
      <c r="M80" s="416"/>
    </row>
    <row r="81" spans="2:13">
      <c r="B81" s="777"/>
      <c r="C81" s="783" t="s">
        <v>511</v>
      </c>
      <c r="D81" s="414" t="s">
        <v>480</v>
      </c>
      <c r="E81" s="415">
        <v>13528500</v>
      </c>
      <c r="F81" s="416"/>
      <c r="I81" s="771"/>
      <c r="J81" s="773">
        <v>7000</v>
      </c>
      <c r="K81" s="410" t="s">
        <v>480</v>
      </c>
      <c r="L81" s="411"/>
      <c r="M81" s="412">
        <v>9177248928.2600002</v>
      </c>
    </row>
    <row r="82" spans="2:13">
      <c r="B82" s="778"/>
      <c r="C82" s="784"/>
      <c r="D82" s="414" t="s">
        <v>481</v>
      </c>
      <c r="E82" s="416"/>
      <c r="F82" s="416"/>
      <c r="I82" s="772"/>
      <c r="J82" s="774"/>
      <c r="K82" s="410" t="s">
        <v>481</v>
      </c>
      <c r="L82" s="413">
        <v>130597</v>
      </c>
      <c r="M82" s="413">
        <v>562755903</v>
      </c>
    </row>
    <row r="83" spans="2:13">
      <c r="B83" s="777"/>
      <c r="C83" s="783" t="s">
        <v>512</v>
      </c>
      <c r="D83" s="414" t="s">
        <v>480</v>
      </c>
      <c r="E83" s="415">
        <v>1009268466.02</v>
      </c>
      <c r="F83" s="416"/>
      <c r="I83" s="775"/>
      <c r="J83" s="773">
        <v>7010</v>
      </c>
      <c r="K83" s="410" t="s">
        <v>480</v>
      </c>
      <c r="L83" s="411"/>
      <c r="M83" s="412">
        <v>9177248928.2600002</v>
      </c>
    </row>
    <row r="84" spans="2:13">
      <c r="B84" s="778"/>
      <c r="C84" s="784"/>
      <c r="D84" s="414" t="s">
        <v>481</v>
      </c>
      <c r="E84" s="417">
        <v>111687377</v>
      </c>
      <c r="F84" s="416"/>
      <c r="I84" s="776"/>
      <c r="J84" s="774"/>
      <c r="K84" s="410" t="s">
        <v>481</v>
      </c>
      <c r="L84" s="413">
        <v>130597</v>
      </c>
      <c r="M84" s="413">
        <v>562755903</v>
      </c>
    </row>
    <row r="85" spans="2:13">
      <c r="B85" s="777"/>
      <c r="C85" s="779" t="s">
        <v>513</v>
      </c>
      <c r="D85" s="414" t="s">
        <v>480</v>
      </c>
      <c r="E85" s="415">
        <v>962346435</v>
      </c>
      <c r="F85" s="416"/>
      <c r="I85" s="771"/>
      <c r="J85" s="773">
        <v>7100</v>
      </c>
      <c r="K85" s="410" t="s">
        <v>480</v>
      </c>
      <c r="L85" s="411"/>
      <c r="M85" s="412">
        <v>297918.64</v>
      </c>
    </row>
    <row r="86" spans="2:13">
      <c r="B86" s="778"/>
      <c r="C86" s="780"/>
      <c r="D86" s="414" t="s">
        <v>481</v>
      </c>
      <c r="E86" s="417">
        <v>128312858</v>
      </c>
      <c r="F86" s="416"/>
      <c r="I86" s="772"/>
      <c r="J86" s="774"/>
      <c r="K86" s="410" t="s">
        <v>481</v>
      </c>
      <c r="L86" s="411"/>
      <c r="M86" s="413">
        <v>24754</v>
      </c>
    </row>
    <row r="87" spans="2:13">
      <c r="B87" s="777"/>
      <c r="C87" s="783" t="s">
        <v>514</v>
      </c>
      <c r="D87" s="414" t="s">
        <v>480</v>
      </c>
      <c r="E87" s="415">
        <v>962346435</v>
      </c>
      <c r="F87" s="416"/>
      <c r="I87" s="775"/>
      <c r="J87" s="773">
        <v>7110</v>
      </c>
      <c r="K87" s="410" t="s">
        <v>480</v>
      </c>
      <c r="L87" s="411"/>
      <c r="M87" s="412">
        <v>297918.64</v>
      </c>
    </row>
    <row r="88" spans="2:13">
      <c r="B88" s="778"/>
      <c r="C88" s="784"/>
      <c r="D88" s="414" t="s">
        <v>481</v>
      </c>
      <c r="E88" s="417">
        <v>128312858</v>
      </c>
      <c r="F88" s="416"/>
      <c r="I88" s="776"/>
      <c r="J88" s="774"/>
      <c r="K88" s="410" t="s">
        <v>481</v>
      </c>
      <c r="L88" s="411"/>
      <c r="M88" s="413">
        <v>24754</v>
      </c>
    </row>
    <row r="89" spans="2:13">
      <c r="B89" s="777"/>
      <c r="C89" s="779" t="s">
        <v>515</v>
      </c>
      <c r="D89" s="414" t="s">
        <v>480</v>
      </c>
      <c r="E89" s="415">
        <v>1320000</v>
      </c>
      <c r="F89" s="416"/>
      <c r="I89" s="787"/>
      <c r="J89" s="769" t="s">
        <v>523</v>
      </c>
      <c r="K89" s="408" t="s">
        <v>480</v>
      </c>
      <c r="L89" s="418">
        <v>9180114244.75</v>
      </c>
      <c r="M89" s="418">
        <v>9180114244.75</v>
      </c>
    </row>
    <row r="90" spans="2:13">
      <c r="B90" s="778"/>
      <c r="C90" s="780"/>
      <c r="D90" s="414" t="s">
        <v>481</v>
      </c>
      <c r="E90" s="417">
        <v>240000</v>
      </c>
      <c r="F90" s="416"/>
      <c r="I90" s="788"/>
      <c r="J90" s="770"/>
      <c r="K90" s="408" t="s">
        <v>481</v>
      </c>
      <c r="L90" s="419">
        <v>563077466</v>
      </c>
      <c r="M90" s="419">
        <v>563077466</v>
      </c>
    </row>
    <row r="91" spans="2:13">
      <c r="B91" s="777"/>
      <c r="C91" s="783" t="s">
        <v>516</v>
      </c>
      <c r="D91" s="414" t="s">
        <v>480</v>
      </c>
      <c r="E91" s="415">
        <v>1320000</v>
      </c>
      <c r="F91" s="416"/>
      <c r="I91" s="787"/>
      <c r="J91" s="769" t="s">
        <v>524</v>
      </c>
      <c r="K91" s="408" t="s">
        <v>480</v>
      </c>
      <c r="L91" s="409"/>
      <c r="M91" s="409"/>
    </row>
    <row r="92" spans="2:13">
      <c r="B92" s="778"/>
      <c r="C92" s="784"/>
      <c r="D92" s="414" t="s">
        <v>481</v>
      </c>
      <c r="E92" s="417">
        <v>240000</v>
      </c>
      <c r="F92" s="416"/>
      <c r="I92" s="788"/>
      <c r="J92" s="770"/>
      <c r="K92" s="408" t="s">
        <v>481</v>
      </c>
      <c r="L92" s="409"/>
      <c r="M92" s="409"/>
    </row>
    <row r="93" spans="2:13">
      <c r="B93" s="777"/>
      <c r="C93" s="779" t="s">
        <v>517</v>
      </c>
      <c r="D93" s="414" t="s">
        <v>480</v>
      </c>
      <c r="E93" s="415">
        <v>21753.06</v>
      </c>
      <c r="F93" s="416"/>
      <c r="I93" s="420"/>
      <c r="J93" s="420"/>
      <c r="K93" s="420"/>
      <c r="L93" s="420"/>
      <c r="M93" s="420"/>
    </row>
    <row r="94" spans="2:13">
      <c r="B94" s="778"/>
      <c r="C94" s="780"/>
      <c r="D94" s="414" t="s">
        <v>481</v>
      </c>
      <c r="E94" s="416"/>
      <c r="F94" s="416"/>
      <c r="I94" s="420"/>
      <c r="J94" s="420"/>
      <c r="K94" s="420"/>
      <c r="L94" s="420"/>
      <c r="M94" s="421">
        <f>L89-M11-M85</f>
        <v>9177248928.2600002</v>
      </c>
    </row>
    <row r="95" spans="2:13">
      <c r="B95" s="777"/>
      <c r="C95" s="783" t="s">
        <v>518</v>
      </c>
      <c r="D95" s="414" t="s">
        <v>480</v>
      </c>
      <c r="E95" s="415">
        <v>21753.06</v>
      </c>
      <c r="F95" s="416"/>
      <c r="I95" s="420"/>
      <c r="J95" s="420"/>
      <c r="K95" s="420"/>
      <c r="L95" s="420"/>
      <c r="M95" s="420"/>
    </row>
    <row r="96" spans="2:13">
      <c r="B96" s="778"/>
      <c r="C96" s="784"/>
      <c r="D96" s="414" t="s">
        <v>481</v>
      </c>
      <c r="E96" s="416"/>
      <c r="F96" s="416"/>
      <c r="I96" s="420"/>
      <c r="J96" s="420" t="s">
        <v>525</v>
      </c>
      <c r="K96" s="420"/>
      <c r="L96" s="424">
        <f>L31+L41+L49+L51+L61+L69+L73+L77-M85-M9</f>
        <v>4356286185.7299995</v>
      </c>
      <c r="M96" s="420"/>
    </row>
    <row r="97" spans="2:13">
      <c r="B97" s="777"/>
      <c r="C97" s="779" t="s">
        <v>519</v>
      </c>
      <c r="D97" s="414" t="s">
        <v>480</v>
      </c>
      <c r="E97" s="415">
        <v>127305177.5</v>
      </c>
      <c r="F97" s="416"/>
      <c r="I97" s="420"/>
      <c r="J97" s="420"/>
      <c r="K97" s="420"/>
      <c r="L97" s="424"/>
      <c r="M97" s="420"/>
    </row>
    <row r="98" spans="2:13">
      <c r="B98" s="778"/>
      <c r="C98" s="780"/>
      <c r="D98" s="414" t="s">
        <v>481</v>
      </c>
      <c r="E98" s="417">
        <v>13400545</v>
      </c>
      <c r="F98" s="416"/>
      <c r="J98" s="420" t="s">
        <v>526</v>
      </c>
      <c r="L98" s="425">
        <f>L17+L25+L39+L65</f>
        <v>4495763225.9899998</v>
      </c>
    </row>
    <row r="99" spans="2:13">
      <c r="B99" s="777"/>
      <c r="C99" s="783" t="s">
        <v>520</v>
      </c>
      <c r="D99" s="414" t="s">
        <v>480</v>
      </c>
      <c r="E99" s="415">
        <v>127305177.5</v>
      </c>
      <c r="F99" s="416"/>
      <c r="J99" s="420"/>
      <c r="L99" s="425"/>
    </row>
    <row r="100" spans="2:13">
      <c r="B100" s="778"/>
      <c r="C100" s="784"/>
      <c r="D100" s="414" t="s">
        <v>481</v>
      </c>
      <c r="E100" s="417">
        <v>13400545</v>
      </c>
      <c r="F100" s="416"/>
      <c r="J100" s="420" t="s">
        <v>160</v>
      </c>
      <c r="L100" s="425">
        <f>L23+L27+L47+L55</f>
        <v>325199516.53999996</v>
      </c>
    </row>
    <row r="101" spans="2:13">
      <c r="B101" s="777"/>
      <c r="C101" s="785" t="s">
        <v>521</v>
      </c>
      <c r="D101" s="414" t="s">
        <v>480</v>
      </c>
      <c r="E101" s="415">
        <v>2191920412.5</v>
      </c>
      <c r="F101" s="416"/>
      <c r="L101" s="425"/>
    </row>
    <row r="102" spans="2:13">
      <c r="B102" s="778"/>
      <c r="C102" s="786"/>
      <c r="D102" s="414" t="s">
        <v>481</v>
      </c>
      <c r="E102" s="417">
        <v>292256055</v>
      </c>
      <c r="F102" s="416"/>
      <c r="L102" s="425"/>
    </row>
    <row r="103" spans="2:13">
      <c r="B103" s="777"/>
      <c r="C103" s="783" t="s">
        <v>522</v>
      </c>
      <c r="D103" s="414" t="s">
        <v>480</v>
      </c>
      <c r="E103" s="415">
        <v>2191920412.5</v>
      </c>
      <c r="F103" s="416"/>
      <c r="L103" s="425">
        <f>SUM(L96:L102)</f>
        <v>9177248928.2599983</v>
      </c>
    </row>
    <row r="104" spans="2:13">
      <c r="B104" s="778"/>
      <c r="C104" s="784"/>
      <c r="D104" s="414" t="s">
        <v>481</v>
      </c>
      <c r="E104" s="417">
        <v>292256055</v>
      </c>
      <c r="F104" s="416"/>
    </row>
    <row r="105" spans="2:13">
      <c r="B105" s="771"/>
      <c r="C105" s="773">
        <v>7000</v>
      </c>
      <c r="D105" s="410" t="s">
        <v>480</v>
      </c>
      <c r="E105" s="411"/>
      <c r="F105" s="412">
        <v>10303433472.039999</v>
      </c>
    </row>
    <row r="106" spans="2:13">
      <c r="B106" s="772"/>
      <c r="C106" s="774"/>
      <c r="D106" s="410" t="s">
        <v>481</v>
      </c>
      <c r="E106" s="411"/>
      <c r="F106" s="413">
        <v>603728894</v>
      </c>
    </row>
    <row r="107" spans="2:13">
      <c r="B107" s="775"/>
      <c r="C107" s="773">
        <v>7010</v>
      </c>
      <c r="D107" s="410" t="s">
        <v>480</v>
      </c>
      <c r="E107" s="411"/>
      <c r="F107" s="412">
        <v>10303433472.039999</v>
      </c>
    </row>
    <row r="108" spans="2:13">
      <c r="B108" s="776"/>
      <c r="C108" s="774"/>
      <c r="D108" s="410" t="s">
        <v>481</v>
      </c>
      <c r="E108" s="411"/>
      <c r="F108" s="413">
        <v>603728894</v>
      </c>
    </row>
    <row r="109" spans="2:13">
      <c r="B109" s="771"/>
      <c r="C109" s="773">
        <v>7100</v>
      </c>
      <c r="D109" s="410" t="s">
        <v>480</v>
      </c>
      <c r="E109" s="411"/>
      <c r="F109" s="412">
        <v>297553.12</v>
      </c>
    </row>
    <row r="110" spans="2:13">
      <c r="B110" s="772"/>
      <c r="C110" s="774"/>
      <c r="D110" s="410" t="s">
        <v>481</v>
      </c>
      <c r="E110" s="411"/>
      <c r="F110" s="413">
        <v>24649</v>
      </c>
    </row>
    <row r="111" spans="2:13">
      <c r="B111" s="775"/>
      <c r="C111" s="773">
        <v>7110</v>
      </c>
      <c r="D111" s="410" t="s">
        <v>480</v>
      </c>
      <c r="E111" s="411"/>
      <c r="F111" s="412">
        <v>297553.12</v>
      </c>
    </row>
    <row r="112" spans="2:13">
      <c r="B112" s="776"/>
      <c r="C112" s="774"/>
      <c r="D112" s="410" t="s">
        <v>481</v>
      </c>
      <c r="E112" s="411"/>
      <c r="F112" s="413">
        <v>24649</v>
      </c>
    </row>
    <row r="113" spans="2:6">
      <c r="B113" s="787"/>
      <c r="C113" s="769" t="s">
        <v>523</v>
      </c>
      <c r="D113" s="408" t="s">
        <v>480</v>
      </c>
      <c r="E113" s="418">
        <v>10306539025.16</v>
      </c>
      <c r="F113" s="418">
        <v>10306539025.16</v>
      </c>
    </row>
    <row r="114" spans="2:6">
      <c r="B114" s="788"/>
      <c r="C114" s="770"/>
      <c r="D114" s="408" t="s">
        <v>481</v>
      </c>
      <c r="E114" s="419">
        <v>604185543</v>
      </c>
      <c r="F114" s="419">
        <v>604185543</v>
      </c>
    </row>
    <row r="115" spans="2:6">
      <c r="B115" s="787"/>
      <c r="C115" s="769" t="s">
        <v>524</v>
      </c>
      <c r="D115" s="408" t="s">
        <v>480</v>
      </c>
      <c r="E115" s="409"/>
      <c r="F115" s="409"/>
    </row>
    <row r="116" spans="2:6">
      <c r="B116" s="788"/>
      <c r="C116" s="770"/>
      <c r="D116" s="408" t="s">
        <v>481</v>
      </c>
      <c r="E116" s="409"/>
      <c r="F116" s="409"/>
    </row>
    <row r="117" spans="2:6">
      <c r="B117" s="420"/>
      <c r="C117" s="420"/>
      <c r="D117" s="420"/>
      <c r="E117" s="420"/>
      <c r="F117" s="420"/>
    </row>
    <row r="118" spans="2:6">
      <c r="B118" s="420"/>
      <c r="C118" s="420"/>
      <c r="D118" s="420"/>
      <c r="E118" s="420"/>
      <c r="F118" s="420"/>
    </row>
    <row r="119" spans="2:6">
      <c r="B119" s="420"/>
      <c r="C119" s="420" t="s">
        <v>525</v>
      </c>
      <c r="D119" s="420"/>
      <c r="E119" s="421">
        <f>E25+E37+E43+E67+E83+E85+E89+E97+E101-F7</f>
        <v>4670720477.5200005</v>
      </c>
      <c r="F119" s="420"/>
    </row>
    <row r="120" spans="2:6">
      <c r="B120" s="420"/>
      <c r="C120" s="420"/>
      <c r="D120" s="420"/>
      <c r="E120" s="420"/>
      <c r="F120" s="420"/>
    </row>
    <row r="121" spans="2:6">
      <c r="B121" s="420"/>
      <c r="C121" s="420" t="s">
        <v>526</v>
      </c>
      <c r="D121" s="420"/>
      <c r="E121" s="421">
        <f>E53+E23+E93+E61</f>
        <v>5141766320.4899998</v>
      </c>
      <c r="F121" s="420"/>
    </row>
    <row r="122" spans="2:6">
      <c r="B122" s="420"/>
      <c r="C122" s="420"/>
      <c r="D122" s="420"/>
      <c r="E122" s="420"/>
      <c r="F122" s="420"/>
    </row>
    <row r="123" spans="2:6">
      <c r="B123" s="420"/>
      <c r="C123" s="420" t="s">
        <v>160</v>
      </c>
      <c r="D123" s="420"/>
      <c r="E123" s="421">
        <f>E19+E81+E63+E51+E55</f>
        <v>491244227.14999998</v>
      </c>
      <c r="F123" s="420"/>
    </row>
    <row r="124" spans="2:6">
      <c r="B124" s="420"/>
      <c r="C124" s="420"/>
      <c r="D124" s="420"/>
      <c r="E124" s="420"/>
      <c r="F124" s="420"/>
    </row>
    <row r="125" spans="2:6">
      <c r="B125" s="420"/>
      <c r="C125" s="420"/>
      <c r="D125" s="420"/>
      <c r="E125" s="420"/>
      <c r="F125" s="420"/>
    </row>
    <row r="126" spans="2:6">
      <c r="B126" s="420"/>
      <c r="C126" s="420"/>
      <c r="D126" s="420"/>
      <c r="E126" s="421">
        <f>SUM(E119:E125)</f>
        <v>10303731025.16</v>
      </c>
      <c r="F126" s="420"/>
    </row>
    <row r="127" spans="2:6">
      <c r="B127" s="420"/>
      <c r="C127" s="420"/>
      <c r="D127" s="420"/>
      <c r="E127" s="420"/>
      <c r="F127" s="420"/>
    </row>
    <row r="128" spans="2:6">
      <c r="B128" s="420"/>
      <c r="C128" s="420"/>
      <c r="D128" s="420"/>
      <c r="E128" s="420"/>
      <c r="F128" s="420"/>
    </row>
    <row r="129" spans="2:6">
      <c r="B129" s="420"/>
      <c r="C129" s="420"/>
      <c r="D129" s="420"/>
      <c r="E129" s="420"/>
      <c r="F129" s="420"/>
    </row>
    <row r="130" spans="2:6">
      <c r="B130" s="420"/>
      <c r="C130" s="420"/>
      <c r="D130" s="420"/>
      <c r="E130" s="420"/>
      <c r="F130" s="420"/>
    </row>
    <row r="131" spans="2:6">
      <c r="B131" s="420"/>
      <c r="C131" s="420"/>
      <c r="D131" s="420"/>
      <c r="E131" s="420"/>
      <c r="F131" s="420"/>
    </row>
    <row r="132" spans="2:6">
      <c r="B132" s="420"/>
      <c r="C132" s="420"/>
      <c r="D132" s="420"/>
      <c r="E132" s="420"/>
      <c r="F132" s="420"/>
    </row>
    <row r="133" spans="2:6">
      <c r="B133" s="420"/>
      <c r="C133" s="420"/>
      <c r="D133" s="420"/>
      <c r="E133" s="420"/>
      <c r="F133" s="420"/>
    </row>
    <row r="134" spans="2:6">
      <c r="B134" s="420"/>
      <c r="C134" s="420"/>
      <c r="D134" s="420"/>
      <c r="E134" s="420"/>
      <c r="F134" s="420"/>
    </row>
    <row r="135" spans="2:6">
      <c r="B135" s="420"/>
      <c r="C135" s="420"/>
      <c r="D135" s="420"/>
      <c r="E135" s="420"/>
      <c r="F135" s="420"/>
    </row>
    <row r="136" spans="2:6">
      <c r="B136" s="420"/>
      <c r="C136" s="420"/>
      <c r="D136" s="420"/>
      <c r="E136" s="420"/>
      <c r="F136" s="420"/>
    </row>
    <row r="137" spans="2:6">
      <c r="B137" s="420"/>
      <c r="C137" s="420"/>
      <c r="D137" s="420"/>
      <c r="E137" s="420"/>
      <c r="F137" s="420"/>
    </row>
  </sheetData>
  <mergeCells count="206">
    <mergeCell ref="I91:I92"/>
    <mergeCell ref="J91:J92"/>
    <mergeCell ref="I81:I82"/>
    <mergeCell ref="J81:J82"/>
    <mergeCell ref="I83:I84"/>
    <mergeCell ref="J83:J84"/>
    <mergeCell ref="I85:I86"/>
    <mergeCell ref="J85:J86"/>
    <mergeCell ref="I87:I88"/>
    <mergeCell ref="J87:J88"/>
    <mergeCell ref="I89:I90"/>
    <mergeCell ref="J89:J90"/>
    <mergeCell ref="I77:I78"/>
    <mergeCell ref="J77:J78"/>
    <mergeCell ref="I79:I80"/>
    <mergeCell ref="J79:J80"/>
    <mergeCell ref="I75:I76"/>
    <mergeCell ref="J75:J76"/>
    <mergeCell ref="I65:I66"/>
    <mergeCell ref="J65:J66"/>
    <mergeCell ref="I67:I68"/>
    <mergeCell ref="J67:J68"/>
    <mergeCell ref="I69:I70"/>
    <mergeCell ref="J69:J70"/>
    <mergeCell ref="I71:I72"/>
    <mergeCell ref="J71:J72"/>
    <mergeCell ref="I73:I74"/>
    <mergeCell ref="J73:J74"/>
    <mergeCell ref="I45:I46"/>
    <mergeCell ref="J45:J46"/>
    <mergeCell ref="I47:I48"/>
    <mergeCell ref="J47:J48"/>
    <mergeCell ref="I49:I50"/>
    <mergeCell ref="J49:J50"/>
    <mergeCell ref="I33:I34"/>
    <mergeCell ref="J33:J34"/>
    <mergeCell ref="I35:I36"/>
    <mergeCell ref="J35:J36"/>
    <mergeCell ref="I37:I38"/>
    <mergeCell ref="J37:J38"/>
    <mergeCell ref="I39:I40"/>
    <mergeCell ref="J39:J40"/>
    <mergeCell ref="I41:I42"/>
    <mergeCell ref="J41:J42"/>
    <mergeCell ref="I43:I44"/>
    <mergeCell ref="J43:J44"/>
    <mergeCell ref="L4:L6"/>
    <mergeCell ref="M4:M6"/>
    <mergeCell ref="I7:I8"/>
    <mergeCell ref="J7:J8"/>
    <mergeCell ref="I9:I10"/>
    <mergeCell ref="J9:J10"/>
    <mergeCell ref="I4:I6"/>
    <mergeCell ref="K4:K6"/>
    <mergeCell ref="I11:I12"/>
    <mergeCell ref="J11:J12"/>
    <mergeCell ref="I13:I14"/>
    <mergeCell ref="J13:J14"/>
    <mergeCell ref="I15:I16"/>
    <mergeCell ref="J15:J16"/>
    <mergeCell ref="I29:I30"/>
    <mergeCell ref="J29:J30"/>
    <mergeCell ref="I31:I32"/>
    <mergeCell ref="J31:J32"/>
    <mergeCell ref="I27:I28"/>
    <mergeCell ref="J27:J28"/>
    <mergeCell ref="I57:I58"/>
    <mergeCell ref="J57:J58"/>
    <mergeCell ref="I59:I60"/>
    <mergeCell ref="J59:J60"/>
    <mergeCell ref="I61:I62"/>
    <mergeCell ref="J61:J62"/>
    <mergeCell ref="I63:I64"/>
    <mergeCell ref="J63:J64"/>
    <mergeCell ref="I17:I18"/>
    <mergeCell ref="J17:J18"/>
    <mergeCell ref="I19:I20"/>
    <mergeCell ref="J19:J20"/>
    <mergeCell ref="I21:I22"/>
    <mergeCell ref="J21:J22"/>
    <mergeCell ref="I23:I24"/>
    <mergeCell ref="J23:J24"/>
    <mergeCell ref="I25:I26"/>
    <mergeCell ref="J25:J26"/>
    <mergeCell ref="I53:I54"/>
    <mergeCell ref="J53:J54"/>
    <mergeCell ref="I55:I56"/>
    <mergeCell ref="J55:J56"/>
    <mergeCell ref="I51:I52"/>
    <mergeCell ref="J51:J52"/>
    <mergeCell ref="B115:B116"/>
    <mergeCell ref="C115:C116"/>
    <mergeCell ref="B109:B110"/>
    <mergeCell ref="C109:C110"/>
    <mergeCell ref="B111:B112"/>
    <mergeCell ref="C111:C112"/>
    <mergeCell ref="B113:B114"/>
    <mergeCell ref="C113:C114"/>
    <mergeCell ref="B103:B104"/>
    <mergeCell ref="C103:C104"/>
    <mergeCell ref="B105:B106"/>
    <mergeCell ref="C105:C106"/>
    <mergeCell ref="B107:B108"/>
    <mergeCell ref="C107:C108"/>
    <mergeCell ref="B97:B98"/>
    <mergeCell ref="C97:C98"/>
    <mergeCell ref="B99:B100"/>
    <mergeCell ref="C99:C100"/>
    <mergeCell ref="B101:B102"/>
    <mergeCell ref="C101:C102"/>
    <mergeCell ref="B91:B92"/>
    <mergeCell ref="C91:C92"/>
    <mergeCell ref="B93:B94"/>
    <mergeCell ref="C93:C94"/>
    <mergeCell ref="B95:B96"/>
    <mergeCell ref="C95:C96"/>
    <mergeCell ref="B85:B86"/>
    <mergeCell ref="C85:C86"/>
    <mergeCell ref="B87:B88"/>
    <mergeCell ref="C87:C88"/>
    <mergeCell ref="B89:B90"/>
    <mergeCell ref="C89:C90"/>
    <mergeCell ref="B79:B80"/>
    <mergeCell ref="C79:C80"/>
    <mergeCell ref="B81:B82"/>
    <mergeCell ref="C81:C82"/>
    <mergeCell ref="B83:B84"/>
    <mergeCell ref="C83:C84"/>
    <mergeCell ref="B73:B74"/>
    <mergeCell ref="C73:C74"/>
    <mergeCell ref="B75:B76"/>
    <mergeCell ref="C75:C76"/>
    <mergeCell ref="B77:B78"/>
    <mergeCell ref="C77:C78"/>
    <mergeCell ref="B67:B68"/>
    <mergeCell ref="C67:C68"/>
    <mergeCell ref="B69:B70"/>
    <mergeCell ref="C69:C70"/>
    <mergeCell ref="B71:B72"/>
    <mergeCell ref="C71:C72"/>
    <mergeCell ref="B61:B62"/>
    <mergeCell ref="C61:C62"/>
    <mergeCell ref="B63:B64"/>
    <mergeCell ref="C63:C64"/>
    <mergeCell ref="B65:B66"/>
    <mergeCell ref="C65:C66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43:B44"/>
    <mergeCell ref="C43:C44"/>
    <mergeCell ref="B45:B46"/>
    <mergeCell ref="C45:C46"/>
    <mergeCell ref="B47:B48"/>
    <mergeCell ref="C47:C48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7:B18"/>
    <mergeCell ref="C17:C18"/>
    <mergeCell ref="B7:B8"/>
    <mergeCell ref="C7:C8"/>
    <mergeCell ref="B9:B10"/>
    <mergeCell ref="C9:C10"/>
    <mergeCell ref="B11:B12"/>
    <mergeCell ref="C11:C12"/>
    <mergeCell ref="B25:B26"/>
    <mergeCell ref="C25:C26"/>
    <mergeCell ref="B2:B4"/>
    <mergeCell ref="D2:D4"/>
    <mergeCell ref="E2:E4"/>
    <mergeCell ref="F2:F4"/>
    <mergeCell ref="B5:B6"/>
    <mergeCell ref="C5:C6"/>
    <mergeCell ref="B13:B14"/>
    <mergeCell ref="C13:C14"/>
    <mergeCell ref="B15:B16"/>
    <mergeCell ref="C15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opLeftCell="A31" zoomScale="80" zoomScaleNormal="80" zoomScaleSheetLayoutView="100" workbookViewId="0">
      <selection activeCell="B50" sqref="B50:B52"/>
    </sheetView>
  </sheetViews>
  <sheetFormatPr defaultRowHeight="12.75"/>
  <cols>
    <col min="1" max="1" width="6.140625" style="167" customWidth="1"/>
    <col min="2" max="2" width="51.85546875" style="167" customWidth="1"/>
    <col min="3" max="3" width="8.7109375" style="167" customWidth="1"/>
    <col min="4" max="4" width="24.28515625" style="167" customWidth="1"/>
    <col min="5" max="5" width="23" style="167" customWidth="1"/>
    <col min="6" max="6" width="7.7109375" style="167" customWidth="1"/>
    <col min="7" max="8" width="9.28515625" style="167" customWidth="1"/>
    <col min="9" max="9" width="12.42578125" style="167" customWidth="1"/>
    <col min="10" max="10" width="10.5703125" style="167" customWidth="1"/>
    <col min="11" max="11" width="12.5703125" style="167" customWidth="1"/>
    <col min="12" max="12" width="9.85546875" style="167" customWidth="1"/>
    <col min="13" max="13" width="14.140625" style="167" customWidth="1"/>
    <col min="14" max="14" width="16" style="167" customWidth="1"/>
    <col min="15" max="15" width="14.7109375" style="167" customWidth="1"/>
    <col min="16" max="16" width="12.85546875" style="479" customWidth="1"/>
    <col min="17" max="17" width="12.5703125" style="167" customWidth="1"/>
    <col min="18" max="18" width="20.28515625" style="167" customWidth="1"/>
    <col min="19" max="19" width="25.42578125" style="167" customWidth="1"/>
    <col min="20" max="16384" width="9.140625" style="167"/>
  </cols>
  <sheetData>
    <row r="1" spans="1:19" ht="15">
      <c r="A1"/>
      <c r="B1" s="545"/>
      <c r="C1" s="577"/>
      <c r="D1" s="723" t="s">
        <v>601</v>
      </c>
      <c r="E1" s="723"/>
      <c r="F1" s="436"/>
      <c r="G1" s="436"/>
      <c r="H1" s="436"/>
      <c r="I1" s="436"/>
      <c r="J1" s="436"/>
      <c r="K1" s="436"/>
      <c r="L1" s="436"/>
      <c r="M1" s="436"/>
      <c r="N1" s="436"/>
      <c r="O1" s="478"/>
    </row>
    <row r="2" spans="1:19" ht="15">
      <c r="A2"/>
      <c r="B2" s="545"/>
      <c r="C2" s="577"/>
      <c r="D2" s="724" t="s">
        <v>599</v>
      </c>
      <c r="E2" s="724"/>
      <c r="F2" s="436"/>
      <c r="G2" s="436"/>
      <c r="H2" s="436"/>
      <c r="I2" s="436"/>
      <c r="J2" s="436"/>
      <c r="K2" s="436"/>
      <c r="L2" s="436"/>
      <c r="M2" s="436"/>
      <c r="N2" s="436"/>
      <c r="O2" s="478"/>
    </row>
    <row r="3" spans="1:19" ht="15">
      <c r="A3"/>
      <c r="B3" s="545"/>
      <c r="C3" s="577"/>
      <c r="D3" s="723" t="s">
        <v>543</v>
      </c>
      <c r="E3" s="723"/>
      <c r="F3" s="436"/>
      <c r="G3" s="436"/>
      <c r="H3" s="436"/>
      <c r="I3" s="436"/>
      <c r="J3" s="436"/>
      <c r="K3" s="436"/>
      <c r="L3" s="436"/>
      <c r="M3" s="436"/>
      <c r="N3" s="436"/>
      <c r="O3" s="478"/>
    </row>
    <row r="4" spans="1:19" ht="15">
      <c r="A4"/>
      <c r="B4" s="545"/>
      <c r="C4" s="545"/>
      <c r="D4" s="723" t="s">
        <v>602</v>
      </c>
      <c r="E4" s="723"/>
      <c r="F4" s="436"/>
      <c r="G4" s="436"/>
      <c r="H4" s="436"/>
      <c r="I4" s="436"/>
      <c r="J4" s="436"/>
      <c r="K4" s="436"/>
      <c r="L4" s="436"/>
      <c r="M4" s="436"/>
      <c r="N4" s="436"/>
      <c r="O4" s="478"/>
    </row>
    <row r="5" spans="1:19" ht="15">
      <c r="A5"/>
      <c r="B5" s="545"/>
      <c r="C5" s="545"/>
      <c r="D5" s="575"/>
      <c r="E5" s="575"/>
      <c r="F5" s="436"/>
      <c r="G5" s="436"/>
      <c r="H5" s="436"/>
      <c r="I5" s="436"/>
      <c r="J5" s="436"/>
      <c r="K5" s="436"/>
      <c r="L5" s="436"/>
      <c r="M5" s="436"/>
      <c r="N5" s="436"/>
      <c r="O5" s="478"/>
    </row>
    <row r="6" spans="1:19" ht="15">
      <c r="A6"/>
      <c r="B6" s="545"/>
      <c r="C6" s="545"/>
      <c r="D6" s="575"/>
      <c r="E6" s="575" t="s">
        <v>545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9" ht="15.75">
      <c r="A7"/>
      <c r="B7" s="544" t="s">
        <v>603</v>
      </c>
      <c r="C7" s="545"/>
      <c r="D7" s="545"/>
      <c r="E7" s="545"/>
      <c r="F7" s="436"/>
      <c r="G7" s="436"/>
      <c r="H7" s="436"/>
      <c r="I7" s="436"/>
      <c r="J7" s="436"/>
      <c r="K7" s="436"/>
      <c r="L7" s="436"/>
      <c r="M7" s="436"/>
      <c r="N7" s="436"/>
      <c r="O7" s="436"/>
    </row>
    <row r="8" spans="1:19" ht="15">
      <c r="A8"/>
      <c r="B8" s="546" t="s">
        <v>600</v>
      </c>
      <c r="C8" s="545"/>
      <c r="D8" s="545"/>
      <c r="E8" s="545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9" ht="15">
      <c r="A9"/>
      <c r="B9" s="545"/>
      <c r="C9" s="545"/>
      <c r="D9" s="545"/>
      <c r="E9" s="545"/>
      <c r="F9" s="436"/>
      <c r="G9" s="436"/>
      <c r="H9" s="436"/>
      <c r="I9" s="436"/>
      <c r="J9" s="436"/>
      <c r="K9" s="436"/>
      <c r="L9" s="436"/>
      <c r="M9" s="436"/>
      <c r="N9" s="436"/>
      <c r="O9" s="436"/>
    </row>
    <row r="10" spans="1:19" ht="15.75">
      <c r="A10"/>
      <c r="B10" s="545"/>
      <c r="C10" s="545"/>
      <c r="D10" s="545"/>
      <c r="E10" s="549" t="s">
        <v>547</v>
      </c>
      <c r="F10" s="478"/>
      <c r="G10" s="478"/>
      <c r="H10" s="478"/>
      <c r="I10" s="478"/>
      <c r="J10" s="478"/>
      <c r="K10" s="478"/>
      <c r="L10" s="478"/>
      <c r="M10" s="478"/>
      <c r="N10" s="478"/>
      <c r="O10" s="478"/>
    </row>
    <row r="11" spans="1:19" s="481" customFormat="1" ht="25.5" customHeight="1">
      <c r="A11"/>
      <c r="B11" s="545"/>
      <c r="C11" s="545"/>
      <c r="D11" s="545"/>
      <c r="E11" s="545"/>
      <c r="F11" s="576"/>
      <c r="G11" s="576"/>
      <c r="H11" s="576"/>
      <c r="I11" s="576"/>
      <c r="J11" s="576"/>
      <c r="K11" s="576"/>
      <c r="L11" s="576"/>
      <c r="M11" s="725"/>
      <c r="N11" s="725"/>
      <c r="O11" s="725"/>
      <c r="P11" s="480"/>
    </row>
    <row r="12" spans="1:19" s="481" customFormat="1" ht="15.75" thickBot="1">
      <c r="A12"/>
      <c r="B12" s="545"/>
      <c r="C12" s="545"/>
      <c r="D12" s="545"/>
      <c r="E12" s="545"/>
      <c r="F12" s="440"/>
      <c r="G12" s="440"/>
      <c r="H12" s="440"/>
      <c r="I12" s="440"/>
      <c r="J12" s="440"/>
      <c r="K12" s="440"/>
      <c r="L12" s="440"/>
      <c r="M12" s="727"/>
      <c r="N12" s="725"/>
      <c r="O12" s="725"/>
      <c r="P12" s="493"/>
    </row>
    <row r="13" spans="1:19" ht="48" thickBot="1">
      <c r="A13"/>
      <c r="B13" s="550" t="s">
        <v>133</v>
      </c>
      <c r="C13" s="551" t="s">
        <v>131</v>
      </c>
      <c r="D13" s="551" t="s">
        <v>604</v>
      </c>
      <c r="E13" s="551" t="s">
        <v>605</v>
      </c>
      <c r="F13" s="483"/>
      <c r="G13" s="483"/>
      <c r="H13" s="483"/>
      <c r="I13" s="483"/>
      <c r="J13" s="483"/>
      <c r="K13" s="483"/>
      <c r="L13" s="483"/>
      <c r="M13" s="494"/>
      <c r="N13" s="483"/>
      <c r="O13" s="483"/>
      <c r="P13" s="281"/>
      <c r="Q13" s="484"/>
      <c r="S13" s="485"/>
    </row>
    <row r="14" spans="1:19" ht="16.5" thickBot="1">
      <c r="A14"/>
      <c r="B14" s="578" t="s">
        <v>606</v>
      </c>
      <c r="C14" s="572">
        <v>10</v>
      </c>
      <c r="D14" s="579">
        <v>6102064.8777799997</v>
      </c>
      <c r="E14" s="580">
        <v>5968647.9566000002</v>
      </c>
      <c r="F14" s="486"/>
      <c r="G14" s="486"/>
      <c r="H14" s="486"/>
      <c r="I14" s="486"/>
      <c r="J14" s="486"/>
      <c r="K14" s="486"/>
      <c r="L14" s="486"/>
      <c r="M14" s="449"/>
      <c r="N14" s="468"/>
      <c r="O14" s="468"/>
      <c r="P14" s="451"/>
      <c r="Q14" s="484"/>
      <c r="S14" s="485"/>
    </row>
    <row r="15" spans="1:19" s="488" customFormat="1" ht="16.5" thickBot="1">
      <c r="A15"/>
      <c r="B15" s="578" t="s">
        <v>607</v>
      </c>
      <c r="C15" s="572">
        <v>11</v>
      </c>
      <c r="D15" s="581">
        <v>3124609.4855800001</v>
      </c>
      <c r="E15" s="582">
        <v>3336611</v>
      </c>
      <c r="F15" s="491"/>
      <c r="G15" s="491"/>
      <c r="H15" s="491"/>
      <c r="I15" s="491"/>
      <c r="J15" s="491"/>
      <c r="K15" s="491"/>
      <c r="L15" s="491"/>
      <c r="M15" s="449"/>
      <c r="N15" s="490"/>
      <c r="O15" s="490"/>
      <c r="P15" s="168"/>
      <c r="Q15" s="340"/>
    </row>
    <row r="16" spans="1:19" ht="16.5" thickBot="1">
      <c r="A16"/>
      <c r="B16" s="578" t="s">
        <v>608</v>
      </c>
      <c r="C16" s="572">
        <v>12</v>
      </c>
      <c r="D16" s="583">
        <f>D14-D15+1</f>
        <v>2977456.3921999997</v>
      </c>
      <c r="E16" s="583">
        <f>E14-E15</f>
        <v>2632036.9566000002</v>
      </c>
      <c r="F16" s="486"/>
      <c r="G16" s="486"/>
      <c r="H16" s="486"/>
      <c r="I16" s="486"/>
      <c r="J16" s="486"/>
      <c r="K16" s="486"/>
      <c r="L16" s="486"/>
      <c r="M16" s="449"/>
      <c r="N16" s="468"/>
      <c r="O16" s="468"/>
      <c r="P16" s="451"/>
      <c r="Q16" s="484"/>
      <c r="S16" s="485"/>
    </row>
    <row r="17" spans="1:19" ht="16.5" thickBot="1">
      <c r="A17"/>
      <c r="B17" s="578" t="s">
        <v>134</v>
      </c>
      <c r="C17" s="572">
        <v>13</v>
      </c>
      <c r="D17" s="584">
        <v>83699.417409999995</v>
      </c>
      <c r="E17" s="585">
        <v>55980.029219999997</v>
      </c>
      <c r="F17" s="486"/>
      <c r="G17" s="486"/>
      <c r="H17" s="486"/>
      <c r="I17" s="486"/>
      <c r="J17" s="486"/>
      <c r="K17" s="486"/>
      <c r="L17" s="486"/>
      <c r="M17" s="449"/>
      <c r="N17" s="468"/>
      <c r="O17" s="468"/>
      <c r="P17" s="451"/>
      <c r="Q17" s="484"/>
      <c r="R17" s="489"/>
      <c r="S17" s="485"/>
    </row>
    <row r="18" spans="1:19" ht="16.5" thickBot="1">
      <c r="A18"/>
      <c r="B18" s="578" t="s">
        <v>135</v>
      </c>
      <c r="C18" s="572">
        <v>14</v>
      </c>
      <c r="D18" s="584">
        <v>550980.18991999992</v>
      </c>
      <c r="E18" s="585">
        <v>540607</v>
      </c>
      <c r="F18" s="301"/>
      <c r="G18" s="301"/>
      <c r="H18" s="301"/>
      <c r="I18" s="301"/>
      <c r="J18" s="301"/>
      <c r="K18" s="301"/>
      <c r="L18" s="301"/>
      <c r="M18" s="449"/>
      <c r="N18" s="486"/>
      <c r="O18" s="195"/>
      <c r="P18" s="451"/>
      <c r="Q18" s="484"/>
      <c r="S18" s="485"/>
    </row>
    <row r="19" spans="1:19" s="488" customFormat="1" ht="16.5" thickBot="1">
      <c r="A19"/>
      <c r="B19" s="578" t="s">
        <v>609</v>
      </c>
      <c r="C19" s="572">
        <v>15</v>
      </c>
      <c r="D19" s="584"/>
      <c r="E19" s="585">
        <v>1237198</v>
      </c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168"/>
      <c r="Q19" s="340"/>
    </row>
    <row r="20" spans="1:19" ht="16.5" thickBot="1">
      <c r="A20"/>
      <c r="B20" s="578" t="s">
        <v>610</v>
      </c>
      <c r="C20" s="572">
        <v>16</v>
      </c>
      <c r="D20" s="584">
        <v>84782.811349999989</v>
      </c>
      <c r="E20" s="585">
        <v>-6761</v>
      </c>
      <c r="F20" s="486"/>
      <c r="G20" s="486"/>
      <c r="H20" s="486"/>
      <c r="I20" s="486"/>
      <c r="J20" s="486"/>
      <c r="K20" s="486"/>
      <c r="L20" s="486"/>
      <c r="M20" s="449"/>
      <c r="N20" s="468"/>
      <c r="O20" s="468"/>
      <c r="P20" s="451"/>
      <c r="Q20" s="484"/>
    </row>
    <row r="21" spans="1:19" ht="32.25" thickBot="1">
      <c r="A21"/>
      <c r="B21" s="578" t="s">
        <v>611</v>
      </c>
      <c r="C21" s="572">
        <v>20</v>
      </c>
      <c r="D21" s="584">
        <f>D16-D17-D18+D20</f>
        <v>2427559.5962199997</v>
      </c>
      <c r="E21" s="584">
        <f>E16-E17-E18+E20-E19</f>
        <v>791490.92738000024</v>
      </c>
      <c r="F21" s="486"/>
      <c r="G21" s="486"/>
      <c r="H21" s="486"/>
      <c r="I21" s="486"/>
      <c r="J21" s="486"/>
      <c r="K21" s="486"/>
      <c r="L21" s="486"/>
      <c r="M21" s="449"/>
      <c r="N21" s="468"/>
      <c r="O21" s="468"/>
      <c r="P21" s="451"/>
      <c r="Q21" s="484"/>
    </row>
    <row r="22" spans="1:19" ht="16.5" thickBot="1">
      <c r="A22"/>
      <c r="B22" s="578" t="s">
        <v>612</v>
      </c>
      <c r="C22" s="572">
        <v>21</v>
      </c>
      <c r="D22" s="584">
        <v>179627.86986000001</v>
      </c>
      <c r="E22" s="585">
        <v>138640.2071</v>
      </c>
      <c r="F22" s="486"/>
      <c r="G22" s="486"/>
      <c r="H22" s="486"/>
      <c r="I22" s="486"/>
      <c r="J22" s="486"/>
      <c r="K22" s="486"/>
      <c r="L22" s="486"/>
      <c r="M22" s="449"/>
      <c r="N22" s="468"/>
      <c r="O22" s="468"/>
      <c r="P22" s="451"/>
      <c r="Q22" s="484"/>
    </row>
    <row r="23" spans="1:19" s="488" customFormat="1" ht="16.5" thickBot="1">
      <c r="A23"/>
      <c r="B23" s="578" t="s">
        <v>613</v>
      </c>
      <c r="C23" s="572">
        <v>22</v>
      </c>
      <c r="D23" s="584">
        <v>205268.41859000002</v>
      </c>
      <c r="E23" s="585">
        <v>279676.73546</v>
      </c>
      <c r="F23" s="491"/>
      <c r="G23" s="491"/>
      <c r="H23" s="491"/>
      <c r="I23" s="491"/>
      <c r="J23" s="491"/>
      <c r="K23" s="491"/>
      <c r="L23" s="491"/>
      <c r="M23" s="449"/>
      <c r="N23" s="492"/>
      <c r="O23" s="490"/>
      <c r="P23" s="168"/>
      <c r="Q23" s="340"/>
    </row>
    <row r="24" spans="1:19" ht="63.75" thickBot="1">
      <c r="A24"/>
      <c r="B24" s="578" t="s">
        <v>614</v>
      </c>
      <c r="C24" s="572">
        <v>23</v>
      </c>
      <c r="D24" s="586"/>
      <c r="E24" s="587"/>
      <c r="F24" s="486"/>
      <c r="G24" s="486"/>
      <c r="H24" s="486"/>
      <c r="I24" s="486"/>
      <c r="J24" s="486"/>
      <c r="K24" s="486"/>
      <c r="L24" s="486"/>
      <c r="M24" s="449"/>
      <c r="N24" s="468"/>
      <c r="O24" s="468"/>
      <c r="P24" s="484"/>
      <c r="Q24" s="484"/>
    </row>
    <row r="25" spans="1:19" s="488" customFormat="1" ht="16.5" thickBot="1">
      <c r="A25"/>
      <c r="B25" s="578" t="s">
        <v>615</v>
      </c>
      <c r="C25" s="572">
        <v>24</v>
      </c>
      <c r="D25" s="586"/>
      <c r="E25" s="587"/>
      <c r="F25" s="491"/>
      <c r="G25" s="491"/>
      <c r="H25" s="491"/>
      <c r="I25" s="491"/>
      <c r="J25" s="491"/>
      <c r="K25" s="491"/>
      <c r="L25" s="491"/>
      <c r="M25" s="449"/>
      <c r="N25" s="490"/>
      <c r="O25" s="490"/>
      <c r="P25" s="168"/>
      <c r="Q25" s="340"/>
    </row>
    <row r="26" spans="1:19" ht="16.5" thickBot="1">
      <c r="A26"/>
      <c r="B26" s="578" t="s">
        <v>616</v>
      </c>
      <c r="C26" s="572">
        <v>25</v>
      </c>
      <c r="D26" s="586"/>
      <c r="E26" s="587"/>
      <c r="F26" s="486"/>
      <c r="G26" s="486"/>
      <c r="H26" s="486"/>
      <c r="I26" s="486"/>
      <c r="J26" s="486"/>
      <c r="K26" s="486"/>
      <c r="L26" s="486"/>
      <c r="M26" s="449"/>
      <c r="N26" s="468"/>
      <c r="O26" s="468"/>
      <c r="P26" s="451"/>
      <c r="Q26" s="485"/>
    </row>
    <row r="27" spans="1:19" s="488" customFormat="1" ht="32.25" thickBot="1">
      <c r="A27"/>
      <c r="B27" s="578" t="s">
        <v>617</v>
      </c>
      <c r="C27" s="572">
        <v>100</v>
      </c>
      <c r="D27" s="588">
        <f>D21+D22-D23+1</f>
        <v>2401920.0474899998</v>
      </c>
      <c r="E27" s="588">
        <f>E21+E22-E23</f>
        <v>650454.39902000024</v>
      </c>
      <c r="F27" s="491"/>
      <c r="G27" s="491"/>
      <c r="H27" s="491"/>
      <c r="I27" s="491"/>
      <c r="J27" s="491"/>
      <c r="K27" s="491"/>
      <c r="L27" s="491"/>
      <c r="M27" s="449"/>
      <c r="N27" s="490"/>
      <c r="O27" s="490"/>
      <c r="P27" s="168"/>
      <c r="Q27" s="340"/>
    </row>
    <row r="28" spans="1:19" ht="16.5" thickBot="1">
      <c r="A28"/>
      <c r="B28" s="578" t="s">
        <v>618</v>
      </c>
      <c r="C28" s="614">
        <v>101</v>
      </c>
      <c r="D28" s="589">
        <v>486974.06300000002</v>
      </c>
      <c r="E28" s="590">
        <v>363809.13825000002</v>
      </c>
      <c r="F28" s="486"/>
      <c r="G28" s="486"/>
      <c r="H28" s="486"/>
      <c r="I28" s="486"/>
      <c r="J28" s="486"/>
      <c r="K28" s="486"/>
      <c r="L28" s="486"/>
      <c r="M28" s="449"/>
      <c r="N28" s="468"/>
      <c r="O28" s="468"/>
      <c r="P28" s="451"/>
      <c r="Q28" s="485"/>
    </row>
    <row r="29" spans="1:19" ht="48" thickBot="1">
      <c r="A29"/>
      <c r="B29" s="578" t="s">
        <v>619</v>
      </c>
      <c r="C29" s="572">
        <v>200</v>
      </c>
      <c r="D29" s="591">
        <f>D27-D28</f>
        <v>1914945.9844899997</v>
      </c>
      <c r="E29" s="591">
        <f>E27-E28</f>
        <v>286645.26077000023</v>
      </c>
      <c r="F29" s="486"/>
      <c r="G29" s="486"/>
      <c r="H29" s="486"/>
      <c r="I29" s="486"/>
      <c r="J29" s="486"/>
      <c r="K29" s="486"/>
      <c r="L29" s="486"/>
      <c r="M29" s="449"/>
      <c r="N29" s="468"/>
      <c r="O29" s="468"/>
      <c r="P29" s="451"/>
      <c r="Q29" s="485"/>
    </row>
    <row r="30" spans="1:19" ht="32.25" thickBot="1">
      <c r="A30"/>
      <c r="B30" s="578" t="s">
        <v>620</v>
      </c>
      <c r="C30" s="572">
        <v>201</v>
      </c>
      <c r="D30" s="586"/>
      <c r="E30" s="587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9" ht="32.25" thickBot="1">
      <c r="A31"/>
      <c r="B31" s="578" t="s">
        <v>621</v>
      </c>
      <c r="C31" s="572">
        <v>300</v>
      </c>
      <c r="D31" s="592">
        <f>D29+D30</f>
        <v>1914945.9844899997</v>
      </c>
      <c r="E31" s="592">
        <f>E29+E30</f>
        <v>286645.26077000023</v>
      </c>
    </row>
    <row r="32" spans="1:19" ht="16.5" thickBot="1">
      <c r="A32"/>
      <c r="B32" s="578" t="s">
        <v>622</v>
      </c>
      <c r="C32" s="572"/>
      <c r="D32" s="586"/>
      <c r="E32" s="587"/>
    </row>
    <row r="33" spans="1:5" ht="16.5" thickBot="1">
      <c r="A33"/>
      <c r="B33" s="593" t="s">
        <v>623</v>
      </c>
      <c r="C33" s="572"/>
      <c r="D33" s="594"/>
      <c r="E33" s="587"/>
    </row>
    <row r="34" spans="1:5" ht="32.25" thickBot="1">
      <c r="A34"/>
      <c r="B34" s="595" t="s">
        <v>624</v>
      </c>
      <c r="C34" s="615">
        <v>400</v>
      </c>
      <c r="D34" s="596"/>
      <c r="E34" s="597"/>
    </row>
    <row r="35" spans="1:5" ht="16.5" thickBot="1">
      <c r="A35"/>
      <c r="B35" s="560" t="s">
        <v>39</v>
      </c>
      <c r="C35" s="614"/>
      <c r="D35" s="598"/>
      <c r="E35" s="597"/>
    </row>
    <row r="36" spans="1:5" ht="16.5" thickBot="1">
      <c r="A36"/>
      <c r="B36" s="599" t="s">
        <v>625</v>
      </c>
      <c r="C36" s="616">
        <v>410</v>
      </c>
      <c r="D36" s="600"/>
      <c r="E36" s="597"/>
    </row>
    <row r="37" spans="1:5" ht="32.25" thickBot="1">
      <c r="A37"/>
      <c r="B37" s="601" t="s">
        <v>626</v>
      </c>
      <c r="C37" s="617">
        <v>411</v>
      </c>
      <c r="D37" s="602" t="s">
        <v>542</v>
      </c>
      <c r="E37" s="597"/>
    </row>
    <row r="38" spans="1:5" ht="63.75" thickBot="1">
      <c r="A38"/>
      <c r="B38" s="601" t="s">
        <v>627</v>
      </c>
      <c r="C38" s="616">
        <v>412</v>
      </c>
      <c r="D38" s="603" t="s">
        <v>542</v>
      </c>
      <c r="E38" s="604"/>
    </row>
    <row r="39" spans="1:5" ht="32.25" thickBot="1">
      <c r="A39"/>
      <c r="B39" s="601" t="s">
        <v>628</v>
      </c>
      <c r="C39" s="616">
        <v>413</v>
      </c>
      <c r="D39" s="603" t="s">
        <v>542</v>
      </c>
      <c r="E39" s="604"/>
    </row>
    <row r="40" spans="1:5" ht="32.25" thickBot="1">
      <c r="A40"/>
      <c r="B40" s="601" t="s">
        <v>629</v>
      </c>
      <c r="C40" s="616">
        <v>414</v>
      </c>
      <c r="D40" s="603" t="s">
        <v>542</v>
      </c>
      <c r="E40" s="604"/>
    </row>
    <row r="41" spans="1:5" ht="16.5" thickBot="1">
      <c r="A41"/>
      <c r="B41" s="601" t="s">
        <v>630</v>
      </c>
      <c r="C41" s="617">
        <v>415</v>
      </c>
      <c r="D41" s="603" t="s">
        <v>542</v>
      </c>
      <c r="E41" s="604"/>
    </row>
    <row r="42" spans="1:5" ht="32.25" thickBot="1">
      <c r="A42"/>
      <c r="B42" s="601" t="s">
        <v>631</v>
      </c>
      <c r="C42" s="616">
        <v>416</v>
      </c>
      <c r="D42" s="603" t="s">
        <v>542</v>
      </c>
      <c r="E42" s="604"/>
    </row>
    <row r="43" spans="1:5" ht="32.25" thickBot="1">
      <c r="A43"/>
      <c r="B43" s="601" t="s">
        <v>632</v>
      </c>
      <c r="C43" s="616">
        <v>417</v>
      </c>
      <c r="D43" s="603" t="s">
        <v>542</v>
      </c>
      <c r="E43" s="604"/>
    </row>
    <row r="44" spans="1:5" ht="16.5" thickBot="1">
      <c r="A44"/>
      <c r="B44" s="605" t="s">
        <v>633</v>
      </c>
      <c r="C44" s="616">
        <v>418</v>
      </c>
      <c r="D44" s="603" t="s">
        <v>542</v>
      </c>
      <c r="E44" s="606"/>
    </row>
    <row r="45" spans="1:5" ht="32.25" thickBot="1">
      <c r="A45"/>
      <c r="B45" s="605" t="s">
        <v>634</v>
      </c>
      <c r="C45" s="616">
        <v>419</v>
      </c>
      <c r="D45" s="603" t="s">
        <v>542</v>
      </c>
      <c r="E45" s="606"/>
    </row>
    <row r="46" spans="1:5" ht="32.25" thickBot="1">
      <c r="A46"/>
      <c r="B46" s="607" t="s">
        <v>635</v>
      </c>
      <c r="C46" s="617">
        <v>420</v>
      </c>
      <c r="D46" s="608" t="s">
        <v>542</v>
      </c>
      <c r="E46" s="609"/>
    </row>
    <row r="47" spans="1:5" ht="48" thickBot="1">
      <c r="A47"/>
      <c r="B47" s="610" t="s">
        <v>636</v>
      </c>
      <c r="C47" s="615">
        <v>500</v>
      </c>
      <c r="D47" s="611">
        <f>D31+D34</f>
        <v>1914945.9844899997</v>
      </c>
      <c r="E47" s="612">
        <f>E31+E34</f>
        <v>286645.26077000023</v>
      </c>
    </row>
    <row r="48" spans="1:5">
      <c r="A48"/>
      <c r="B48"/>
      <c r="C48"/>
      <c r="D48"/>
      <c r="E48" s="569"/>
    </row>
    <row r="49" spans="1:5">
      <c r="A49"/>
      <c r="B49" s="613"/>
      <c r="C49"/>
      <c r="D49" s="540"/>
      <c r="E49"/>
    </row>
    <row r="50" spans="1:5" ht="20.25">
      <c r="A50"/>
      <c r="B50" s="571" t="s">
        <v>596</v>
      </c>
      <c r="C50" s="664"/>
      <c r="D50" s="667"/>
      <c r="E50"/>
    </row>
    <row r="51" spans="1:5" ht="20.25">
      <c r="A51"/>
      <c r="B51" s="571"/>
      <c r="C51" s="620"/>
      <c r="D51" s="669"/>
      <c r="E51"/>
    </row>
    <row r="52" spans="1:5" ht="20.25">
      <c r="A52"/>
      <c r="B52" s="571" t="s">
        <v>597</v>
      </c>
      <c r="C52" s="620"/>
      <c r="D52" s="667"/>
      <c r="E52"/>
    </row>
    <row r="53" spans="1:5" ht="20.25">
      <c r="B53" s="571"/>
    </row>
  </sheetData>
  <customSheetViews>
    <customSheetView guid="{81D29F22-0945-4735-81E6-26CDBA62C7DA}" showPageBreaks="1" fitToPage="1" hiddenColumns="1">
      <selection activeCell="Z63" sqref="A1:Z63"/>
      <pageMargins left="0.70866141732283472" right="0.70866141732283472" top="0.54" bottom="0.46" header="0.31496062992125984" footer="0.31496062992125984"/>
      <pageSetup paperSize="9" scale="10" orientation="portrait" r:id="rId1"/>
      <headerFooter>
        <oddHeader>&amp;R&amp;A</oddHeader>
      </headerFooter>
    </customSheetView>
    <customSheetView guid="{E0BB918B-ACEA-4F4E-8E3C-EB80942F9247}" showPageBreaks="1" fitToPage="1" topLeftCell="L7">
      <selection activeCell="Y27" sqref="Y27"/>
      <pageMargins left="0.70866141732283472" right="0.70866141732283472" top="0.54" bottom="0.46" header="0.31496062992125984" footer="0.31496062992125984"/>
      <pageSetup paperSize="9" scale="10" orientation="portrait" r:id="rId2"/>
      <headerFooter>
        <oddHeader>&amp;R&amp;A</oddHeader>
      </headerFooter>
    </customSheetView>
    <customSheetView guid="{C2B0B36C-1C0B-4123-9A3E-6DB482469241}" showPageBreaks="1" fitToPage="1" topLeftCell="A28">
      <selection activeCell="C1" sqref="C1:C65536"/>
      <pageMargins left="0.70866141732283472" right="0.70866141732283472" top="0.54" bottom="0.46" header="0.31496062992125984" footer="0.31496062992125984"/>
      <pageSetup paperSize="9" scale="26" orientation="portrait" r:id="rId3"/>
      <headerFooter>
        <oddHeader>&amp;R&amp;A</oddHeader>
      </headerFooter>
    </customSheetView>
    <customSheetView guid="{7A31273F-207E-444E-8C25-D82EFC1D2DE6}" showPageBreaks="1" fitToPage="1" printArea="1" hiddenColumns="1">
      <selection activeCell="A63" sqref="A1:Z63"/>
      <pageMargins left="0.70866141732283472" right="0.70866141732283472" top="0.54" bottom="0.46" header="0.31496062992125984" footer="0.31496062992125984"/>
      <pageSetup paperSize="9" scale="10" orientation="portrait" r:id="rId4"/>
      <headerFooter>
        <oddHeader>&amp;R&amp;A</oddHeader>
      </headerFooter>
    </customSheetView>
    <customSheetView guid="{C8A39D3E-4B25-4973-B20C-1A54BBA67784}" fitToPage="1" topLeftCell="A25">
      <selection activeCell="C1" sqref="C1:C65536"/>
      <pageMargins left="0.70866141732283472" right="0.70866141732283472" top="0.54" bottom="0.46" header="0.31496062992125984" footer="0.31496062992125984"/>
      <pageSetup paperSize="9" scale="75" orientation="portrait" r:id="rId5"/>
      <headerFooter>
        <oddHeader>&amp;R&amp;A</oddHeader>
      </headerFooter>
    </customSheetView>
    <customSheetView guid="{E3262EA8-562E-44B9-BFFB-5EBC5B22F19B}" fitToPage="1" topLeftCell="H22">
      <selection activeCell="C1" sqref="C1:C65536"/>
      <pageMargins left="0.70866141732283472" right="0.70866141732283472" top="0.54" bottom="0.46" header="0.31496062992125984" footer="0.31496062992125984"/>
      <pageSetup paperSize="9" scale="28" orientation="portrait" r:id="rId6"/>
      <headerFooter>
        <oddHeader>&amp;R&amp;A</oddHeader>
      </headerFooter>
    </customSheetView>
    <customSheetView guid="{4460BCD8-3C05-426E-9698-F6820D55EEE3}" fitToPage="1">
      <selection activeCell="C1" sqref="C1:C65536"/>
      <pageMargins left="0.70866141732283472" right="0.70866141732283472" top="0.54" bottom="0.46" header="0.31496062992125984" footer="0.31496062992125984"/>
      <pageSetup paperSize="9" scale="28" orientation="portrait" r:id="rId7"/>
      <headerFooter>
        <oddHeader>&amp;R&amp;A</oddHeader>
      </headerFooter>
    </customSheetView>
    <customSheetView guid="{E843BED6-98D2-4548-8F77-8587DAFD58DB}" fitToPage="1">
      <selection activeCell="C1" sqref="C1:C65536"/>
      <pageMargins left="0.70866141732283472" right="0.70866141732283472" top="0.54" bottom="0.46" header="0.31496062992125984" footer="0.31496062992125984"/>
      <pageSetup paperSize="9" scale="33" orientation="portrait" r:id="rId8"/>
      <headerFooter>
        <oddHeader>&amp;R&amp;A</oddHeader>
      </headerFooter>
    </customSheetView>
    <customSheetView guid="{159DED50-27A3-44BF-8DB3-06D9C539FF21}" fitToPage="1">
      <selection activeCell="C1" sqref="C1:C65536"/>
      <pageMargins left="0.70866141732283472" right="0.70866141732283472" top="0.54" bottom="0.46" header="0.31496062992125984" footer="0.31496062992125984"/>
      <pageSetup paperSize="9" scale="33" orientation="portrait" r:id="rId9"/>
      <headerFooter>
        <oddHeader>&amp;R&amp;A</oddHeader>
      </headerFooter>
    </customSheetView>
    <customSheetView guid="{87915686-77E2-4B84-B7FB-E89F8B58248E}" fitToPage="1" hiddenColumns="1" topLeftCell="A7">
      <pane xSplit="23" ySplit="6" topLeftCell="Y25" activePane="bottomRight" state="frozen"/>
      <selection pane="bottomRight" activeCell="AB19" sqref="AB19"/>
      <pageMargins left="0.70866141732283472" right="0.70866141732283472" top="0.54" bottom="0.46" header="0.31496062992125984" footer="0.31496062992125984"/>
      <pageSetup paperSize="9" scale="79" orientation="portrait" r:id="rId10"/>
      <headerFooter>
        <oddHeader>&amp;R&amp;A</oddHeader>
      </headerFooter>
    </customSheetView>
    <customSheetView guid="{89F06BA7-FD3A-4BE9-972C-F223D2D01082}" hiddenColumns="1" topLeftCell="A12">
      <selection activeCell="B21" sqref="B21"/>
      <pageMargins left="0.7" right="0.7" top="0.75" bottom="0.75" header="0.3" footer="0.3"/>
    </customSheetView>
    <customSheetView guid="{73EDCEEC-C5B0-4FCF-90FA-174A57C2032F}" hiddenColumns="1">
      <selection activeCell="B31" sqref="B31"/>
      <pageMargins left="0.7" right="0.7" top="0.75" bottom="0.75" header="0.3" footer="0.3"/>
    </customSheetView>
    <customSheetView guid="{94334BC8-2570-42B8-ADF7-19ADBBFA26CF}" fitToPage="1" topLeftCell="A40">
      <selection activeCell="C22" sqref="C22"/>
      <pageMargins left="0.70866141732283472" right="0.70866141732283472" top="0.54" bottom="0.46" header="0.31496062992125984" footer="0.31496062992125984"/>
      <pageSetup paperSize="9" scale="79" orientation="portrait" r:id="rId11"/>
      <headerFooter>
        <oddHeader>&amp;R&amp;A</oddHeader>
      </headerFooter>
    </customSheetView>
    <customSheetView guid="{843E3735-A41C-45FE-B6BE-B364410D83B8}" fitToPage="1">
      <selection activeCell="W1" sqref="W1:W65536"/>
      <pageMargins left="0.70866141732283472" right="0.70866141732283472" top="0.54" bottom="0.46" header="0.31496062992125984" footer="0.31496062992125984"/>
      <pageSetup paperSize="9" scale="79" orientation="portrait" r:id="rId12"/>
      <headerFooter>
        <oddHeader>&amp;R&amp;A</oddHeader>
      </headerFooter>
    </customSheetView>
    <customSheetView guid="{E2AF14BB-5756-4F81-A3D1-3FDB97C16A82}" fitToPage="1">
      <selection activeCell="C1" sqref="C1:C65536"/>
      <pageMargins left="0.70866141732283472" right="0.70866141732283472" top="0.54" bottom="0.46" header="0.31496062992125984" footer="0.31496062992125984"/>
      <pageSetup paperSize="9" scale="33" orientation="portrait" r:id="rId13"/>
      <headerFooter>
        <oddHeader>&amp;R&amp;A</oddHeader>
      </headerFooter>
    </customSheetView>
    <customSheetView guid="{BE06D538-290D-4079-93F4-60C05A59A225}" fitToPage="1" hiddenColumns="1" topLeftCell="A16">
      <selection activeCell="AD28" sqref="AD28"/>
      <pageMargins left="0.70866141732283472" right="0.70866141732283472" top="0.54" bottom="0.46" header="0.31496062992125984" footer="0.31496062992125984"/>
      <pageSetup paperSize="9" scale="33" orientation="portrait" r:id="rId14"/>
      <headerFooter>
        <oddHeader>&amp;R&amp;A</oddHeader>
      </headerFooter>
    </customSheetView>
    <customSheetView guid="{8958B95F-87BB-49D0-9D17-E99FA44EF787}" showPageBreaks="1" fitToPage="1">
      <selection activeCell="C1" sqref="C1:C65536"/>
      <pageMargins left="0.70866141732283472" right="0.70866141732283472" top="0.54" bottom="0.46" header="0.31496062992125984" footer="0.31496062992125984"/>
      <pageSetup paperSize="9" scale="28" orientation="portrait" r:id="rId15"/>
      <headerFooter>
        <oddHeader>&amp;R&amp;A</oddHeader>
      </headerFooter>
    </customSheetView>
    <customSheetView guid="{6E44FAEB-0855-4681-A45E-7FADABB231D2}" fitToPage="1">
      <selection activeCell="C1" sqref="C1:C65536"/>
      <pageMargins left="0.70866141732283472" right="0.70866141732283472" top="0.54" bottom="0.46" header="0.31496062992125984" footer="0.31496062992125984"/>
      <pageSetup paperSize="9" scale="28" orientation="portrait" r:id="rId16"/>
      <headerFooter>
        <oddHeader>&amp;R&amp;A</oddHeader>
      </headerFooter>
    </customSheetView>
    <customSheetView guid="{7E8C0B39-39D5-4096-B875-40BF42C14E0E}" showPageBreaks="1" fitToPage="1">
      <selection activeCell="C1" sqref="C1:C65536"/>
      <pageMargins left="0.70866141732283472" right="0.70866141732283472" top="0.54" bottom="0.46" header="0.31496062992125984" footer="0.31496062992125984"/>
      <pageSetup paperSize="9" scale="26" orientation="portrait" r:id="rId17"/>
      <headerFooter>
        <oddHeader>&amp;R&amp;A</oddHeader>
      </headerFooter>
    </customSheetView>
    <customSheetView guid="{CBD9DADC-E79F-4421-8A82-E1F2B688DDC7}" showPageBreaks="1" fitToPage="1" topLeftCell="N10">
      <selection activeCell="Z26" sqref="Z26"/>
      <pageMargins left="0.70866141732283472" right="0.70866141732283472" top="0.54" bottom="0.46" header="0.31496062992125984" footer="0.31496062992125984"/>
      <pageSetup paperSize="9" scale="26" orientation="portrait" r:id="rId18"/>
      <headerFooter>
        <oddHeader>&amp;R&amp;A</oddHeader>
      </headerFooter>
    </customSheetView>
    <customSheetView guid="{2B410D3A-79CA-4E8B-9CF8-5B7CC826175F}" showPageBreaks="1" fitToPage="1" printArea="1" hiddenColumns="1" view="pageBreakPreview" topLeftCell="A10">
      <pane xSplit="25" ySplit="3" topLeftCell="Z28" activePane="bottomRight" state="frozen"/>
      <selection pane="bottomRight" activeCell="Y26" sqref="Y26"/>
      <pageMargins left="0.70866141732283472" right="0.70866141732283472" top="0.54" bottom="0.46" header="0.31496062992125984" footer="0.31496062992125984"/>
      <pageSetup paperSize="9" scale="81" orientation="portrait" r:id="rId19"/>
      <headerFooter>
        <oddHeader>&amp;R&amp;A</oddHeader>
      </headerFooter>
    </customSheetView>
    <customSheetView guid="{C679A073-3AE9-4FC6-92A9-334CBF9E7A2C}" showPageBreaks="1" fitToPage="1">
      <selection activeCell="C1" sqref="C1:C65536"/>
      <pageMargins left="0.70866141732283472" right="0.70866141732283472" top="0.54" bottom="0.46" header="0.31496062992125984" footer="0.31496062992125984"/>
      <pageSetup paperSize="9" scale="26" orientation="portrait" r:id="rId20"/>
      <headerFooter>
        <oddHeader>&amp;R&amp;A</oddHeader>
      </headerFooter>
    </customSheetView>
    <customSheetView guid="{041E904B-4F41-415B-AE95-132E553AADD6}" showPageBreaks="1" fitToPage="1" topLeftCell="A7">
      <pane xSplit="3" ySplit="6" topLeftCell="V13" activePane="bottomRight" state="frozen"/>
      <selection pane="bottomRight" activeCell="AC14" sqref="AC14"/>
      <pageMargins left="0.70866141732283472" right="0.70866141732283472" top="0.54" bottom="0.46" header="0.31496062992125984" footer="0.31496062992125984"/>
      <pageSetup paperSize="9" scale="26" orientation="portrait" r:id="rId21"/>
      <headerFooter>
        <oddHeader>&amp;R&amp;A</oddHeader>
      </headerFooter>
    </customSheetView>
    <customSheetView guid="{206C269F-A6AD-4642-8668-A679CCE59AC6}" showPageBreaks="1" fitToPage="1" hiddenColumns="1" topLeftCell="A7">
      <selection activeCell="AA26" sqref="AA26"/>
      <pageMargins left="0.70866141732283472" right="0.70866141732283472" top="0.54" bottom="0.46" header="0.31496062992125984" footer="0.31496062992125984"/>
      <pageSetup paperSize="9" scale="64" orientation="portrait" r:id="rId22"/>
      <headerFooter>
        <oddHeader>&amp;R&amp;A</oddHeader>
      </headerFooter>
    </customSheetView>
    <customSheetView guid="{362EDAC2-EB25-4F5D-8336-31886027AAFB}" showPageBreaks="1" fitToPage="1" topLeftCell="A7">
      <pane xSplit="3" ySplit="6" topLeftCell="V13" activePane="bottomRight" state="frozen"/>
      <selection pane="bottomRight" activeCell="AC14" sqref="AC14"/>
      <pageMargins left="0.70866141732283472" right="0.70866141732283472" top="0.54" bottom="0.46" header="0.31496062992125984" footer="0.31496062992125984"/>
      <pageSetup paperSize="9" scale="26" orientation="portrait" r:id="rId23"/>
      <headerFooter>
        <oddHeader>&amp;R&amp;A</oddHeader>
      </headerFooter>
    </customSheetView>
    <customSheetView guid="{6B7697D3-444F-4B6E-9B68-E1CCEF2E3090}" showPageBreaks="1" fitToPage="1" printArea="1" hiddenColumns="1" view="pageBreakPreview" topLeftCell="A7">
      <pane xSplit="2" ySplit="6" topLeftCell="C19" activePane="bottomRight" state="frozen"/>
      <selection pane="bottomRight" activeCell="Y23" sqref="Y23"/>
      <pageMargins left="0.70866141732283472" right="0.70866141732283472" top="0.54" bottom="0.46" header="0.31496062992125984" footer="0.31496062992125984"/>
      <pageSetup paperSize="9" scale="74" orientation="portrait" r:id="rId24"/>
      <headerFooter>
        <oddHeader>&amp;R&amp;A</oddHeader>
      </headerFooter>
    </customSheetView>
  </customSheetViews>
  <mergeCells count="7">
    <mergeCell ref="O11:O12"/>
    <mergeCell ref="M11:M12"/>
    <mergeCell ref="D1:E1"/>
    <mergeCell ref="D2:E2"/>
    <mergeCell ref="D3:E3"/>
    <mergeCell ref="D4:E4"/>
    <mergeCell ref="N11:N12"/>
  </mergeCells>
  <hyperlinks>
    <hyperlink ref="D2" r:id="rId25" display="jl:37386494.0"/>
  </hyperlinks>
  <pageMargins left="0.70866141732283472" right="0.70866141732283472" top="0.54" bottom="0.46" header="0.31496062992125984" footer="0.31496062992125984"/>
  <pageSetup paperSize="9" scale="37" orientation="portrait" r:id="rId26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opLeftCell="A46" zoomScale="69" zoomScaleNormal="69" workbookViewId="0">
      <selection activeCell="B82" sqref="B82:B84"/>
    </sheetView>
  </sheetViews>
  <sheetFormatPr defaultRowHeight="12.75"/>
  <cols>
    <col min="1" max="1" width="2" style="495" customWidth="1"/>
    <col min="2" max="2" width="49.7109375" style="495" customWidth="1"/>
    <col min="3" max="3" width="10.7109375" style="688" customWidth="1"/>
    <col min="4" max="4" width="24.5703125" style="495" customWidth="1"/>
    <col min="5" max="5" width="26.28515625" style="495" customWidth="1"/>
    <col min="6" max="15" width="13.42578125" style="495" customWidth="1"/>
    <col min="16" max="16" width="15.28515625" style="496" customWidth="1"/>
    <col min="17" max="17" width="15.85546875" style="496" customWidth="1"/>
    <col min="18" max="18" width="13.140625" style="513" customWidth="1"/>
    <col min="19" max="19" width="13.28515625" style="495" customWidth="1"/>
    <col min="20" max="16384" width="9.140625" style="495"/>
  </cols>
  <sheetData>
    <row r="1" spans="1:18" ht="14.25">
      <c r="A1" s="618"/>
      <c r="B1" s="618"/>
      <c r="C1" s="730" t="s">
        <v>637</v>
      </c>
      <c r="D1" s="730"/>
      <c r="E1" s="730"/>
      <c r="F1" s="496"/>
      <c r="G1" s="496"/>
      <c r="H1" s="496"/>
      <c r="I1" s="496"/>
      <c r="J1" s="496"/>
      <c r="K1" s="496"/>
      <c r="L1" s="496"/>
      <c r="M1" s="496"/>
      <c r="N1" s="496"/>
      <c r="O1" s="496"/>
      <c r="Q1" s="497"/>
      <c r="R1" s="495"/>
    </row>
    <row r="2" spans="1:18" ht="14.25">
      <c r="A2" s="618"/>
      <c r="B2" s="618"/>
      <c r="C2" s="730" t="s">
        <v>599</v>
      </c>
      <c r="D2" s="730"/>
      <c r="E2" s="730"/>
      <c r="Q2" s="497"/>
      <c r="R2" s="495"/>
    </row>
    <row r="3" spans="1:18" ht="14.25">
      <c r="A3" s="618"/>
      <c r="B3" s="618"/>
      <c r="C3" s="730" t="s">
        <v>543</v>
      </c>
      <c r="D3" s="730"/>
      <c r="E3" s="730"/>
      <c r="F3" s="496"/>
      <c r="G3" s="496"/>
      <c r="H3" s="496"/>
      <c r="I3" s="496"/>
      <c r="J3" s="496"/>
      <c r="K3" s="496"/>
      <c r="L3" s="496"/>
      <c r="M3" s="496"/>
      <c r="N3" s="496"/>
      <c r="O3" s="496"/>
      <c r="Q3" s="497"/>
      <c r="R3" s="495"/>
    </row>
    <row r="4" spans="1:18" ht="14.25">
      <c r="A4" s="618"/>
      <c r="B4" s="618"/>
      <c r="C4" s="730" t="s">
        <v>602</v>
      </c>
      <c r="D4" s="730"/>
      <c r="E4" s="730"/>
      <c r="F4" s="496"/>
      <c r="G4" s="496"/>
      <c r="H4" s="496"/>
      <c r="I4" s="496"/>
      <c r="J4" s="496"/>
      <c r="K4" s="496"/>
      <c r="L4" s="496"/>
      <c r="M4" s="496"/>
      <c r="N4" s="496"/>
      <c r="O4" s="496"/>
      <c r="Q4" s="497"/>
      <c r="R4" s="495"/>
    </row>
    <row r="5" spans="1:18" ht="14.25">
      <c r="A5" s="618"/>
      <c r="B5" s="618"/>
      <c r="C5" s="671"/>
      <c r="D5" s="619"/>
      <c r="E5" s="619"/>
      <c r="F5" s="496"/>
      <c r="G5" s="496"/>
      <c r="H5" s="496"/>
      <c r="I5" s="496"/>
      <c r="J5" s="496"/>
      <c r="K5" s="496"/>
      <c r="L5" s="496"/>
      <c r="M5" s="496"/>
      <c r="N5" s="496"/>
      <c r="O5" s="496"/>
      <c r="Q5" s="499"/>
      <c r="R5" s="495"/>
    </row>
    <row r="6" spans="1:18" ht="14.25">
      <c r="A6" s="618"/>
      <c r="B6" s="618"/>
      <c r="C6" s="671"/>
      <c r="D6" s="619"/>
      <c r="E6" s="619" t="s">
        <v>545</v>
      </c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500"/>
      <c r="Q6" s="500"/>
      <c r="R6" s="495"/>
    </row>
    <row r="7" spans="1:18" ht="14.25">
      <c r="A7" s="618"/>
      <c r="B7" s="620"/>
      <c r="C7" s="672" t="s">
        <v>638</v>
      </c>
      <c r="D7" s="620"/>
      <c r="E7" s="620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2"/>
      <c r="Q7" s="166"/>
      <c r="R7" s="495"/>
    </row>
    <row r="8" spans="1:18" ht="14.25">
      <c r="A8" s="618"/>
      <c r="B8" s="731" t="s">
        <v>639</v>
      </c>
      <c r="C8" s="731"/>
      <c r="D8" s="620"/>
      <c r="E8" s="620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2"/>
      <c r="Q8" s="166"/>
      <c r="R8" s="495"/>
    </row>
    <row r="9" spans="1:18" ht="14.25">
      <c r="A9" s="618"/>
      <c r="B9" s="732" t="s">
        <v>640</v>
      </c>
      <c r="C9" s="733"/>
      <c r="D9" s="733"/>
      <c r="E9" s="620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2"/>
      <c r="Q9" s="166"/>
      <c r="R9" s="495"/>
    </row>
    <row r="10" spans="1:18" ht="14.25">
      <c r="A10" s="618"/>
      <c r="B10" s="620" t="s">
        <v>641</v>
      </c>
      <c r="C10" s="673"/>
      <c r="D10" s="620"/>
      <c r="E10" s="620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166"/>
      <c r="R10" s="495"/>
    </row>
    <row r="11" spans="1:18" ht="12.75" customHeight="1">
      <c r="A11" s="618"/>
      <c r="B11" s="620"/>
      <c r="C11" s="674"/>
      <c r="D11" s="620"/>
      <c r="E11" s="621" t="s">
        <v>642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Q11" s="497"/>
      <c r="R11" s="495"/>
    </row>
    <row r="12" spans="1:18" ht="14.25">
      <c r="A12" s="618"/>
      <c r="B12" s="620"/>
      <c r="C12" s="674"/>
      <c r="D12" s="620"/>
      <c r="E12" s="62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503"/>
      <c r="Q12" s="504"/>
      <c r="R12" s="495"/>
    </row>
    <row r="13" spans="1:18" ht="14.25">
      <c r="A13" s="618"/>
      <c r="B13" s="622" t="s">
        <v>133</v>
      </c>
      <c r="C13" s="675" t="s">
        <v>131</v>
      </c>
      <c r="D13" s="622" t="s">
        <v>604</v>
      </c>
      <c r="E13" s="622" t="s">
        <v>643</v>
      </c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6"/>
      <c r="Q13" s="507"/>
      <c r="R13" s="495"/>
    </row>
    <row r="14" spans="1:18" ht="15" thickBot="1">
      <c r="A14" s="618"/>
      <c r="B14" s="728" t="s">
        <v>644</v>
      </c>
      <c r="C14" s="728"/>
      <c r="D14" s="728"/>
      <c r="E14" s="72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9"/>
      <c r="Q14" s="509"/>
      <c r="R14" s="495"/>
    </row>
    <row r="15" spans="1:18" ht="26.25" thickBot="1">
      <c r="A15" s="618"/>
      <c r="B15" s="623" t="s">
        <v>645</v>
      </c>
      <c r="C15" s="676">
        <v>10</v>
      </c>
      <c r="D15" s="624">
        <f>SUM(D16:D22)</f>
        <v>7112343.9504299993</v>
      </c>
      <c r="E15" s="624">
        <f>SUM(E16:E22)</f>
        <v>13483883.643689999</v>
      </c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1"/>
      <c r="Q15" s="511"/>
      <c r="R15" s="495"/>
    </row>
    <row r="16" spans="1:18" ht="14.25">
      <c r="A16" s="618"/>
      <c r="B16" s="625" t="s">
        <v>39</v>
      </c>
      <c r="C16" s="677"/>
      <c r="D16" s="626"/>
      <c r="E16" s="627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2"/>
      <c r="Q16" s="512"/>
      <c r="R16" s="495"/>
    </row>
    <row r="17" spans="1:17" ht="14.25">
      <c r="A17" s="618"/>
      <c r="B17" s="628" t="s">
        <v>646</v>
      </c>
      <c r="C17" s="678">
        <v>11</v>
      </c>
      <c r="D17" s="629">
        <v>2551814.2861299994</v>
      </c>
      <c r="E17" s="629">
        <v>3009746.0305299996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2"/>
      <c r="Q17" s="512"/>
    </row>
    <row r="18" spans="1:17" ht="14.25">
      <c r="A18" s="618"/>
      <c r="B18" s="628" t="s">
        <v>165</v>
      </c>
      <c r="C18" s="678">
        <v>12</v>
      </c>
      <c r="D18" s="630"/>
      <c r="E18" s="63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2"/>
      <c r="Q18" s="512"/>
    </row>
    <row r="19" spans="1:17" ht="14.25">
      <c r="A19" s="618"/>
      <c r="B19" s="628" t="s">
        <v>647</v>
      </c>
      <c r="C19" s="678">
        <v>13</v>
      </c>
      <c r="D19" s="629">
        <v>4207958.5938099995</v>
      </c>
      <c r="E19" s="629">
        <v>10129555.51124</v>
      </c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2"/>
      <c r="Q19" s="512"/>
    </row>
    <row r="20" spans="1:17" ht="14.25">
      <c r="A20" s="618"/>
      <c r="B20" s="628" t="s">
        <v>648</v>
      </c>
      <c r="C20" s="678">
        <v>14</v>
      </c>
      <c r="D20" s="630"/>
      <c r="E20" s="63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2"/>
      <c r="Q20" s="512"/>
    </row>
    <row r="21" spans="1:17" ht="14.25">
      <c r="A21" s="618"/>
      <c r="B21" s="628" t="s">
        <v>649</v>
      </c>
      <c r="C21" s="678">
        <v>15</v>
      </c>
      <c r="D21" s="630">
        <v>127593.71457</v>
      </c>
      <c r="E21" s="630">
        <v>106461.40081000001</v>
      </c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14"/>
      <c r="Q21" s="514"/>
    </row>
    <row r="22" spans="1:17" ht="15" thickBot="1">
      <c r="A22" s="618"/>
      <c r="B22" s="631" t="s">
        <v>163</v>
      </c>
      <c r="C22" s="679">
        <v>16</v>
      </c>
      <c r="D22" s="632">
        <v>224977.35591999997</v>
      </c>
      <c r="E22" s="632">
        <v>238120.70110999965</v>
      </c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2"/>
      <c r="Q22" s="512"/>
    </row>
    <row r="23" spans="1:17" ht="26.25" thickBot="1">
      <c r="A23" s="618"/>
      <c r="B23" s="633" t="s">
        <v>650</v>
      </c>
      <c r="C23" s="680">
        <v>20</v>
      </c>
      <c r="D23" s="624">
        <f>SUM(D25:D31)</f>
        <v>4270889.3314100038</v>
      </c>
      <c r="E23" s="624">
        <f>SUM(E25:E31)</f>
        <v>8822262.2666900009</v>
      </c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2"/>
      <c r="Q23" s="512"/>
    </row>
    <row r="24" spans="1:17" ht="14.25">
      <c r="A24" s="618"/>
      <c r="B24" s="634" t="s">
        <v>39</v>
      </c>
      <c r="C24" s="681"/>
      <c r="D24" s="635"/>
      <c r="E24" s="636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2"/>
      <c r="Q24" s="512"/>
    </row>
    <row r="25" spans="1:17" ht="14.25">
      <c r="A25" s="618"/>
      <c r="B25" s="628" t="s">
        <v>367</v>
      </c>
      <c r="C25" s="678">
        <v>21</v>
      </c>
      <c r="D25" s="637">
        <v>2023227.8079399997</v>
      </c>
      <c r="E25" s="637">
        <v>4090172.0171299996</v>
      </c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2"/>
      <c r="Q25" s="512"/>
    </row>
    <row r="26" spans="1:17" ht="14.25">
      <c r="A26" s="618"/>
      <c r="B26" s="628" t="s">
        <v>651</v>
      </c>
      <c r="C26" s="678">
        <v>22</v>
      </c>
      <c r="D26" s="637">
        <v>322856.51291000005</v>
      </c>
      <c r="E26" s="637">
        <v>930057.66824000003</v>
      </c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2"/>
      <c r="Q26" s="512"/>
    </row>
    <row r="27" spans="1:17" ht="14.25">
      <c r="A27" s="618"/>
      <c r="B27" s="628" t="s">
        <v>652</v>
      </c>
      <c r="C27" s="678">
        <v>23</v>
      </c>
      <c r="D27" s="637">
        <v>859377.10203999991</v>
      </c>
      <c r="E27" s="637">
        <v>1663988.4493399998</v>
      </c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2"/>
      <c r="Q27" s="512"/>
    </row>
    <row r="28" spans="1:17" ht="14.25">
      <c r="A28" s="618"/>
      <c r="B28" s="628" t="s">
        <v>653</v>
      </c>
      <c r="C28" s="678">
        <v>24</v>
      </c>
      <c r="D28" s="638">
        <v>88180.391980000073</v>
      </c>
      <c r="E28" s="638">
        <v>197417.99734</v>
      </c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2"/>
      <c r="Q28" s="512"/>
    </row>
    <row r="29" spans="1:17" ht="14.25">
      <c r="A29" s="618"/>
      <c r="B29" s="628" t="s">
        <v>654</v>
      </c>
      <c r="C29" s="678">
        <v>25</v>
      </c>
      <c r="D29" s="638"/>
      <c r="E29" s="638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2"/>
      <c r="Q29" s="512"/>
    </row>
    <row r="30" spans="1:17" ht="14.25">
      <c r="A30" s="618"/>
      <c r="B30" s="628" t="s">
        <v>655</v>
      </c>
      <c r="C30" s="678">
        <v>26</v>
      </c>
      <c r="D30" s="637">
        <v>856525.76669999992</v>
      </c>
      <c r="E30" s="637">
        <v>1549234.1346399998</v>
      </c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4"/>
      <c r="Q30" s="514"/>
    </row>
    <row r="31" spans="1:17" ht="15" thickBot="1">
      <c r="A31" s="618"/>
      <c r="B31" s="631" t="s">
        <v>161</v>
      </c>
      <c r="C31" s="679">
        <v>27</v>
      </c>
      <c r="D31" s="639">
        <v>120721.74984000396</v>
      </c>
      <c r="E31" s="639">
        <v>391392</v>
      </c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4"/>
      <c r="Q31" s="514"/>
    </row>
    <row r="32" spans="1:17" ht="26.25" thickBot="1">
      <c r="A32" s="618"/>
      <c r="B32" s="633" t="s">
        <v>656</v>
      </c>
      <c r="C32" s="680">
        <v>30</v>
      </c>
      <c r="D32" s="624">
        <f>D15-D23</f>
        <v>2841454.6190199954</v>
      </c>
      <c r="E32" s="624">
        <f>E15-E23</f>
        <v>4661621.3769999985</v>
      </c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17"/>
      <c r="Q32" s="517"/>
    </row>
    <row r="33" spans="1:18" ht="15" thickBot="1">
      <c r="A33" s="618"/>
      <c r="B33" s="729" t="s">
        <v>657</v>
      </c>
      <c r="C33" s="729"/>
      <c r="D33" s="729"/>
      <c r="E33" s="729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4"/>
      <c r="Q33" s="514"/>
      <c r="R33" s="495"/>
    </row>
    <row r="34" spans="1:18" ht="26.25" thickBot="1">
      <c r="A34" s="618"/>
      <c r="B34" s="633" t="s">
        <v>658</v>
      </c>
      <c r="C34" s="680">
        <v>40</v>
      </c>
      <c r="D34" s="640">
        <f>SUM(D35:D46)</f>
        <v>0</v>
      </c>
      <c r="E34" s="640">
        <f>SUM(E35:E46)</f>
        <v>0</v>
      </c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2"/>
      <c r="Q34" s="512"/>
      <c r="R34" s="495"/>
    </row>
    <row r="35" spans="1:18" ht="14.25">
      <c r="A35" s="618"/>
      <c r="B35" s="634" t="s">
        <v>39</v>
      </c>
      <c r="C35" s="682"/>
      <c r="D35" s="636"/>
      <c r="E35" s="641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2"/>
      <c r="Q35" s="511"/>
      <c r="R35" s="495"/>
    </row>
    <row r="36" spans="1:18" ht="14.25">
      <c r="A36" s="618"/>
      <c r="B36" s="628" t="s">
        <v>659</v>
      </c>
      <c r="C36" s="683">
        <v>41</v>
      </c>
      <c r="D36" s="642"/>
      <c r="E36" s="642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2"/>
      <c r="Q36" s="512"/>
      <c r="R36" s="495"/>
    </row>
    <row r="37" spans="1:18" ht="14.25">
      <c r="A37" s="618"/>
      <c r="B37" s="628" t="s">
        <v>660</v>
      </c>
      <c r="C37" s="683">
        <v>42</v>
      </c>
      <c r="D37" s="642"/>
      <c r="E37" s="642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2"/>
      <c r="Q37" s="512"/>
      <c r="R37" s="495"/>
    </row>
    <row r="38" spans="1:18" ht="14.25">
      <c r="A38" s="618"/>
      <c r="B38" s="628" t="s">
        <v>661</v>
      </c>
      <c r="C38" s="683">
        <v>43</v>
      </c>
      <c r="D38" s="642"/>
      <c r="E38" s="642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2"/>
      <c r="Q38" s="512"/>
      <c r="R38" s="495"/>
    </row>
    <row r="39" spans="1:18" ht="38.25">
      <c r="A39" s="618"/>
      <c r="B39" s="628" t="s">
        <v>662</v>
      </c>
      <c r="C39" s="683">
        <v>44</v>
      </c>
      <c r="D39" s="642"/>
      <c r="E39" s="642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2"/>
      <c r="Q39" s="512"/>
      <c r="R39" s="495"/>
    </row>
    <row r="40" spans="1:18" ht="14.25">
      <c r="A40" s="618"/>
      <c r="B40" s="628" t="s">
        <v>663</v>
      </c>
      <c r="C40" s="683">
        <v>45</v>
      </c>
      <c r="D40" s="642"/>
      <c r="E40" s="642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2"/>
      <c r="Q40" s="512"/>
      <c r="R40" s="495"/>
    </row>
    <row r="41" spans="1:18" ht="25.5">
      <c r="A41" s="618"/>
      <c r="B41" s="628" t="s">
        <v>664</v>
      </c>
      <c r="C41" s="683">
        <v>46</v>
      </c>
      <c r="D41" s="642"/>
      <c r="E41" s="642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2"/>
      <c r="Q41" s="512"/>
      <c r="R41" s="495"/>
    </row>
    <row r="42" spans="1:18" ht="14.25">
      <c r="A42" s="618"/>
      <c r="B42" s="628" t="s">
        <v>665</v>
      </c>
      <c r="C42" s="683">
        <v>47</v>
      </c>
      <c r="D42" s="642"/>
      <c r="E42" s="642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2"/>
      <c r="Q42" s="512"/>
      <c r="R42" s="495"/>
    </row>
    <row r="43" spans="1:18" ht="14.25">
      <c r="A43" s="618"/>
      <c r="B43" s="631" t="s">
        <v>666</v>
      </c>
      <c r="C43" s="684">
        <v>48</v>
      </c>
      <c r="D43" s="643"/>
      <c r="E43" s="643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2"/>
      <c r="Q43" s="512"/>
      <c r="R43" s="495"/>
    </row>
    <row r="44" spans="1:18" ht="14.25">
      <c r="A44" s="618"/>
      <c r="B44" s="628" t="s">
        <v>667</v>
      </c>
      <c r="C44" s="683">
        <v>49</v>
      </c>
      <c r="D44" s="642"/>
      <c r="E44" s="642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2"/>
      <c r="Q44" s="512"/>
      <c r="R44" s="495"/>
    </row>
    <row r="45" spans="1:18" ht="14.25">
      <c r="A45" s="618"/>
      <c r="B45" s="628" t="s">
        <v>649</v>
      </c>
      <c r="C45" s="683">
        <v>50</v>
      </c>
      <c r="D45" s="642"/>
      <c r="E45" s="642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2"/>
      <c r="Q45" s="512"/>
      <c r="R45" s="495"/>
    </row>
    <row r="46" spans="1:18" ht="15" thickBot="1">
      <c r="A46" s="618"/>
      <c r="B46" s="644" t="s">
        <v>163</v>
      </c>
      <c r="C46" s="685">
        <v>51</v>
      </c>
      <c r="D46" s="645"/>
      <c r="E46" s="646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2"/>
      <c r="Q46" s="512"/>
      <c r="R46" s="495"/>
    </row>
    <row r="47" spans="1:18" ht="26.25" thickBot="1">
      <c r="A47" s="618"/>
      <c r="B47" s="633" t="s">
        <v>668</v>
      </c>
      <c r="C47" s="680">
        <v>60</v>
      </c>
      <c r="D47" s="624">
        <f>SUM(D49:D58)</f>
        <v>3129163.9153400003</v>
      </c>
      <c r="E47" s="624">
        <f>SUM(E49:E59)</f>
        <v>6783093.0198100004</v>
      </c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4"/>
      <c r="Q47" s="514"/>
      <c r="R47" s="495"/>
    </row>
    <row r="48" spans="1:18" ht="14.25">
      <c r="A48" s="618"/>
      <c r="B48" s="634" t="s">
        <v>39</v>
      </c>
      <c r="C48" s="682"/>
      <c r="D48" s="635"/>
      <c r="E48" s="63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2"/>
      <c r="Q48" s="512"/>
      <c r="R48" s="495"/>
    </row>
    <row r="49" spans="1:18" ht="14.25">
      <c r="A49" s="618"/>
      <c r="B49" s="628" t="s">
        <v>669</v>
      </c>
      <c r="C49" s="683">
        <v>61</v>
      </c>
      <c r="D49" s="647">
        <v>3129163.9153400003</v>
      </c>
      <c r="E49" s="647">
        <v>6775375.7668100009</v>
      </c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2"/>
      <c r="Q49" s="511"/>
      <c r="R49" s="495"/>
    </row>
    <row r="50" spans="1:18" ht="14.25">
      <c r="A50" s="618"/>
      <c r="B50" s="628" t="s">
        <v>670</v>
      </c>
      <c r="C50" s="683">
        <v>62</v>
      </c>
      <c r="D50" s="647">
        <v>0</v>
      </c>
      <c r="E50" s="647">
        <v>7717.2529999999997</v>
      </c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2"/>
      <c r="Q50" s="512"/>
      <c r="R50" s="518"/>
    </row>
    <row r="51" spans="1:18" ht="14.25">
      <c r="A51" s="618"/>
      <c r="B51" s="628" t="s">
        <v>671</v>
      </c>
      <c r="C51" s="683">
        <v>63</v>
      </c>
      <c r="D51" s="648"/>
      <c r="E51" s="648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2"/>
      <c r="Q51" s="512"/>
      <c r="R51" s="495"/>
    </row>
    <row r="52" spans="1:18" ht="38.25">
      <c r="A52" s="618"/>
      <c r="B52" s="628" t="s">
        <v>672</v>
      </c>
      <c r="C52" s="683">
        <v>64</v>
      </c>
      <c r="D52" s="642"/>
      <c r="E52" s="642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2"/>
      <c r="Q52" s="512"/>
      <c r="R52" s="495"/>
    </row>
    <row r="53" spans="1:18" ht="14.25">
      <c r="A53" s="618"/>
      <c r="B53" s="628" t="s">
        <v>673</v>
      </c>
      <c r="C53" s="683">
        <v>65</v>
      </c>
      <c r="D53" s="642"/>
      <c r="E53" s="642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2"/>
      <c r="Q53" s="512"/>
      <c r="R53" s="495"/>
    </row>
    <row r="54" spans="1:18" ht="14.25">
      <c r="A54" s="618"/>
      <c r="B54" s="628" t="s">
        <v>674</v>
      </c>
      <c r="C54" s="683">
        <v>66</v>
      </c>
      <c r="D54" s="642"/>
      <c r="E54" s="642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2"/>
      <c r="Q54" s="512"/>
      <c r="R54" s="495"/>
    </row>
    <row r="55" spans="1:18" ht="14.25">
      <c r="A55" s="618"/>
      <c r="B55" s="628" t="s">
        <v>675</v>
      </c>
      <c r="C55" s="683">
        <v>67</v>
      </c>
      <c r="D55" s="642"/>
      <c r="E55" s="642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2"/>
      <c r="Q55" s="511"/>
      <c r="R55" s="495"/>
    </row>
    <row r="56" spans="1:18" ht="14.25">
      <c r="A56" s="618"/>
      <c r="B56" s="628" t="s">
        <v>676</v>
      </c>
      <c r="C56" s="683">
        <v>68</v>
      </c>
      <c r="D56" s="642"/>
      <c r="E56" s="642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2"/>
      <c r="Q56" s="512"/>
      <c r="R56" s="495"/>
    </row>
    <row r="57" spans="1:18" ht="14.25">
      <c r="A57" s="618"/>
      <c r="B57" s="628" t="s">
        <v>666</v>
      </c>
      <c r="C57" s="683">
        <v>69</v>
      </c>
      <c r="D57" s="642"/>
      <c r="E57" s="642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2"/>
      <c r="Q57" s="512"/>
      <c r="R57" s="495"/>
    </row>
    <row r="58" spans="1:18" ht="14.25">
      <c r="A58" s="618"/>
      <c r="B58" s="628" t="s">
        <v>677</v>
      </c>
      <c r="C58" s="683">
        <v>70</v>
      </c>
      <c r="D58" s="642"/>
      <c r="E58" s="642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2"/>
      <c r="Q58" s="512"/>
      <c r="R58" s="495"/>
    </row>
    <row r="59" spans="1:18" ht="15" thickBot="1">
      <c r="A59" s="618"/>
      <c r="B59" s="631" t="s">
        <v>161</v>
      </c>
      <c r="C59" s="684">
        <v>71</v>
      </c>
      <c r="D59" s="643"/>
      <c r="E59" s="643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2"/>
      <c r="Q59" s="512"/>
      <c r="R59" s="495"/>
    </row>
    <row r="60" spans="1:18" ht="26.25" thickBot="1">
      <c r="A60" s="618"/>
      <c r="B60" s="633" t="s">
        <v>678</v>
      </c>
      <c r="C60" s="680">
        <v>80</v>
      </c>
      <c r="D60" s="640">
        <f>D34-D47</f>
        <v>-3129163.9153400003</v>
      </c>
      <c r="E60" s="640">
        <f>E34-E47</f>
        <v>-6783093.0198100004</v>
      </c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2"/>
      <c r="Q60" s="512"/>
      <c r="R60" s="495"/>
    </row>
    <row r="61" spans="1:18" ht="15" thickBot="1">
      <c r="A61" s="618"/>
      <c r="B61" s="729" t="s">
        <v>679</v>
      </c>
      <c r="C61" s="729"/>
      <c r="D61" s="729"/>
      <c r="E61" s="729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514"/>
      <c r="Q61" s="514"/>
      <c r="R61" s="495"/>
    </row>
    <row r="62" spans="1:18" ht="26.25" thickBot="1">
      <c r="A62" s="618"/>
      <c r="B62" s="633" t="s">
        <v>680</v>
      </c>
      <c r="C62" s="680">
        <v>90</v>
      </c>
      <c r="D62" s="649">
        <f>SUM(D63:D67)</f>
        <v>0</v>
      </c>
      <c r="E62" s="649">
        <f>SUM(E63:E67)</f>
        <v>10924430</v>
      </c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17"/>
      <c r="Q62" s="517"/>
      <c r="R62" s="495"/>
    </row>
    <row r="63" spans="1:18" ht="14.25">
      <c r="A63" s="618"/>
      <c r="B63" s="634" t="s">
        <v>39</v>
      </c>
      <c r="C63" s="682"/>
      <c r="D63" s="650"/>
      <c r="E63" s="641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4"/>
      <c r="Q63" s="514"/>
      <c r="R63" s="495"/>
    </row>
    <row r="64" spans="1:18" ht="14.25">
      <c r="A64" s="618"/>
      <c r="B64" s="628" t="s">
        <v>681</v>
      </c>
      <c r="C64" s="683">
        <v>91</v>
      </c>
      <c r="D64" s="651"/>
      <c r="E64" s="642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2"/>
      <c r="Q64" s="512"/>
      <c r="R64" s="495"/>
    </row>
    <row r="65" spans="1:18" ht="14.25">
      <c r="A65" s="618"/>
      <c r="B65" s="628" t="s">
        <v>682</v>
      </c>
      <c r="C65" s="683">
        <v>92</v>
      </c>
      <c r="D65" s="652"/>
      <c r="E65" s="652">
        <f>'[1]анализ сч 1000(2018)'!C102/1000</f>
        <v>10924430</v>
      </c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2"/>
      <c r="Q65" s="512"/>
      <c r="R65" s="495"/>
    </row>
    <row r="66" spans="1:18" ht="14.25">
      <c r="A66" s="618"/>
      <c r="B66" s="628" t="s">
        <v>649</v>
      </c>
      <c r="C66" s="683">
        <v>93</v>
      </c>
      <c r="D66" s="653"/>
      <c r="E66" s="653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2"/>
      <c r="Q66" s="512"/>
      <c r="R66" s="495"/>
    </row>
    <row r="67" spans="1:18" ht="15" thickBot="1">
      <c r="A67" s="618"/>
      <c r="B67" s="631" t="s">
        <v>163</v>
      </c>
      <c r="C67" s="684">
        <v>94</v>
      </c>
      <c r="D67" s="654"/>
      <c r="E67" s="654"/>
      <c r="F67" s="515"/>
      <c r="G67" s="515"/>
      <c r="H67" s="515"/>
      <c r="I67" s="515"/>
      <c r="J67" s="515"/>
      <c r="K67" s="515"/>
      <c r="L67" s="515"/>
      <c r="M67" s="515"/>
      <c r="N67" s="515"/>
      <c r="O67" s="515"/>
      <c r="P67" s="512"/>
      <c r="Q67" s="512"/>
      <c r="R67" s="495"/>
    </row>
    <row r="68" spans="1:18" ht="26.25" thickBot="1">
      <c r="A68" s="618"/>
      <c r="B68" s="633" t="s">
        <v>683</v>
      </c>
      <c r="C68" s="680">
        <v>100</v>
      </c>
      <c r="D68" s="655">
        <f>SUM(D70:D74)</f>
        <v>90344.894320000007</v>
      </c>
      <c r="E68" s="655">
        <f>SUM(E70:E74)</f>
        <v>6969044.5920500001</v>
      </c>
      <c r="F68" s="515"/>
      <c r="G68" s="515"/>
      <c r="H68" s="515"/>
      <c r="I68" s="515"/>
      <c r="J68" s="515"/>
      <c r="K68" s="515"/>
      <c r="L68" s="515"/>
      <c r="M68" s="515"/>
      <c r="N68" s="515"/>
      <c r="O68" s="515"/>
      <c r="P68" s="512"/>
      <c r="Q68" s="512"/>
    </row>
    <row r="69" spans="1:18" ht="14.25">
      <c r="A69" s="618"/>
      <c r="B69" s="634" t="s">
        <v>39</v>
      </c>
      <c r="C69" s="682"/>
      <c r="D69" s="650"/>
      <c r="E69" s="641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4"/>
      <c r="Q69" s="514"/>
    </row>
    <row r="70" spans="1:18" ht="14.25">
      <c r="A70" s="618"/>
      <c r="B70" s="628" t="s">
        <v>684</v>
      </c>
      <c r="C70" s="683">
        <v>101</v>
      </c>
      <c r="D70" s="651"/>
      <c r="E70" s="642">
        <v>6766501.7450000001</v>
      </c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2"/>
      <c r="Q70" s="512"/>
    </row>
    <row r="71" spans="1:18" ht="14.25">
      <c r="A71" s="618"/>
      <c r="B71" s="628" t="s">
        <v>653</v>
      </c>
      <c r="C71" s="683">
        <v>102</v>
      </c>
      <c r="D71" s="651"/>
      <c r="E71" s="642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2"/>
      <c r="Q71" s="512"/>
    </row>
    <row r="72" spans="1:18" ht="14.25">
      <c r="A72" s="618"/>
      <c r="B72" s="628" t="s">
        <v>685</v>
      </c>
      <c r="C72" s="683">
        <v>103</v>
      </c>
      <c r="D72" s="656">
        <v>1246.7644499999999</v>
      </c>
      <c r="E72" s="657">
        <v>22923.498359999998</v>
      </c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2"/>
      <c r="Q72" s="512"/>
    </row>
    <row r="73" spans="1:18" ht="14.25">
      <c r="A73" s="618"/>
      <c r="B73" s="628" t="s">
        <v>686</v>
      </c>
      <c r="C73" s="683">
        <v>104</v>
      </c>
      <c r="D73" s="651"/>
      <c r="E73" s="642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2"/>
      <c r="Q73" s="512"/>
    </row>
    <row r="74" spans="1:18" ht="15" thickBot="1">
      <c r="A74" s="618"/>
      <c r="B74" s="631" t="s">
        <v>687</v>
      </c>
      <c r="C74" s="684">
        <v>105</v>
      </c>
      <c r="D74" s="658">
        <v>89098.129870000004</v>
      </c>
      <c r="E74" s="659">
        <v>179619.34868999998</v>
      </c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2"/>
      <c r="Q74" s="512"/>
    </row>
    <row r="75" spans="1:18" ht="26.25" thickBot="1">
      <c r="A75" s="618"/>
      <c r="B75" s="633" t="s">
        <v>688</v>
      </c>
      <c r="C75" s="680">
        <v>110</v>
      </c>
      <c r="D75" s="655">
        <f>D62-D68</f>
        <v>-90344.894320000007</v>
      </c>
      <c r="E75" s="649">
        <f>E62-E68</f>
        <v>3955385.4079499999</v>
      </c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2"/>
      <c r="Q75" s="512"/>
    </row>
    <row r="76" spans="1:18" ht="15" thickBot="1">
      <c r="A76" s="618"/>
      <c r="B76" s="660" t="s">
        <v>689</v>
      </c>
      <c r="C76" s="686">
        <v>120</v>
      </c>
      <c r="D76" s="661"/>
      <c r="E76" s="662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4"/>
      <c r="Q76" s="514"/>
    </row>
    <row r="77" spans="1:18" ht="26.25" thickBot="1">
      <c r="A77" s="618"/>
      <c r="B77" s="633" t="s">
        <v>690</v>
      </c>
      <c r="C77" s="680">
        <v>130</v>
      </c>
      <c r="D77" s="640">
        <f>D32+D60+D75</f>
        <v>-378054.19064000488</v>
      </c>
      <c r="E77" s="640">
        <f>E32+E60+E75</f>
        <v>1833913.7651399979</v>
      </c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09"/>
      <c r="Q77" s="509"/>
    </row>
    <row r="78" spans="1:18" ht="26.25" thickBot="1">
      <c r="A78" s="618"/>
      <c r="B78" s="633" t="s">
        <v>691</v>
      </c>
      <c r="C78" s="680">
        <v>140</v>
      </c>
      <c r="D78" s="663">
        <f>E79</f>
        <v>2234610.7651399979</v>
      </c>
      <c r="E78" s="663">
        <v>400697</v>
      </c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20"/>
    </row>
    <row r="79" spans="1:18" ht="26.25" thickBot="1">
      <c r="A79" s="618"/>
      <c r="B79" s="633" t="s">
        <v>692</v>
      </c>
      <c r="C79" s="680">
        <v>150</v>
      </c>
      <c r="D79" s="649">
        <f>D78+D77</f>
        <v>1856556.5744999931</v>
      </c>
      <c r="E79" s="649">
        <f>E78+E77</f>
        <v>2234610.7651399979</v>
      </c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2"/>
      <c r="Q79" s="512"/>
    </row>
    <row r="80" spans="1:18" ht="14.25">
      <c r="A80" s="618"/>
      <c r="B80" s="620"/>
      <c r="C80" s="687"/>
      <c r="D80" s="665"/>
      <c r="E80" s="666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2"/>
      <c r="Q80" s="512"/>
    </row>
    <row r="81" spans="1:15" ht="14.25">
      <c r="A81" s="618"/>
      <c r="B81" s="539"/>
      <c r="C81" s="687"/>
      <c r="D81" s="540"/>
      <c r="E81" s="666"/>
      <c r="F81" s="496"/>
      <c r="G81" s="496"/>
      <c r="H81" s="496"/>
      <c r="I81" s="496"/>
      <c r="J81" s="496"/>
      <c r="K81" s="496"/>
      <c r="L81" s="496"/>
      <c r="M81" s="496"/>
      <c r="N81" s="496"/>
      <c r="O81" s="496"/>
    </row>
    <row r="82" spans="1:15" ht="18.75" customHeight="1">
      <c r="A82"/>
      <c r="B82" s="667" t="s">
        <v>596</v>
      </c>
      <c r="C82" s="687"/>
      <c r="D82" s="668"/>
      <c r="E82" s="664"/>
      <c r="F82" s="496"/>
      <c r="G82" s="496"/>
      <c r="H82" s="496"/>
      <c r="I82" s="496"/>
      <c r="J82" s="496"/>
      <c r="K82" s="496"/>
      <c r="L82" s="496"/>
      <c r="M82" s="496"/>
      <c r="N82" s="496"/>
      <c r="O82" s="496"/>
    </row>
    <row r="83" spans="1:15" ht="15">
      <c r="A83"/>
      <c r="B83" s="667"/>
      <c r="C83" s="674"/>
      <c r="D83" s="669"/>
      <c r="E83" s="670"/>
    </row>
    <row r="84" spans="1:15" ht="15">
      <c r="A84"/>
      <c r="B84" s="667" t="s">
        <v>597</v>
      </c>
      <c r="C84" s="674"/>
      <c r="D84" s="620"/>
      <c r="E84" s="620"/>
    </row>
  </sheetData>
  <customSheetViews>
    <customSheetView guid="{81D29F22-0945-4735-81E6-26CDBA62C7DA}" showPageBreaks="1" fitToPage="1" topLeftCell="A64">
      <selection activeCell="D25" sqref="D25"/>
      <pageMargins left="0.70866141732283472" right="0.31496062992125984" top="0.43307086614173229" bottom="0.43307086614173229" header="0.31496062992125984" footer="0.31496062992125984"/>
      <pageSetup paperSize="9" scale="67" orientation="portrait" r:id="rId1"/>
      <headerFooter>
        <oddHeader>&amp;R&amp;A</oddHeader>
      </headerFooter>
    </customSheetView>
    <customSheetView guid="{E0BB918B-ACEA-4F4E-8E3C-EB80942F9247}" fitToPage="1">
      <selection activeCell="F70" sqref="F70"/>
      <pageMargins left="0.70866141732283472" right="0.3" top="0.45" bottom="0.45" header="0.31496062992125984" footer="0.31496062992125984"/>
      <pageSetup paperSize="9" scale="70" orientation="portrait" r:id="rId2"/>
      <headerFooter>
        <oddHeader>&amp;R&amp;A</oddHeader>
      </headerFooter>
    </customSheetView>
    <customSheetView guid="{C2B0B36C-1C0B-4123-9A3E-6DB482469241}" fitToPage="1" topLeftCell="A4">
      <selection activeCell="D78" sqref="D78"/>
      <pageMargins left="0.70866141732283472" right="0.3" top="0.45" bottom="0.45" header="0.31496062992125984" footer="0.31496062992125984"/>
      <pageSetup paperSize="9" scale="70" orientation="portrait" r:id="rId3"/>
      <headerFooter>
        <oddHeader>&amp;R&amp;A</oddHeader>
      </headerFooter>
    </customSheetView>
    <customSheetView guid="{7A31273F-207E-444E-8C25-D82EFC1D2DE6}" fitToPage="1" topLeftCell="A28">
      <selection activeCell="B9" sqref="B9"/>
      <pageMargins left="0.70866141732283472" right="0.3" top="0.45" bottom="0.45" header="0.31496062992125984" footer="0.31496062992125984"/>
      <pageSetup paperSize="9" scale="70" orientation="portrait" r:id="rId4"/>
      <headerFooter>
        <oddHeader>&amp;R&amp;A</oddHeader>
      </headerFooter>
    </customSheetView>
    <customSheetView guid="{C8A39D3E-4B25-4973-B20C-1A54BBA67784}" fitToPage="1" topLeftCell="A4">
      <selection activeCell="D78" sqref="D78"/>
      <pageMargins left="0.70866141732283472" right="0.3" top="0.45" bottom="0.45" header="0.31496062992125984" footer="0.31496062992125984"/>
      <pageSetup paperSize="9" scale="70" orientation="portrait" r:id="rId5"/>
      <headerFooter>
        <oddHeader>&amp;R&amp;A</oddHeader>
      </headerFooter>
    </customSheetView>
    <customSheetView guid="{E3262EA8-562E-44B9-BFFB-5EBC5B22F19B}" fitToPage="1" topLeftCell="A4">
      <selection activeCell="D78" sqref="D78"/>
      <pageMargins left="0.70866141732283472" right="0.3" top="0.45" bottom="0.45" header="0.31496062992125984" footer="0.31496062992125984"/>
      <pageSetup paperSize="9" scale="70" orientation="portrait" r:id="rId6"/>
      <headerFooter>
        <oddHeader>&amp;R&amp;A</oddHeader>
      </headerFooter>
    </customSheetView>
    <customSheetView guid="{4460BCD8-3C05-426E-9698-F6820D55EEE3}" fitToPage="1" topLeftCell="A4">
      <selection activeCell="D78" sqref="D78"/>
      <pageMargins left="0.70866141732283472" right="0.3" top="0.45" bottom="0.45" header="0.31496062992125984" footer="0.31496062992125984"/>
      <pageSetup paperSize="9" scale="70" orientation="portrait" r:id="rId7"/>
      <headerFooter>
        <oddHeader>&amp;R&amp;A</oddHeader>
      </headerFooter>
    </customSheetView>
    <customSheetView guid="{E843BED6-98D2-4548-8F77-8587DAFD58DB}" fitToPage="1">
      <selection activeCell="A10" sqref="A10:IV10"/>
      <pageMargins left="0.70866141732283472" right="0.3" top="0.45" bottom="0.45" header="0.31496062992125984" footer="0.31496062992125984"/>
      <pageSetup paperSize="9" scale="72" orientation="portrait" r:id="rId8"/>
      <headerFooter>
        <oddHeader>&amp;R&amp;A</oddHeader>
      </headerFooter>
    </customSheetView>
    <customSheetView guid="{159DED50-27A3-44BF-8DB3-06D9C539FF21}" fitToPage="1">
      <selection activeCell="A10" sqref="A10:IV10"/>
      <pageMargins left="0.70866141732283472" right="0.3" top="0.45" bottom="0.45" header="0.31496062992125984" footer="0.31496062992125984"/>
      <pageSetup paperSize="9" scale="72" orientation="portrait" r:id="rId9"/>
      <headerFooter>
        <oddHeader>&amp;R&amp;A</oddHeader>
      </headerFooter>
    </customSheetView>
    <customSheetView guid="{87915686-77E2-4B84-B7FB-E89F8B58248E}" fitToPage="1" topLeftCell="A58">
      <selection activeCell="F16" sqref="F16"/>
      <pageMargins left="0.70866141732283472" right="0.3" top="0.45" bottom="0.45" header="0.31496062992125984" footer="0.31496062992125984"/>
      <pageSetup paperSize="9" scale="72" orientation="portrait" r:id="rId10"/>
      <headerFooter>
        <oddHeader>&amp;R&amp;A</oddHeader>
      </headerFooter>
    </customSheetView>
    <customSheetView guid="{89F06BA7-FD3A-4BE9-972C-F223D2D01082}" topLeftCell="A8">
      <selection activeCell="A25" sqref="A25"/>
      <pageMargins left="0.7" right="0.7" top="0.75" bottom="0.75" header="0.3" footer="0.3"/>
      <pageSetup orientation="portrait" verticalDpi="0" r:id="rId11"/>
    </customSheetView>
    <customSheetView guid="{73EDCEEC-C5B0-4FCF-90FA-174A57C2032F}">
      <selection activeCell="A66" sqref="A66"/>
      <pageMargins left="0.7" right="0.7" top="0.75" bottom="0.75" header="0.3" footer="0.3"/>
      <pageSetup orientation="portrait" verticalDpi="0" r:id="rId12"/>
    </customSheetView>
    <customSheetView guid="{94334BC8-2570-42B8-ADF7-19ADBBFA26CF}" fitToPage="1" topLeftCell="A70">
      <selection activeCell="C77" sqref="C77"/>
      <pageMargins left="0.70866141732283472" right="0.3" top="0.45" bottom="0.45" header="0.31496062992125984" footer="0.31496062992125984"/>
      <pageSetup paperSize="9" scale="72" orientation="portrait" r:id="rId13"/>
      <headerFooter>
        <oddHeader>&amp;R&amp;A</oddHeader>
      </headerFooter>
    </customSheetView>
    <customSheetView guid="{843E3735-A41C-45FE-B6BE-B364410D83B8}" fitToPage="1">
      <selection activeCell="D75" sqref="D75"/>
      <pageMargins left="0.70866141732283472" right="0.3" top="0.45" bottom="0.45" header="0.31496062992125984" footer="0.31496062992125984"/>
      <pageSetup paperSize="9" scale="72" orientation="portrait" r:id="rId14"/>
      <headerFooter>
        <oddHeader>&amp;R&amp;A</oddHeader>
      </headerFooter>
    </customSheetView>
    <customSheetView guid="{E2AF14BB-5756-4F81-A3D1-3FDB97C16A82}" fitToPage="1" topLeftCell="A49">
      <selection activeCell="C16" sqref="C16"/>
      <pageMargins left="0.70866141732283472" right="0.3" top="0.45" bottom="0.45" header="0.31496062992125984" footer="0.31496062992125984"/>
      <pageSetup paperSize="9" scale="70" orientation="portrait" r:id="rId15"/>
      <headerFooter>
        <oddHeader>&amp;R&amp;A</oddHeader>
      </headerFooter>
    </customSheetView>
    <customSheetView guid="{BE06D538-290D-4079-93F4-60C05A59A225}" fitToPage="1">
      <selection activeCell="A10" sqref="A10:IV10"/>
      <pageMargins left="0.70866141732283472" right="0.3" top="0.45" bottom="0.45" header="0.31496062992125984" footer="0.31496062992125984"/>
      <pageSetup paperSize="9" scale="72" orientation="portrait" r:id="rId16"/>
      <headerFooter>
        <oddHeader>&amp;R&amp;A</oddHeader>
      </headerFooter>
    </customSheetView>
    <customSheetView guid="{8958B95F-87BB-49D0-9D17-E99FA44EF787}" showPageBreaks="1" fitToPage="1" topLeftCell="A49">
      <selection activeCell="D78" sqref="D78"/>
      <pageMargins left="0.70866141732283472" right="0.3" top="0.45" bottom="0.45" header="0.31496062992125984" footer="0.31496062992125984"/>
      <pageSetup paperSize="9" scale="70" orientation="portrait" r:id="rId17"/>
      <headerFooter>
        <oddHeader>&amp;R&amp;A</oddHeader>
      </headerFooter>
    </customSheetView>
    <customSheetView guid="{6E44FAEB-0855-4681-A45E-7FADABB231D2}" fitToPage="1" topLeftCell="A49">
      <selection activeCell="D78" sqref="D78"/>
      <pageMargins left="0.70866141732283472" right="0.3" top="0.45" bottom="0.45" header="0.31496062992125984" footer="0.31496062992125984"/>
      <pageSetup paperSize="9" scale="70" orientation="portrait" r:id="rId18"/>
      <headerFooter>
        <oddHeader>&amp;R&amp;A</oddHeader>
      </headerFooter>
    </customSheetView>
    <customSheetView guid="{7E8C0B39-39D5-4096-B875-40BF42C14E0E}" fitToPage="1" topLeftCell="A18">
      <selection activeCell="D26" sqref="D26"/>
      <pageMargins left="0.70866141732283472" right="0.3" top="0.45" bottom="0.45" header="0.31496062992125984" footer="0.31496062992125984"/>
      <pageSetup paperSize="9" scale="70" orientation="portrait" r:id="rId19"/>
      <headerFooter>
        <oddHeader>&amp;R&amp;A</oddHeader>
      </headerFooter>
    </customSheetView>
    <customSheetView guid="{CBD9DADC-E79F-4421-8A82-E1F2B688DDC7}" fitToPage="1" topLeftCell="A16">
      <selection activeCell="D78" sqref="D78"/>
      <pageMargins left="0.70866141732283472" right="0.3" top="0.45" bottom="0.45" header="0.31496062992125984" footer="0.31496062992125984"/>
      <pageSetup paperSize="9" scale="70" orientation="portrait" r:id="rId20"/>
      <headerFooter>
        <oddHeader>&amp;R&amp;A</oddHeader>
      </headerFooter>
    </customSheetView>
    <customSheetView guid="{2B410D3A-79CA-4E8B-9CF8-5B7CC826175F}" fitToPage="1">
      <selection activeCell="B10" sqref="B10"/>
      <pageMargins left="0.70866141732283472" right="0.3" top="0.45" bottom="0.45" header="0.31496062992125984" footer="0.31496062992125984"/>
      <pageSetup paperSize="9" scale="70" orientation="portrait" r:id="rId21"/>
      <headerFooter>
        <oddHeader>&amp;R&amp;A</oddHeader>
      </headerFooter>
    </customSheetView>
    <customSheetView guid="{C679A073-3AE9-4FC6-92A9-334CBF9E7A2C}" showPageBreaks="1" fitToPage="1" topLeftCell="A52">
      <selection activeCell="G21" sqref="G21"/>
      <pageMargins left="0.70866141732283472" right="0.3" top="0.45" bottom="0.45" header="0.31496062992125984" footer="0.31496062992125984"/>
      <pageSetup paperSize="9" scale="67" orientation="portrait" r:id="rId22"/>
      <headerFooter>
        <oddHeader>&amp;R&amp;A</oddHeader>
      </headerFooter>
    </customSheetView>
    <customSheetView guid="{041E904B-4F41-415B-AE95-132E553AADD6}" fitToPage="1" topLeftCell="A37">
      <selection activeCell="D26" sqref="D26"/>
      <pageMargins left="0.70866141732283472" right="0.3" top="0.45" bottom="0.45" header="0.31496062992125984" footer="0.31496062992125984"/>
      <pageSetup paperSize="9" scale="70" orientation="portrait" r:id="rId23"/>
      <headerFooter>
        <oddHeader>&amp;R&amp;A</oddHeader>
      </headerFooter>
    </customSheetView>
    <customSheetView guid="{206C269F-A6AD-4642-8668-A679CCE59AC6}" fitToPage="1">
      <selection activeCell="B10" sqref="B10"/>
      <pageMargins left="0.70866141732283472" right="0.3" top="0.45" bottom="0.45" header="0.31496062992125984" footer="0.31496062992125984"/>
      <pageSetup paperSize="9" scale="70" orientation="portrait" r:id="rId24"/>
      <headerFooter>
        <oddHeader>&amp;R&amp;A</oddHeader>
      </headerFooter>
    </customSheetView>
    <customSheetView guid="{362EDAC2-EB25-4F5D-8336-31886027AAFB}" fitToPage="1" topLeftCell="A37">
      <selection activeCell="D26" sqref="D26"/>
      <pageMargins left="0.70866141732283472" right="0.3" top="0.45" bottom="0.45" header="0.31496062992125984" footer="0.31496062992125984"/>
      <pageSetup paperSize="9" scale="70" orientation="portrait" r:id="rId25"/>
      <headerFooter>
        <oddHeader>&amp;R&amp;A</oddHeader>
      </headerFooter>
    </customSheetView>
    <customSheetView guid="{6B7697D3-444F-4B6E-9B68-E1CCEF2E3090}" fitToPage="1" topLeftCell="A42">
      <selection activeCell="D54" sqref="D54"/>
      <pageMargins left="0.70866141732283472" right="0.3" top="0.45" bottom="0.45" header="0.31496062992125984" footer="0.31496062992125984"/>
      <pageSetup paperSize="9" scale="70" orientation="portrait" r:id="rId26"/>
      <headerFooter>
        <oddHeader>&amp;R&amp;A</oddHeader>
      </headerFooter>
    </customSheetView>
  </customSheetViews>
  <mergeCells count="9">
    <mergeCell ref="B14:E14"/>
    <mergeCell ref="B33:E33"/>
    <mergeCell ref="B61:E61"/>
    <mergeCell ref="C1:E1"/>
    <mergeCell ref="C2:E2"/>
    <mergeCell ref="C3:E3"/>
    <mergeCell ref="C4:E4"/>
    <mergeCell ref="B8:C8"/>
    <mergeCell ref="B9:D9"/>
  </mergeCells>
  <pageMargins left="0.70866141732283472" right="0.31496062992125984" top="0.43307086614173229" bottom="0.43307086614173229" header="0.31496062992125984" footer="0.31496062992125984"/>
  <pageSetup paperSize="9" scale="31" orientation="portrait" r:id="rId27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opLeftCell="A37" zoomScale="90" zoomScaleNormal="90" workbookViewId="0">
      <selection activeCell="E57" sqref="E57"/>
    </sheetView>
  </sheetViews>
  <sheetFormatPr defaultRowHeight="12.75"/>
  <cols>
    <col min="1" max="1" width="13.5703125" style="521" customWidth="1"/>
    <col min="2" max="2" width="29" style="167" customWidth="1"/>
    <col min="3" max="3" width="15.140625" style="521" customWidth="1"/>
    <col min="4" max="4" width="15.5703125" style="521" customWidth="1"/>
    <col min="5" max="5" width="11" style="521" customWidth="1"/>
    <col min="6" max="6" width="16.28515625" style="521" customWidth="1"/>
    <col min="7" max="9" width="9.140625" style="167"/>
    <col min="10" max="10" width="14.7109375" style="522" customWidth="1"/>
    <col min="11" max="11" width="15" style="167" customWidth="1"/>
    <col min="12" max="12" width="9.140625" style="167"/>
    <col min="13" max="13" width="16.42578125" style="167" customWidth="1"/>
    <col min="14" max="16384" width="9.140625" style="167"/>
  </cols>
  <sheetData>
    <row r="1" spans="1:13">
      <c r="A1" s="689"/>
      <c r="B1" s="734"/>
      <c r="C1" s="734"/>
      <c r="D1" s="734"/>
      <c r="E1" s="734"/>
      <c r="F1" s="734"/>
      <c r="G1" s="690"/>
      <c r="H1" s="690"/>
      <c r="I1" s="691"/>
      <c r="J1" s="691"/>
      <c r="K1" s="691"/>
      <c r="L1" s="691"/>
      <c r="M1" s="691"/>
    </row>
    <row r="2" spans="1:13" ht="12.75" customHeight="1">
      <c r="A2" s="735" t="s">
        <v>693</v>
      </c>
      <c r="B2" s="735"/>
      <c r="C2" s="735"/>
      <c r="D2" s="735"/>
      <c r="E2" s="735"/>
      <c r="F2" s="735"/>
      <c r="G2" s="735"/>
      <c r="H2" s="735"/>
      <c r="I2" s="692"/>
      <c r="J2" s="692"/>
      <c r="K2" s="692"/>
      <c r="L2" s="692"/>
      <c r="M2" s="692"/>
    </row>
    <row r="3" spans="1:13">
      <c r="A3" s="693"/>
      <c r="B3" s="736" t="s">
        <v>694</v>
      </c>
      <c r="C3" s="737"/>
      <c r="D3" s="737"/>
      <c r="E3" s="737"/>
      <c r="F3" s="737"/>
      <c r="G3" s="694"/>
      <c r="H3" s="694"/>
      <c r="I3" s="692"/>
      <c r="J3" s="692"/>
      <c r="K3" s="692"/>
      <c r="L3" s="692"/>
      <c r="M3" s="692"/>
    </row>
    <row r="4" spans="1:13" ht="13.5" thickBot="1">
      <c r="A4" s="691"/>
      <c r="B4" s="695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</row>
    <row r="5" spans="1:13" ht="13.5" customHeight="1" thickBot="1">
      <c r="A5" s="696" t="s">
        <v>695</v>
      </c>
      <c r="B5" s="738"/>
      <c r="C5" s="739" t="s">
        <v>696</v>
      </c>
      <c r="D5" s="739" t="s">
        <v>697</v>
      </c>
      <c r="E5" s="739" t="s">
        <v>698</v>
      </c>
      <c r="F5" s="739" t="s">
        <v>699</v>
      </c>
      <c r="G5" s="739" t="s">
        <v>700</v>
      </c>
      <c r="H5" s="739" t="s">
        <v>701</v>
      </c>
      <c r="I5" s="739" t="s">
        <v>702</v>
      </c>
      <c r="J5" s="739" t="s">
        <v>591</v>
      </c>
      <c r="K5" s="739" t="s">
        <v>703</v>
      </c>
      <c r="L5" s="739" t="s">
        <v>704</v>
      </c>
      <c r="M5" s="741" t="s">
        <v>85</v>
      </c>
    </row>
    <row r="6" spans="1:13" ht="13.5" thickBot="1">
      <c r="A6" s="696"/>
      <c r="B6" s="738"/>
      <c r="C6" s="740"/>
      <c r="D6" s="740"/>
      <c r="E6" s="739"/>
      <c r="F6" s="740"/>
      <c r="G6" s="739"/>
      <c r="H6" s="739"/>
      <c r="I6" s="739"/>
      <c r="J6" s="740"/>
      <c r="K6" s="739"/>
      <c r="L6" s="739"/>
      <c r="M6" s="741"/>
    </row>
    <row r="7" spans="1:13" ht="13.5" thickBot="1">
      <c r="A7" s="697"/>
      <c r="B7" s="698"/>
      <c r="C7" s="699" t="s">
        <v>705</v>
      </c>
      <c r="D7" s="699" t="s">
        <v>705</v>
      </c>
      <c r="E7" s="699" t="s">
        <v>705</v>
      </c>
      <c r="F7" s="699" t="s">
        <v>705</v>
      </c>
      <c r="G7" s="699" t="s">
        <v>705</v>
      </c>
      <c r="H7" s="699" t="s">
        <v>705</v>
      </c>
      <c r="I7" s="699" t="s">
        <v>705</v>
      </c>
      <c r="J7" s="699" t="s">
        <v>705</v>
      </c>
      <c r="K7" s="699" t="s">
        <v>705</v>
      </c>
      <c r="L7" s="699" t="s">
        <v>705</v>
      </c>
      <c r="M7" s="699" t="s">
        <v>705</v>
      </c>
    </row>
    <row r="8" spans="1:13" ht="15.75" thickBot="1">
      <c r="A8" s="700"/>
      <c r="B8" s="701" t="s">
        <v>706</v>
      </c>
      <c r="C8" s="702">
        <f>1756761.776-44000</f>
        <v>1712761.7760000001</v>
      </c>
      <c r="D8" s="702">
        <f>-82923.559+44000</f>
        <v>-38923.558999999994</v>
      </c>
      <c r="E8" s="702">
        <v>0</v>
      </c>
      <c r="F8" s="702">
        <v>13166327</v>
      </c>
      <c r="G8" s="702">
        <v>0</v>
      </c>
      <c r="H8" s="702">
        <v>0</v>
      </c>
      <c r="I8" s="702">
        <v>0</v>
      </c>
      <c r="J8" s="702">
        <v>7679276</v>
      </c>
      <c r="K8" s="703"/>
      <c r="L8" s="702">
        <v>0</v>
      </c>
      <c r="M8" s="703">
        <f>C8+D8+F8+J8</f>
        <v>22519441.217</v>
      </c>
    </row>
    <row r="9" spans="1:13" ht="23.25" thickBot="1">
      <c r="A9" s="700" t="s">
        <v>707</v>
      </c>
      <c r="B9" s="704" t="s">
        <v>708</v>
      </c>
      <c r="C9" s="705"/>
      <c r="D9" s="705"/>
      <c r="E9" s="705"/>
      <c r="F9" s="705"/>
      <c r="G9" s="705"/>
      <c r="H9" s="705"/>
      <c r="I9" s="705"/>
      <c r="J9" s="705"/>
      <c r="K9" s="706">
        <f t="shared" ref="K9:K28" si="0">+SUM(C9:J9)</f>
        <v>0</v>
      </c>
      <c r="L9" s="705"/>
      <c r="M9" s="706">
        <f t="shared" ref="M9:M28" si="1">+K9+L9</f>
        <v>0</v>
      </c>
    </row>
    <row r="10" spans="1:13" ht="23.25" thickBot="1">
      <c r="A10" s="700" t="s">
        <v>707</v>
      </c>
      <c r="B10" s="704" t="s">
        <v>709</v>
      </c>
      <c r="C10" s="705"/>
      <c r="D10" s="705"/>
      <c r="E10" s="705"/>
      <c r="F10" s="705"/>
      <c r="G10" s="705"/>
      <c r="H10" s="705"/>
      <c r="I10" s="705"/>
      <c r="J10" s="705"/>
      <c r="K10" s="706">
        <f t="shared" si="0"/>
        <v>0</v>
      </c>
      <c r="L10" s="705"/>
      <c r="M10" s="706">
        <f t="shared" si="1"/>
        <v>0</v>
      </c>
    </row>
    <row r="11" spans="1:13" ht="15.75" thickBot="1">
      <c r="A11" s="700" t="s">
        <v>707</v>
      </c>
      <c r="B11" s="704" t="s">
        <v>710</v>
      </c>
      <c r="C11" s="705"/>
      <c r="D11" s="705"/>
      <c r="E11" s="705"/>
      <c r="F11" s="705"/>
      <c r="G11" s="705"/>
      <c r="H11" s="705"/>
      <c r="I11" s="705"/>
      <c r="J11" s="705"/>
      <c r="K11" s="706"/>
      <c r="L11" s="705"/>
      <c r="M11" s="703"/>
    </row>
    <row r="12" spans="1:13" s="523" customFormat="1" ht="38.25" customHeight="1" thickBot="1">
      <c r="A12" s="700" t="s">
        <v>711</v>
      </c>
      <c r="B12" s="704" t="s">
        <v>712</v>
      </c>
      <c r="C12" s="705"/>
      <c r="D12" s="705"/>
      <c r="E12" s="705"/>
      <c r="F12" s="705"/>
      <c r="G12" s="705"/>
      <c r="H12" s="705"/>
      <c r="I12" s="705"/>
      <c r="J12" s="705"/>
      <c r="K12" s="706"/>
      <c r="L12" s="705"/>
      <c r="M12" s="703"/>
    </row>
    <row r="13" spans="1:13" s="523" customFormat="1" ht="57.75" customHeight="1" thickBot="1">
      <c r="A13" s="700" t="s">
        <v>707</v>
      </c>
      <c r="B13" s="704" t="s">
        <v>713</v>
      </c>
      <c r="C13" s="705"/>
      <c r="D13" s="705"/>
      <c r="E13" s="705"/>
      <c r="F13" s="705"/>
      <c r="G13" s="705"/>
      <c r="H13" s="705"/>
      <c r="I13" s="705"/>
      <c r="J13" s="705"/>
      <c r="K13" s="706"/>
      <c r="L13" s="705"/>
      <c r="M13" s="703"/>
    </row>
    <row r="14" spans="1:13" s="488" customFormat="1" ht="34.5" thickBot="1">
      <c r="A14" s="700" t="s">
        <v>707</v>
      </c>
      <c r="B14" s="701" t="s">
        <v>714</v>
      </c>
      <c r="C14" s="706">
        <f>+SUM(C9:C13)</f>
        <v>0</v>
      </c>
      <c r="D14" s="706">
        <f>+SUM(D9:D13)</f>
        <v>0</v>
      </c>
      <c r="E14" s="706"/>
      <c r="F14" s="706"/>
      <c r="G14" s="706"/>
      <c r="H14" s="706"/>
      <c r="I14" s="706"/>
      <c r="J14" s="706"/>
      <c r="K14" s="706"/>
      <c r="L14" s="706"/>
      <c r="M14" s="703"/>
    </row>
    <row r="15" spans="1:13" ht="23.25" thickBot="1">
      <c r="A15" s="700"/>
      <c r="B15" s="704" t="s">
        <v>715</v>
      </c>
      <c r="C15" s="705"/>
      <c r="D15" s="705"/>
      <c r="E15" s="705"/>
      <c r="F15" s="705"/>
      <c r="G15" s="705"/>
      <c r="H15" s="705"/>
      <c r="I15" s="705"/>
      <c r="J15" s="705"/>
      <c r="K15" s="706">
        <f t="shared" si="0"/>
        <v>0</v>
      </c>
      <c r="L15" s="705"/>
      <c r="M15" s="706">
        <f t="shared" si="1"/>
        <v>0</v>
      </c>
    </row>
    <row r="16" spans="1:13" ht="34.5" thickBot="1">
      <c r="A16" s="700" t="s">
        <v>716</v>
      </c>
      <c r="B16" s="704" t="s">
        <v>717</v>
      </c>
      <c r="C16" s="705"/>
      <c r="D16" s="705"/>
      <c r="E16" s="705"/>
      <c r="F16" s="705"/>
      <c r="G16" s="705"/>
      <c r="H16" s="705"/>
      <c r="I16" s="705"/>
      <c r="J16" s="705"/>
      <c r="K16" s="706">
        <f t="shared" si="0"/>
        <v>0</v>
      </c>
      <c r="L16" s="705"/>
      <c r="M16" s="706">
        <f t="shared" si="1"/>
        <v>0</v>
      </c>
    </row>
    <row r="17" spans="1:13" ht="45.75" thickBot="1">
      <c r="A17" s="700" t="s">
        <v>718</v>
      </c>
      <c r="B17" s="704" t="s">
        <v>719</v>
      </c>
      <c r="C17" s="705"/>
      <c r="D17" s="705"/>
      <c r="E17" s="705"/>
      <c r="F17" s="705"/>
      <c r="G17" s="705"/>
      <c r="H17" s="705"/>
      <c r="I17" s="705"/>
      <c r="J17" s="705"/>
      <c r="K17" s="706">
        <f t="shared" si="0"/>
        <v>0</v>
      </c>
      <c r="L17" s="705"/>
      <c r="M17" s="706">
        <f t="shared" si="1"/>
        <v>0</v>
      </c>
    </row>
    <row r="18" spans="1:13" ht="23.25" thickBot="1">
      <c r="A18" s="700"/>
      <c r="B18" s="704" t="s">
        <v>720</v>
      </c>
      <c r="C18" s="705"/>
      <c r="D18" s="705"/>
      <c r="E18" s="705"/>
      <c r="F18" s="705">
        <v>-377448</v>
      </c>
      <c r="G18" s="705"/>
      <c r="H18" s="705"/>
      <c r="I18" s="705"/>
      <c r="J18" s="705">
        <v>377448</v>
      </c>
      <c r="K18" s="706"/>
      <c r="L18" s="705"/>
      <c r="M18" s="703">
        <f>SUM(C18:L18)</f>
        <v>0</v>
      </c>
    </row>
    <row r="19" spans="1:13" ht="15" thickBot="1">
      <c r="A19" s="700"/>
      <c r="B19" s="704" t="s">
        <v>541</v>
      </c>
      <c r="C19" s="705"/>
      <c r="D19" s="705"/>
      <c r="E19" s="705"/>
      <c r="F19" s="705"/>
      <c r="G19" s="705"/>
      <c r="H19" s="705"/>
      <c r="I19" s="705"/>
      <c r="J19" s="705">
        <v>9424</v>
      </c>
      <c r="K19" s="706"/>
      <c r="L19" s="705"/>
      <c r="M19" s="706"/>
    </row>
    <row r="20" spans="1:13" ht="15.75" thickBot="1">
      <c r="A20" s="700" t="s">
        <v>721</v>
      </c>
      <c r="B20" s="707" t="s">
        <v>722</v>
      </c>
      <c r="C20" s="705"/>
      <c r="D20" s="705"/>
      <c r="E20" s="705"/>
      <c r="F20" s="705"/>
      <c r="G20" s="705"/>
      <c r="H20" s="705"/>
      <c r="I20" s="705"/>
      <c r="J20" s="708">
        <v>1914946</v>
      </c>
      <c r="K20" s="708"/>
      <c r="L20" s="705"/>
      <c r="M20" s="703">
        <f>SUM(C20:L20)</f>
        <v>1914946</v>
      </c>
    </row>
    <row r="21" spans="1:13" ht="23.25" thickBot="1">
      <c r="A21" s="700" t="s">
        <v>723</v>
      </c>
      <c r="B21" s="701" t="s">
        <v>724</v>
      </c>
      <c r="C21" s="705">
        <f t="shared" ref="C21:I21" si="2">+SUM(C14:C20)</f>
        <v>0</v>
      </c>
      <c r="D21" s="705">
        <f t="shared" si="2"/>
        <v>0</v>
      </c>
      <c r="E21" s="705">
        <f t="shared" si="2"/>
        <v>0</v>
      </c>
      <c r="F21" s="705">
        <f>F8+F12+F13+F18</f>
        <v>12788879</v>
      </c>
      <c r="G21" s="705">
        <f t="shared" si="2"/>
        <v>0</v>
      </c>
      <c r="H21" s="705">
        <f t="shared" si="2"/>
        <v>0</v>
      </c>
      <c r="I21" s="705">
        <f t="shared" si="2"/>
        <v>0</v>
      </c>
      <c r="J21" s="708">
        <f>J8+J14+J18+J19+J20</f>
        <v>9981094</v>
      </c>
      <c r="K21" s="706"/>
      <c r="L21" s="705">
        <f>+SUM(L14:L20)</f>
        <v>0</v>
      </c>
      <c r="M21" s="703">
        <f>SUM(C21:L21)</f>
        <v>22769973</v>
      </c>
    </row>
    <row r="22" spans="1:13" ht="15" thickBot="1">
      <c r="A22" s="700" t="s">
        <v>725</v>
      </c>
      <c r="B22" s="704" t="s">
        <v>726</v>
      </c>
      <c r="C22" s="705"/>
      <c r="D22" s="705"/>
      <c r="E22" s="705"/>
      <c r="F22" s="705"/>
      <c r="G22" s="705"/>
      <c r="H22" s="705"/>
      <c r="I22" s="705"/>
      <c r="J22" s="705"/>
      <c r="K22" s="706">
        <f t="shared" si="0"/>
        <v>0</v>
      </c>
      <c r="L22" s="705"/>
      <c r="M22" s="706">
        <f t="shared" si="1"/>
        <v>0</v>
      </c>
    </row>
    <row r="23" spans="1:13" ht="23.25" thickBot="1">
      <c r="A23" s="700"/>
      <c r="B23" s="704" t="s">
        <v>727</v>
      </c>
      <c r="C23" s="705"/>
      <c r="D23" s="705"/>
      <c r="E23" s="705"/>
      <c r="F23" s="705"/>
      <c r="G23" s="705"/>
      <c r="H23" s="705"/>
      <c r="I23" s="705"/>
      <c r="J23" s="705"/>
      <c r="K23" s="706">
        <f t="shared" si="0"/>
        <v>0</v>
      </c>
      <c r="L23" s="705"/>
      <c r="M23" s="706">
        <f t="shared" si="1"/>
        <v>0</v>
      </c>
    </row>
    <row r="24" spans="1:13" ht="15" thickBot="1">
      <c r="A24" s="700" t="s">
        <v>725</v>
      </c>
      <c r="B24" s="704" t="s">
        <v>728</v>
      </c>
      <c r="C24" s="705"/>
      <c r="D24" s="705"/>
      <c r="E24" s="705"/>
      <c r="F24" s="705"/>
      <c r="G24" s="705"/>
      <c r="H24" s="705"/>
      <c r="I24" s="705"/>
      <c r="J24" s="705"/>
      <c r="K24" s="706">
        <f t="shared" si="0"/>
        <v>0</v>
      </c>
      <c r="L24" s="705"/>
      <c r="M24" s="706">
        <f t="shared" si="1"/>
        <v>0</v>
      </c>
    </row>
    <row r="25" spans="1:13" ht="15" thickBot="1">
      <c r="A25" s="700" t="s">
        <v>725</v>
      </c>
      <c r="B25" s="704" t="s">
        <v>729</v>
      </c>
      <c r="C25" s="705"/>
      <c r="D25" s="705"/>
      <c r="E25" s="705"/>
      <c r="F25" s="705"/>
      <c r="G25" s="705"/>
      <c r="H25" s="705"/>
      <c r="I25" s="705"/>
      <c r="J25" s="705"/>
      <c r="K25" s="706">
        <f t="shared" si="0"/>
        <v>0</v>
      </c>
      <c r="L25" s="705"/>
      <c r="M25" s="706">
        <f t="shared" si="1"/>
        <v>0</v>
      </c>
    </row>
    <row r="26" spans="1:13" ht="23.25" thickBot="1">
      <c r="A26" s="700" t="s">
        <v>725</v>
      </c>
      <c r="B26" s="704" t="s">
        <v>730</v>
      </c>
      <c r="C26" s="705"/>
      <c r="D26" s="705"/>
      <c r="E26" s="705"/>
      <c r="F26" s="705"/>
      <c r="G26" s="705"/>
      <c r="H26" s="705"/>
      <c r="I26" s="705"/>
      <c r="J26" s="705"/>
      <c r="K26" s="706">
        <f t="shared" si="0"/>
        <v>0</v>
      </c>
      <c r="L26" s="705"/>
      <c r="M26" s="706">
        <f t="shared" si="1"/>
        <v>0</v>
      </c>
    </row>
    <row r="27" spans="1:13" ht="23.25" thickBot="1">
      <c r="A27" s="700"/>
      <c r="B27" s="704" t="s">
        <v>731</v>
      </c>
      <c r="C27" s="705"/>
      <c r="D27" s="705"/>
      <c r="E27" s="705"/>
      <c r="F27" s="705"/>
      <c r="G27" s="705"/>
      <c r="H27" s="705"/>
      <c r="I27" s="705"/>
      <c r="J27" s="705"/>
      <c r="K27" s="706">
        <f t="shared" si="0"/>
        <v>0</v>
      </c>
      <c r="L27" s="705"/>
      <c r="M27" s="706">
        <f t="shared" si="1"/>
        <v>0</v>
      </c>
    </row>
    <row r="28" spans="1:13" ht="23.25" thickBot="1">
      <c r="A28" s="700" t="s">
        <v>725</v>
      </c>
      <c r="B28" s="704" t="s">
        <v>732</v>
      </c>
      <c r="C28" s="705"/>
      <c r="D28" s="705"/>
      <c r="E28" s="705"/>
      <c r="F28" s="705"/>
      <c r="G28" s="705"/>
      <c r="H28" s="705"/>
      <c r="I28" s="705"/>
      <c r="J28" s="705"/>
      <c r="K28" s="706">
        <f t="shared" si="0"/>
        <v>0</v>
      </c>
      <c r="L28" s="705"/>
      <c r="M28" s="706">
        <f t="shared" si="1"/>
        <v>0</v>
      </c>
    </row>
    <row r="29" spans="1:13" ht="15" thickBot="1">
      <c r="A29" s="700" t="s">
        <v>725</v>
      </c>
      <c r="B29" s="704" t="s">
        <v>733</v>
      </c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6">
        <f>J29</f>
        <v>0</v>
      </c>
    </row>
    <row r="30" spans="1:13" ht="15.75" thickBot="1">
      <c r="A30" s="709"/>
      <c r="B30" s="710" t="s">
        <v>734</v>
      </c>
      <c r="C30" s="702">
        <f>+C8+C21+SUM(C22:C29)</f>
        <v>1712761.7760000001</v>
      </c>
      <c r="D30" s="702">
        <f t="shared" ref="D30:I30" si="3">+D8+D21+SUM(D22:D29)</f>
        <v>-38923.558999999994</v>
      </c>
      <c r="E30" s="702">
        <f t="shared" si="3"/>
        <v>0</v>
      </c>
      <c r="F30" s="702">
        <f>F21</f>
        <v>12788879</v>
      </c>
      <c r="G30" s="702">
        <f t="shared" si="3"/>
        <v>0</v>
      </c>
      <c r="H30" s="702">
        <f t="shared" si="3"/>
        <v>0</v>
      </c>
      <c r="I30" s="702">
        <f t="shared" si="3"/>
        <v>0</v>
      </c>
      <c r="J30" s="702">
        <f>J21</f>
        <v>9981094</v>
      </c>
      <c r="K30" s="703"/>
      <c r="L30" s="702">
        <f>+L8+L21+SUM(L22:L29)</f>
        <v>0</v>
      </c>
      <c r="M30" s="703">
        <f>C30+D30+F30+J30</f>
        <v>24443811.217</v>
      </c>
    </row>
    <row r="31" spans="1:13" ht="15.75" thickBot="1">
      <c r="A31" s="709"/>
      <c r="B31" s="711" t="s">
        <v>735</v>
      </c>
      <c r="C31" s="702">
        <v>1712761.7760000001</v>
      </c>
      <c r="D31" s="702">
        <v>-38923.558999999994</v>
      </c>
      <c r="E31" s="702">
        <v>0</v>
      </c>
      <c r="F31" s="702">
        <v>12406505</v>
      </c>
      <c r="G31" s="702">
        <v>0</v>
      </c>
      <c r="H31" s="702">
        <v>0</v>
      </c>
      <c r="I31" s="702">
        <v>0</v>
      </c>
      <c r="J31" s="702">
        <v>5358743</v>
      </c>
      <c r="K31" s="703"/>
      <c r="L31" s="702">
        <v>0</v>
      </c>
      <c r="M31" s="703">
        <f>C31+D31+F31+J31</f>
        <v>19439086.217</v>
      </c>
    </row>
    <row r="32" spans="1:13" ht="23.25" thickBot="1">
      <c r="A32" s="700" t="s">
        <v>707</v>
      </c>
      <c r="B32" s="704" t="s">
        <v>708</v>
      </c>
      <c r="C32" s="705"/>
      <c r="D32" s="705"/>
      <c r="E32" s="705"/>
      <c r="F32" s="705"/>
      <c r="G32" s="705"/>
      <c r="H32" s="705"/>
      <c r="I32" s="705"/>
      <c r="J32" s="705"/>
      <c r="K32" s="706">
        <f t="shared" ref="K32:K51" si="4">+SUM(C32:J32)</f>
        <v>0</v>
      </c>
      <c r="L32" s="705"/>
      <c r="M32" s="706">
        <f>+K32+L32</f>
        <v>0</v>
      </c>
    </row>
    <row r="33" spans="1:13" ht="23.25" thickBot="1">
      <c r="A33" s="700" t="s">
        <v>707</v>
      </c>
      <c r="B33" s="704" t="s">
        <v>709</v>
      </c>
      <c r="C33" s="705"/>
      <c r="D33" s="705"/>
      <c r="E33" s="705"/>
      <c r="F33" s="705"/>
      <c r="G33" s="705"/>
      <c r="H33" s="705"/>
      <c r="I33" s="705"/>
      <c r="J33" s="705"/>
      <c r="K33" s="706">
        <f t="shared" si="4"/>
        <v>0</v>
      </c>
      <c r="L33" s="705"/>
      <c r="M33" s="706">
        <f t="shared" ref="M33:M52" si="5">+K33+L33</f>
        <v>0</v>
      </c>
    </row>
    <row r="34" spans="1:13" ht="34.5" thickBot="1">
      <c r="A34" s="700" t="s">
        <v>707</v>
      </c>
      <c r="B34" s="704" t="s">
        <v>736</v>
      </c>
      <c r="C34" s="705"/>
      <c r="D34" s="705"/>
      <c r="E34" s="705"/>
      <c r="F34" s="705"/>
      <c r="G34" s="705"/>
      <c r="H34" s="705"/>
      <c r="I34" s="705"/>
      <c r="J34" s="705"/>
      <c r="K34" s="706">
        <f t="shared" si="4"/>
        <v>0</v>
      </c>
      <c r="L34" s="705"/>
      <c r="M34" s="706">
        <f t="shared" si="5"/>
        <v>0</v>
      </c>
    </row>
    <row r="35" spans="1:13" ht="15" thickBot="1">
      <c r="A35" s="700" t="s">
        <v>711</v>
      </c>
      <c r="B35" s="704" t="s">
        <v>712</v>
      </c>
      <c r="C35" s="705"/>
      <c r="D35" s="705"/>
      <c r="E35" s="705"/>
      <c r="F35" s="705">
        <v>1893397</v>
      </c>
      <c r="G35" s="705"/>
      <c r="H35" s="705"/>
      <c r="I35" s="705"/>
      <c r="J35" s="705"/>
      <c r="K35" s="706"/>
      <c r="L35" s="705"/>
      <c r="M35" s="706">
        <f t="shared" si="5"/>
        <v>0</v>
      </c>
    </row>
    <row r="36" spans="1:13" ht="15" thickBot="1">
      <c r="A36" s="700" t="s">
        <v>707</v>
      </c>
      <c r="B36" s="704" t="s">
        <v>737</v>
      </c>
      <c r="C36" s="705"/>
      <c r="D36" s="705"/>
      <c r="E36" s="705"/>
      <c r="F36" s="705"/>
      <c r="G36" s="705"/>
      <c r="H36" s="705"/>
      <c r="I36" s="705"/>
      <c r="J36" s="705"/>
      <c r="K36" s="706"/>
      <c r="L36" s="705"/>
      <c r="M36" s="706"/>
    </row>
    <row r="37" spans="1:13" ht="34.5" thickBot="1">
      <c r="A37" s="700" t="s">
        <v>707</v>
      </c>
      <c r="B37" s="701" t="s">
        <v>714</v>
      </c>
      <c r="C37" s="706">
        <f>+SUM(C32:C36)</f>
        <v>0</v>
      </c>
      <c r="D37" s="706">
        <f>+SUM(D32:D36)</f>
        <v>0</v>
      </c>
      <c r="E37" s="706">
        <f>+SUM(E32:E36)</f>
        <v>0</v>
      </c>
      <c r="F37" s="706"/>
      <c r="G37" s="706"/>
      <c r="H37" s="706"/>
      <c r="I37" s="706"/>
      <c r="J37" s="706"/>
      <c r="K37" s="706"/>
      <c r="L37" s="706"/>
      <c r="M37" s="706"/>
    </row>
    <row r="38" spans="1:13" ht="23.25" thickBot="1">
      <c r="A38" s="700"/>
      <c r="B38" s="704" t="s">
        <v>715</v>
      </c>
      <c r="C38" s="705"/>
      <c r="D38" s="705"/>
      <c r="E38" s="705"/>
      <c r="F38" s="705"/>
      <c r="G38" s="705"/>
      <c r="H38" s="705"/>
      <c r="I38" s="705"/>
      <c r="J38" s="705"/>
      <c r="K38" s="706">
        <f t="shared" si="4"/>
        <v>0</v>
      </c>
      <c r="L38" s="705"/>
      <c r="M38" s="706">
        <f t="shared" si="5"/>
        <v>0</v>
      </c>
    </row>
    <row r="39" spans="1:13" ht="45.75" customHeight="1" thickBot="1">
      <c r="A39" s="700" t="s">
        <v>716</v>
      </c>
      <c r="B39" s="704" t="s">
        <v>717</v>
      </c>
      <c r="C39" s="705"/>
      <c r="D39" s="705"/>
      <c r="E39" s="705"/>
      <c r="F39" s="705"/>
      <c r="G39" s="705"/>
      <c r="H39" s="705"/>
      <c r="I39" s="705"/>
      <c r="J39" s="705"/>
      <c r="K39" s="706">
        <f t="shared" si="4"/>
        <v>0</v>
      </c>
      <c r="L39" s="705"/>
      <c r="M39" s="706">
        <f t="shared" si="5"/>
        <v>0</v>
      </c>
    </row>
    <row r="40" spans="1:13" ht="45.75" thickBot="1">
      <c r="A40" s="700" t="s">
        <v>718</v>
      </c>
      <c r="B40" s="704" t="s">
        <v>719</v>
      </c>
      <c r="C40" s="705"/>
      <c r="D40" s="705"/>
      <c r="E40" s="705"/>
      <c r="F40" s="705"/>
      <c r="G40" s="705"/>
      <c r="H40" s="705"/>
      <c r="I40" s="705"/>
      <c r="J40" s="705"/>
      <c r="K40" s="706">
        <f t="shared" si="4"/>
        <v>0</v>
      </c>
      <c r="L40" s="705"/>
      <c r="M40" s="706">
        <f t="shared" si="5"/>
        <v>0</v>
      </c>
    </row>
    <row r="41" spans="1:13" ht="23.25" thickBot="1">
      <c r="A41" s="712"/>
      <c r="B41" s="704" t="s">
        <v>720</v>
      </c>
      <c r="C41" s="705"/>
      <c r="D41" s="705"/>
      <c r="E41" s="705"/>
      <c r="F41" s="705">
        <v>-68526</v>
      </c>
      <c r="G41" s="705"/>
      <c r="H41" s="705"/>
      <c r="I41" s="705"/>
      <c r="J41" s="705">
        <v>68526</v>
      </c>
      <c r="K41" s="706"/>
      <c r="L41" s="705"/>
      <c r="M41" s="706"/>
    </row>
    <row r="42" spans="1:13" ht="15.75" thickBot="1">
      <c r="A42" s="712"/>
      <c r="B42" s="704" t="s">
        <v>541</v>
      </c>
      <c r="C42" s="705"/>
      <c r="D42" s="705"/>
      <c r="E42" s="705"/>
      <c r="F42" s="705"/>
      <c r="G42" s="705"/>
      <c r="H42" s="705"/>
      <c r="I42" s="705"/>
      <c r="J42" s="705">
        <v>27359</v>
      </c>
      <c r="K42" s="706"/>
      <c r="L42" s="705"/>
      <c r="M42" s="703">
        <f>J42</f>
        <v>27359</v>
      </c>
    </row>
    <row r="43" spans="1:13" ht="15.75" thickBot="1">
      <c r="A43" s="700" t="s">
        <v>721</v>
      </c>
      <c r="B43" s="707" t="s">
        <v>722</v>
      </c>
      <c r="C43" s="705"/>
      <c r="D43" s="705"/>
      <c r="E43" s="705"/>
      <c r="F43" s="705"/>
      <c r="G43" s="705"/>
      <c r="H43" s="705"/>
      <c r="I43" s="705"/>
      <c r="J43" s="708">
        <v>286645</v>
      </c>
      <c r="K43" s="706"/>
      <c r="L43" s="705"/>
      <c r="M43" s="703">
        <f>J43</f>
        <v>286645</v>
      </c>
    </row>
    <row r="44" spans="1:13" ht="23.25" thickBot="1">
      <c r="A44" s="700" t="s">
        <v>723</v>
      </c>
      <c r="B44" s="701" t="s">
        <v>724</v>
      </c>
      <c r="C44" s="705">
        <f t="shared" ref="C44:I44" si="6">+SUM(C37:C43)</f>
        <v>0</v>
      </c>
      <c r="D44" s="705">
        <f t="shared" si="6"/>
        <v>0</v>
      </c>
      <c r="E44" s="705">
        <f t="shared" si="6"/>
        <v>0</v>
      </c>
      <c r="F44" s="705">
        <f>SUM(F35:F42)</f>
        <v>1824871</v>
      </c>
      <c r="G44" s="705">
        <f t="shared" si="6"/>
        <v>0</v>
      </c>
      <c r="H44" s="705">
        <f t="shared" si="6"/>
        <v>0</v>
      </c>
      <c r="I44" s="705">
        <f t="shared" si="6"/>
        <v>0</v>
      </c>
      <c r="J44" s="708">
        <f>+SUM(J37:J43)</f>
        <v>382530</v>
      </c>
      <c r="K44" s="706"/>
      <c r="L44" s="705">
        <f>+SUM(L37:L43)</f>
        <v>0</v>
      </c>
      <c r="M44" s="703">
        <f>J44</f>
        <v>382530</v>
      </c>
    </row>
    <row r="45" spans="1:13" s="488" customFormat="1" ht="15" thickBot="1">
      <c r="A45" s="700" t="s">
        <v>725</v>
      </c>
      <c r="B45" s="704" t="s">
        <v>726</v>
      </c>
      <c r="C45" s="705"/>
      <c r="D45" s="705"/>
      <c r="E45" s="705"/>
      <c r="F45" s="705"/>
      <c r="G45" s="705"/>
      <c r="H45" s="705"/>
      <c r="I45" s="705"/>
      <c r="J45" s="705"/>
      <c r="K45" s="706">
        <f t="shared" si="4"/>
        <v>0</v>
      </c>
      <c r="L45" s="705"/>
      <c r="M45" s="706">
        <f t="shared" si="5"/>
        <v>0</v>
      </c>
    </row>
    <row r="46" spans="1:13" ht="23.25" thickBot="1">
      <c r="A46" s="700"/>
      <c r="B46" s="704" t="s">
        <v>727</v>
      </c>
      <c r="C46" s="705"/>
      <c r="D46" s="705"/>
      <c r="E46" s="705"/>
      <c r="F46" s="705"/>
      <c r="G46" s="705"/>
      <c r="H46" s="705"/>
      <c r="I46" s="705"/>
      <c r="J46" s="705"/>
      <c r="K46" s="706">
        <f t="shared" si="4"/>
        <v>0</v>
      </c>
      <c r="L46" s="705"/>
      <c r="M46" s="706">
        <f t="shared" si="5"/>
        <v>0</v>
      </c>
    </row>
    <row r="47" spans="1:13" ht="23.25" customHeight="1" thickBot="1">
      <c r="A47" s="700" t="s">
        <v>725</v>
      </c>
      <c r="B47" s="704" t="s">
        <v>728</v>
      </c>
      <c r="C47" s="705"/>
      <c r="D47" s="705"/>
      <c r="E47" s="705"/>
      <c r="F47" s="705"/>
      <c r="G47" s="705"/>
      <c r="H47" s="705"/>
      <c r="I47" s="705"/>
      <c r="J47" s="705"/>
      <c r="K47" s="706">
        <f t="shared" si="4"/>
        <v>0</v>
      </c>
      <c r="L47" s="705"/>
      <c r="M47" s="706">
        <f t="shared" si="5"/>
        <v>0</v>
      </c>
    </row>
    <row r="48" spans="1:13" ht="15" thickBot="1">
      <c r="A48" s="700" t="s">
        <v>725</v>
      </c>
      <c r="B48" s="704" t="s">
        <v>729</v>
      </c>
      <c r="C48" s="705"/>
      <c r="D48" s="705"/>
      <c r="E48" s="705"/>
      <c r="F48" s="705"/>
      <c r="G48" s="705"/>
      <c r="H48" s="705"/>
      <c r="I48" s="705"/>
      <c r="J48" s="705"/>
      <c r="K48" s="706">
        <f t="shared" si="4"/>
        <v>0</v>
      </c>
      <c r="L48" s="705"/>
      <c r="M48" s="706">
        <f t="shared" si="5"/>
        <v>0</v>
      </c>
    </row>
    <row r="49" spans="1:13" ht="23.25" thickBot="1">
      <c r="A49" s="700" t="s">
        <v>725</v>
      </c>
      <c r="B49" s="704" t="s">
        <v>730</v>
      </c>
      <c r="C49" s="705"/>
      <c r="D49" s="705"/>
      <c r="E49" s="705"/>
      <c r="F49" s="705"/>
      <c r="G49" s="705"/>
      <c r="H49" s="705"/>
      <c r="I49" s="705"/>
      <c r="J49" s="705"/>
      <c r="K49" s="706">
        <f t="shared" si="4"/>
        <v>0</v>
      </c>
      <c r="L49" s="705"/>
      <c r="M49" s="706">
        <f t="shared" si="5"/>
        <v>0</v>
      </c>
    </row>
    <row r="50" spans="1:13" ht="23.25" thickBot="1">
      <c r="A50" s="700"/>
      <c r="B50" s="704" t="s">
        <v>731</v>
      </c>
      <c r="C50" s="705"/>
      <c r="D50" s="705"/>
      <c r="E50" s="705"/>
      <c r="F50" s="705"/>
      <c r="G50" s="705"/>
      <c r="H50" s="705"/>
      <c r="I50" s="705"/>
      <c r="J50" s="705"/>
      <c r="K50" s="706">
        <f t="shared" si="4"/>
        <v>0</v>
      </c>
      <c r="L50" s="705"/>
      <c r="M50" s="706">
        <f t="shared" si="5"/>
        <v>0</v>
      </c>
    </row>
    <row r="51" spans="1:13" ht="34.5" customHeight="1" thickBot="1">
      <c r="A51" s="700" t="s">
        <v>725</v>
      </c>
      <c r="B51" s="704" t="s">
        <v>732</v>
      </c>
      <c r="C51" s="705"/>
      <c r="D51" s="705"/>
      <c r="E51" s="705"/>
      <c r="F51" s="705"/>
      <c r="G51" s="705"/>
      <c r="H51" s="705"/>
      <c r="I51" s="705"/>
      <c r="J51" s="705"/>
      <c r="K51" s="706">
        <f t="shared" si="4"/>
        <v>0</v>
      </c>
      <c r="L51" s="705"/>
      <c r="M51" s="706">
        <f t="shared" si="5"/>
        <v>0</v>
      </c>
    </row>
    <row r="52" spans="1:13" ht="15" thickBot="1">
      <c r="A52" s="700" t="s">
        <v>725</v>
      </c>
      <c r="B52" s="704" t="s">
        <v>733</v>
      </c>
      <c r="C52" s="705"/>
      <c r="D52" s="705"/>
      <c r="E52" s="705"/>
      <c r="F52" s="705"/>
      <c r="G52" s="705"/>
      <c r="H52" s="705"/>
      <c r="I52" s="705"/>
      <c r="J52" s="705"/>
      <c r="K52" s="706">
        <f>+SUM(C52:J52)</f>
        <v>0</v>
      </c>
      <c r="L52" s="705"/>
      <c r="M52" s="706">
        <f t="shared" si="5"/>
        <v>0</v>
      </c>
    </row>
    <row r="53" spans="1:13" ht="15.75" thickBot="1">
      <c r="A53" s="700"/>
      <c r="B53" s="713" t="s">
        <v>738</v>
      </c>
      <c r="C53" s="705">
        <f t="shared" ref="C53:I53" si="7">+C31+C44+SUM(C45:C52)</f>
        <v>1712761.7760000001</v>
      </c>
      <c r="D53" s="705">
        <f t="shared" si="7"/>
        <v>-38923.558999999994</v>
      </c>
      <c r="E53" s="705">
        <f t="shared" si="7"/>
        <v>0</v>
      </c>
      <c r="F53" s="705">
        <f>+F31+F44</f>
        <v>14231376</v>
      </c>
      <c r="G53" s="705">
        <f t="shared" si="7"/>
        <v>0</v>
      </c>
      <c r="H53" s="705">
        <f t="shared" si="7"/>
        <v>0</v>
      </c>
      <c r="I53" s="705">
        <f t="shared" si="7"/>
        <v>0</v>
      </c>
      <c r="J53" s="705">
        <f>+J31+J44</f>
        <v>5741273</v>
      </c>
      <c r="K53" s="706"/>
      <c r="L53" s="705">
        <f>+L30+L44+SUM(L45:L52)</f>
        <v>0</v>
      </c>
      <c r="M53" s="703">
        <f>C53+D53+F53+J53</f>
        <v>21646487.217</v>
      </c>
    </row>
    <row r="54" spans="1:13" ht="15">
      <c r="A54" s="714"/>
      <c r="B54" s="715"/>
      <c r="C54" s="716"/>
      <c r="D54" s="716"/>
      <c r="E54" s="716"/>
      <c r="F54" s="716"/>
      <c r="G54" s="716"/>
      <c r="H54" s="716"/>
      <c r="I54" s="716"/>
      <c r="J54" s="717"/>
      <c r="K54" s="718"/>
      <c r="L54" s="716"/>
      <c r="M54" s="719"/>
    </row>
    <row r="55" spans="1:13" ht="15">
      <c r="A55" s="714"/>
      <c r="B55" s="720"/>
      <c r="C55" s="716"/>
      <c r="D55" s="716"/>
      <c r="E55" s="721"/>
      <c r="F55" s="716"/>
      <c r="G55" s="716"/>
      <c r="H55" s="716"/>
      <c r="I55" s="716"/>
      <c r="J55" s="717"/>
      <c r="K55" s="718"/>
      <c r="L55" s="716"/>
      <c r="M55" s="719"/>
    </row>
    <row r="56" spans="1:13" ht="15">
      <c r="A56" s="691"/>
      <c r="B56" s="667" t="s">
        <v>596</v>
      </c>
      <c r="C56" s="664"/>
      <c r="D56" s="667"/>
      <c r="E56" s="691"/>
      <c r="F56" s="722"/>
      <c r="G56" s="691"/>
      <c r="H56" s="691"/>
      <c r="I56" s="691"/>
      <c r="J56" s="722"/>
      <c r="K56" s="691"/>
      <c r="L56" s="691"/>
      <c r="M56" s="691"/>
    </row>
    <row r="57" spans="1:13" ht="15">
      <c r="A57" s="691"/>
      <c r="B57" s="667"/>
      <c r="C57" s="620"/>
      <c r="D57" s="669"/>
      <c r="E57" s="691"/>
      <c r="F57" s="691"/>
      <c r="G57" s="691"/>
      <c r="H57" s="691"/>
      <c r="I57" s="691"/>
      <c r="J57" s="691"/>
      <c r="K57" s="691"/>
      <c r="L57" s="691"/>
      <c r="M57" s="722"/>
    </row>
    <row r="58" spans="1:13" ht="30" customHeight="1">
      <c r="A58" s="691"/>
      <c r="B58" s="667" t="s">
        <v>597</v>
      </c>
      <c r="C58" s="620"/>
      <c r="D58" s="667"/>
      <c r="E58" s="691"/>
      <c r="F58" s="691"/>
      <c r="G58" s="691"/>
      <c r="H58" s="691"/>
      <c r="I58" s="691"/>
      <c r="J58" s="691"/>
      <c r="K58" s="691"/>
      <c r="L58" s="691"/>
      <c r="M58" s="691"/>
    </row>
    <row r="59" spans="1:13">
      <c r="A59" s="482"/>
      <c r="B59" s="528"/>
      <c r="C59" s="525"/>
      <c r="D59" s="525"/>
      <c r="E59" s="525"/>
      <c r="F59" s="525"/>
      <c r="G59" s="526"/>
      <c r="H59" s="526"/>
      <c r="I59" s="526"/>
    </row>
    <row r="60" spans="1:13">
      <c r="A60" s="482"/>
      <c r="B60" s="528"/>
      <c r="C60" s="529"/>
      <c r="D60" s="529"/>
      <c r="E60" s="525"/>
      <c r="F60" s="529"/>
      <c r="G60" s="526"/>
      <c r="H60" s="526"/>
      <c r="I60" s="526"/>
    </row>
    <row r="61" spans="1:13">
      <c r="A61" s="482"/>
      <c r="B61" s="528"/>
      <c r="C61" s="532"/>
      <c r="D61" s="532"/>
      <c r="E61" s="532"/>
      <c r="F61" s="532"/>
      <c r="G61" s="532"/>
      <c r="H61" s="532"/>
      <c r="I61" s="526"/>
    </row>
    <row r="62" spans="1:13">
      <c r="A62" s="482"/>
      <c r="B62" s="528"/>
      <c r="C62" s="533"/>
      <c r="D62" s="533"/>
      <c r="E62" s="533"/>
      <c r="F62" s="533"/>
      <c r="G62" s="526"/>
      <c r="H62" s="531"/>
      <c r="I62" s="526"/>
    </row>
    <row r="63" spans="1:13">
      <c r="A63" s="482"/>
      <c r="B63" s="528"/>
      <c r="C63" s="532"/>
      <c r="D63" s="532"/>
      <c r="E63" s="532"/>
      <c r="F63" s="532"/>
      <c r="G63" s="526"/>
      <c r="H63" s="530"/>
      <c r="I63" s="526"/>
    </row>
    <row r="64" spans="1:13">
      <c r="A64" s="482"/>
      <c r="B64" s="528"/>
      <c r="C64" s="533"/>
      <c r="D64" s="533"/>
      <c r="E64" s="533"/>
      <c r="F64" s="533"/>
      <c r="G64" s="526"/>
      <c r="H64" s="531"/>
      <c r="I64" s="526"/>
    </row>
    <row r="65" spans="1:10">
      <c r="A65" s="482"/>
      <c r="B65" s="528"/>
      <c r="C65" s="525"/>
      <c r="D65" s="525"/>
      <c r="E65" s="525"/>
      <c r="F65" s="525"/>
      <c r="G65" s="526"/>
      <c r="H65" s="526"/>
      <c r="I65" s="526"/>
    </row>
    <row r="66" spans="1:10">
      <c r="A66" s="482"/>
      <c r="B66" s="528"/>
      <c r="C66" s="525"/>
      <c r="D66" s="525"/>
      <c r="E66" s="525"/>
      <c r="F66" s="525"/>
      <c r="G66" s="526"/>
      <c r="H66" s="526"/>
      <c r="I66" s="526"/>
    </row>
    <row r="67" spans="1:10">
      <c r="A67" s="482"/>
      <c r="B67" s="528"/>
      <c r="C67" s="525"/>
      <c r="D67" s="525"/>
      <c r="E67" s="525"/>
      <c r="F67" s="525"/>
      <c r="G67" s="526"/>
      <c r="H67" s="526"/>
      <c r="I67" s="526"/>
    </row>
    <row r="68" spans="1:10">
      <c r="A68" s="482"/>
      <c r="B68" s="528"/>
      <c r="C68" s="525"/>
      <c r="D68" s="525"/>
      <c r="E68" s="525"/>
      <c r="F68" s="525"/>
      <c r="G68" s="526"/>
      <c r="H68" s="526"/>
      <c r="I68" s="526"/>
    </row>
    <row r="69" spans="1:10">
      <c r="A69" s="482"/>
      <c r="B69" s="528"/>
      <c r="C69" s="525"/>
      <c r="D69" s="525"/>
      <c r="E69" s="525"/>
      <c r="F69" s="525"/>
      <c r="G69" s="526"/>
      <c r="H69" s="526"/>
      <c r="I69" s="526"/>
    </row>
    <row r="70" spans="1:10">
      <c r="A70" s="482"/>
      <c r="B70" s="528"/>
      <c r="C70" s="525"/>
      <c r="D70" s="525"/>
      <c r="E70" s="525"/>
      <c r="F70" s="525"/>
      <c r="G70" s="526"/>
      <c r="H70" s="526"/>
      <c r="I70" s="526"/>
    </row>
    <row r="71" spans="1:10">
      <c r="A71" s="482"/>
      <c r="B71" s="528"/>
      <c r="C71" s="525"/>
      <c r="D71" s="525"/>
      <c r="E71" s="525"/>
      <c r="F71" s="525"/>
      <c r="G71" s="526"/>
      <c r="H71" s="526"/>
      <c r="I71" s="526"/>
    </row>
    <row r="72" spans="1:10">
      <c r="A72" s="482"/>
      <c r="B72" s="528"/>
      <c r="C72" s="525"/>
      <c r="D72" s="525"/>
      <c r="E72" s="525"/>
      <c r="F72" s="525"/>
      <c r="G72" s="526"/>
      <c r="H72" s="526"/>
      <c r="I72" s="526"/>
    </row>
    <row r="73" spans="1:10">
      <c r="A73" s="482"/>
      <c r="B73" s="528"/>
      <c r="C73" s="525"/>
      <c r="D73" s="525"/>
      <c r="E73" s="525"/>
      <c r="F73" s="525"/>
      <c r="G73" s="526"/>
      <c r="H73" s="526"/>
      <c r="I73" s="526"/>
    </row>
    <row r="74" spans="1:10">
      <c r="A74" s="482"/>
      <c r="B74" s="528"/>
      <c r="C74" s="525"/>
      <c r="D74" s="525"/>
      <c r="E74" s="525"/>
      <c r="F74" s="525"/>
      <c r="G74" s="526"/>
      <c r="H74" s="526"/>
      <c r="I74" s="526"/>
    </row>
    <row r="75" spans="1:10">
      <c r="A75" s="482"/>
      <c r="B75" s="528"/>
      <c r="C75" s="525"/>
      <c r="D75" s="525"/>
      <c r="E75" s="525"/>
      <c r="F75" s="525"/>
      <c r="G75" s="526"/>
      <c r="H75" s="526"/>
      <c r="I75" s="526"/>
    </row>
    <row r="76" spans="1:10" s="488" customFormat="1">
      <c r="A76" s="487"/>
      <c r="B76" s="524"/>
      <c r="C76" s="526"/>
      <c r="D76" s="526"/>
      <c r="E76" s="526"/>
      <c r="F76" s="526"/>
      <c r="G76" s="526"/>
      <c r="H76" s="530"/>
      <c r="I76" s="526"/>
      <c r="J76" s="527"/>
    </row>
    <row r="77" spans="1:10" s="536" customFormat="1">
      <c r="A77" s="534"/>
      <c r="B77" s="535"/>
      <c r="C77" s="534"/>
      <c r="D77" s="534"/>
      <c r="E77" s="534"/>
      <c r="F77" s="534"/>
      <c r="G77" s="535"/>
      <c r="H77" s="535"/>
      <c r="I77" s="535"/>
    </row>
    <row r="78" spans="1:10" s="536" customFormat="1">
      <c r="A78" s="537"/>
      <c r="B78" s="535"/>
      <c r="C78" s="534"/>
      <c r="D78" s="534"/>
      <c r="E78" s="534"/>
      <c r="F78" s="534"/>
      <c r="G78" s="535"/>
      <c r="H78" s="535"/>
      <c r="I78" s="535"/>
    </row>
    <row r="79" spans="1:10" s="11" customFormat="1">
      <c r="A79" s="538"/>
      <c r="C79" s="538"/>
      <c r="D79" s="538"/>
      <c r="E79" s="538"/>
      <c r="F79" s="538"/>
      <c r="J79" s="522"/>
    </row>
  </sheetData>
  <customSheetViews>
    <customSheetView guid="{81D29F22-0945-4735-81E6-26CDBA62C7DA}" showPageBreaks="1" fitToPage="1" printArea="1" topLeftCell="A52">
      <selection activeCell="F74" sqref="F74"/>
      <pageMargins left="0.70866141732283472" right="0.70866141732283472" top="0.74803149606299213" bottom="0.43307086614173229" header="0.31496062992125984" footer="0.31496062992125984"/>
      <pageSetup paperSize="9" scale="65" fitToHeight="2" orientation="landscape" r:id="rId1"/>
      <headerFooter>
        <oddHeader>&amp;R&amp;A</oddHeader>
      </headerFooter>
    </customSheetView>
    <customSheetView guid="{E0BB918B-ACEA-4F4E-8E3C-EB80942F9247}" showPageBreaks="1" fitToPage="1">
      <selection activeCell="C16" sqref="C16"/>
      <pageMargins left="0.70866141732283472" right="0.70866141732283472" top="0.74803149606299213" bottom="0.43" header="0.31496062992125984" footer="0.31496062992125984"/>
      <pageSetup paperSize="9" scale="10" fitToHeight="2" orientation="landscape" r:id="rId2"/>
      <headerFooter>
        <oddHeader>&amp;R&amp;A</oddHeader>
      </headerFooter>
    </customSheetView>
    <customSheetView guid="{C2B0B36C-1C0B-4123-9A3E-6DB482469241}" showPageBreaks="1" fitToPage="1">
      <selection activeCell="C16" sqref="C16"/>
      <pageMargins left="0.70866141732283472" right="0.70866141732283472" top="0.74803149606299213" bottom="0.43" header="0.31496062992125984" footer="0.31496062992125984"/>
      <pageSetup paperSize="9" scale="10" fitToHeight="2" orientation="landscape" r:id="rId3"/>
      <headerFooter>
        <oddHeader>&amp;R&amp;A</oddHeader>
      </headerFooter>
    </customSheetView>
    <customSheetView guid="{7A31273F-207E-444E-8C25-D82EFC1D2DE6}" showPageBreaks="1" fitToPage="1">
      <pane xSplit="2" ySplit="13" topLeftCell="F62" activePane="bottomRight" state="frozen"/>
      <selection pane="bottomRight" activeCell="G50" sqref="G50"/>
      <pageMargins left="0.70866141732283472" right="0.70866141732283472" top="0.74803149606299213" bottom="0.43307086614173229" header="0.31496062992125984" footer="0.31496062992125984"/>
      <pageSetup paperSize="9" scale="11" fitToHeight="2" orientation="landscape" r:id="rId4"/>
      <headerFooter>
        <oddHeader>&amp;R&amp;A</oddHeader>
      </headerFooter>
    </customSheetView>
    <customSheetView guid="{C8A39D3E-4B25-4973-B20C-1A54BBA67784}" fitToPage="1">
      <selection activeCell="C16" sqref="C16"/>
      <pageMargins left="0.70866141732283472" right="0.70866141732283472" top="0.74803149606299213" bottom="0.43" header="0.31496062992125984" footer="0.31496062992125984"/>
      <pageSetup paperSize="9" scale="62" fitToHeight="2" orientation="landscape" r:id="rId5"/>
      <headerFooter>
        <oddHeader>&amp;R&amp;A</oddHeader>
      </headerFooter>
    </customSheetView>
    <customSheetView guid="{E3262EA8-562E-44B9-BFFB-5EBC5B22F19B}" fitToPage="1" topLeftCell="A64">
      <selection activeCell="H51" sqref="H51"/>
      <pageMargins left="0.70866141732283472" right="0.70866141732283472" top="0.74803149606299213" bottom="0.43" header="0.31496062992125984" footer="0.31496062992125984"/>
      <pageSetup paperSize="9" scale="64" fitToHeight="2" orientation="landscape" r:id="rId6"/>
      <headerFooter>
        <oddHeader>&amp;R&amp;A</oddHeader>
      </headerFooter>
    </customSheetView>
    <customSheetView guid="{4460BCD8-3C05-426E-9698-F6820D55EEE3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7"/>
      <headerFooter>
        <oddHeader>&amp;R&amp;A</oddHeader>
      </headerFooter>
    </customSheetView>
    <customSheetView guid="{E843BED6-98D2-4548-8F77-8587DAFD58DB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8"/>
      <headerFooter>
        <oddHeader>&amp;R&amp;A</oddHeader>
      </headerFooter>
    </customSheetView>
    <customSheetView guid="{159DED50-27A3-44BF-8DB3-06D9C539FF21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9"/>
      <headerFooter>
        <oddHeader>&amp;R&amp;A</oddHeader>
      </headerFooter>
    </customSheetView>
    <customSheetView guid="{87915686-77E2-4B84-B7FB-E89F8B58248E}" showPageBreaks="1" fitToPage="1">
      <selection activeCell="G8" sqref="G8"/>
      <pageMargins left="0.70866141732283472" right="0.70866141732283472" top="0.74803149606299213" bottom="0.43" header="0.31496062992125984" footer="0.31496062992125984"/>
      <pageSetup paperSize="9" scale="64" fitToHeight="2" orientation="landscape" r:id="rId10"/>
      <headerFooter>
        <oddHeader>&amp;R&amp;A</oddHeader>
      </headerFooter>
    </customSheetView>
    <customSheetView guid="{89F06BA7-FD3A-4BE9-972C-F223D2D01082}" topLeftCell="A64">
      <selection activeCell="C69" sqref="C69"/>
      <pageMargins left="0.7" right="0.7" top="0.75" bottom="0.75" header="0.3" footer="0.3"/>
    </customSheetView>
    <customSheetView guid="{73EDCEEC-C5B0-4FCF-90FA-174A57C2032F}">
      <selection activeCell="D15" sqref="D15"/>
      <pageMargins left="0.7" right="0.7" top="0.75" bottom="0.75" header="0.3" footer="0.3"/>
    </customSheetView>
    <customSheetView guid="{94334BC8-2570-42B8-ADF7-19ADBBFA26CF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11"/>
      <headerFooter>
        <oddHeader>&amp;R&amp;A</oddHeader>
      </headerFooter>
    </customSheetView>
    <customSheetView guid="{843E3735-A41C-45FE-B6BE-B364410D83B8}" fitToPage="1">
      <selection activeCell="A12" sqref="A12:A13"/>
      <pageMargins left="0.70866141732283472" right="0.70866141732283472" top="0.74803149606299213" bottom="0.43" header="0.31496062992125984" footer="0.31496062992125984"/>
      <pageSetup paperSize="9" scale="57" fitToHeight="2" orientation="landscape" r:id="rId12"/>
      <headerFooter>
        <oddHeader>&amp;R&amp;A</oddHeader>
      </headerFooter>
    </customSheetView>
    <customSheetView guid="{E2AF14BB-5756-4F81-A3D1-3FDB97C16A82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13"/>
      <headerFooter>
        <oddHeader>&amp;R&amp;A</oddHeader>
      </headerFooter>
    </customSheetView>
    <customSheetView guid="{BE06D538-290D-4079-93F4-60C05A59A225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14"/>
      <headerFooter>
        <oddHeader>&amp;R&amp;A</oddHeader>
      </headerFooter>
    </customSheetView>
    <customSheetView guid="{8958B95F-87BB-49D0-9D17-E99FA44EF787}" showPageBreaks="1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15"/>
      <headerFooter>
        <oddHeader>&amp;R&amp;A</oddHeader>
      </headerFooter>
    </customSheetView>
    <customSheetView guid="{6E44FAEB-0855-4681-A45E-7FADABB231D2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16"/>
      <headerFooter>
        <oddHeader>&amp;R&amp;A</oddHeader>
      </headerFooter>
    </customSheetView>
    <customSheetView guid="{7E8C0B39-39D5-4096-B875-40BF42C14E0E}" fitToPage="1">
      <selection activeCell="C16" sqref="C16"/>
      <pageMargins left="0.70866141732283472" right="0.70866141732283472" top="0.74803149606299213" bottom="0.43" header="0.31496062992125984" footer="0.31496062992125984"/>
      <pageSetup paperSize="9" scale="64" fitToHeight="2" orientation="landscape" r:id="rId17"/>
      <headerFooter>
        <oddHeader>&amp;R&amp;A</oddHeader>
      </headerFooter>
    </customSheetView>
    <customSheetView guid="{CBD9DADC-E79F-4421-8A82-E1F2B688DDC7}" fitToPage="1">
      <selection activeCell="A82" sqref="A82:IV82"/>
      <pageMargins left="0.70866141732283472" right="0.70866141732283472" top="0.74803149606299213" bottom="0.43" header="0.31496062992125984" footer="0.31496062992125984"/>
      <pageSetup paperSize="9" scale="64" fitToHeight="2" orientation="landscape" r:id="rId18"/>
      <headerFooter>
        <oddHeader>&amp;R&amp;A</oddHeader>
      </headerFooter>
    </customSheetView>
    <customSheetView guid="{2B410D3A-79CA-4E8B-9CF8-5B7CC826175F}" showPageBreaks="1" fitToPage="1">
      <selection activeCell="A49" sqref="A49"/>
      <pageMargins left="0.70866141732283472" right="0.70866141732283472" top="0.74803149606299213" bottom="0.43" header="0.31496062992125984" footer="0.31496062992125984"/>
      <pageSetup paperSize="9" scale="10" fitToHeight="2" orientation="landscape" r:id="rId19"/>
      <headerFooter>
        <oddHeader>&amp;R&amp;A</oddHeader>
      </headerFooter>
    </customSheetView>
    <customSheetView guid="{C679A073-3AE9-4FC6-92A9-334CBF9E7A2C}" showPageBreaks="1" fitToPage="1">
      <selection activeCell="C16" sqref="C16"/>
      <pageMargins left="0.70866141732283472" right="0.70866141732283472" top="0.74803149606299213" bottom="0.43" header="0.31496062992125984" footer="0.31496062992125984"/>
      <pageSetup paperSize="9" scale="62" fitToHeight="2" orientation="landscape" r:id="rId20"/>
      <headerFooter>
        <oddHeader>&amp;R&amp;A</oddHeader>
      </headerFooter>
    </customSheetView>
    <customSheetView guid="{041E904B-4F41-415B-AE95-132E553AADD6}" showPageBreaks="1" fitToPage="1" topLeftCell="A13">
      <selection activeCell="G58" sqref="G58"/>
      <pageMargins left="0.70866141732283472" right="0.70866141732283472" top="0.74803149606299213" bottom="0.43" header="0.31496062992125984" footer="0.31496062992125984"/>
      <pageSetup paperSize="9" scale="62" fitToHeight="2" orientation="landscape" r:id="rId21"/>
      <headerFooter>
        <oddHeader>&amp;R&amp;A</oddHeader>
      </headerFooter>
    </customSheetView>
    <customSheetView guid="{206C269F-A6AD-4642-8668-A679CCE59AC6}" showPageBreaks="1" fitToPage="1">
      <selection activeCell="A49" sqref="A49"/>
      <pageMargins left="0.70866141732283472" right="0.70866141732283472" top="0.74803149606299213" bottom="0.43" header="0.31496062992125984" footer="0.31496062992125984"/>
      <pageSetup paperSize="9" scale="62" fitToHeight="2" orientation="landscape" r:id="rId22"/>
      <headerFooter>
        <oddHeader>&amp;R&amp;A</oddHeader>
      </headerFooter>
    </customSheetView>
    <customSheetView guid="{362EDAC2-EB25-4F5D-8336-31886027AAFB}" showPageBreaks="1" fitToPage="1" topLeftCell="A49">
      <selection activeCell="G58" sqref="G58"/>
      <pageMargins left="0.70866141732283472" right="0.70866141732283472" top="0.74803149606299213" bottom="0.43" header="0.31496062992125984" footer="0.31496062992125984"/>
      <pageSetup paperSize="9" scale="66" fitToHeight="2" orientation="landscape" r:id="rId23"/>
      <headerFooter>
        <oddHeader>&amp;R&amp;A</oddHeader>
      </headerFooter>
    </customSheetView>
    <customSheetView guid="{6B7697D3-444F-4B6E-9B68-E1CCEF2E3090}" showPageBreaks="1" fitToPage="1" topLeftCell="A43">
      <selection activeCell="I49" sqref="I49"/>
      <pageMargins left="0.70866141732283472" right="0.70866141732283472" top="0.74803149606299213" bottom="0.43" header="0.31496062992125984" footer="0.31496062992125984"/>
      <pageSetup paperSize="9" scale="10" fitToHeight="2" orientation="landscape" r:id="rId24"/>
      <headerFooter>
        <oddHeader>&amp;R&amp;A</oddHeader>
      </headerFooter>
    </customSheetView>
  </customSheetViews>
  <mergeCells count="15">
    <mergeCell ref="I5:I6"/>
    <mergeCell ref="J5:J6"/>
    <mergeCell ref="K5:K6"/>
    <mergeCell ref="L5:L6"/>
    <mergeCell ref="M5:M6"/>
    <mergeCell ref="B1:F1"/>
    <mergeCell ref="A2:H2"/>
    <mergeCell ref="B3:F3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43307086614173229" header="0.31496062992125984" footer="0.31496062992125984"/>
  <pageSetup paperSize="9" scale="74" fitToHeight="2" orientation="landscape" r:id="rId25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23"/>
  <sheetViews>
    <sheetView zoomScale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7" sqref="E27"/>
    </sheetView>
  </sheetViews>
  <sheetFormatPr defaultRowHeight="12.75" outlineLevelCol="1"/>
  <cols>
    <col min="1" max="1" width="57" style="101" customWidth="1"/>
    <col min="2" max="2" width="12.5703125" style="101" customWidth="1"/>
    <col min="3" max="3" width="6.42578125" style="101" bestFit="1" customWidth="1" outlineLevel="1"/>
    <col min="4" max="9" width="6.42578125" style="101" customWidth="1" outlineLevel="1"/>
    <col min="10" max="13" width="6.42578125" style="101" bestFit="1" customWidth="1" outlineLevel="1"/>
    <col min="14" max="14" width="12.5703125" style="101" customWidth="1"/>
    <col min="15" max="15" width="16" style="101" bestFit="1" customWidth="1"/>
    <col min="16" max="16384" width="9.140625" style="101"/>
  </cols>
  <sheetData>
    <row r="1" spans="1:30" s="162" customFormat="1">
      <c r="A1" s="169" t="str">
        <f ca="1">RIGHT(CELL("filename",A1),LEN(CELL("filename",A1))-FIND("]",CELL("filename",A1),1))</f>
        <v>10</v>
      </c>
      <c r="B1" s="365"/>
    </row>
    <row r="2" spans="1:30">
      <c r="A2" s="169">
        <f>Ф2!A20</f>
        <v>0</v>
      </c>
    </row>
    <row r="3" spans="1:30">
      <c r="A3" s="366" t="s">
        <v>457</v>
      </c>
      <c r="B3" s="102" t="str">
        <f>Ф1!C16</f>
        <v>Код строки</v>
      </c>
    </row>
    <row r="4" spans="1:30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30" ht="15" customHeight="1">
      <c r="A5" s="368"/>
      <c r="B5" s="742" t="s">
        <v>12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Q5" s="742" t="s">
        <v>470</v>
      </c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</row>
    <row r="6" spans="1:30" ht="25.5">
      <c r="A6" s="36"/>
      <c r="B6" s="164" t="s">
        <v>64</v>
      </c>
      <c r="C6" s="339" t="s">
        <v>448</v>
      </c>
      <c r="D6" s="339" t="s">
        <v>449</v>
      </c>
      <c r="E6" s="339" t="s">
        <v>450</v>
      </c>
      <c r="F6" s="339" t="s">
        <v>451</v>
      </c>
      <c r="G6" s="339" t="s">
        <v>452</v>
      </c>
      <c r="H6" s="339" t="s">
        <v>453</v>
      </c>
      <c r="I6" s="339" t="s">
        <v>454</v>
      </c>
      <c r="J6" s="339" t="s">
        <v>455</v>
      </c>
      <c r="K6" s="339" t="s">
        <v>456</v>
      </c>
      <c r="L6" s="369"/>
      <c r="M6" s="369"/>
      <c r="N6" s="164" t="s">
        <v>65</v>
      </c>
      <c r="O6" s="164" t="s">
        <v>85</v>
      </c>
      <c r="Q6" s="164" t="s">
        <v>64</v>
      </c>
      <c r="R6" s="339" t="s">
        <v>448</v>
      </c>
      <c r="S6" s="339" t="s">
        <v>449</v>
      </c>
      <c r="T6" s="339" t="s">
        <v>450</v>
      </c>
      <c r="U6" s="339" t="s">
        <v>451</v>
      </c>
      <c r="V6" s="339" t="s">
        <v>452</v>
      </c>
      <c r="W6" s="339" t="s">
        <v>453</v>
      </c>
      <c r="X6" s="339" t="s">
        <v>454</v>
      </c>
      <c r="Y6" s="339" t="s">
        <v>455</v>
      </c>
      <c r="Z6" s="339" t="s">
        <v>456</v>
      </c>
      <c r="AA6" s="369"/>
      <c r="AB6" s="369"/>
      <c r="AC6" s="164" t="s">
        <v>65</v>
      </c>
      <c r="AD6" s="164" t="s">
        <v>85</v>
      </c>
    </row>
    <row r="7" spans="1:30" ht="14.25">
      <c r="A7" s="370" t="s">
        <v>138</v>
      </c>
      <c r="B7" s="374">
        <f t="shared" ref="B7:O7" si="0">B8+B12+B16+B17</f>
        <v>0</v>
      </c>
      <c r="C7" s="374">
        <f t="shared" si="0"/>
        <v>0</v>
      </c>
      <c r="D7" s="374">
        <f t="shared" ref="D7:I7" si="1">D8+D12+D16+D17</f>
        <v>0</v>
      </c>
      <c r="E7" s="374">
        <f t="shared" si="1"/>
        <v>0</v>
      </c>
      <c r="F7" s="374">
        <f t="shared" si="1"/>
        <v>0</v>
      </c>
      <c r="G7" s="374">
        <f t="shared" si="1"/>
        <v>0</v>
      </c>
      <c r="H7" s="374">
        <f t="shared" si="1"/>
        <v>0</v>
      </c>
      <c r="I7" s="374">
        <f t="shared" si="1"/>
        <v>0</v>
      </c>
      <c r="J7" s="374">
        <f t="shared" si="0"/>
        <v>0</v>
      </c>
      <c r="K7" s="374">
        <f t="shared" si="0"/>
        <v>0</v>
      </c>
      <c r="L7" s="374">
        <f t="shared" si="0"/>
        <v>0</v>
      </c>
      <c r="M7" s="374">
        <f t="shared" si="0"/>
        <v>0</v>
      </c>
      <c r="N7" s="374">
        <f t="shared" si="0"/>
        <v>0</v>
      </c>
      <c r="O7" s="374">
        <f t="shared" si="0"/>
        <v>0</v>
      </c>
      <c r="P7" s="375"/>
      <c r="Q7" s="374">
        <f t="shared" ref="Q7:AD7" si="2">Q8+Q12+Q16+Q17</f>
        <v>0</v>
      </c>
      <c r="R7" s="374">
        <f t="shared" si="2"/>
        <v>0</v>
      </c>
      <c r="S7" s="374">
        <f t="shared" si="2"/>
        <v>0</v>
      </c>
      <c r="T7" s="374">
        <f t="shared" si="2"/>
        <v>0</v>
      </c>
      <c r="U7" s="374">
        <f t="shared" si="2"/>
        <v>0</v>
      </c>
      <c r="V7" s="374">
        <f t="shared" si="2"/>
        <v>0</v>
      </c>
      <c r="W7" s="374">
        <f t="shared" si="2"/>
        <v>0</v>
      </c>
      <c r="X7" s="374">
        <f t="shared" si="2"/>
        <v>0</v>
      </c>
      <c r="Y7" s="374">
        <f t="shared" si="2"/>
        <v>0</v>
      </c>
      <c r="Z7" s="374">
        <f t="shared" si="2"/>
        <v>0</v>
      </c>
      <c r="AA7" s="374">
        <f t="shared" si="2"/>
        <v>0</v>
      </c>
      <c r="AB7" s="374">
        <f t="shared" si="2"/>
        <v>0</v>
      </c>
      <c r="AC7" s="374">
        <f t="shared" si="2"/>
        <v>0</v>
      </c>
      <c r="AD7" s="374">
        <f t="shared" si="2"/>
        <v>0</v>
      </c>
    </row>
    <row r="8" spans="1:30">
      <c r="A8" s="371" t="s">
        <v>81</v>
      </c>
      <c r="B8" s="374">
        <f t="shared" ref="B8:O8" si="3">SUM(B9:B11)</f>
        <v>0</v>
      </c>
      <c r="C8" s="374">
        <f t="shared" si="3"/>
        <v>0</v>
      </c>
      <c r="D8" s="374">
        <f t="shared" ref="D8:I8" si="4">SUM(D9:D11)</f>
        <v>0</v>
      </c>
      <c r="E8" s="374">
        <f t="shared" si="4"/>
        <v>0</v>
      </c>
      <c r="F8" s="374">
        <f t="shared" si="4"/>
        <v>0</v>
      </c>
      <c r="G8" s="374">
        <f t="shared" si="4"/>
        <v>0</v>
      </c>
      <c r="H8" s="374">
        <f t="shared" si="4"/>
        <v>0</v>
      </c>
      <c r="I8" s="374">
        <f t="shared" si="4"/>
        <v>0</v>
      </c>
      <c r="J8" s="374">
        <f t="shared" si="3"/>
        <v>0</v>
      </c>
      <c r="K8" s="374">
        <f t="shared" si="3"/>
        <v>0</v>
      </c>
      <c r="L8" s="374">
        <f t="shared" si="3"/>
        <v>0</v>
      </c>
      <c r="M8" s="374">
        <f t="shared" si="3"/>
        <v>0</v>
      </c>
      <c r="N8" s="374">
        <f t="shared" si="3"/>
        <v>0</v>
      </c>
      <c r="O8" s="374">
        <f t="shared" si="3"/>
        <v>0</v>
      </c>
      <c r="P8" s="375"/>
      <c r="Q8" s="374">
        <f t="shared" ref="Q8:AD8" si="5">SUM(Q9:Q11)</f>
        <v>0</v>
      </c>
      <c r="R8" s="374">
        <f t="shared" si="5"/>
        <v>0</v>
      </c>
      <c r="S8" s="374">
        <f t="shared" si="5"/>
        <v>0</v>
      </c>
      <c r="T8" s="374">
        <f t="shared" si="5"/>
        <v>0</v>
      </c>
      <c r="U8" s="374">
        <f t="shared" si="5"/>
        <v>0</v>
      </c>
      <c r="V8" s="374">
        <f t="shared" si="5"/>
        <v>0</v>
      </c>
      <c r="W8" s="374">
        <f t="shared" si="5"/>
        <v>0</v>
      </c>
      <c r="X8" s="374">
        <f t="shared" si="5"/>
        <v>0</v>
      </c>
      <c r="Y8" s="374">
        <f t="shared" si="5"/>
        <v>0</v>
      </c>
      <c r="Z8" s="374">
        <f t="shared" si="5"/>
        <v>0</v>
      </c>
      <c r="AA8" s="374">
        <f t="shared" si="5"/>
        <v>0</v>
      </c>
      <c r="AB8" s="374">
        <f t="shared" si="5"/>
        <v>0</v>
      </c>
      <c r="AC8" s="374">
        <f t="shared" si="5"/>
        <v>0</v>
      </c>
      <c r="AD8" s="374">
        <f t="shared" si="5"/>
        <v>0</v>
      </c>
    </row>
    <row r="9" spans="1:30" ht="25.5">
      <c r="A9" s="372" t="s">
        <v>139</v>
      </c>
      <c r="B9" s="374">
        <f>SUM(C9:M9)</f>
        <v>0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7"/>
      <c r="O9" s="374">
        <f>B9+N9</f>
        <v>0</v>
      </c>
      <c r="P9" s="375"/>
      <c r="Q9" s="374">
        <f>SUM(R9:AB9)</f>
        <v>0</v>
      </c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7"/>
      <c r="AD9" s="374">
        <f>Q9+AC9</f>
        <v>0</v>
      </c>
    </row>
    <row r="10" spans="1:30" ht="25.5">
      <c r="A10" s="372" t="s">
        <v>140</v>
      </c>
      <c r="B10" s="374">
        <f>SUM(C10:M10)</f>
        <v>0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7"/>
      <c r="O10" s="374">
        <f>B10+N10</f>
        <v>0</v>
      </c>
      <c r="P10" s="375"/>
      <c r="Q10" s="374">
        <f>SUM(R10:AB10)</f>
        <v>0</v>
      </c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7"/>
      <c r="AD10" s="374">
        <f>Q10+AC10</f>
        <v>0</v>
      </c>
    </row>
    <row r="11" spans="1:30">
      <c r="A11" s="372" t="s">
        <v>141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4"/>
      <c r="O11" s="374">
        <f>B11+N11</f>
        <v>0</v>
      </c>
      <c r="P11" s="375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4"/>
      <c r="AD11" s="374">
        <f>Q11+AC11</f>
        <v>0</v>
      </c>
    </row>
    <row r="12" spans="1:30">
      <c r="A12" s="371" t="s">
        <v>10</v>
      </c>
      <c r="B12" s="374">
        <f t="shared" ref="B12:O12" si="6">SUM(B13:B15)</f>
        <v>0</v>
      </c>
      <c r="C12" s="374">
        <f t="shared" si="6"/>
        <v>0</v>
      </c>
      <c r="D12" s="374">
        <f t="shared" si="6"/>
        <v>0</v>
      </c>
      <c r="E12" s="374">
        <f t="shared" si="6"/>
        <v>0</v>
      </c>
      <c r="F12" s="374">
        <f t="shared" si="6"/>
        <v>0</v>
      </c>
      <c r="G12" s="374">
        <f t="shared" si="6"/>
        <v>0</v>
      </c>
      <c r="H12" s="374">
        <f t="shared" si="6"/>
        <v>0</v>
      </c>
      <c r="I12" s="374">
        <f t="shared" si="6"/>
        <v>0</v>
      </c>
      <c r="J12" s="374">
        <f t="shared" si="6"/>
        <v>0</v>
      </c>
      <c r="K12" s="374">
        <f t="shared" si="6"/>
        <v>0</v>
      </c>
      <c r="L12" s="374">
        <f t="shared" si="6"/>
        <v>0</v>
      </c>
      <c r="M12" s="374">
        <f t="shared" si="6"/>
        <v>0</v>
      </c>
      <c r="N12" s="374">
        <f t="shared" si="6"/>
        <v>0</v>
      </c>
      <c r="O12" s="374">
        <f t="shared" si="6"/>
        <v>0</v>
      </c>
      <c r="P12" s="375"/>
      <c r="Q12" s="374">
        <f t="shared" ref="Q12:AD12" si="7">SUM(Q13:Q15)</f>
        <v>0</v>
      </c>
      <c r="R12" s="374">
        <f t="shared" si="7"/>
        <v>0</v>
      </c>
      <c r="S12" s="374">
        <f t="shared" si="7"/>
        <v>0</v>
      </c>
      <c r="T12" s="374">
        <f t="shared" si="7"/>
        <v>0</v>
      </c>
      <c r="U12" s="374">
        <f t="shared" si="7"/>
        <v>0</v>
      </c>
      <c r="V12" s="374">
        <f t="shared" si="7"/>
        <v>0</v>
      </c>
      <c r="W12" s="374">
        <f t="shared" si="7"/>
        <v>0</v>
      </c>
      <c r="X12" s="374">
        <f t="shared" si="7"/>
        <v>0</v>
      </c>
      <c r="Y12" s="374">
        <f t="shared" si="7"/>
        <v>0</v>
      </c>
      <c r="Z12" s="374">
        <f t="shared" si="7"/>
        <v>0</v>
      </c>
      <c r="AA12" s="374">
        <f t="shared" si="7"/>
        <v>0</v>
      </c>
      <c r="AB12" s="374">
        <f t="shared" si="7"/>
        <v>0</v>
      </c>
      <c r="AC12" s="374">
        <f t="shared" si="7"/>
        <v>0</v>
      </c>
      <c r="AD12" s="374">
        <f t="shared" si="7"/>
        <v>0</v>
      </c>
    </row>
    <row r="13" spans="1:30" ht="25.5">
      <c r="A13" s="372" t="s">
        <v>142</v>
      </c>
      <c r="B13" s="374">
        <f>SUM(C13:M13)</f>
        <v>0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7"/>
      <c r="O13" s="374">
        <f t="shared" ref="O13:O20" si="8">B13+N13</f>
        <v>0</v>
      </c>
      <c r="P13" s="375"/>
      <c r="Q13" s="374">
        <f>SUM(R13:AB13)</f>
        <v>0</v>
      </c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7"/>
      <c r="AD13" s="374">
        <f t="shared" ref="AD13:AD20" si="9">Q13+AC13</f>
        <v>0</v>
      </c>
    </row>
    <row r="14" spans="1:30" ht="25.5">
      <c r="A14" s="372" t="s">
        <v>143</v>
      </c>
      <c r="B14" s="374">
        <f>SUM(C14:M14)</f>
        <v>0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  <c r="O14" s="374">
        <f t="shared" si="8"/>
        <v>0</v>
      </c>
      <c r="P14" s="375"/>
      <c r="Q14" s="374">
        <f>SUM(R14:AB14)</f>
        <v>0</v>
      </c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7"/>
      <c r="AD14" s="374">
        <f t="shared" si="9"/>
        <v>0</v>
      </c>
    </row>
    <row r="15" spans="1:30" ht="25.5">
      <c r="A15" s="372" t="s">
        <v>144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4"/>
      <c r="O15" s="374">
        <f t="shared" si="8"/>
        <v>0</v>
      </c>
      <c r="P15" s="375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4"/>
      <c r="AD15" s="374">
        <f t="shared" si="9"/>
        <v>0</v>
      </c>
    </row>
    <row r="16" spans="1:30">
      <c r="A16" s="371" t="s">
        <v>145</v>
      </c>
      <c r="B16" s="374">
        <f>SUM(C16:M16)</f>
        <v>0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4"/>
      <c r="O16" s="374">
        <f t="shared" si="8"/>
        <v>0</v>
      </c>
      <c r="P16" s="375"/>
      <c r="Q16" s="374">
        <f>SUM(R16:AB16)</f>
        <v>0</v>
      </c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4"/>
      <c r="AD16" s="374">
        <f t="shared" si="9"/>
        <v>0</v>
      </c>
    </row>
    <row r="17" spans="1:30">
      <c r="A17" s="371" t="s">
        <v>146</v>
      </c>
      <c r="B17" s="374">
        <f>SUM(C17:M17)</f>
        <v>0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4"/>
      <c r="O17" s="374">
        <f t="shared" si="8"/>
        <v>0</v>
      </c>
      <c r="P17" s="375"/>
      <c r="Q17" s="374">
        <f>SUM(R17:AB17)</f>
        <v>0</v>
      </c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4"/>
      <c r="AD17" s="374">
        <f t="shared" si="9"/>
        <v>0</v>
      </c>
    </row>
    <row r="18" spans="1:30" ht="14.25">
      <c r="A18" s="370" t="s">
        <v>147</v>
      </c>
      <c r="B18" s="374">
        <f>SUM(C18:M18)</f>
        <v>0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4"/>
      <c r="O18" s="374">
        <f t="shared" si="8"/>
        <v>0</v>
      </c>
      <c r="P18" s="375"/>
      <c r="Q18" s="374">
        <f>SUM(R18:AB18)</f>
        <v>0</v>
      </c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4"/>
      <c r="AD18" s="374">
        <f t="shared" si="9"/>
        <v>0</v>
      </c>
    </row>
    <row r="19" spans="1:30" ht="14.25">
      <c r="A19" s="370" t="s">
        <v>148</v>
      </c>
      <c r="B19" s="374">
        <f>SUM(C19:M19)</f>
        <v>0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4"/>
      <c r="O19" s="374">
        <f t="shared" si="8"/>
        <v>0</v>
      </c>
      <c r="P19" s="375"/>
      <c r="Q19" s="374">
        <f>SUM(R19:AB19)</f>
        <v>0</v>
      </c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4"/>
      <c r="AD19" s="374">
        <f t="shared" si="9"/>
        <v>0</v>
      </c>
    </row>
    <row r="20" spans="1:30" ht="14.25">
      <c r="A20" s="370" t="s">
        <v>149</v>
      </c>
      <c r="B20" s="374">
        <f>SUM(C20:M20)</f>
        <v>0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4"/>
      <c r="O20" s="374">
        <f t="shared" si="8"/>
        <v>0</v>
      </c>
      <c r="P20" s="375"/>
      <c r="Q20" s="374">
        <f>SUM(R20:AB20)</f>
        <v>0</v>
      </c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4"/>
      <c r="AD20" s="374">
        <f t="shared" si="9"/>
        <v>0</v>
      </c>
    </row>
    <row r="21" spans="1:30" ht="14.25">
      <c r="A21" s="370" t="s">
        <v>85</v>
      </c>
      <c r="B21" s="374">
        <f t="shared" ref="B21:O21" si="10">B7+SUM(B18:B20)</f>
        <v>0</v>
      </c>
      <c r="C21" s="374">
        <f t="shared" si="10"/>
        <v>0</v>
      </c>
      <c r="D21" s="374">
        <f t="shared" si="10"/>
        <v>0</v>
      </c>
      <c r="E21" s="374">
        <f t="shared" si="10"/>
        <v>0</v>
      </c>
      <c r="F21" s="374">
        <f t="shared" si="10"/>
        <v>0</v>
      </c>
      <c r="G21" s="374">
        <f t="shared" si="10"/>
        <v>0</v>
      </c>
      <c r="H21" s="374">
        <f t="shared" si="10"/>
        <v>0</v>
      </c>
      <c r="I21" s="374">
        <f t="shared" si="10"/>
        <v>0</v>
      </c>
      <c r="J21" s="374">
        <f t="shared" si="10"/>
        <v>0</v>
      </c>
      <c r="K21" s="374">
        <f t="shared" si="10"/>
        <v>0</v>
      </c>
      <c r="L21" s="374">
        <f t="shared" si="10"/>
        <v>0</v>
      </c>
      <c r="M21" s="374">
        <f t="shared" si="10"/>
        <v>0</v>
      </c>
      <c r="N21" s="374">
        <f t="shared" si="10"/>
        <v>0</v>
      </c>
      <c r="O21" s="374">
        <f t="shared" si="10"/>
        <v>0</v>
      </c>
      <c r="P21" s="375"/>
      <c r="Q21" s="374">
        <f t="shared" ref="Q21:AD21" si="11">Q7+SUM(Q18:Q20)</f>
        <v>0</v>
      </c>
      <c r="R21" s="374">
        <f t="shared" si="11"/>
        <v>0</v>
      </c>
      <c r="S21" s="374">
        <f t="shared" si="11"/>
        <v>0</v>
      </c>
      <c r="T21" s="374">
        <f t="shared" si="11"/>
        <v>0</v>
      </c>
      <c r="U21" s="374">
        <f t="shared" si="11"/>
        <v>0</v>
      </c>
      <c r="V21" s="374">
        <f t="shared" si="11"/>
        <v>0</v>
      </c>
      <c r="W21" s="374">
        <f t="shared" si="11"/>
        <v>0</v>
      </c>
      <c r="X21" s="374">
        <f t="shared" si="11"/>
        <v>0</v>
      </c>
      <c r="Y21" s="374">
        <f t="shared" si="11"/>
        <v>0</v>
      </c>
      <c r="Z21" s="374">
        <f t="shared" si="11"/>
        <v>0</v>
      </c>
      <c r="AA21" s="374">
        <f t="shared" si="11"/>
        <v>0</v>
      </c>
      <c r="AB21" s="374">
        <f t="shared" si="11"/>
        <v>0</v>
      </c>
      <c r="AC21" s="374">
        <f t="shared" si="11"/>
        <v>0</v>
      </c>
      <c r="AD21" s="374">
        <f t="shared" si="11"/>
        <v>0</v>
      </c>
    </row>
    <row r="22" spans="1:30" s="100" customFormat="1">
      <c r="A22" s="373" t="s">
        <v>84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>
        <f>O21-Ф2!N20</f>
        <v>0</v>
      </c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>
        <f>AD21-Ф2!O20</f>
        <v>0</v>
      </c>
    </row>
    <row r="23" spans="1:30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</row>
  </sheetData>
  <customSheetViews>
    <customSheetView guid="{81D29F22-0945-4735-81E6-26CDBA62C7DA}" scale="90" fitToPage="1">
      <pane xSplit="1" ySplit="5" topLeftCell="B57" activePane="bottomRight" state="frozen"/>
      <selection pane="bottomRight" activeCell="I66" sqref="I66"/>
      <pageMargins left="0.70866141732283472" right="0.19685039370078741" top="0.43307086614173229" bottom="0.43307086614173229" header="0.31496062992125984" footer="0.31496062992125984"/>
      <pageSetup paperSize="9" scale="10" orientation="portrait" r:id="rId1"/>
      <headerFooter>
        <oddHeader>&amp;R&amp;A</oddHeader>
      </headerFooter>
    </customSheetView>
    <customSheetView guid="{E0BB918B-ACEA-4F4E-8E3C-EB80942F9247}" scale="90" fitToPage="1">
      <pane xSplit="1" ySplit="6" topLeftCell="B22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2"/>
      <headerFooter>
        <oddHeader>&amp;R&amp;A</oddHeader>
      </headerFooter>
    </customSheetView>
    <customSheetView guid="{C2B0B36C-1C0B-4123-9A3E-6DB482469241}" scale="90" fitToPage="1">
      <pane xSplit="1" ySplit="6" topLeftCell="B22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3"/>
      <headerFooter>
        <oddHeader>&amp;R&amp;A</oddHeader>
      </headerFooter>
    </customSheetView>
    <customSheetView guid="{7A31273F-207E-444E-8C25-D82EFC1D2DE6}" scale="90" fitToPage="1">
      <pane xSplit="1" ySplit="6" topLeftCell="B67" activePane="bottomRight" state="frozen"/>
      <selection pane="bottomRight" activeCell="H64" sqref="H64"/>
      <pageMargins left="0.70866141732283472" right="0.18" top="0.44" bottom="0.43" header="0.31496062992125984" footer="0.31496062992125984"/>
      <pageSetup paperSize="9" scale="50" orientation="portrait" r:id="rId4"/>
      <headerFooter>
        <oddHeader>&amp;R&amp;A</oddHeader>
      </headerFooter>
    </customSheetView>
    <customSheetView guid="{C8A39D3E-4B25-4973-B20C-1A54BBA67784}" scale="90" fitToPage="1">
      <pane xSplit="1" ySplit="6" topLeftCell="B22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5"/>
      <headerFooter>
        <oddHeader>&amp;R&amp;A</oddHeader>
      </headerFooter>
    </customSheetView>
    <customSheetView guid="{E3262EA8-562E-44B9-BFFB-5EBC5B22F19B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6"/>
      <headerFooter>
        <oddHeader>&amp;R&amp;A</oddHeader>
      </headerFooter>
    </customSheetView>
    <customSheetView guid="{4460BCD8-3C05-426E-9698-F6820D55EEE3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7"/>
      <headerFooter>
        <oddHeader>&amp;R&amp;A</oddHeader>
      </headerFooter>
    </customSheetView>
    <customSheetView guid="{E843BED6-98D2-4548-8F77-8587DAFD58DB}" scale="90" fitToPage="1">
      <pane xSplit="1" ySplit="6" topLeftCell="B7" activePane="bottomRight" state="frozen"/>
      <selection pane="bottomRight" activeCell="J1" sqref="J1:J65536"/>
      <pageMargins left="0.70866141732283472" right="0.18" top="0.44" bottom="0.43" header="0.31496062992125984" footer="0.31496062992125984"/>
      <pageSetup paperSize="9" scale="48" orientation="portrait" r:id="rId8"/>
      <headerFooter>
        <oddHeader>&amp;R&amp;A</oddHeader>
      </headerFooter>
    </customSheetView>
    <customSheetView guid="{159DED50-27A3-44BF-8DB3-06D9C539FF21}" scale="90" fitToPage="1">
      <pane xSplit="1" ySplit="6" topLeftCell="B7" activePane="bottomRight" state="frozen"/>
      <selection pane="bottomRight" activeCell="J1" sqref="J1:J65536"/>
      <pageMargins left="0.70866141732283472" right="0.18" top="0.44" bottom="0.43" header="0.31496062992125984" footer="0.31496062992125984"/>
      <pageSetup paperSize="9" scale="48" orientation="portrait" r:id="rId9"/>
      <headerFooter>
        <oddHeader>&amp;R&amp;A</oddHeader>
      </headerFooter>
    </customSheetView>
    <customSheetView guid="{87915686-77E2-4B84-B7FB-E89F8B58248E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48" orientation="portrait" r:id="rId10"/>
      <headerFooter>
        <oddHeader>&amp;R&amp;A</oddHeader>
      </headerFooter>
    </customSheetView>
    <customSheetView guid="{94334BC8-2570-42B8-ADF7-19ADBBFA26CF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48" orientation="portrait" r:id="rId11"/>
      <headerFooter>
        <oddHeader>&amp;R&amp;A</oddHeader>
      </headerFooter>
    </customSheetView>
    <customSheetView guid="{843E3735-A41C-45FE-B6BE-B364410D83B8}" scale="90" fitToPage="1">
      <pane xSplit="1" ySplit="6" topLeftCell="B7" activePane="bottomRight" state="frozen"/>
      <selection pane="bottomRight" activeCell="E49" sqref="E49"/>
      <pageMargins left="0.70866141732283472" right="0.18" top="0.44" bottom="0.43" header="0.31496062992125984" footer="0.31496062992125984"/>
      <pageSetup paperSize="9" scale="48" orientation="portrait" r:id="rId12"/>
      <headerFooter>
        <oddHeader>&amp;R&amp;A</oddHeader>
      </headerFooter>
    </customSheetView>
    <customSheetView guid="{E2AF14BB-5756-4F81-A3D1-3FDB97C16A82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47" orientation="portrait" r:id="rId13"/>
      <headerFooter>
        <oddHeader>&amp;R&amp;A</oddHeader>
      </headerFooter>
    </customSheetView>
    <customSheetView guid="{BE06D538-290D-4079-93F4-60C05A59A225}" scale="90" fitToPage="1">
      <pane xSplit="1" ySplit="6" topLeftCell="B7" activePane="bottomRight" state="frozen"/>
      <selection pane="bottomRight" activeCell="J1" sqref="J1:J65536"/>
      <pageMargins left="0.70866141732283472" right="0.18" top="0.44" bottom="0.43" header="0.31496062992125984" footer="0.31496062992125984"/>
      <pageSetup paperSize="9" scale="48" orientation="portrait" r:id="rId14"/>
      <headerFooter>
        <oddHeader>&amp;R&amp;A</oddHeader>
      </headerFooter>
    </customSheetView>
    <customSheetView guid="{8958B95F-87BB-49D0-9D17-E99FA44EF787}" scale="90" showPageBreaks="1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15"/>
      <headerFooter>
        <oddHeader>&amp;R&amp;A</oddHeader>
      </headerFooter>
    </customSheetView>
    <customSheetView guid="{6E44FAEB-0855-4681-A45E-7FADABB231D2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16"/>
      <headerFooter>
        <oddHeader>&amp;R&amp;A</oddHeader>
      </headerFooter>
    </customSheetView>
    <customSheetView guid="{7E8C0B39-39D5-4096-B875-40BF42C14E0E}" scale="90" fitToPage="1">
      <pane xSplit="1" ySplit="6" topLeftCell="B22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17"/>
      <headerFooter>
        <oddHeader>&amp;R&amp;A</oddHeader>
      </headerFooter>
    </customSheetView>
    <customSheetView guid="{CBD9DADC-E79F-4421-8A82-E1F2B688DDC7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18"/>
      <headerFooter>
        <oddHeader>&amp;R&amp;A</oddHeader>
      </headerFooter>
    </customSheetView>
    <customSheetView guid="{2B410D3A-79CA-4E8B-9CF8-5B7CC826175F}" scale="90" showPageBreaks="1" fitToPage="1">
      <pane xSplit="1" ySplit="5" topLeftCell="B63" activePane="bottomRight" state="frozen"/>
      <selection pane="bottomRight" activeCell="I13" sqref="I13"/>
      <pageMargins left="0.70866141732283472" right="0.18" top="0.44" bottom="0.43" header="0.31496062992125984" footer="0.31496062992125984"/>
      <pageSetup paperSize="9" scale="50" orientation="portrait" r:id="rId19"/>
      <headerFooter>
        <oddHeader>&amp;R&amp;A</oddHeader>
      </headerFooter>
    </customSheetView>
    <customSheetView guid="{C679A073-3AE9-4FC6-92A9-334CBF9E7A2C}" scale="90" showPageBreaks="1" fitToPage="1">
      <pane xSplit="1" ySplit="6" topLeftCell="B22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20"/>
      <headerFooter>
        <oddHeader>&amp;R&amp;A</oddHeader>
      </headerFooter>
    </customSheetView>
    <customSheetView guid="{041E904B-4F41-415B-AE95-132E553AADD6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21"/>
      <headerFooter>
        <oddHeader>&amp;R&amp;A</oddHeader>
      </headerFooter>
    </customSheetView>
    <customSheetView guid="{206C269F-A6AD-4642-8668-A679CCE59AC6}" scale="90" fitToPage="1">
      <pane xSplit="1" ySplit="5" topLeftCell="B6" activePane="bottomRight" state="frozen"/>
      <selection pane="bottomRight" activeCell="A3" sqref="A3"/>
      <pageMargins left="0.70866141732283472" right="0.18" top="0.44" bottom="0.43" header="0.31496062992125984" footer="0.31496062992125984"/>
      <pageSetup paperSize="9" scale="50" orientation="portrait" r:id="rId22"/>
      <headerFooter>
        <oddHeader>&amp;R&amp;A</oddHeader>
      </headerFooter>
    </customSheetView>
    <customSheetView guid="{362EDAC2-EB25-4F5D-8336-31886027AAFB}" scale="90" fitToPage="1">
      <pane xSplit="1" ySplit="6" topLeftCell="B7" activePane="bottomRight" state="frozen"/>
      <selection pane="bottomRight" activeCell="T1" sqref="T1:AD65536"/>
      <pageMargins left="0.70866141732283472" right="0.18" top="0.44" bottom="0.43" header="0.31496062992125984" footer="0.31496062992125984"/>
      <pageSetup paperSize="9" scale="50" orientation="portrait" r:id="rId23"/>
      <headerFooter>
        <oddHeader>&amp;R&amp;A</oddHeader>
      </headerFooter>
    </customSheetView>
    <customSheetView guid="{6B7697D3-444F-4B6E-9B68-E1CCEF2E3090}" scale="90" fitToPage="1">
      <pane xSplit="1" ySplit="6" topLeftCell="B58" activePane="bottomRight" state="frozen"/>
      <selection pane="bottomRight" activeCell="I70" sqref="I70"/>
      <pageMargins left="0.70866141732283472" right="0.18" top="0.44" bottom="0.43" header="0.31496062992125984" footer="0.31496062992125984"/>
      <pageSetup paperSize="9" scale="50" orientation="portrait" r:id="rId24"/>
      <headerFooter>
        <oddHeader>&amp;R&amp;A</oddHeader>
      </headerFooter>
    </customSheetView>
  </customSheetViews>
  <mergeCells count="2">
    <mergeCell ref="B5:O5"/>
    <mergeCell ref="Q5:AD5"/>
  </mergeCells>
  <pageMargins left="0.70866141732283472" right="0.19685039370078741" top="0.43307086614173229" bottom="0.43307086614173229" header="0.31496062992125984" footer="0.31496062992125984"/>
  <pageSetup paperSize="9" scale="31" orientation="portrait" r:id="rId25"/>
  <headerFooter>
    <oddHeader>&amp;R&amp;A</oddHeader>
  </headerFooter>
  <ignoredErrors>
    <ignoredError sqref="O12 AD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D22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J33" sqref="J33"/>
    </sheetView>
  </sheetViews>
  <sheetFormatPr defaultRowHeight="12" outlineLevelCol="1"/>
  <cols>
    <col min="1" max="1" width="68.42578125" style="344" bestFit="1" customWidth="1"/>
    <col min="2" max="2" width="12.85546875" style="344" customWidth="1"/>
    <col min="3" max="3" width="8" style="344" bestFit="1" customWidth="1" outlineLevel="1"/>
    <col min="4" max="9" width="8" style="344" customWidth="1" outlineLevel="1"/>
    <col min="10" max="10" width="8" style="344" bestFit="1" customWidth="1" outlineLevel="1"/>
    <col min="11" max="13" width="5.7109375" style="344" bestFit="1" customWidth="1" outlineLevel="1"/>
    <col min="14" max="14" width="13.28515625" style="345" customWidth="1"/>
    <col min="15" max="15" width="12.5703125" style="345" customWidth="1"/>
    <col min="16" max="16384" width="9.140625" style="344"/>
  </cols>
  <sheetData>
    <row r="1" spans="1:30" s="342" customFormat="1">
      <c r="A1" s="341" t="str">
        <f ca="1">RIGHT(CELL("filename",A1),LEN(CELL("filename",A1))-FIND("]",CELL("filename",A1),1))</f>
        <v>11</v>
      </c>
      <c r="O1" s="343"/>
    </row>
    <row r="2" spans="1:30" ht="15.75">
      <c r="A2" s="341">
        <f>Ф2!A21</f>
        <v>0</v>
      </c>
      <c r="B2" s="338"/>
    </row>
    <row r="3" spans="1:30" ht="15.75">
      <c r="A3" s="346" t="s">
        <v>457</v>
      </c>
      <c r="B3" s="338" t="str">
        <f>Ф1!C16</f>
        <v>Код строки</v>
      </c>
    </row>
    <row r="4" spans="1:30" ht="15.75">
      <c r="A4" s="347"/>
      <c r="B4" s="338"/>
    </row>
    <row r="5" spans="1:30" ht="12.75">
      <c r="A5" s="163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9"/>
      <c r="O5" s="349"/>
    </row>
    <row r="6" spans="1:30">
      <c r="A6" s="744"/>
      <c r="B6" s="743" t="s">
        <v>12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Q6" s="743" t="s">
        <v>470</v>
      </c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</row>
    <row r="7" spans="1:30" ht="24">
      <c r="A7" s="745"/>
      <c r="B7" s="350" t="s">
        <v>64</v>
      </c>
      <c r="C7" s="339" t="s">
        <v>448</v>
      </c>
      <c r="D7" s="339" t="s">
        <v>449</v>
      </c>
      <c r="E7" s="339" t="s">
        <v>450</v>
      </c>
      <c r="F7" s="339" t="s">
        <v>451</v>
      </c>
      <c r="G7" s="339" t="s">
        <v>452</v>
      </c>
      <c r="H7" s="339" t="s">
        <v>453</v>
      </c>
      <c r="I7" s="339" t="s">
        <v>454</v>
      </c>
      <c r="J7" s="339" t="s">
        <v>455</v>
      </c>
      <c r="K7" s="339" t="s">
        <v>456</v>
      </c>
      <c r="L7" s="351"/>
      <c r="M7" s="351"/>
      <c r="N7" s="350" t="s">
        <v>65</v>
      </c>
      <c r="O7" s="350" t="s">
        <v>66</v>
      </c>
      <c r="Q7" s="350" t="s">
        <v>64</v>
      </c>
      <c r="R7" s="339" t="s">
        <v>448</v>
      </c>
      <c r="S7" s="339" t="s">
        <v>449</v>
      </c>
      <c r="T7" s="339" t="s">
        <v>450</v>
      </c>
      <c r="U7" s="339" t="s">
        <v>451</v>
      </c>
      <c r="V7" s="339" t="s">
        <v>452</v>
      </c>
      <c r="W7" s="339" t="s">
        <v>453</v>
      </c>
      <c r="X7" s="339" t="s">
        <v>454</v>
      </c>
      <c r="Y7" s="339" t="s">
        <v>455</v>
      </c>
      <c r="Z7" s="339" t="s">
        <v>456</v>
      </c>
      <c r="AA7" s="351"/>
      <c r="AB7" s="351"/>
      <c r="AC7" s="350" t="s">
        <v>65</v>
      </c>
      <c r="AD7" s="350" t="s">
        <v>66</v>
      </c>
    </row>
    <row r="8" spans="1:30">
      <c r="A8" s="352" t="s">
        <v>70</v>
      </c>
      <c r="B8" s="362">
        <f>B9+SUM(B12:B13)</f>
        <v>0</v>
      </c>
      <c r="C8" s="362">
        <f>C9+SUM(C12:C13)</f>
        <v>0</v>
      </c>
      <c r="D8" s="362">
        <f t="shared" ref="D8:M8" si="0">D9+SUM(D12:D13)</f>
        <v>0</v>
      </c>
      <c r="E8" s="362">
        <f t="shared" si="0"/>
        <v>0</v>
      </c>
      <c r="F8" s="362">
        <f t="shared" si="0"/>
        <v>0</v>
      </c>
      <c r="G8" s="362">
        <f t="shared" si="0"/>
        <v>0</v>
      </c>
      <c r="H8" s="362">
        <f t="shared" si="0"/>
        <v>0</v>
      </c>
      <c r="I8" s="362">
        <f t="shared" si="0"/>
        <v>0</v>
      </c>
      <c r="J8" s="362">
        <f t="shared" si="0"/>
        <v>0</v>
      </c>
      <c r="K8" s="362">
        <f t="shared" si="0"/>
        <v>0</v>
      </c>
      <c r="L8" s="362">
        <f t="shared" si="0"/>
        <v>0</v>
      </c>
      <c r="M8" s="362">
        <f t="shared" si="0"/>
        <v>0</v>
      </c>
      <c r="N8" s="362">
        <f>N9+SUM(N12:N13)</f>
        <v>0</v>
      </c>
      <c r="O8" s="362">
        <f t="shared" ref="O8:O17" si="1">B8+N8</f>
        <v>0</v>
      </c>
      <c r="Q8" s="362">
        <f t="shared" ref="Q8:AC8" si="2">Q9+SUM(Q12:Q13)</f>
        <v>0</v>
      </c>
      <c r="R8" s="362">
        <f t="shared" si="2"/>
        <v>0</v>
      </c>
      <c r="S8" s="362">
        <f t="shared" si="2"/>
        <v>0</v>
      </c>
      <c r="T8" s="362">
        <f t="shared" si="2"/>
        <v>0</v>
      </c>
      <c r="U8" s="362">
        <f t="shared" si="2"/>
        <v>0</v>
      </c>
      <c r="V8" s="362">
        <f t="shared" si="2"/>
        <v>0</v>
      </c>
      <c r="W8" s="362">
        <f t="shared" si="2"/>
        <v>0</v>
      </c>
      <c r="X8" s="362">
        <f t="shared" si="2"/>
        <v>0</v>
      </c>
      <c r="Y8" s="362">
        <f t="shared" si="2"/>
        <v>0</v>
      </c>
      <c r="Z8" s="362">
        <f t="shared" si="2"/>
        <v>0</v>
      </c>
      <c r="AA8" s="362">
        <f t="shared" si="2"/>
        <v>0</v>
      </c>
      <c r="AB8" s="362">
        <f t="shared" si="2"/>
        <v>0</v>
      </c>
      <c r="AC8" s="362">
        <f t="shared" si="2"/>
        <v>0</v>
      </c>
      <c r="AD8" s="362">
        <f t="shared" ref="AD8:AD17" si="3">Q8+AC8</f>
        <v>0</v>
      </c>
    </row>
    <row r="9" spans="1:30">
      <c r="A9" s="353" t="s">
        <v>127</v>
      </c>
      <c r="B9" s="362">
        <f>SUM(B10:B11)</f>
        <v>0</v>
      </c>
      <c r="C9" s="362">
        <f>SUM(C10:C11)</f>
        <v>0</v>
      </c>
      <c r="D9" s="362">
        <f t="shared" ref="D9:N9" si="4">SUM(D10:D11)</f>
        <v>0</v>
      </c>
      <c r="E9" s="362">
        <f t="shared" si="4"/>
        <v>0</v>
      </c>
      <c r="F9" s="362">
        <f t="shared" si="4"/>
        <v>0</v>
      </c>
      <c r="G9" s="362">
        <f t="shared" si="4"/>
        <v>0</v>
      </c>
      <c r="H9" s="362">
        <f t="shared" si="4"/>
        <v>0</v>
      </c>
      <c r="I9" s="362">
        <f t="shared" si="4"/>
        <v>0</v>
      </c>
      <c r="J9" s="362">
        <f t="shared" si="4"/>
        <v>0</v>
      </c>
      <c r="K9" s="362">
        <f t="shared" si="4"/>
        <v>0</v>
      </c>
      <c r="L9" s="362">
        <f t="shared" si="4"/>
        <v>0</v>
      </c>
      <c r="M9" s="362">
        <f t="shared" si="4"/>
        <v>0</v>
      </c>
      <c r="N9" s="354">
        <f t="shared" si="4"/>
        <v>0</v>
      </c>
      <c r="O9" s="362">
        <f t="shared" si="1"/>
        <v>0</v>
      </c>
      <c r="Q9" s="362">
        <f t="shared" ref="Q9:AC9" si="5">SUM(Q10:Q11)</f>
        <v>0</v>
      </c>
      <c r="R9" s="362">
        <f t="shared" si="5"/>
        <v>0</v>
      </c>
      <c r="S9" s="362">
        <f t="shared" si="5"/>
        <v>0</v>
      </c>
      <c r="T9" s="362">
        <f t="shared" si="5"/>
        <v>0</v>
      </c>
      <c r="U9" s="362">
        <f t="shared" si="5"/>
        <v>0</v>
      </c>
      <c r="V9" s="362">
        <f t="shared" si="5"/>
        <v>0</v>
      </c>
      <c r="W9" s="362">
        <f t="shared" si="5"/>
        <v>0</v>
      </c>
      <c r="X9" s="362">
        <f t="shared" si="5"/>
        <v>0</v>
      </c>
      <c r="Y9" s="362">
        <f t="shared" si="5"/>
        <v>0</v>
      </c>
      <c r="Z9" s="362">
        <f t="shared" si="5"/>
        <v>0</v>
      </c>
      <c r="AA9" s="362">
        <f t="shared" si="5"/>
        <v>0</v>
      </c>
      <c r="AB9" s="362">
        <f t="shared" si="5"/>
        <v>0</v>
      </c>
      <c r="AC9" s="354">
        <f t="shared" si="5"/>
        <v>0</v>
      </c>
      <c r="AD9" s="362">
        <f t="shared" si="3"/>
        <v>0</v>
      </c>
    </row>
    <row r="10" spans="1:30">
      <c r="A10" s="355" t="s">
        <v>43</v>
      </c>
      <c r="B10" s="362">
        <f t="shared" ref="B10:B17" si="6">SUM(C10:M10)</f>
        <v>0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54"/>
      <c r="O10" s="362">
        <f t="shared" si="1"/>
        <v>0</v>
      </c>
      <c r="Q10" s="362">
        <f t="shared" ref="Q10:Q17" si="7">SUM(R10:AB10)</f>
        <v>0</v>
      </c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54"/>
      <c r="AD10" s="362">
        <f t="shared" si="3"/>
        <v>0</v>
      </c>
    </row>
    <row r="11" spans="1:30">
      <c r="A11" s="355" t="s">
        <v>42</v>
      </c>
      <c r="B11" s="362">
        <f t="shared" si="6"/>
        <v>0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54"/>
      <c r="O11" s="362">
        <f t="shared" si="1"/>
        <v>0</v>
      </c>
      <c r="Q11" s="362">
        <f t="shared" si="7"/>
        <v>0</v>
      </c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54"/>
      <c r="AD11" s="362">
        <f t="shared" si="3"/>
        <v>0</v>
      </c>
    </row>
    <row r="12" spans="1:30">
      <c r="A12" s="353" t="s">
        <v>150</v>
      </c>
      <c r="B12" s="354">
        <f t="shared" si="6"/>
        <v>0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62"/>
      <c r="O12" s="362">
        <f t="shared" si="1"/>
        <v>0</v>
      </c>
      <c r="Q12" s="354">
        <f t="shared" si="7"/>
        <v>0</v>
      </c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62"/>
      <c r="AD12" s="362">
        <f t="shared" si="3"/>
        <v>0</v>
      </c>
    </row>
    <row r="13" spans="1:30">
      <c r="A13" s="353" t="s">
        <v>151</v>
      </c>
      <c r="B13" s="362">
        <f t="shared" si="6"/>
        <v>0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2"/>
      <c r="O13" s="362">
        <f t="shared" si="1"/>
        <v>0</v>
      </c>
      <c r="Q13" s="362">
        <f t="shared" si="7"/>
        <v>0</v>
      </c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2"/>
      <c r="AD13" s="362">
        <f t="shared" si="3"/>
        <v>0</v>
      </c>
    </row>
    <row r="14" spans="1:30">
      <c r="A14" s="356" t="s">
        <v>44</v>
      </c>
      <c r="B14" s="362">
        <f t="shared" si="6"/>
        <v>0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2"/>
      <c r="O14" s="362">
        <f t="shared" si="1"/>
        <v>0</v>
      </c>
      <c r="Q14" s="362">
        <f t="shared" si="7"/>
        <v>0</v>
      </c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2"/>
      <c r="AD14" s="362">
        <f t="shared" si="3"/>
        <v>0</v>
      </c>
    </row>
    <row r="15" spans="1:30">
      <c r="A15" s="356" t="s">
        <v>45</v>
      </c>
      <c r="B15" s="362">
        <f t="shared" si="6"/>
        <v>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2"/>
      <c r="O15" s="362">
        <f t="shared" si="1"/>
        <v>0</v>
      </c>
      <c r="Q15" s="362">
        <f t="shared" si="7"/>
        <v>0</v>
      </c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2"/>
      <c r="AD15" s="362">
        <f t="shared" si="3"/>
        <v>0</v>
      </c>
    </row>
    <row r="16" spans="1:30">
      <c r="A16" s="356" t="s">
        <v>71</v>
      </c>
      <c r="B16" s="362">
        <f t="shared" si="6"/>
        <v>0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2"/>
      <c r="O16" s="362">
        <f t="shared" si="1"/>
        <v>0</v>
      </c>
      <c r="Q16" s="362">
        <f t="shared" si="7"/>
        <v>0</v>
      </c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2"/>
      <c r="AD16" s="362">
        <f t="shared" si="3"/>
        <v>0</v>
      </c>
    </row>
    <row r="17" spans="1:30">
      <c r="A17" s="356" t="s">
        <v>35</v>
      </c>
      <c r="B17" s="362">
        <f t="shared" si="6"/>
        <v>0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2"/>
      <c r="O17" s="362">
        <f t="shared" si="1"/>
        <v>0</v>
      </c>
      <c r="Q17" s="362">
        <f t="shared" si="7"/>
        <v>0</v>
      </c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2"/>
      <c r="AD17" s="362">
        <f t="shared" si="3"/>
        <v>0</v>
      </c>
    </row>
    <row r="18" spans="1:30">
      <c r="A18" s="356" t="s">
        <v>85</v>
      </c>
      <c r="B18" s="362">
        <f t="shared" ref="B18:O18" si="8">B8+SUM(B14:B17)</f>
        <v>0</v>
      </c>
      <c r="C18" s="362">
        <f t="shared" si="8"/>
        <v>0</v>
      </c>
      <c r="D18" s="362">
        <f t="shared" si="8"/>
        <v>0</v>
      </c>
      <c r="E18" s="362">
        <f t="shared" si="8"/>
        <v>0</v>
      </c>
      <c r="F18" s="362">
        <f t="shared" si="8"/>
        <v>0</v>
      </c>
      <c r="G18" s="362">
        <f t="shared" si="8"/>
        <v>0</v>
      </c>
      <c r="H18" s="362">
        <f t="shared" si="8"/>
        <v>0</v>
      </c>
      <c r="I18" s="362">
        <f t="shared" si="8"/>
        <v>0</v>
      </c>
      <c r="J18" s="362">
        <f t="shared" si="8"/>
        <v>0</v>
      </c>
      <c r="K18" s="362">
        <f t="shared" si="8"/>
        <v>0</v>
      </c>
      <c r="L18" s="362">
        <f t="shared" si="8"/>
        <v>0</v>
      </c>
      <c r="M18" s="362">
        <f t="shared" si="8"/>
        <v>0</v>
      </c>
      <c r="N18" s="362">
        <f t="shared" si="8"/>
        <v>0</v>
      </c>
      <c r="O18" s="362">
        <f t="shared" si="8"/>
        <v>0</v>
      </c>
      <c r="Q18" s="362">
        <f t="shared" ref="Q18:AD18" si="9">Q8+SUM(Q14:Q17)</f>
        <v>0</v>
      </c>
      <c r="R18" s="362">
        <f t="shared" si="9"/>
        <v>0</v>
      </c>
      <c r="S18" s="362">
        <f t="shared" si="9"/>
        <v>0</v>
      </c>
      <c r="T18" s="362">
        <f t="shared" si="9"/>
        <v>0</v>
      </c>
      <c r="U18" s="362">
        <f t="shared" si="9"/>
        <v>0</v>
      </c>
      <c r="V18" s="362">
        <f t="shared" si="9"/>
        <v>0</v>
      </c>
      <c r="W18" s="362">
        <f t="shared" si="9"/>
        <v>0</v>
      </c>
      <c r="X18" s="362">
        <f t="shared" si="9"/>
        <v>0</v>
      </c>
      <c r="Y18" s="362">
        <f t="shared" si="9"/>
        <v>0</v>
      </c>
      <c r="Z18" s="362">
        <f t="shared" si="9"/>
        <v>0</v>
      </c>
      <c r="AA18" s="362">
        <f t="shared" si="9"/>
        <v>0</v>
      </c>
      <c r="AB18" s="362">
        <f t="shared" si="9"/>
        <v>0</v>
      </c>
      <c r="AC18" s="362">
        <f t="shared" si="9"/>
        <v>0</v>
      </c>
      <c r="AD18" s="362">
        <f t="shared" si="9"/>
        <v>0</v>
      </c>
    </row>
    <row r="19" spans="1:30" s="357" customFormat="1">
      <c r="A19" s="357" t="s">
        <v>84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59"/>
      <c r="O19" s="359">
        <f>O18-Ф2!N21</f>
        <v>0</v>
      </c>
      <c r="AD19" s="358">
        <f>AD18-Ф2!O21</f>
        <v>0</v>
      </c>
    </row>
    <row r="20" spans="1:30">
      <c r="O20" s="360"/>
    </row>
    <row r="22" spans="1:30">
      <c r="O22" s="361"/>
    </row>
  </sheetData>
  <customSheetViews>
    <customSheetView guid="{81D29F22-0945-4735-81E6-26CDBA62C7DA}" scale="80" fitToPage="1">
      <pane xSplit="1" ySplit="6" topLeftCell="B22" activePane="bottomRight" state="frozen"/>
      <selection pane="bottomRight" activeCell="L43" sqref="L43"/>
      <pageMargins left="0.70866141732283472" right="0.16" top="0.74803149606299213" bottom="0.74803149606299213" header="0.31496062992125984" footer="0.31496062992125984"/>
      <pageSetup paperSize="9" scale="68" orientation="portrait" r:id="rId1"/>
      <headerFooter>
        <oddHeader>&amp;R&amp;A</oddHeader>
      </headerFooter>
    </customSheetView>
    <customSheetView guid="{E0BB918B-ACEA-4F4E-8E3C-EB80942F9247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2"/>
      <headerFooter>
        <oddHeader>&amp;R&amp;A</oddHeader>
      </headerFooter>
    </customSheetView>
    <customSheetView guid="{C2B0B36C-1C0B-4123-9A3E-6DB482469241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3"/>
      <headerFooter>
        <oddHeader>&amp;R&amp;A</oddHeader>
      </headerFooter>
    </customSheetView>
    <customSheetView guid="{7A31273F-207E-444E-8C25-D82EFC1D2DE6}" scale="80" fitToPage="1">
      <pane xSplit="1" ySplit="6" topLeftCell="B31" activePane="bottomRight" state="frozen"/>
      <selection pane="bottomRight" activeCell="L54" sqref="L54"/>
      <pageMargins left="0.70866141732283472" right="0.16" top="0.74803149606299213" bottom="0.74803149606299213" header="0.31496062992125984" footer="0.31496062992125984"/>
      <pageSetup paperSize="9" scale="73" orientation="portrait" r:id="rId4"/>
      <headerFooter>
        <oddHeader>&amp;R&amp;A</oddHeader>
      </headerFooter>
    </customSheetView>
    <customSheetView guid="{C8A39D3E-4B25-4973-B20C-1A54BBA67784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5"/>
      <headerFooter>
        <oddHeader>&amp;R&amp;A</oddHeader>
      </headerFooter>
    </customSheetView>
    <customSheetView guid="{E3262EA8-562E-44B9-BFFB-5EBC5B22F19B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6"/>
      <headerFooter>
        <oddHeader>&amp;R&amp;A</oddHeader>
      </headerFooter>
    </customSheetView>
    <customSheetView guid="{4460BCD8-3C05-426E-9698-F6820D55EEE3}" scale="80" fitToPage="1">
      <pane xSplit="1" ySplit="6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7"/>
      <headerFooter>
        <oddHeader>&amp;R&amp;A</oddHeader>
      </headerFooter>
    </customSheetView>
    <customSheetView guid="{E843BED6-98D2-4548-8F77-8587DAFD58DB}" scale="80" fitToPage="1">
      <pane xSplit="1" ySplit="6" topLeftCell="B44" activePane="bottomRight" state="frozen"/>
      <selection pane="bottomRight" activeCell="J1" sqref="J1:J65536"/>
      <pageMargins left="0.70866141732283472" right="0.16" top="0.74803149606299213" bottom="0.74803149606299213" header="0.31496062992125984" footer="0.31496062992125984"/>
      <pageSetup paperSize="9" scale="50" orientation="portrait" r:id="rId8"/>
      <headerFooter>
        <oddHeader>&amp;R&amp;A</oddHeader>
      </headerFooter>
    </customSheetView>
    <customSheetView guid="{159DED50-27A3-44BF-8DB3-06D9C539FF21}" scale="80" fitToPage="1">
      <pane xSplit="1" ySplit="6" topLeftCell="B44" activePane="bottomRight" state="frozen"/>
      <selection pane="bottomRight" activeCell="J1" sqref="J1:J65536"/>
      <pageMargins left="0.70866141732283472" right="0.16" top="0.74803149606299213" bottom="0.74803149606299213" header="0.31496062992125984" footer="0.31496062992125984"/>
      <pageSetup paperSize="9" scale="50" orientation="portrait" r:id="rId9"/>
      <headerFooter>
        <oddHeader>&amp;R&amp;A</oddHeader>
      </headerFooter>
    </customSheetView>
    <customSheetView guid="{87915686-77E2-4B84-B7FB-E89F8B58248E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0" orientation="portrait" r:id="rId10"/>
      <headerFooter>
        <oddHeader>&amp;R&amp;A</oddHeader>
      </headerFooter>
    </customSheetView>
    <customSheetView guid="{94334BC8-2570-42B8-ADF7-19ADBBFA26CF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50" orientation="portrait" r:id="rId11"/>
      <headerFooter>
        <oddHeader>&amp;R&amp;A</oddHeader>
      </headerFooter>
    </customSheetView>
    <customSheetView guid="{843E3735-A41C-45FE-B6BE-B364410D83B8}" scale="80" fitToPage="1">
      <pane xSplit="1" ySplit="6" topLeftCell="B7" activePane="bottomRight" state="frozen"/>
      <selection pane="bottomRight" activeCell="B25" sqref="B25"/>
      <pageMargins left="0.70866141732283472" right="0.16" top="0.74803149606299213" bottom="0.74803149606299213" header="0.31496062992125984" footer="0.31496062992125984"/>
      <pageSetup paperSize="9" scale="50" orientation="portrait" r:id="rId12"/>
      <headerFooter>
        <oddHeader>&amp;R&amp;A</oddHeader>
      </headerFooter>
    </customSheetView>
    <customSheetView guid="{E2AF14BB-5756-4F81-A3D1-3FDB97C16A82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46" orientation="portrait" r:id="rId13"/>
      <headerFooter>
        <oddHeader>&amp;R&amp;A</oddHeader>
      </headerFooter>
    </customSheetView>
    <customSheetView guid="{BE06D538-290D-4079-93F4-60C05A59A225}" scale="80" fitToPage="1">
      <pane xSplit="1" ySplit="6" topLeftCell="B44" activePane="bottomRight" state="frozen"/>
      <selection pane="bottomRight" activeCell="J1" sqref="J1:J65536"/>
      <pageMargins left="0.70866141732283472" right="0.16" top="0.74803149606299213" bottom="0.74803149606299213" header="0.31496062992125984" footer="0.31496062992125984"/>
      <pageSetup paperSize="9" scale="50" orientation="portrait" r:id="rId14"/>
      <headerFooter>
        <oddHeader>&amp;R&amp;A</oddHeader>
      </headerFooter>
    </customSheetView>
    <customSheetView guid="{8958B95F-87BB-49D0-9D17-E99FA44EF787}" scale="80" showPageBreaks="1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15"/>
      <headerFooter>
        <oddHeader>&amp;R&amp;A</oddHeader>
      </headerFooter>
    </customSheetView>
    <customSheetView guid="{6E44FAEB-0855-4681-A45E-7FADABB231D2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16"/>
      <headerFooter>
        <oddHeader>&amp;R&amp;A</oddHeader>
      </headerFooter>
    </customSheetView>
    <customSheetView guid="{7E8C0B39-39D5-4096-B875-40BF42C14E0E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17"/>
      <headerFooter>
        <oddHeader>&amp;R&amp;A</oddHeader>
      </headerFooter>
    </customSheetView>
    <customSheetView guid="{CBD9DADC-E79F-4421-8A82-E1F2B688DDC7}" scale="80" fitToPage="1">
      <pane xSplit="1" ySplit="6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18"/>
      <headerFooter>
        <oddHeader>&amp;R&amp;A</oddHeader>
      </headerFooter>
    </customSheetView>
    <customSheetView guid="{2B410D3A-79CA-4E8B-9CF8-5B7CC826175F}" scale="80" fitToPage="1">
      <pane xSplit="1" ySplit="6" topLeftCell="B40" activePane="bottomRight" state="frozen"/>
      <selection pane="bottomRight" activeCell="E56" sqref="E56"/>
      <pageMargins left="0.70866141732283472" right="0.16" top="0.74803149606299213" bottom="0.74803149606299213" header="0.31496062992125984" footer="0.31496062992125984"/>
      <pageSetup paperSize="9" scale="73" orientation="portrait" r:id="rId19"/>
      <headerFooter>
        <oddHeader>&amp;R&amp;A</oddHeader>
      </headerFooter>
    </customSheetView>
    <customSheetView guid="{C679A073-3AE9-4FC6-92A9-334CBF9E7A2C}" scale="80" showPageBreaks="1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68" orientation="portrait" r:id="rId20"/>
      <headerFooter>
        <oddHeader>&amp;R&amp;A</oddHeader>
      </headerFooter>
    </customSheetView>
    <customSheetView guid="{041E904B-4F41-415B-AE95-132E553AADD6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21"/>
      <headerFooter>
        <oddHeader>&amp;R&amp;A</oddHeader>
      </headerFooter>
    </customSheetView>
    <customSheetView guid="{206C269F-A6AD-4642-8668-A679CCE59AC6}" scale="80" fitToPage="1">
      <pane xSplit="1" ySplit="6" topLeftCell="B23" activePane="bottomRight" state="frozen"/>
      <selection pane="bottomRight" activeCell="A4" sqref="A4"/>
      <pageMargins left="0.70866141732283472" right="0.16" top="0.74803149606299213" bottom="0.74803149606299213" header="0.31496062992125984" footer="0.31496062992125984"/>
      <pageSetup paperSize="9" scale="73" orientation="portrait" r:id="rId22"/>
      <headerFooter>
        <oddHeader>&amp;R&amp;A</oddHeader>
      </headerFooter>
    </customSheetView>
    <customSheetView guid="{362EDAC2-EB25-4F5D-8336-31886027AAFB}" scale="80" fitToPage="1">
      <pane xSplit="1" ySplit="7" topLeftCell="B44" activePane="bottomRight" state="frozen"/>
      <selection pane="bottomRight" activeCell="C14" sqref="C14"/>
      <pageMargins left="0.70866141732283472" right="0.16" top="0.74803149606299213" bottom="0.74803149606299213" header="0.31496062992125984" footer="0.31496062992125984"/>
      <pageSetup paperSize="9" scale="73" orientation="portrait" r:id="rId23"/>
      <headerFooter>
        <oddHeader>&amp;R&amp;A</oddHeader>
      </headerFooter>
    </customSheetView>
    <customSheetView guid="{6B7697D3-444F-4B6E-9B68-E1CCEF2E3090}" scale="80" fitToPage="1">
      <pane xSplit="1" ySplit="7" topLeftCell="B29" activePane="bottomRight" state="frozen"/>
      <selection pane="bottomRight" activeCell="H14" sqref="H14"/>
      <pageMargins left="0.70866141732283472" right="0.16" top="0.74803149606299213" bottom="0.74803149606299213" header="0.31496062992125984" footer="0.31496062992125984"/>
      <pageSetup paperSize="9" scale="73" orientation="portrait" r:id="rId24"/>
      <headerFooter>
        <oddHeader>&amp;R&amp;A</oddHeader>
      </headerFooter>
    </customSheetView>
  </customSheetViews>
  <mergeCells count="3">
    <mergeCell ref="B6:O6"/>
    <mergeCell ref="A6:A7"/>
    <mergeCell ref="Q6:AD6"/>
  </mergeCells>
  <pageMargins left="0.70866141732283472" right="0.16" top="0.74803149606299213" bottom="0.74803149606299213" header="0.31496062992125984" footer="0.31496062992125984"/>
  <pageSetup paperSize="9" scale="29" orientation="portrait" r:id="rId25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O38"/>
  <sheetViews>
    <sheetView zoomScale="80" workbookViewId="0"/>
  </sheetViews>
  <sheetFormatPr defaultRowHeight="12" outlineLevelCol="1"/>
  <cols>
    <col min="1" max="1" width="68.42578125" style="344" bestFit="1" customWidth="1"/>
    <col min="2" max="2" width="12" style="344" customWidth="1"/>
    <col min="3" max="10" width="8" style="344" customWidth="1" outlineLevel="1"/>
    <col min="11" max="13" width="6.42578125" style="344" customWidth="1" outlineLevel="1"/>
    <col min="14" max="14" width="12" style="344" customWidth="1" outlineLevel="1"/>
    <col min="15" max="15" width="13.7109375" style="344" customWidth="1"/>
    <col min="16" max="16" width="2.85546875" style="344" customWidth="1"/>
    <col min="17" max="17" width="7.85546875" style="344" customWidth="1"/>
    <col min="18" max="16384" width="9.140625" style="344"/>
  </cols>
  <sheetData>
    <row r="1" spans="1:249" ht="12.75">
      <c r="A1" s="341" t="str">
        <f ca="1">RIGHT(CELL("filename",A1),LEN(CELL("filename",A1))-FIND("]",CELL("filename",A1),1))</f>
        <v>12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  <c r="FO1" s="380"/>
      <c r="FP1" s="380"/>
      <c r="FQ1" s="380"/>
      <c r="FR1" s="380"/>
      <c r="FS1" s="380"/>
      <c r="FT1" s="380"/>
      <c r="FU1" s="380"/>
      <c r="FV1" s="380"/>
      <c r="FW1" s="380"/>
      <c r="FX1" s="380"/>
      <c r="FY1" s="380"/>
      <c r="FZ1" s="380"/>
      <c r="GA1" s="380"/>
      <c r="GB1" s="380"/>
      <c r="GC1" s="380"/>
      <c r="GD1" s="380"/>
      <c r="GE1" s="380"/>
      <c r="GF1" s="380"/>
      <c r="GG1" s="380"/>
      <c r="GH1" s="380"/>
      <c r="GI1" s="380"/>
      <c r="GJ1" s="380"/>
      <c r="GK1" s="380"/>
      <c r="GL1" s="380"/>
      <c r="GM1" s="380"/>
      <c r="GN1" s="380"/>
      <c r="GO1" s="380"/>
      <c r="GP1" s="380"/>
      <c r="GQ1" s="380"/>
      <c r="GR1" s="380"/>
      <c r="GS1" s="380"/>
      <c r="GT1" s="380"/>
      <c r="GU1" s="380"/>
      <c r="GV1" s="380"/>
      <c r="GW1" s="380"/>
      <c r="GX1" s="380"/>
      <c r="GY1" s="380"/>
      <c r="GZ1" s="380"/>
      <c r="HA1" s="380"/>
      <c r="HB1" s="380"/>
      <c r="HC1" s="380"/>
      <c r="HD1" s="380"/>
      <c r="HE1" s="380"/>
      <c r="HF1" s="380"/>
      <c r="HG1" s="380"/>
      <c r="HH1" s="380"/>
      <c r="HI1" s="380"/>
      <c r="HJ1" s="380"/>
      <c r="HK1" s="380"/>
      <c r="HL1" s="380"/>
      <c r="HM1" s="380"/>
      <c r="HN1" s="380"/>
      <c r="HO1" s="380"/>
      <c r="HP1" s="380"/>
      <c r="HQ1" s="380"/>
      <c r="HR1" s="380"/>
      <c r="HS1" s="380"/>
      <c r="HT1" s="380"/>
      <c r="HU1" s="380"/>
      <c r="HV1" s="380"/>
      <c r="HW1" s="380"/>
      <c r="HX1" s="380"/>
      <c r="HY1" s="380"/>
      <c r="HZ1" s="380"/>
      <c r="IA1" s="380"/>
      <c r="IB1" s="380"/>
      <c r="IC1" s="380"/>
      <c r="ID1" s="380"/>
      <c r="IE1" s="380"/>
      <c r="IF1" s="380"/>
      <c r="IG1" s="380"/>
      <c r="IH1" s="380"/>
      <c r="II1" s="380"/>
      <c r="IJ1" s="380"/>
      <c r="IK1" s="380"/>
      <c r="IL1" s="380"/>
      <c r="IM1" s="380"/>
      <c r="IN1" s="380"/>
      <c r="IO1" s="380"/>
    </row>
    <row r="2" spans="1:249">
      <c r="A2" s="341">
        <f>Ф2!A22</f>
        <v>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0"/>
      <c r="GN2" s="380"/>
      <c r="GO2" s="380"/>
      <c r="GP2" s="380"/>
      <c r="GQ2" s="380"/>
      <c r="GR2" s="380"/>
      <c r="GS2" s="380"/>
      <c r="GT2" s="380"/>
      <c r="GU2" s="380"/>
      <c r="GV2" s="380"/>
      <c r="GW2" s="380"/>
      <c r="GX2" s="380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  <c r="IO2" s="380"/>
    </row>
    <row r="3" spans="1:249" ht="12.75">
      <c r="A3" s="366" t="s">
        <v>457</v>
      </c>
      <c r="B3" s="393" t="str">
        <f>Ф1!C16</f>
        <v>Код строки</v>
      </c>
    </row>
    <row r="4" spans="1:249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249">
      <c r="A5" s="383"/>
      <c r="B5" s="746" t="s">
        <v>25</v>
      </c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Q5" s="746" t="s">
        <v>470</v>
      </c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</row>
    <row r="6" spans="1:249" ht="24">
      <c r="A6" s="36"/>
      <c r="B6" s="384" t="s">
        <v>64</v>
      </c>
      <c r="C6" s="339" t="s">
        <v>448</v>
      </c>
      <c r="D6" s="339" t="s">
        <v>449</v>
      </c>
      <c r="E6" s="339" t="s">
        <v>450</v>
      </c>
      <c r="F6" s="339" t="s">
        <v>451</v>
      </c>
      <c r="G6" s="339" t="s">
        <v>452</v>
      </c>
      <c r="H6" s="339" t="s">
        <v>453</v>
      </c>
      <c r="I6" s="339" t="s">
        <v>454</v>
      </c>
      <c r="J6" s="339" t="s">
        <v>455</v>
      </c>
      <c r="K6" s="339" t="s">
        <v>456</v>
      </c>
      <c r="L6" s="394"/>
      <c r="M6" s="385"/>
      <c r="N6" s="386" t="s">
        <v>65</v>
      </c>
      <c r="O6" s="387" t="s">
        <v>85</v>
      </c>
      <c r="Q6" s="384" t="s">
        <v>64</v>
      </c>
      <c r="R6" s="339" t="s">
        <v>448</v>
      </c>
      <c r="S6" s="339" t="s">
        <v>449</v>
      </c>
      <c r="T6" s="339" t="s">
        <v>450</v>
      </c>
      <c r="U6" s="339" t="s">
        <v>451</v>
      </c>
      <c r="V6" s="339" t="s">
        <v>452</v>
      </c>
      <c r="W6" s="339" t="s">
        <v>453</v>
      </c>
      <c r="X6" s="339" t="s">
        <v>454</v>
      </c>
      <c r="Y6" s="339" t="s">
        <v>455</v>
      </c>
      <c r="Z6" s="339" t="s">
        <v>456</v>
      </c>
      <c r="AA6" s="394"/>
      <c r="AB6" s="385"/>
      <c r="AC6" s="386" t="s">
        <v>65</v>
      </c>
      <c r="AD6" s="387" t="s">
        <v>85</v>
      </c>
    </row>
    <row r="7" spans="1:249">
      <c r="A7" s="395" t="s">
        <v>152</v>
      </c>
      <c r="B7" s="398">
        <f t="shared" ref="B7:B35" si="0">SUM(C7:M7)</f>
        <v>0</v>
      </c>
      <c r="C7" s="399">
        <f>C8+C16+C20</f>
        <v>0</v>
      </c>
      <c r="D7" s="399">
        <f t="shared" ref="D7:M7" si="1">D8+D16+D20</f>
        <v>0</v>
      </c>
      <c r="E7" s="399">
        <f t="shared" si="1"/>
        <v>0</v>
      </c>
      <c r="F7" s="399">
        <f t="shared" si="1"/>
        <v>0</v>
      </c>
      <c r="G7" s="399">
        <f t="shared" si="1"/>
        <v>0</v>
      </c>
      <c r="H7" s="399">
        <f t="shared" si="1"/>
        <v>0</v>
      </c>
      <c r="I7" s="399">
        <f t="shared" si="1"/>
        <v>0</v>
      </c>
      <c r="J7" s="399">
        <f t="shared" si="1"/>
        <v>0</v>
      </c>
      <c r="K7" s="399">
        <f t="shared" si="1"/>
        <v>0</v>
      </c>
      <c r="L7" s="399">
        <f t="shared" si="1"/>
        <v>0</v>
      </c>
      <c r="M7" s="399">
        <f t="shared" si="1"/>
        <v>0</v>
      </c>
      <c r="N7" s="399">
        <f>N8+N16+N20</f>
        <v>0</v>
      </c>
      <c r="O7" s="399">
        <f>O8+O16+O20</f>
        <v>0</v>
      </c>
      <c r="Q7" s="398">
        <f t="shared" ref="Q7:Q35" si="2">SUM(R7:AB7)</f>
        <v>0</v>
      </c>
      <c r="R7" s="399">
        <f t="shared" ref="R7:AD7" si="3">R8+R16+R20</f>
        <v>0</v>
      </c>
      <c r="S7" s="399">
        <f t="shared" si="3"/>
        <v>0</v>
      </c>
      <c r="T7" s="399">
        <f t="shared" si="3"/>
        <v>0</v>
      </c>
      <c r="U7" s="399">
        <f t="shared" si="3"/>
        <v>0</v>
      </c>
      <c r="V7" s="399">
        <f t="shared" si="3"/>
        <v>0</v>
      </c>
      <c r="W7" s="399">
        <f t="shared" si="3"/>
        <v>0</v>
      </c>
      <c r="X7" s="399">
        <f t="shared" si="3"/>
        <v>0</v>
      </c>
      <c r="Y7" s="399">
        <f t="shared" si="3"/>
        <v>0</v>
      </c>
      <c r="Z7" s="399">
        <f t="shared" si="3"/>
        <v>0</v>
      </c>
      <c r="AA7" s="399">
        <f t="shared" si="3"/>
        <v>0</v>
      </c>
      <c r="AB7" s="399">
        <f t="shared" si="3"/>
        <v>0</v>
      </c>
      <c r="AC7" s="399">
        <f t="shared" si="3"/>
        <v>0</v>
      </c>
      <c r="AD7" s="399">
        <f t="shared" si="3"/>
        <v>0</v>
      </c>
    </row>
    <row r="8" spans="1:249">
      <c r="A8" s="388" t="s">
        <v>1</v>
      </c>
      <c r="B8" s="400">
        <f t="shared" si="0"/>
        <v>0</v>
      </c>
      <c r="C8" s="400">
        <f>SUM(C9:C15)</f>
        <v>0</v>
      </c>
      <c r="D8" s="400">
        <f t="shared" ref="D8:M8" si="4">SUM(D9:D15)</f>
        <v>0</v>
      </c>
      <c r="E8" s="400">
        <f t="shared" si="4"/>
        <v>0</v>
      </c>
      <c r="F8" s="400">
        <f t="shared" si="4"/>
        <v>0</v>
      </c>
      <c r="G8" s="400">
        <f t="shared" si="4"/>
        <v>0</v>
      </c>
      <c r="H8" s="400">
        <f t="shared" si="4"/>
        <v>0</v>
      </c>
      <c r="I8" s="400">
        <f t="shared" si="4"/>
        <v>0</v>
      </c>
      <c r="J8" s="400">
        <f t="shared" si="4"/>
        <v>0</v>
      </c>
      <c r="K8" s="400">
        <f t="shared" si="4"/>
        <v>0</v>
      </c>
      <c r="L8" s="400">
        <f t="shared" si="4"/>
        <v>0</v>
      </c>
      <c r="M8" s="400">
        <f t="shared" si="4"/>
        <v>0</v>
      </c>
      <c r="N8" s="400">
        <f>SUM(N9:N15)</f>
        <v>0</v>
      </c>
      <c r="O8" s="400">
        <f>SUM(O9:O15)</f>
        <v>0</v>
      </c>
      <c r="Q8" s="400">
        <f t="shared" si="2"/>
        <v>0</v>
      </c>
      <c r="R8" s="400">
        <f t="shared" ref="R8:AD8" si="5">SUM(R9:R15)</f>
        <v>0</v>
      </c>
      <c r="S8" s="400">
        <f t="shared" si="5"/>
        <v>0</v>
      </c>
      <c r="T8" s="400">
        <f t="shared" si="5"/>
        <v>0</v>
      </c>
      <c r="U8" s="400">
        <f t="shared" si="5"/>
        <v>0</v>
      </c>
      <c r="V8" s="400">
        <f t="shared" si="5"/>
        <v>0</v>
      </c>
      <c r="W8" s="400">
        <f t="shared" si="5"/>
        <v>0</v>
      </c>
      <c r="X8" s="400">
        <f t="shared" si="5"/>
        <v>0</v>
      </c>
      <c r="Y8" s="400">
        <f t="shared" si="5"/>
        <v>0</v>
      </c>
      <c r="Z8" s="400">
        <f t="shared" si="5"/>
        <v>0</v>
      </c>
      <c r="AA8" s="400">
        <f t="shared" si="5"/>
        <v>0</v>
      </c>
      <c r="AB8" s="400">
        <f t="shared" si="5"/>
        <v>0</v>
      </c>
      <c r="AC8" s="400">
        <f t="shared" si="5"/>
        <v>0</v>
      </c>
      <c r="AD8" s="400">
        <f t="shared" si="5"/>
        <v>0</v>
      </c>
    </row>
    <row r="9" spans="1:249" ht="12.75">
      <c r="A9" s="389" t="s">
        <v>10</v>
      </c>
      <c r="B9" s="400">
        <f t="shared" si="0"/>
        <v>0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>
        <f t="shared" ref="O9:O15" si="6">B9+N9</f>
        <v>0</v>
      </c>
      <c r="Q9" s="400">
        <f t="shared" si="2"/>
        <v>0</v>
      </c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>
        <f t="shared" ref="AD9:AD15" si="7">Q9+AC9</f>
        <v>0</v>
      </c>
    </row>
    <row r="10" spans="1:249" ht="12.75">
      <c r="A10" s="389" t="s">
        <v>7</v>
      </c>
      <c r="B10" s="400">
        <f t="shared" si="0"/>
        <v>0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>
        <f t="shared" si="6"/>
        <v>0</v>
      </c>
      <c r="Q10" s="400">
        <f t="shared" si="2"/>
        <v>0</v>
      </c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>
        <f t="shared" si="7"/>
        <v>0</v>
      </c>
    </row>
    <row r="11" spans="1:249" ht="12.75">
      <c r="A11" s="389" t="s">
        <v>72</v>
      </c>
      <c r="B11" s="400">
        <f t="shared" si="0"/>
        <v>0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>
        <f t="shared" si="6"/>
        <v>0</v>
      </c>
      <c r="Q11" s="400">
        <f t="shared" si="2"/>
        <v>0</v>
      </c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>
        <f t="shared" si="7"/>
        <v>0</v>
      </c>
    </row>
    <row r="12" spans="1:249" ht="12.75">
      <c r="A12" s="389" t="s">
        <v>46</v>
      </c>
      <c r="B12" s="400">
        <f t="shared" si="0"/>
        <v>0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>
        <f t="shared" si="6"/>
        <v>0</v>
      </c>
      <c r="Q12" s="400">
        <f t="shared" si="2"/>
        <v>0</v>
      </c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>
        <f t="shared" si="7"/>
        <v>0</v>
      </c>
    </row>
    <row r="13" spans="1:249" ht="12.75">
      <c r="A13" s="389" t="s">
        <v>47</v>
      </c>
      <c r="B13" s="400">
        <f t="shared" si="0"/>
        <v>0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>
        <f t="shared" si="6"/>
        <v>0</v>
      </c>
      <c r="Q13" s="400">
        <f t="shared" si="2"/>
        <v>0</v>
      </c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>
        <f t="shared" si="7"/>
        <v>0</v>
      </c>
    </row>
    <row r="14" spans="1:249" ht="12.75">
      <c r="A14" s="389" t="s">
        <v>16</v>
      </c>
      <c r="B14" s="400">
        <f t="shared" si="0"/>
        <v>0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>
        <f t="shared" si="6"/>
        <v>0</v>
      </c>
      <c r="Q14" s="400">
        <f t="shared" si="2"/>
        <v>0</v>
      </c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>
        <f t="shared" si="7"/>
        <v>0</v>
      </c>
    </row>
    <row r="15" spans="1:249" ht="12.75">
      <c r="A15" s="389" t="s">
        <v>67</v>
      </c>
      <c r="B15" s="400">
        <f t="shared" si="0"/>
        <v>0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>
        <f t="shared" si="6"/>
        <v>0</v>
      </c>
      <c r="Q15" s="400">
        <f t="shared" si="2"/>
        <v>0</v>
      </c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>
        <f t="shared" si="7"/>
        <v>0</v>
      </c>
    </row>
    <row r="16" spans="1:249">
      <c r="A16" s="388" t="s">
        <v>2</v>
      </c>
      <c r="B16" s="400">
        <f t="shared" si="0"/>
        <v>0</v>
      </c>
      <c r="C16" s="400">
        <f>SUM(C17:C19)</f>
        <v>0</v>
      </c>
      <c r="D16" s="400">
        <f t="shared" ref="D16:M16" si="8">SUM(D17:D19)</f>
        <v>0</v>
      </c>
      <c r="E16" s="400">
        <f t="shared" si="8"/>
        <v>0</v>
      </c>
      <c r="F16" s="400">
        <f t="shared" si="8"/>
        <v>0</v>
      </c>
      <c r="G16" s="400">
        <f t="shared" si="8"/>
        <v>0</v>
      </c>
      <c r="H16" s="400">
        <f t="shared" si="8"/>
        <v>0</v>
      </c>
      <c r="I16" s="400">
        <f t="shared" si="8"/>
        <v>0</v>
      </c>
      <c r="J16" s="400">
        <f t="shared" si="8"/>
        <v>0</v>
      </c>
      <c r="K16" s="400">
        <f t="shared" si="8"/>
        <v>0</v>
      </c>
      <c r="L16" s="400">
        <f t="shared" si="8"/>
        <v>0</v>
      </c>
      <c r="M16" s="400">
        <f t="shared" si="8"/>
        <v>0</v>
      </c>
      <c r="N16" s="400">
        <f>SUM(N17:N19)</f>
        <v>0</v>
      </c>
      <c r="O16" s="400">
        <f>SUM(O17:O19)</f>
        <v>0</v>
      </c>
      <c r="Q16" s="400">
        <f t="shared" si="2"/>
        <v>0</v>
      </c>
      <c r="R16" s="400">
        <f t="shared" ref="R16:AD16" si="9">SUM(R17:R19)</f>
        <v>0</v>
      </c>
      <c r="S16" s="400">
        <f t="shared" si="9"/>
        <v>0</v>
      </c>
      <c r="T16" s="400">
        <f t="shared" si="9"/>
        <v>0</v>
      </c>
      <c r="U16" s="400">
        <f t="shared" si="9"/>
        <v>0</v>
      </c>
      <c r="V16" s="400">
        <f t="shared" si="9"/>
        <v>0</v>
      </c>
      <c r="W16" s="400">
        <f t="shared" si="9"/>
        <v>0</v>
      </c>
      <c r="X16" s="400">
        <f t="shared" si="9"/>
        <v>0</v>
      </c>
      <c r="Y16" s="400">
        <f t="shared" si="9"/>
        <v>0</v>
      </c>
      <c r="Z16" s="400">
        <f t="shared" si="9"/>
        <v>0</v>
      </c>
      <c r="AA16" s="400">
        <f t="shared" si="9"/>
        <v>0</v>
      </c>
      <c r="AB16" s="400">
        <f t="shared" si="9"/>
        <v>0</v>
      </c>
      <c r="AC16" s="400">
        <f t="shared" si="9"/>
        <v>0</v>
      </c>
      <c r="AD16" s="400">
        <f t="shared" si="9"/>
        <v>0</v>
      </c>
    </row>
    <row r="17" spans="1:30" ht="12.75">
      <c r="A17" s="389" t="s">
        <v>82</v>
      </c>
      <c r="B17" s="400">
        <f t="shared" si="0"/>
        <v>0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>
        <f>B17+N17</f>
        <v>0</v>
      </c>
      <c r="Q17" s="400">
        <f t="shared" si="2"/>
        <v>0</v>
      </c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>
        <f>Q17+AC17</f>
        <v>0</v>
      </c>
    </row>
    <row r="18" spans="1:30" ht="12.75">
      <c r="A18" s="389" t="s">
        <v>73</v>
      </c>
      <c r="B18" s="400">
        <f t="shared" si="0"/>
        <v>0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>
        <f>B18+N18</f>
        <v>0</v>
      </c>
      <c r="Q18" s="400">
        <f t="shared" si="2"/>
        <v>0</v>
      </c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>
        <f>Q18+AC18</f>
        <v>0</v>
      </c>
    </row>
    <row r="19" spans="1:30" ht="12.75">
      <c r="A19" s="389" t="s">
        <v>444</v>
      </c>
      <c r="B19" s="400">
        <f t="shared" si="0"/>
        <v>0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>
        <f>B19+N19</f>
        <v>0</v>
      </c>
      <c r="Q19" s="400">
        <f t="shared" si="2"/>
        <v>0</v>
      </c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>
        <f>Q19+AC19</f>
        <v>0</v>
      </c>
    </row>
    <row r="20" spans="1:30" ht="12.75">
      <c r="A20" s="388" t="s">
        <v>136</v>
      </c>
      <c r="B20" s="400">
        <f t="shared" si="0"/>
        <v>0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>
        <f>B20+N20</f>
        <v>0</v>
      </c>
      <c r="Q20" s="400">
        <f t="shared" si="2"/>
        <v>0</v>
      </c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>
        <f>Q20+AC20</f>
        <v>0</v>
      </c>
    </row>
    <row r="21" spans="1:30">
      <c r="A21" s="396" t="s">
        <v>153</v>
      </c>
      <c r="B21" s="398">
        <f t="shared" si="0"/>
        <v>0</v>
      </c>
      <c r="C21" s="399">
        <f>C22+C30+C34</f>
        <v>0</v>
      </c>
      <c r="D21" s="399">
        <f t="shared" ref="D21:N21" si="10">D22+D30+D34</f>
        <v>0</v>
      </c>
      <c r="E21" s="399">
        <f t="shared" si="10"/>
        <v>0</v>
      </c>
      <c r="F21" s="399">
        <f t="shared" si="10"/>
        <v>0</v>
      </c>
      <c r="G21" s="399">
        <f t="shared" si="10"/>
        <v>0</v>
      </c>
      <c r="H21" s="399">
        <f t="shared" si="10"/>
        <v>0</v>
      </c>
      <c r="I21" s="399">
        <f t="shared" si="10"/>
        <v>0</v>
      </c>
      <c r="J21" s="399">
        <f t="shared" si="10"/>
        <v>0</v>
      </c>
      <c r="K21" s="399">
        <f t="shared" si="10"/>
        <v>0</v>
      </c>
      <c r="L21" s="399">
        <f t="shared" si="10"/>
        <v>0</v>
      </c>
      <c r="M21" s="399">
        <f t="shared" si="10"/>
        <v>0</v>
      </c>
      <c r="N21" s="399">
        <f t="shared" si="10"/>
        <v>0</v>
      </c>
      <c r="O21" s="399">
        <f>O22+O30+O34</f>
        <v>0</v>
      </c>
      <c r="Q21" s="398">
        <f t="shared" si="2"/>
        <v>0</v>
      </c>
      <c r="R21" s="399">
        <f t="shared" ref="R21:AD21" si="11">R22+R30+R34</f>
        <v>0</v>
      </c>
      <c r="S21" s="399">
        <f t="shared" si="11"/>
        <v>0</v>
      </c>
      <c r="T21" s="399">
        <f t="shared" si="11"/>
        <v>0</v>
      </c>
      <c r="U21" s="399">
        <f t="shared" si="11"/>
        <v>0</v>
      </c>
      <c r="V21" s="399">
        <f t="shared" si="11"/>
        <v>0</v>
      </c>
      <c r="W21" s="399">
        <f t="shared" si="11"/>
        <v>0</v>
      </c>
      <c r="X21" s="399">
        <f t="shared" si="11"/>
        <v>0</v>
      </c>
      <c r="Y21" s="399">
        <f t="shared" si="11"/>
        <v>0</v>
      </c>
      <c r="Z21" s="399">
        <f t="shared" si="11"/>
        <v>0</v>
      </c>
      <c r="AA21" s="399">
        <f t="shared" si="11"/>
        <v>0</v>
      </c>
      <c r="AB21" s="399">
        <f t="shared" si="11"/>
        <v>0</v>
      </c>
      <c r="AC21" s="399">
        <f t="shared" si="11"/>
        <v>0</v>
      </c>
      <c r="AD21" s="399">
        <f t="shared" si="11"/>
        <v>0</v>
      </c>
    </row>
    <row r="22" spans="1:30">
      <c r="A22" s="388" t="s">
        <v>1</v>
      </c>
      <c r="B22" s="400">
        <f t="shared" si="0"/>
        <v>0</v>
      </c>
      <c r="C22" s="400">
        <f>SUM(C23:C29)</f>
        <v>0</v>
      </c>
      <c r="D22" s="400">
        <f t="shared" ref="D22:N22" si="12">SUM(D23:D29)</f>
        <v>0</v>
      </c>
      <c r="E22" s="400">
        <f t="shared" si="12"/>
        <v>0</v>
      </c>
      <c r="F22" s="400">
        <f t="shared" si="12"/>
        <v>0</v>
      </c>
      <c r="G22" s="400">
        <f t="shared" si="12"/>
        <v>0</v>
      </c>
      <c r="H22" s="400">
        <f t="shared" si="12"/>
        <v>0</v>
      </c>
      <c r="I22" s="400">
        <f t="shared" si="12"/>
        <v>0</v>
      </c>
      <c r="J22" s="400">
        <f t="shared" si="12"/>
        <v>0</v>
      </c>
      <c r="K22" s="400">
        <f t="shared" si="12"/>
        <v>0</v>
      </c>
      <c r="L22" s="400">
        <f t="shared" si="12"/>
        <v>0</v>
      </c>
      <c r="M22" s="400">
        <f t="shared" si="12"/>
        <v>0</v>
      </c>
      <c r="N22" s="400">
        <f t="shared" si="12"/>
        <v>0</v>
      </c>
      <c r="O22" s="400">
        <f>SUM(O23:O29)</f>
        <v>0</v>
      </c>
      <c r="Q22" s="400">
        <f t="shared" si="2"/>
        <v>0</v>
      </c>
      <c r="R22" s="400">
        <f t="shared" ref="R22:AD22" si="13">SUM(R23:R29)</f>
        <v>0</v>
      </c>
      <c r="S22" s="400">
        <f t="shared" si="13"/>
        <v>0</v>
      </c>
      <c r="T22" s="400">
        <f t="shared" si="13"/>
        <v>0</v>
      </c>
      <c r="U22" s="400">
        <f t="shared" si="13"/>
        <v>0</v>
      </c>
      <c r="V22" s="400">
        <f t="shared" si="13"/>
        <v>0</v>
      </c>
      <c r="W22" s="400">
        <f t="shared" si="13"/>
        <v>0</v>
      </c>
      <c r="X22" s="400">
        <f t="shared" si="13"/>
        <v>0</v>
      </c>
      <c r="Y22" s="400">
        <f t="shared" si="13"/>
        <v>0</v>
      </c>
      <c r="Z22" s="400">
        <f t="shared" si="13"/>
        <v>0</v>
      </c>
      <c r="AA22" s="400">
        <f t="shared" si="13"/>
        <v>0</v>
      </c>
      <c r="AB22" s="400">
        <f t="shared" si="13"/>
        <v>0</v>
      </c>
      <c r="AC22" s="400">
        <f t="shared" si="13"/>
        <v>0</v>
      </c>
      <c r="AD22" s="400">
        <f t="shared" si="13"/>
        <v>0</v>
      </c>
    </row>
    <row r="23" spans="1:30" ht="12.75">
      <c r="A23" s="389" t="s">
        <v>10</v>
      </c>
      <c r="B23" s="400">
        <f t="shared" si="0"/>
        <v>0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>
        <f t="shared" ref="O23:O29" si="14">B23+N23</f>
        <v>0</v>
      </c>
      <c r="Q23" s="400">
        <f t="shared" si="2"/>
        <v>0</v>
      </c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>
        <f t="shared" ref="AD23:AD29" si="15">Q23+AC23</f>
        <v>0</v>
      </c>
    </row>
    <row r="24" spans="1:30" ht="12.75">
      <c r="A24" s="389" t="s">
        <v>7</v>
      </c>
      <c r="B24" s="400">
        <f t="shared" si="0"/>
        <v>0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>
        <f t="shared" si="14"/>
        <v>0</v>
      </c>
      <c r="Q24" s="400">
        <f t="shared" si="2"/>
        <v>0</v>
      </c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>
        <f t="shared" si="15"/>
        <v>0</v>
      </c>
    </row>
    <row r="25" spans="1:30" ht="12.75">
      <c r="A25" s="389" t="s">
        <v>72</v>
      </c>
      <c r="B25" s="400">
        <f t="shared" si="0"/>
        <v>0</v>
      </c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>
        <f t="shared" si="14"/>
        <v>0</v>
      </c>
      <c r="Q25" s="400">
        <f t="shared" si="2"/>
        <v>0</v>
      </c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>
        <f t="shared" si="15"/>
        <v>0</v>
      </c>
    </row>
    <row r="26" spans="1:30" ht="12.75">
      <c r="A26" s="389" t="s">
        <v>46</v>
      </c>
      <c r="B26" s="400">
        <f t="shared" si="0"/>
        <v>0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>
        <f t="shared" si="14"/>
        <v>0</v>
      </c>
      <c r="Q26" s="400">
        <f t="shared" si="2"/>
        <v>0</v>
      </c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>
        <f t="shared" si="15"/>
        <v>0</v>
      </c>
    </row>
    <row r="27" spans="1:30" ht="12.75">
      <c r="A27" s="389" t="s">
        <v>47</v>
      </c>
      <c r="B27" s="400">
        <f t="shared" si="0"/>
        <v>0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>
        <f t="shared" si="14"/>
        <v>0</v>
      </c>
      <c r="Q27" s="400">
        <f t="shared" si="2"/>
        <v>0</v>
      </c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>
        <f t="shared" si="15"/>
        <v>0</v>
      </c>
    </row>
    <row r="28" spans="1:30" ht="12.75">
      <c r="A28" s="389" t="s">
        <v>16</v>
      </c>
      <c r="B28" s="400">
        <f t="shared" si="0"/>
        <v>0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>
        <f t="shared" si="14"/>
        <v>0</v>
      </c>
      <c r="Q28" s="400">
        <f t="shared" si="2"/>
        <v>0</v>
      </c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>
        <f t="shared" si="15"/>
        <v>0</v>
      </c>
    </row>
    <row r="29" spans="1:30" ht="12.75">
      <c r="A29" s="389" t="s">
        <v>67</v>
      </c>
      <c r="B29" s="400">
        <f t="shared" si="0"/>
        <v>0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>
        <f t="shared" si="14"/>
        <v>0</v>
      </c>
      <c r="Q29" s="400">
        <f t="shared" si="2"/>
        <v>0</v>
      </c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>
        <f t="shared" si="15"/>
        <v>0</v>
      </c>
    </row>
    <row r="30" spans="1:30">
      <c r="A30" s="388" t="s">
        <v>2</v>
      </c>
      <c r="B30" s="400">
        <f t="shared" si="0"/>
        <v>0</v>
      </c>
      <c r="C30" s="400">
        <f>SUM(C31:C33)</f>
        <v>0</v>
      </c>
      <c r="D30" s="400">
        <f t="shared" ref="D30:N30" si="16">SUM(D31:D33)</f>
        <v>0</v>
      </c>
      <c r="E30" s="400">
        <f t="shared" si="16"/>
        <v>0</v>
      </c>
      <c r="F30" s="400">
        <f t="shared" si="16"/>
        <v>0</v>
      </c>
      <c r="G30" s="400">
        <f t="shared" si="16"/>
        <v>0</v>
      </c>
      <c r="H30" s="400">
        <f t="shared" si="16"/>
        <v>0</v>
      </c>
      <c r="I30" s="400">
        <f t="shared" si="16"/>
        <v>0</v>
      </c>
      <c r="J30" s="400">
        <f t="shared" si="16"/>
        <v>0</v>
      </c>
      <c r="K30" s="400">
        <f t="shared" si="16"/>
        <v>0</v>
      </c>
      <c r="L30" s="400">
        <f t="shared" si="16"/>
        <v>0</v>
      </c>
      <c r="M30" s="400">
        <f t="shared" si="16"/>
        <v>0</v>
      </c>
      <c r="N30" s="400">
        <f t="shared" si="16"/>
        <v>0</v>
      </c>
      <c r="O30" s="400">
        <f>SUM(O31:O33)</f>
        <v>0</v>
      </c>
      <c r="Q30" s="400">
        <f t="shared" si="2"/>
        <v>0</v>
      </c>
      <c r="R30" s="400">
        <f t="shared" ref="R30:AD30" si="17">SUM(R31:R33)</f>
        <v>0</v>
      </c>
      <c r="S30" s="400">
        <f t="shared" si="17"/>
        <v>0</v>
      </c>
      <c r="T30" s="400">
        <f t="shared" si="17"/>
        <v>0</v>
      </c>
      <c r="U30" s="400">
        <f t="shared" si="17"/>
        <v>0</v>
      </c>
      <c r="V30" s="400">
        <f t="shared" si="17"/>
        <v>0</v>
      </c>
      <c r="W30" s="400">
        <f t="shared" si="17"/>
        <v>0</v>
      </c>
      <c r="X30" s="400">
        <f t="shared" si="17"/>
        <v>0</v>
      </c>
      <c r="Y30" s="400">
        <f t="shared" si="17"/>
        <v>0</v>
      </c>
      <c r="Z30" s="400">
        <f t="shared" si="17"/>
        <v>0</v>
      </c>
      <c r="AA30" s="400">
        <f t="shared" si="17"/>
        <v>0</v>
      </c>
      <c r="AB30" s="400">
        <f t="shared" si="17"/>
        <v>0</v>
      </c>
      <c r="AC30" s="400">
        <f t="shared" si="17"/>
        <v>0</v>
      </c>
      <c r="AD30" s="400">
        <f t="shared" si="17"/>
        <v>0</v>
      </c>
    </row>
    <row r="31" spans="1:30" ht="12.75">
      <c r="A31" s="389" t="s">
        <v>82</v>
      </c>
      <c r="B31" s="400">
        <f t="shared" si="0"/>
        <v>0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>
        <f>B31+N31</f>
        <v>0</v>
      </c>
      <c r="Q31" s="400">
        <f t="shared" si="2"/>
        <v>0</v>
      </c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>
        <f>Q31+AC31</f>
        <v>0</v>
      </c>
    </row>
    <row r="32" spans="1:30" ht="12.75">
      <c r="A32" s="389" t="s">
        <v>73</v>
      </c>
      <c r="B32" s="400">
        <f t="shared" si="0"/>
        <v>0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>
        <f>B32+N32</f>
        <v>0</v>
      </c>
      <c r="Q32" s="400">
        <f t="shared" si="2"/>
        <v>0</v>
      </c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>
        <f>Q32+AC32</f>
        <v>0</v>
      </c>
    </row>
    <row r="33" spans="1:30" ht="12.75">
      <c r="A33" s="389" t="s">
        <v>444</v>
      </c>
      <c r="B33" s="400">
        <f t="shared" si="0"/>
        <v>0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>
        <f>B33+N33</f>
        <v>0</v>
      </c>
      <c r="Q33" s="400">
        <f t="shared" si="2"/>
        <v>0</v>
      </c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>
        <f>Q33+AC33</f>
        <v>0</v>
      </c>
    </row>
    <row r="34" spans="1:30" ht="12.75">
      <c r="A34" s="388" t="s">
        <v>136</v>
      </c>
      <c r="B34" s="400">
        <f t="shared" si="0"/>
        <v>0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>
        <f>B34+N34</f>
        <v>0</v>
      </c>
      <c r="Q34" s="400">
        <f t="shared" si="2"/>
        <v>0</v>
      </c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>
        <f>Q34+AC34</f>
        <v>0</v>
      </c>
    </row>
    <row r="35" spans="1:30">
      <c r="A35" s="390" t="s">
        <v>154</v>
      </c>
      <c r="B35" s="400">
        <f t="shared" si="0"/>
        <v>0</v>
      </c>
      <c r="C35" s="401">
        <f>C7-C21</f>
        <v>0</v>
      </c>
      <c r="D35" s="401">
        <f t="shared" ref="D35:M35" si="18">D7-D21</f>
        <v>0</v>
      </c>
      <c r="E35" s="401">
        <f t="shared" si="18"/>
        <v>0</v>
      </c>
      <c r="F35" s="401">
        <f t="shared" si="18"/>
        <v>0</v>
      </c>
      <c r="G35" s="401">
        <f t="shared" si="18"/>
        <v>0</v>
      </c>
      <c r="H35" s="401">
        <f t="shared" si="18"/>
        <v>0</v>
      </c>
      <c r="I35" s="401">
        <f t="shared" si="18"/>
        <v>0</v>
      </c>
      <c r="J35" s="401">
        <f t="shared" si="18"/>
        <v>0</v>
      </c>
      <c r="K35" s="401">
        <f t="shared" si="18"/>
        <v>0</v>
      </c>
      <c r="L35" s="401">
        <f t="shared" si="18"/>
        <v>0</v>
      </c>
      <c r="M35" s="401">
        <f t="shared" si="18"/>
        <v>0</v>
      </c>
      <c r="N35" s="401">
        <f>N7-N21</f>
        <v>0</v>
      </c>
      <c r="O35" s="401">
        <f>O7-O21</f>
        <v>0</v>
      </c>
      <c r="Q35" s="400">
        <f t="shared" si="2"/>
        <v>0</v>
      </c>
      <c r="R35" s="401">
        <f>R7-R21</f>
        <v>0</v>
      </c>
      <c r="S35" s="401">
        <f t="shared" ref="S35:AB35" si="19">S7-S21</f>
        <v>0</v>
      </c>
      <c r="T35" s="401">
        <f t="shared" si="19"/>
        <v>0</v>
      </c>
      <c r="U35" s="401">
        <f t="shared" si="19"/>
        <v>0</v>
      </c>
      <c r="V35" s="401">
        <f t="shared" si="19"/>
        <v>0</v>
      </c>
      <c r="W35" s="401">
        <f t="shared" si="19"/>
        <v>0</v>
      </c>
      <c r="X35" s="401">
        <f t="shared" si="19"/>
        <v>0</v>
      </c>
      <c r="Y35" s="401">
        <f t="shared" si="19"/>
        <v>0</v>
      </c>
      <c r="Z35" s="401">
        <f t="shared" si="19"/>
        <v>0</v>
      </c>
      <c r="AA35" s="401">
        <f t="shared" si="19"/>
        <v>0</v>
      </c>
      <c r="AB35" s="401">
        <f t="shared" si="19"/>
        <v>0</v>
      </c>
      <c r="AC35" s="401">
        <f>AC7-AC21</f>
        <v>0</v>
      </c>
      <c r="AD35" s="401">
        <f>AD7-AD21</f>
        <v>0</v>
      </c>
    </row>
    <row r="36" spans="1:30"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3">
        <f>O35-Ф2!N22</f>
        <v>0</v>
      </c>
      <c r="AD36" s="397">
        <f>AD35-Ф2!O22</f>
        <v>0</v>
      </c>
    </row>
    <row r="37" spans="1:30" s="357" customFormat="1">
      <c r="O37" s="392"/>
    </row>
    <row r="38" spans="1:30">
      <c r="O38" s="391"/>
    </row>
  </sheetData>
  <customSheetViews>
    <customSheetView guid="{81D29F22-0945-4735-81E6-26CDBA62C7DA}" scale="80" fitToPage="1" topLeftCell="A13">
      <selection activeCell="N10" sqref="N10"/>
      <pageMargins left="0.70866141732283472" right="0.16" top="0.74803149606299213" bottom="0.74803149606299213" header="0.31496062992125984" footer="0.31496062992125984"/>
      <pageSetup paperSize="9" scale="72" orientation="portrait" r:id="rId1"/>
      <headerFooter>
        <oddHeader>&amp;R&amp;A</oddHeader>
      </headerFooter>
    </customSheetView>
    <customSheetView guid="{E0BB918B-ACEA-4F4E-8E3C-EB80942F9247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2"/>
      <headerFooter>
        <oddHeader>&amp;R&amp;A</oddHeader>
      </headerFooter>
    </customSheetView>
    <customSheetView guid="{C2B0B36C-1C0B-4123-9A3E-6DB482469241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3"/>
      <headerFooter>
        <oddHeader>&amp;R&amp;A</oddHeader>
      </headerFooter>
    </customSheetView>
    <customSheetView guid="{7A31273F-207E-444E-8C25-D82EFC1D2DE6}" scale="80" fitToPage="1" topLeftCell="A19">
      <selection activeCell="G47" sqref="G47"/>
      <pageMargins left="0.70866141732283472" right="0.16" top="0.74803149606299213" bottom="0.74803149606299213" header="0.31496062992125984" footer="0.31496062992125984"/>
      <pageSetup paperSize="9" scale="84" orientation="portrait" r:id="rId4"/>
      <headerFooter>
        <oddHeader>&amp;R&amp;A</oddHeader>
      </headerFooter>
    </customSheetView>
    <customSheetView guid="{C8A39D3E-4B25-4973-B20C-1A54BBA67784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5"/>
      <headerFooter>
        <oddHeader>&amp;R&amp;A</oddHeader>
      </headerFooter>
    </customSheetView>
    <customSheetView guid="{E3262EA8-562E-44B9-BFFB-5EBC5B22F19B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6"/>
      <headerFooter>
        <oddHeader>&amp;R&amp;A</oddHeader>
      </headerFooter>
    </customSheetView>
    <customSheetView guid="{4460BCD8-3C05-426E-9698-F6820D55EEE3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7"/>
      <headerFooter>
        <oddHeader>&amp;R&amp;A</oddHeader>
      </headerFooter>
    </customSheetView>
    <customSheetView guid="{E843BED6-98D2-4548-8F77-8587DAFD58DB}" scale="80" fitToPage="1">
      <selection activeCell="I1" sqref="I1:I65536"/>
      <pageMargins left="0.70866141732283472" right="0.16" top="0.74803149606299213" bottom="0.74803149606299213" header="0.31496062992125984" footer="0.31496062992125984"/>
      <pageSetup paperSize="9" scale="75" orientation="portrait" r:id="rId8"/>
      <headerFooter>
        <oddHeader>&amp;R&amp;A</oddHeader>
      </headerFooter>
    </customSheetView>
    <customSheetView guid="{159DED50-27A3-44BF-8DB3-06D9C539FF21}" scale="80" fitToPage="1">
      <selection activeCell="I1" sqref="I1:I65536"/>
      <pageMargins left="0.70866141732283472" right="0.16" top="0.74803149606299213" bottom="0.74803149606299213" header="0.31496062992125984" footer="0.31496062992125984"/>
      <pageSetup paperSize="9" scale="75" orientation="portrait" r:id="rId9"/>
      <headerFooter>
        <oddHeader>&amp;R&amp;A</oddHeader>
      </headerFooter>
    </customSheetView>
    <customSheetView guid="{87915686-77E2-4B84-B7FB-E89F8B58248E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75" orientation="portrait" r:id="rId10"/>
      <headerFooter>
        <oddHeader>&amp;R&amp;A</oddHeader>
      </headerFooter>
    </customSheetView>
    <customSheetView guid="{94334BC8-2570-42B8-ADF7-19ADBBFA26CF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75" orientation="portrait" r:id="rId11"/>
      <headerFooter>
        <oddHeader>&amp;R&amp;A</oddHeader>
      </headerFooter>
    </customSheetView>
    <customSheetView guid="{843E3735-A41C-45FE-B6BE-B364410D83B8}" scale="80" fitToPage="1">
      <selection activeCell="I5" sqref="I5:O39"/>
      <pageMargins left="0.70866141732283472" right="0.16" top="0.74803149606299213" bottom="0.74803149606299213" header="0.31496062992125984" footer="0.31496062992125984"/>
      <pageSetup paperSize="9" scale="75" orientation="portrait" r:id="rId12"/>
      <headerFooter>
        <oddHeader>&amp;R&amp;A</oddHeader>
      </headerFooter>
    </customSheetView>
    <customSheetView guid="{E2AF14BB-5756-4F81-A3D1-3FDB97C16A82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50" orientation="portrait" r:id="rId13"/>
      <headerFooter>
        <oddHeader>&amp;R&amp;A</oddHeader>
      </headerFooter>
    </customSheetView>
    <customSheetView guid="{BE06D538-290D-4079-93F4-60C05A59A225}" scale="80" fitToPage="1">
      <selection activeCell="I1" sqref="I1:I65536"/>
      <pageMargins left="0.70866141732283472" right="0.16" top="0.74803149606299213" bottom="0.74803149606299213" header="0.31496062992125984" footer="0.31496062992125984"/>
      <pageSetup paperSize="9" scale="75" orientation="portrait" r:id="rId14"/>
      <headerFooter>
        <oddHeader>&amp;R&amp;A</oddHeader>
      </headerFooter>
    </customSheetView>
    <customSheetView guid="{8958B95F-87BB-49D0-9D17-E99FA44EF787}" scale="80" showPageBreaks="1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15"/>
      <headerFooter>
        <oddHeader>&amp;R&amp;A</oddHeader>
      </headerFooter>
    </customSheetView>
    <customSheetView guid="{6E44FAEB-0855-4681-A45E-7FADABB231D2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16"/>
      <headerFooter>
        <oddHeader>&amp;R&amp;A</oddHeader>
      </headerFooter>
    </customSheetView>
    <customSheetView guid="{7E8C0B39-39D5-4096-B875-40BF42C14E0E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17"/>
      <headerFooter>
        <oddHeader>&amp;R&amp;A</oddHeader>
      </headerFooter>
    </customSheetView>
    <customSheetView guid="{CBD9DADC-E79F-4421-8A82-E1F2B688DDC7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18"/>
      <headerFooter>
        <oddHeader>&amp;R&amp;A</oddHeader>
      </headerFooter>
    </customSheetView>
    <customSheetView guid="{2B410D3A-79CA-4E8B-9CF8-5B7CC826175F}" scale="80" fitToPage="1" topLeftCell="A13">
      <selection activeCell="F36" sqref="F36"/>
      <pageMargins left="0.70866141732283472" right="0.16" top="0.74803149606299213" bottom="0.74803149606299213" header="0.31496062992125984" footer="0.31496062992125984"/>
      <pageSetup paperSize="9" scale="84" orientation="portrait" r:id="rId19"/>
      <headerFooter>
        <oddHeader>&amp;R&amp;A</oddHeader>
      </headerFooter>
    </customSheetView>
    <customSheetView guid="{C679A073-3AE9-4FC6-92A9-334CBF9E7A2C}" scale="80" showPageBreaks="1" fitToPage="1">
      <selection activeCell="C14" sqref="C14"/>
      <pageMargins left="0.70866141732283472" right="0.16" top="0.74803149606299213" bottom="0.74803149606299213" header="0.31496062992125984" footer="0.31496062992125984"/>
      <pageSetup paperSize="9" scale="72" orientation="portrait" r:id="rId20"/>
      <headerFooter>
        <oddHeader>&amp;R&amp;A</oddHeader>
      </headerFooter>
    </customSheetView>
    <customSheetView guid="{041E904B-4F41-415B-AE95-132E553AADD6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21"/>
      <headerFooter>
        <oddHeader>&amp;R&amp;A</oddHeader>
      </headerFooter>
    </customSheetView>
    <customSheetView guid="{206C269F-A6AD-4642-8668-A679CCE59AC6}" scale="80" fitToPage="1" topLeftCell="A13">
      <selection activeCell="A4" sqref="A4"/>
      <pageMargins left="0.70866141732283472" right="0.16" top="0.74803149606299213" bottom="0.74803149606299213" header="0.31496062992125984" footer="0.31496062992125984"/>
      <pageSetup paperSize="9" scale="84" orientation="portrait" r:id="rId22"/>
      <headerFooter>
        <oddHeader>&amp;R&amp;A</oddHeader>
      </headerFooter>
    </customSheetView>
    <customSheetView guid="{362EDAC2-EB25-4F5D-8336-31886027AAFB}" scale="80" fitToPage="1">
      <selection activeCell="C14" sqref="C14"/>
      <pageMargins left="0.70866141732283472" right="0.16" top="0.74803149606299213" bottom="0.74803149606299213" header="0.31496062992125984" footer="0.31496062992125984"/>
      <pageSetup paperSize="9" scale="84" orientation="portrait" r:id="rId23"/>
      <headerFooter>
        <oddHeader>&amp;R&amp;A</oddHeader>
      </headerFooter>
    </customSheetView>
    <customSheetView guid="{6B7697D3-444F-4B6E-9B68-E1CCEF2E3090}" scale="80" fitToPage="1">
      <selection activeCell="G33" sqref="G33"/>
      <pageMargins left="0.70866141732283472" right="0.16" top="0.74803149606299213" bottom="0.74803149606299213" header="0.31496062992125984" footer="0.31496062992125984"/>
      <pageSetup paperSize="9" scale="84" orientation="portrait" r:id="rId24"/>
      <headerFooter>
        <oddHeader>&amp;R&amp;A</oddHeader>
      </headerFooter>
    </customSheetView>
  </customSheetViews>
  <mergeCells count="2">
    <mergeCell ref="B5:O5"/>
    <mergeCell ref="Q5:AD5"/>
  </mergeCells>
  <pageMargins left="0.70866141732283472" right="0.16" top="0.74803149606299213" bottom="0.74803149606299213" header="0.31496062992125984" footer="0.31496062992125984"/>
  <pageSetup paperSize="9" scale="30" orientation="portrait" r:id="rId25"/>
  <headerFooter>
    <oddHeader>&amp;R&amp;A</oddHeader>
  </headerFooter>
  <ignoredErrors>
    <ignoredError sqref="O16 O30 AD16 AD30" formula="1"/>
    <ignoredError sqref="B32:B33 Q32:Q3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B215"/>
  <sheetViews>
    <sheetView workbookViewId="0">
      <pane xSplit="5" ySplit="4" topLeftCell="F25" activePane="bottomRight" state="frozen"/>
      <selection pane="topRight" activeCell="F1" sqref="F1"/>
      <selection pane="bottomLeft" activeCell="A5" sqref="A5"/>
      <selection pane="bottomRight" activeCell="G34" sqref="G34"/>
    </sheetView>
  </sheetViews>
  <sheetFormatPr defaultRowHeight="12.75"/>
  <cols>
    <col min="1" max="1" width="2.140625" style="118" customWidth="1"/>
    <col min="2" max="2" width="45.42578125" style="118" customWidth="1"/>
    <col min="3" max="3" width="7.140625" style="119" customWidth="1"/>
    <col min="4" max="4" width="11.85546875" style="120" customWidth="1"/>
    <col min="5" max="5" width="3.140625" style="121" customWidth="1"/>
    <col min="6" max="6" width="8" style="121" customWidth="1"/>
    <col min="7" max="7" width="7.7109375" style="121" customWidth="1"/>
    <col min="8" max="8" width="8" style="122" customWidth="1"/>
    <col min="9" max="9" width="10" style="121" customWidth="1"/>
    <col min="10" max="10" width="7.7109375" style="121" customWidth="1"/>
    <col min="11" max="11" width="5.42578125" style="121" customWidth="1"/>
    <col min="12" max="12" width="7.28515625" style="121" customWidth="1"/>
    <col min="13" max="13" width="10" style="121" customWidth="1"/>
    <col min="14" max="14" width="4.7109375" style="121" customWidth="1"/>
    <col min="15" max="15" width="7.85546875" style="121" customWidth="1"/>
    <col min="16" max="16" width="5.42578125" style="121" customWidth="1"/>
    <col min="17" max="17" width="7.7109375" style="121" customWidth="1"/>
    <col min="18" max="18" width="3.140625" style="122" customWidth="1"/>
    <col min="19" max="19" width="7.7109375" style="122" customWidth="1"/>
    <col min="20" max="20" width="10" style="122" customWidth="1"/>
    <col min="21" max="21" width="7.7109375" style="122" customWidth="1"/>
    <col min="22" max="23" width="12.5703125" style="122" customWidth="1"/>
    <col min="24" max="24" width="10" style="122" customWidth="1"/>
    <col min="25" max="25" width="12" style="122" bestFit="1" customWidth="1"/>
    <col min="26" max="26" width="15.85546875" style="118" customWidth="1"/>
    <col min="27" max="28" width="11.28515625" style="118" customWidth="1"/>
    <col min="29" max="16384" width="9.140625" style="118"/>
  </cols>
  <sheetData>
    <row r="1" spans="2:28">
      <c r="R1" s="748" t="s">
        <v>443</v>
      </c>
      <c r="S1" s="748"/>
      <c r="T1" s="748"/>
      <c r="U1" s="748"/>
      <c r="V1" s="748"/>
      <c r="W1" s="748"/>
      <c r="X1" s="748"/>
      <c r="Y1" s="123"/>
      <c r="Z1" s="124"/>
    </row>
    <row r="2" spans="2:28">
      <c r="B2" s="747" t="s">
        <v>441</v>
      </c>
      <c r="C2" s="747"/>
      <c r="D2" s="125" t="s">
        <v>440</v>
      </c>
      <c r="E2" s="126"/>
      <c r="F2" s="126"/>
      <c r="G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28">
      <c r="B3" s="127"/>
    </row>
    <row r="4" spans="2:28" ht="25.5">
      <c r="B4" s="128" t="s">
        <v>133</v>
      </c>
      <c r="C4" s="129" t="s">
        <v>131</v>
      </c>
      <c r="D4" s="130" t="s">
        <v>85</v>
      </c>
      <c r="E4" s="131"/>
      <c r="F4" s="132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3"/>
      <c r="S4" s="131"/>
      <c r="T4" s="131"/>
      <c r="U4" s="131"/>
      <c r="V4" s="129"/>
      <c r="W4" s="129"/>
      <c r="X4" s="128" t="s">
        <v>65</v>
      </c>
      <c r="Y4" s="128" t="s">
        <v>65</v>
      </c>
    </row>
    <row r="5" spans="2:28">
      <c r="B5" s="128"/>
      <c r="C5" s="129"/>
      <c r="D5" s="134"/>
      <c r="E5" s="135"/>
      <c r="F5" s="135"/>
      <c r="G5" s="135"/>
      <c r="H5" s="136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36"/>
      <c r="T5" s="136"/>
      <c r="U5" s="136"/>
      <c r="V5" s="136"/>
      <c r="W5" s="136"/>
      <c r="X5" s="136" t="s">
        <v>439</v>
      </c>
      <c r="Y5" s="136" t="s">
        <v>438</v>
      </c>
    </row>
    <row r="6" spans="2:28" ht="21">
      <c r="B6" s="137" t="s">
        <v>437</v>
      </c>
      <c r="C6" s="138">
        <v>1000</v>
      </c>
      <c r="D6" s="139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2:28">
      <c r="B7" s="137" t="s">
        <v>208</v>
      </c>
      <c r="C7" s="138">
        <v>1100</v>
      </c>
      <c r="D7" s="141">
        <f>SUM(D8:D12)+D13+D19</f>
        <v>0</v>
      </c>
      <c r="E7" s="142">
        <f t="shared" ref="E7:Y7" si="0">SUM(E8:E12)+E13+E19</f>
        <v>0</v>
      </c>
      <c r="F7" s="142">
        <f t="shared" si="0"/>
        <v>0</v>
      </c>
      <c r="G7" s="142">
        <f t="shared" si="0"/>
        <v>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42">
        <f t="shared" si="0"/>
        <v>0</v>
      </c>
      <c r="R7" s="142">
        <f t="shared" si="0"/>
        <v>0</v>
      </c>
      <c r="S7" s="142">
        <f t="shared" si="0"/>
        <v>0</v>
      </c>
      <c r="T7" s="142">
        <f t="shared" si="0"/>
        <v>0</v>
      </c>
      <c r="U7" s="142">
        <f t="shared" si="0"/>
        <v>0</v>
      </c>
      <c r="V7" s="142">
        <f t="shared" si="0"/>
        <v>0</v>
      </c>
      <c r="W7" s="142">
        <f t="shared" si="0"/>
        <v>0</v>
      </c>
      <c r="X7" s="142">
        <f>SUM(X8:X12)+X13+X19</f>
        <v>0</v>
      </c>
      <c r="Y7" s="142">
        <f t="shared" si="0"/>
        <v>0</v>
      </c>
      <c r="Z7" s="143">
        <f>D7-Ф3!P14</f>
        <v>0</v>
      </c>
      <c r="AA7" s="143">
        <f>SUM(E7:Y7)-D7</f>
        <v>0</v>
      </c>
      <c r="AB7" s="143">
        <f>D7-X7-Y7-H7-I7-J7-K7-L7-N7-O7-P7-Q7-R7-S7-T7-F7</f>
        <v>0</v>
      </c>
    </row>
    <row r="8" spans="2:28">
      <c r="B8" s="144" t="s">
        <v>436</v>
      </c>
      <c r="C8" s="145">
        <v>1110</v>
      </c>
      <c r="D8" s="146"/>
      <c r="E8" s="147"/>
      <c r="F8" s="147"/>
      <c r="G8" s="147"/>
      <c r="H8" s="148"/>
      <c r="I8" s="147"/>
      <c r="J8" s="147"/>
      <c r="K8" s="147"/>
      <c r="L8" s="147"/>
      <c r="M8" s="147"/>
      <c r="N8" s="147"/>
      <c r="O8" s="147"/>
      <c r="P8" s="147"/>
      <c r="Q8" s="147"/>
      <c r="R8" s="148"/>
      <c r="S8" s="148"/>
      <c r="T8" s="148"/>
      <c r="U8" s="148"/>
      <c r="V8" s="148"/>
      <c r="W8" s="148"/>
      <c r="X8" s="149">
        <f t="shared" ref="X8:X71" si="1">D8-H8-I8-J8-K8-L8-N8-O8-P8-Q8-R8-S8-T8</f>
        <v>0</v>
      </c>
      <c r="Y8" s="148"/>
      <c r="Z8" s="143">
        <f>D9+D8-Ф3!P16</f>
        <v>0</v>
      </c>
      <c r="AA8" s="143">
        <f t="shared" ref="AA8:AA58" si="2">SUM(E8:Y8)-D8</f>
        <v>0</v>
      </c>
      <c r="AB8" s="118">
        <f t="shared" ref="AB8:AB71" si="3">D8-X8-Y8-H8-I8-J8-K8-L8-N8-O8-P8-Q8-R8-S8-T8</f>
        <v>0</v>
      </c>
    </row>
    <row r="9" spans="2:28">
      <c r="B9" s="144" t="s">
        <v>435</v>
      </c>
      <c r="C9" s="145">
        <v>1120</v>
      </c>
      <c r="D9" s="146"/>
      <c r="E9" s="147"/>
      <c r="F9" s="147"/>
      <c r="G9" s="147"/>
      <c r="H9" s="148"/>
      <c r="I9" s="147"/>
      <c r="J9" s="147"/>
      <c r="K9" s="147"/>
      <c r="L9" s="147"/>
      <c r="M9" s="147"/>
      <c r="N9" s="147"/>
      <c r="O9" s="147"/>
      <c r="P9" s="147"/>
      <c r="Q9" s="147"/>
      <c r="R9" s="148"/>
      <c r="S9" s="148"/>
      <c r="T9" s="148"/>
      <c r="U9" s="148"/>
      <c r="V9" s="148"/>
      <c r="W9" s="148"/>
      <c r="X9" s="149">
        <f t="shared" si="1"/>
        <v>0</v>
      </c>
      <c r="Y9" s="148"/>
      <c r="Z9" s="143">
        <v>0</v>
      </c>
      <c r="AA9" s="143">
        <f t="shared" si="2"/>
        <v>0</v>
      </c>
      <c r="AB9" s="118">
        <f t="shared" si="3"/>
        <v>0</v>
      </c>
    </row>
    <row r="10" spans="2:28">
      <c r="B10" s="144" t="s">
        <v>165</v>
      </c>
      <c r="C10" s="145">
        <v>1130</v>
      </c>
      <c r="D10" s="150"/>
      <c r="E10" s="147"/>
      <c r="F10" s="147"/>
      <c r="G10" s="147"/>
      <c r="H10" s="148"/>
      <c r="I10" s="147"/>
      <c r="J10" s="147"/>
      <c r="K10" s="147"/>
      <c r="L10" s="147"/>
      <c r="M10" s="147"/>
      <c r="N10" s="147"/>
      <c r="O10" s="147"/>
      <c r="P10" s="147"/>
      <c r="Q10" s="147"/>
      <c r="R10" s="148"/>
      <c r="S10" s="148"/>
      <c r="T10" s="148"/>
      <c r="U10" s="148"/>
      <c r="V10" s="148"/>
      <c r="W10" s="148"/>
      <c r="X10" s="149"/>
      <c r="Y10" s="148"/>
      <c r="Z10" s="118" t="e">
        <f>D10-Ф3!#REF!</f>
        <v>#REF!</v>
      </c>
      <c r="AA10" s="143">
        <f t="shared" si="2"/>
        <v>0</v>
      </c>
      <c r="AB10" s="118">
        <f t="shared" si="3"/>
        <v>0</v>
      </c>
    </row>
    <row r="11" spans="2:28">
      <c r="B11" s="144" t="s">
        <v>164</v>
      </c>
      <c r="C11" s="145">
        <v>1140</v>
      </c>
      <c r="D11" s="146"/>
      <c r="E11" s="147"/>
      <c r="F11" s="147"/>
      <c r="G11" s="147"/>
      <c r="H11" s="148"/>
      <c r="I11" s="147"/>
      <c r="J11" s="147"/>
      <c r="K11" s="147"/>
      <c r="L11" s="147"/>
      <c r="M11" s="147"/>
      <c r="N11" s="147"/>
      <c r="O11" s="147"/>
      <c r="P11" s="147"/>
      <c r="Q11" s="147"/>
      <c r="R11" s="148"/>
      <c r="S11" s="148"/>
      <c r="T11" s="148"/>
      <c r="U11" s="148"/>
      <c r="V11" s="148"/>
      <c r="W11" s="148"/>
      <c r="X11" s="149">
        <f t="shared" si="1"/>
        <v>0</v>
      </c>
      <c r="Y11" s="148"/>
      <c r="Z11" s="151">
        <f>D11-Ф3!P17</f>
        <v>0</v>
      </c>
      <c r="AA11" s="143">
        <f t="shared" si="2"/>
        <v>0</v>
      </c>
      <c r="AB11" s="118">
        <f t="shared" si="3"/>
        <v>0</v>
      </c>
    </row>
    <row r="12" spans="2:28">
      <c r="B12" s="144" t="s">
        <v>159</v>
      </c>
      <c r="C12" s="145">
        <v>1150</v>
      </c>
      <c r="D12" s="150"/>
      <c r="E12" s="147"/>
      <c r="F12" s="147"/>
      <c r="G12" s="147"/>
      <c r="H12" s="148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148"/>
      <c r="T12" s="148"/>
      <c r="U12" s="148"/>
      <c r="V12" s="148"/>
      <c r="W12" s="148"/>
      <c r="X12" s="149">
        <f t="shared" si="1"/>
        <v>0</v>
      </c>
      <c r="Y12" s="148"/>
      <c r="Z12" s="118">
        <v>0</v>
      </c>
      <c r="AA12" s="143">
        <f t="shared" si="2"/>
        <v>0</v>
      </c>
      <c r="AB12" s="118">
        <f t="shared" si="3"/>
        <v>0</v>
      </c>
    </row>
    <row r="13" spans="2:28">
      <c r="B13" s="137" t="s">
        <v>434</v>
      </c>
      <c r="C13" s="138">
        <v>1160</v>
      </c>
      <c r="D13" s="152">
        <f t="shared" ref="D13:Y13" si="4">SUM(D14:D18)</f>
        <v>0</v>
      </c>
      <c r="E13" s="153">
        <f t="shared" si="4"/>
        <v>0</v>
      </c>
      <c r="F13" s="153">
        <f t="shared" si="4"/>
        <v>0</v>
      </c>
      <c r="G13" s="153">
        <f t="shared" si="4"/>
        <v>0</v>
      </c>
      <c r="H13" s="153">
        <f t="shared" si="4"/>
        <v>0</v>
      </c>
      <c r="I13" s="153">
        <f t="shared" si="4"/>
        <v>0</v>
      </c>
      <c r="J13" s="153">
        <f t="shared" si="4"/>
        <v>0</v>
      </c>
      <c r="K13" s="153">
        <f t="shared" si="4"/>
        <v>0</v>
      </c>
      <c r="L13" s="153">
        <f t="shared" si="4"/>
        <v>0</v>
      </c>
      <c r="M13" s="153">
        <f t="shared" si="4"/>
        <v>0</v>
      </c>
      <c r="N13" s="153">
        <f t="shared" si="4"/>
        <v>0</v>
      </c>
      <c r="O13" s="153">
        <f t="shared" si="4"/>
        <v>0</v>
      </c>
      <c r="P13" s="153">
        <f t="shared" si="4"/>
        <v>0</v>
      </c>
      <c r="Q13" s="153">
        <f t="shared" si="4"/>
        <v>0</v>
      </c>
      <c r="R13" s="153">
        <f t="shared" si="4"/>
        <v>0</v>
      </c>
      <c r="S13" s="153">
        <f t="shared" si="4"/>
        <v>0</v>
      </c>
      <c r="T13" s="153">
        <f t="shared" si="4"/>
        <v>0</v>
      </c>
      <c r="U13" s="153">
        <f t="shared" si="4"/>
        <v>0</v>
      </c>
      <c r="V13" s="153">
        <f t="shared" si="4"/>
        <v>0</v>
      </c>
      <c r="W13" s="153">
        <f t="shared" si="4"/>
        <v>0</v>
      </c>
      <c r="X13" s="150">
        <f>D13-H13-I13-J13-K13-L13-N13-O13-P13-Q13-R13-S13-T13-F13</f>
        <v>0</v>
      </c>
      <c r="Y13" s="153">
        <f t="shared" si="4"/>
        <v>0</v>
      </c>
      <c r="Z13" s="143" t="e">
        <f>D13-Ф3!#REF!</f>
        <v>#REF!</v>
      </c>
      <c r="AA13" s="143">
        <f t="shared" si="2"/>
        <v>0</v>
      </c>
      <c r="AB13" s="143">
        <f>D13-X13-Y13-H13-I13-J13-K13-L13-N13-O13-P13-Q13-R13-S13-T13-F13</f>
        <v>0</v>
      </c>
    </row>
    <row r="14" spans="2:28" ht="33.75">
      <c r="B14" s="154" t="s">
        <v>442</v>
      </c>
      <c r="C14" s="145">
        <v>1161</v>
      </c>
      <c r="D14" s="146"/>
      <c r="E14" s="147"/>
      <c r="F14" s="147"/>
      <c r="G14" s="147"/>
      <c r="H14" s="148"/>
      <c r="I14" s="147"/>
      <c r="J14" s="147"/>
      <c r="K14" s="147"/>
      <c r="L14" s="147"/>
      <c r="M14" s="147"/>
      <c r="N14" s="147"/>
      <c r="O14" s="147"/>
      <c r="P14" s="147"/>
      <c r="Q14" s="147"/>
      <c r="R14" s="148"/>
      <c r="S14" s="148"/>
      <c r="T14" s="148"/>
      <c r="U14" s="148"/>
      <c r="V14" s="148"/>
      <c r="W14" s="148"/>
      <c r="X14" s="149">
        <f t="shared" si="1"/>
        <v>0</v>
      </c>
      <c r="Y14" s="148"/>
      <c r="Z14" s="143" t="e">
        <f>D14+D15+D16+D17+D18-Ф3!#REF!</f>
        <v>#REF!</v>
      </c>
      <c r="AA14" s="143">
        <f>SUM(E14:Y14)-D14</f>
        <v>0</v>
      </c>
      <c r="AB14" s="143">
        <f>D14-X14-Y14-H14-I14-J14-K14-L14-N14-O14-P14-Q14-R14-S14-T14</f>
        <v>0</v>
      </c>
    </row>
    <row r="15" spans="2:28" ht="22.5">
      <c r="B15" s="154" t="s">
        <v>433</v>
      </c>
      <c r="C15" s="145">
        <v>1162</v>
      </c>
      <c r="D15" s="150"/>
      <c r="E15" s="147"/>
      <c r="F15" s="147"/>
      <c r="G15" s="147"/>
      <c r="H15" s="148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148"/>
      <c r="T15" s="148"/>
      <c r="U15" s="148"/>
      <c r="V15" s="148"/>
      <c r="W15" s="148"/>
      <c r="X15" s="149">
        <f t="shared" si="1"/>
        <v>0</v>
      </c>
      <c r="Y15" s="148"/>
      <c r="Z15" s="143" t="e">
        <f>D15+D16+D17+D18+D14-Ф3!#REF!</f>
        <v>#REF!</v>
      </c>
      <c r="AA15" s="143">
        <f>SUM(E15:Y15)-D15</f>
        <v>0</v>
      </c>
      <c r="AB15" s="118">
        <f t="shared" si="3"/>
        <v>0</v>
      </c>
    </row>
    <row r="16" spans="2:28" ht="22.5">
      <c r="B16" s="154" t="s">
        <v>432</v>
      </c>
      <c r="C16" s="145">
        <v>1163</v>
      </c>
      <c r="D16" s="146"/>
      <c r="E16" s="147"/>
      <c r="F16" s="147"/>
      <c r="G16" s="147"/>
      <c r="H16" s="148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148"/>
      <c r="T16" s="148"/>
      <c r="U16" s="148"/>
      <c r="V16" s="148"/>
      <c r="W16" s="148"/>
      <c r="X16" s="149">
        <f>D16-H16-I16-J16-K16-L16-N16-O16-P16-Q16-R16-S16-T16-F16</f>
        <v>0</v>
      </c>
      <c r="Y16" s="148"/>
      <c r="Z16" s="143">
        <v>0</v>
      </c>
      <c r="AA16" s="143">
        <f>SUM(E16:Y16)-D16</f>
        <v>0</v>
      </c>
      <c r="AB16" s="143">
        <f>D16-X16-Y16-H16-I16-J16-K16-L16-N16-O16-P16-Q16-R16-S16-T16-F16</f>
        <v>0</v>
      </c>
    </row>
    <row r="17" spans="2:28">
      <c r="B17" s="154" t="s">
        <v>431</v>
      </c>
      <c r="C17" s="145">
        <v>1164</v>
      </c>
      <c r="D17" s="150"/>
      <c r="E17" s="147"/>
      <c r="F17" s="147"/>
      <c r="G17" s="147"/>
      <c r="H17" s="148"/>
      <c r="I17" s="147"/>
      <c r="J17" s="147"/>
      <c r="K17" s="147"/>
      <c r="L17" s="147"/>
      <c r="M17" s="147"/>
      <c r="N17" s="147"/>
      <c r="O17" s="147"/>
      <c r="P17" s="147"/>
      <c r="Q17" s="147"/>
      <c r="R17" s="148"/>
      <c r="S17" s="148"/>
      <c r="T17" s="148"/>
      <c r="U17" s="148"/>
      <c r="V17" s="148"/>
      <c r="W17" s="148"/>
      <c r="X17" s="149">
        <f t="shared" si="1"/>
        <v>0</v>
      </c>
      <c r="Y17" s="148"/>
      <c r="Z17" s="143">
        <v>0</v>
      </c>
      <c r="AA17" s="143">
        <f>SUM(E17:Y17)-D17</f>
        <v>0</v>
      </c>
      <c r="AB17" s="118">
        <f t="shared" si="3"/>
        <v>0</v>
      </c>
    </row>
    <row r="18" spans="2:28" ht="22.5">
      <c r="B18" s="154" t="s">
        <v>430</v>
      </c>
      <c r="C18" s="145">
        <v>1165</v>
      </c>
      <c r="D18" s="150"/>
      <c r="E18" s="147"/>
      <c r="F18" s="147"/>
      <c r="G18" s="147"/>
      <c r="H18" s="148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148"/>
      <c r="T18" s="148"/>
      <c r="U18" s="148"/>
      <c r="V18" s="148"/>
      <c r="W18" s="148"/>
      <c r="X18" s="149">
        <f t="shared" si="1"/>
        <v>0</v>
      </c>
      <c r="Y18" s="148"/>
      <c r="Z18" s="143">
        <v>0</v>
      </c>
      <c r="AA18" s="143">
        <f t="shared" si="2"/>
        <v>0</v>
      </c>
      <c r="AB18" s="118">
        <f t="shared" si="3"/>
        <v>0</v>
      </c>
    </row>
    <row r="19" spans="2:28">
      <c r="B19" s="137" t="s">
        <v>163</v>
      </c>
      <c r="C19" s="138">
        <v>1199</v>
      </c>
      <c r="D19" s="152">
        <f t="shared" ref="D19:Y19" si="5">SUM(D20:D53)</f>
        <v>0</v>
      </c>
      <c r="E19" s="153">
        <f t="shared" si="5"/>
        <v>0</v>
      </c>
      <c r="F19" s="153">
        <f t="shared" si="5"/>
        <v>0</v>
      </c>
      <c r="G19" s="153">
        <f t="shared" si="5"/>
        <v>0</v>
      </c>
      <c r="H19" s="153">
        <f t="shared" si="5"/>
        <v>0</v>
      </c>
      <c r="I19" s="153">
        <f t="shared" si="5"/>
        <v>0</v>
      </c>
      <c r="J19" s="153">
        <f t="shared" si="5"/>
        <v>0</v>
      </c>
      <c r="K19" s="153">
        <f t="shared" si="5"/>
        <v>0</v>
      </c>
      <c r="L19" s="153">
        <f t="shared" si="5"/>
        <v>0</v>
      </c>
      <c r="M19" s="153">
        <f t="shared" si="5"/>
        <v>0</v>
      </c>
      <c r="N19" s="153">
        <f t="shared" si="5"/>
        <v>0</v>
      </c>
      <c r="O19" s="153">
        <f t="shared" si="5"/>
        <v>0</v>
      </c>
      <c r="P19" s="153">
        <f t="shared" si="5"/>
        <v>0</v>
      </c>
      <c r="Q19" s="153">
        <f t="shared" si="5"/>
        <v>0</v>
      </c>
      <c r="R19" s="153">
        <f t="shared" si="5"/>
        <v>0</v>
      </c>
      <c r="S19" s="153">
        <f t="shared" si="5"/>
        <v>0</v>
      </c>
      <c r="T19" s="153">
        <f t="shared" si="5"/>
        <v>0</v>
      </c>
      <c r="U19" s="153">
        <f t="shared" si="5"/>
        <v>0</v>
      </c>
      <c r="V19" s="153">
        <f t="shared" si="5"/>
        <v>0</v>
      </c>
      <c r="W19" s="153">
        <f t="shared" si="5"/>
        <v>0</v>
      </c>
      <c r="X19" s="150">
        <f t="shared" si="1"/>
        <v>0</v>
      </c>
      <c r="Y19" s="153">
        <f t="shared" si="5"/>
        <v>0</v>
      </c>
      <c r="Z19" s="143">
        <f>D19-Ф3!P20</f>
        <v>0</v>
      </c>
      <c r="AA19" s="143">
        <f t="shared" si="2"/>
        <v>0</v>
      </c>
      <c r="AB19" s="118">
        <f t="shared" si="3"/>
        <v>0</v>
      </c>
    </row>
    <row r="20" spans="2:28" ht="22.5">
      <c r="B20" s="154" t="s">
        <v>429</v>
      </c>
      <c r="C20" s="145" t="s">
        <v>428</v>
      </c>
      <c r="D20" s="146"/>
      <c r="E20" s="147"/>
      <c r="F20" s="147"/>
      <c r="G20" s="147"/>
      <c r="H20" s="148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48"/>
      <c r="T20" s="148"/>
      <c r="U20" s="148"/>
      <c r="V20" s="148"/>
      <c r="W20" s="148"/>
      <c r="X20" s="149">
        <f t="shared" si="1"/>
        <v>0</v>
      </c>
      <c r="Y20" s="148"/>
      <c r="Z20" s="118">
        <v>0</v>
      </c>
      <c r="AA20" s="143">
        <f t="shared" si="2"/>
        <v>0</v>
      </c>
      <c r="AB20" s="118">
        <f t="shared" si="3"/>
        <v>0</v>
      </c>
    </row>
    <row r="21" spans="2:28">
      <c r="B21" s="154" t="s">
        <v>427</v>
      </c>
      <c r="C21" s="145" t="s">
        <v>426</v>
      </c>
      <c r="D21" s="150"/>
      <c r="E21" s="147"/>
      <c r="F21" s="147"/>
      <c r="G21" s="147"/>
      <c r="H21" s="148"/>
      <c r="I21" s="147"/>
      <c r="J21" s="147"/>
      <c r="K21" s="147"/>
      <c r="L21" s="147"/>
      <c r="M21" s="147"/>
      <c r="N21" s="147"/>
      <c r="O21" s="147"/>
      <c r="P21" s="147"/>
      <c r="Q21" s="147"/>
      <c r="R21" s="148"/>
      <c r="S21" s="148"/>
      <c r="T21" s="148"/>
      <c r="U21" s="148"/>
      <c r="V21" s="148"/>
      <c r="W21" s="148"/>
      <c r="X21" s="149">
        <f t="shared" si="1"/>
        <v>0</v>
      </c>
      <c r="Y21" s="148"/>
      <c r="Z21" s="118">
        <v>0</v>
      </c>
      <c r="AA21" s="143">
        <f t="shared" si="2"/>
        <v>0</v>
      </c>
      <c r="AB21" s="118">
        <f t="shared" si="3"/>
        <v>0</v>
      </c>
    </row>
    <row r="22" spans="2:28">
      <c r="B22" s="154" t="s">
        <v>333</v>
      </c>
      <c r="C22" s="145" t="s">
        <v>425</v>
      </c>
      <c r="D22" s="146"/>
      <c r="E22" s="147"/>
      <c r="F22" s="147"/>
      <c r="G22" s="147"/>
      <c r="H22" s="148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8"/>
      <c r="T22" s="148"/>
      <c r="U22" s="148"/>
      <c r="V22" s="148"/>
      <c r="W22" s="148"/>
      <c r="X22" s="149">
        <f t="shared" si="1"/>
        <v>0</v>
      </c>
      <c r="Y22" s="148"/>
      <c r="Z22" s="118">
        <v>0</v>
      </c>
      <c r="AA22" s="143">
        <f t="shared" si="2"/>
        <v>0</v>
      </c>
      <c r="AB22" s="118">
        <f t="shared" si="3"/>
        <v>0</v>
      </c>
    </row>
    <row r="23" spans="2:28">
      <c r="B23" s="154" t="s">
        <v>424</v>
      </c>
      <c r="C23" s="145" t="s">
        <v>423</v>
      </c>
      <c r="D23" s="146"/>
      <c r="E23" s="147"/>
      <c r="F23" s="147"/>
      <c r="G23" s="147"/>
      <c r="H23" s="148"/>
      <c r="I23" s="147"/>
      <c r="J23" s="147"/>
      <c r="K23" s="147"/>
      <c r="L23" s="147"/>
      <c r="M23" s="147"/>
      <c r="N23" s="147"/>
      <c r="O23" s="147"/>
      <c r="P23" s="147"/>
      <c r="Q23" s="147"/>
      <c r="R23" s="148"/>
      <c r="S23" s="148"/>
      <c r="T23" s="148"/>
      <c r="U23" s="148"/>
      <c r="V23" s="148"/>
      <c r="W23" s="148"/>
      <c r="X23" s="149">
        <f t="shared" si="1"/>
        <v>0</v>
      </c>
      <c r="Y23" s="148"/>
      <c r="Z23" s="118">
        <v>0</v>
      </c>
      <c r="AA23" s="143">
        <f t="shared" si="2"/>
        <v>0</v>
      </c>
      <c r="AB23" s="118">
        <f t="shared" si="3"/>
        <v>0</v>
      </c>
    </row>
    <row r="24" spans="2:28" ht="22.5">
      <c r="B24" s="154" t="s">
        <v>422</v>
      </c>
      <c r="C24" s="145" t="s">
        <v>421</v>
      </c>
      <c r="D24" s="146"/>
      <c r="E24" s="147"/>
      <c r="F24" s="147"/>
      <c r="G24" s="147"/>
      <c r="H24" s="148"/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S24" s="148"/>
      <c r="T24" s="148"/>
      <c r="U24" s="148"/>
      <c r="V24" s="148"/>
      <c r="W24" s="148"/>
      <c r="X24" s="149">
        <f t="shared" si="1"/>
        <v>0</v>
      </c>
      <c r="Y24" s="148"/>
      <c r="Z24" s="118">
        <v>0</v>
      </c>
      <c r="AA24" s="143">
        <f t="shared" si="2"/>
        <v>0</v>
      </c>
      <c r="AB24" s="118">
        <f t="shared" si="3"/>
        <v>0</v>
      </c>
    </row>
    <row r="25" spans="2:28">
      <c r="B25" s="154" t="s">
        <v>420</v>
      </c>
      <c r="C25" s="145" t="s">
        <v>419</v>
      </c>
      <c r="D25" s="146"/>
      <c r="E25" s="147"/>
      <c r="F25" s="147"/>
      <c r="G25" s="147"/>
      <c r="H25" s="148"/>
      <c r="I25" s="147"/>
      <c r="J25" s="147"/>
      <c r="K25" s="147"/>
      <c r="L25" s="147"/>
      <c r="M25" s="147"/>
      <c r="N25" s="147"/>
      <c r="O25" s="147"/>
      <c r="P25" s="147"/>
      <c r="Q25" s="147"/>
      <c r="R25" s="148"/>
      <c r="S25" s="148"/>
      <c r="T25" s="148"/>
      <c r="U25" s="148"/>
      <c r="V25" s="148"/>
      <c r="W25" s="148"/>
      <c r="X25" s="149">
        <f t="shared" si="1"/>
        <v>0</v>
      </c>
      <c r="Y25" s="148"/>
      <c r="Z25" s="118">
        <v>0</v>
      </c>
      <c r="AA25" s="143">
        <f t="shared" si="2"/>
        <v>0</v>
      </c>
      <c r="AB25" s="118">
        <f t="shared" si="3"/>
        <v>0</v>
      </c>
    </row>
    <row r="26" spans="2:28">
      <c r="B26" s="154" t="s">
        <v>418</v>
      </c>
      <c r="C26" s="145" t="s">
        <v>417</v>
      </c>
      <c r="D26" s="150"/>
      <c r="E26" s="147"/>
      <c r="F26" s="147"/>
      <c r="G26" s="147"/>
      <c r="H26" s="148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148"/>
      <c r="T26" s="148"/>
      <c r="U26" s="148"/>
      <c r="V26" s="148"/>
      <c r="W26" s="148"/>
      <c r="X26" s="149">
        <f t="shared" si="1"/>
        <v>0</v>
      </c>
      <c r="Y26" s="148"/>
      <c r="Z26" s="118">
        <v>0</v>
      </c>
      <c r="AA26" s="143">
        <f t="shared" si="2"/>
        <v>0</v>
      </c>
      <c r="AB26" s="118">
        <f t="shared" si="3"/>
        <v>0</v>
      </c>
    </row>
    <row r="27" spans="2:28">
      <c r="B27" s="154" t="s">
        <v>416</v>
      </c>
      <c r="C27" s="145" t="s">
        <v>415</v>
      </c>
      <c r="D27" s="150"/>
      <c r="E27" s="147"/>
      <c r="F27" s="147"/>
      <c r="G27" s="147"/>
      <c r="H27" s="148"/>
      <c r="I27" s="147"/>
      <c r="J27" s="147"/>
      <c r="K27" s="147"/>
      <c r="L27" s="147"/>
      <c r="M27" s="147"/>
      <c r="N27" s="147"/>
      <c r="O27" s="147"/>
      <c r="P27" s="147"/>
      <c r="Q27" s="147"/>
      <c r="R27" s="148"/>
      <c r="S27" s="148"/>
      <c r="T27" s="148"/>
      <c r="U27" s="148"/>
      <c r="V27" s="148"/>
      <c r="W27" s="148"/>
      <c r="X27" s="149">
        <f t="shared" si="1"/>
        <v>0</v>
      </c>
      <c r="Y27" s="148"/>
      <c r="Z27" s="118">
        <v>0</v>
      </c>
      <c r="AA27" s="143">
        <f t="shared" si="2"/>
        <v>0</v>
      </c>
      <c r="AB27" s="118">
        <f t="shared" si="3"/>
        <v>0</v>
      </c>
    </row>
    <row r="28" spans="2:28" ht="22.5">
      <c r="B28" s="154" t="s">
        <v>414</v>
      </c>
      <c r="C28" s="145" t="s">
        <v>413</v>
      </c>
      <c r="D28" s="150"/>
      <c r="E28" s="147"/>
      <c r="F28" s="147"/>
      <c r="G28" s="147"/>
      <c r="H28" s="148"/>
      <c r="I28" s="147"/>
      <c r="J28" s="147"/>
      <c r="K28" s="147"/>
      <c r="L28" s="147"/>
      <c r="M28" s="147"/>
      <c r="N28" s="147"/>
      <c r="O28" s="147"/>
      <c r="P28" s="147"/>
      <c r="Q28" s="147"/>
      <c r="R28" s="148"/>
      <c r="S28" s="148"/>
      <c r="T28" s="148"/>
      <c r="U28" s="148"/>
      <c r="V28" s="148"/>
      <c r="W28" s="148"/>
      <c r="X28" s="149">
        <f t="shared" si="1"/>
        <v>0</v>
      </c>
      <c r="Y28" s="148"/>
      <c r="Z28" s="118">
        <v>0</v>
      </c>
      <c r="AA28" s="143">
        <f t="shared" si="2"/>
        <v>0</v>
      </c>
      <c r="AB28" s="118">
        <f t="shared" si="3"/>
        <v>0</v>
      </c>
    </row>
    <row r="29" spans="2:28">
      <c r="B29" s="154" t="s">
        <v>412</v>
      </c>
      <c r="C29" s="145" t="s">
        <v>411</v>
      </c>
      <c r="D29" s="150"/>
      <c r="E29" s="147"/>
      <c r="F29" s="147"/>
      <c r="G29" s="147"/>
      <c r="H29" s="148"/>
      <c r="I29" s="147"/>
      <c r="J29" s="147"/>
      <c r="K29" s="147"/>
      <c r="L29" s="147"/>
      <c r="M29" s="147"/>
      <c r="N29" s="147"/>
      <c r="O29" s="147"/>
      <c r="P29" s="147"/>
      <c r="Q29" s="147"/>
      <c r="R29" s="148"/>
      <c r="S29" s="148"/>
      <c r="T29" s="148"/>
      <c r="U29" s="148"/>
      <c r="V29" s="148"/>
      <c r="W29" s="148"/>
      <c r="X29" s="149">
        <f t="shared" si="1"/>
        <v>0</v>
      </c>
      <c r="Y29" s="148"/>
      <c r="Z29" s="118">
        <v>0</v>
      </c>
      <c r="AA29" s="143">
        <f t="shared" si="2"/>
        <v>0</v>
      </c>
      <c r="AB29" s="118">
        <f t="shared" si="3"/>
        <v>0</v>
      </c>
    </row>
    <row r="30" spans="2:28">
      <c r="B30" s="154" t="s">
        <v>410</v>
      </c>
      <c r="C30" s="145" t="s">
        <v>409</v>
      </c>
      <c r="D30" s="150"/>
      <c r="E30" s="147"/>
      <c r="F30" s="147"/>
      <c r="G30" s="147"/>
      <c r="H30" s="148"/>
      <c r="I30" s="147"/>
      <c r="J30" s="147"/>
      <c r="K30" s="147"/>
      <c r="L30" s="147"/>
      <c r="M30" s="147"/>
      <c r="N30" s="147"/>
      <c r="O30" s="147"/>
      <c r="P30" s="147"/>
      <c r="Q30" s="147"/>
      <c r="R30" s="148"/>
      <c r="S30" s="148"/>
      <c r="T30" s="148"/>
      <c r="U30" s="148"/>
      <c r="V30" s="148"/>
      <c r="W30" s="148"/>
      <c r="X30" s="149">
        <f t="shared" si="1"/>
        <v>0</v>
      </c>
      <c r="Y30" s="148"/>
      <c r="Z30" s="118">
        <v>0</v>
      </c>
      <c r="AA30" s="143">
        <f t="shared" si="2"/>
        <v>0</v>
      </c>
      <c r="AB30" s="118">
        <f t="shared" si="3"/>
        <v>0</v>
      </c>
    </row>
    <row r="31" spans="2:28" ht="22.5">
      <c r="B31" s="154" t="s">
        <v>408</v>
      </c>
      <c r="C31" s="145" t="s">
        <v>407</v>
      </c>
      <c r="D31" s="150"/>
      <c r="E31" s="147"/>
      <c r="F31" s="147"/>
      <c r="G31" s="147"/>
      <c r="H31" s="148"/>
      <c r="I31" s="147"/>
      <c r="J31" s="147"/>
      <c r="K31" s="147"/>
      <c r="L31" s="147"/>
      <c r="M31" s="147"/>
      <c r="N31" s="147"/>
      <c r="O31" s="147"/>
      <c r="P31" s="147"/>
      <c r="Q31" s="147"/>
      <c r="R31" s="148"/>
      <c r="S31" s="148"/>
      <c r="T31" s="148"/>
      <c r="U31" s="148"/>
      <c r="V31" s="148"/>
      <c r="W31" s="148"/>
      <c r="X31" s="149">
        <f t="shared" si="1"/>
        <v>0</v>
      </c>
      <c r="Y31" s="148"/>
      <c r="Z31" s="118">
        <v>0</v>
      </c>
      <c r="AA31" s="143">
        <f t="shared" si="2"/>
        <v>0</v>
      </c>
      <c r="AB31" s="118">
        <f t="shared" si="3"/>
        <v>0</v>
      </c>
    </row>
    <row r="32" spans="2:28">
      <c r="B32" s="154" t="s">
        <v>406</v>
      </c>
      <c r="C32" s="145" t="s">
        <v>405</v>
      </c>
      <c r="D32" s="150"/>
      <c r="E32" s="147"/>
      <c r="F32" s="147"/>
      <c r="G32" s="147"/>
      <c r="H32" s="148"/>
      <c r="I32" s="147"/>
      <c r="J32" s="147"/>
      <c r="K32" s="147"/>
      <c r="L32" s="147"/>
      <c r="M32" s="147"/>
      <c r="N32" s="147"/>
      <c r="O32" s="147"/>
      <c r="P32" s="147"/>
      <c r="Q32" s="147"/>
      <c r="R32" s="148"/>
      <c r="S32" s="148"/>
      <c r="T32" s="148"/>
      <c r="U32" s="148"/>
      <c r="V32" s="148"/>
      <c r="W32" s="148"/>
      <c r="X32" s="149">
        <f t="shared" si="1"/>
        <v>0</v>
      </c>
      <c r="Y32" s="148"/>
      <c r="Z32" s="118">
        <v>0</v>
      </c>
      <c r="AA32" s="143">
        <f t="shared" si="2"/>
        <v>0</v>
      </c>
      <c r="AB32" s="118">
        <f t="shared" si="3"/>
        <v>0</v>
      </c>
    </row>
    <row r="33" spans="2:28">
      <c r="B33" s="154" t="s">
        <v>404</v>
      </c>
      <c r="C33" s="145" t="s">
        <v>403</v>
      </c>
      <c r="D33" s="150"/>
      <c r="E33" s="147"/>
      <c r="F33" s="147"/>
      <c r="G33" s="147"/>
      <c r="H33" s="148"/>
      <c r="I33" s="147"/>
      <c r="J33" s="147"/>
      <c r="K33" s="147"/>
      <c r="L33" s="147"/>
      <c r="M33" s="147"/>
      <c r="N33" s="147"/>
      <c r="O33" s="147"/>
      <c r="P33" s="147"/>
      <c r="Q33" s="147"/>
      <c r="R33" s="148"/>
      <c r="S33" s="148"/>
      <c r="T33" s="148"/>
      <c r="U33" s="148"/>
      <c r="V33" s="148"/>
      <c r="W33" s="148"/>
      <c r="X33" s="149">
        <f t="shared" si="1"/>
        <v>0</v>
      </c>
      <c r="Y33" s="148"/>
      <c r="Z33" s="118">
        <v>0</v>
      </c>
      <c r="AA33" s="143">
        <f t="shared" si="2"/>
        <v>0</v>
      </c>
      <c r="AB33" s="118">
        <f t="shared" si="3"/>
        <v>0</v>
      </c>
    </row>
    <row r="34" spans="2:28">
      <c r="B34" s="154" t="s">
        <v>402</v>
      </c>
      <c r="C34" s="145" t="s">
        <v>401</v>
      </c>
      <c r="D34" s="150"/>
      <c r="E34" s="147"/>
      <c r="F34" s="147"/>
      <c r="G34" s="147"/>
      <c r="H34" s="148"/>
      <c r="I34" s="147"/>
      <c r="J34" s="147"/>
      <c r="K34" s="147"/>
      <c r="L34" s="147"/>
      <c r="M34" s="147"/>
      <c r="N34" s="147"/>
      <c r="O34" s="147"/>
      <c r="P34" s="147"/>
      <c r="Q34" s="147"/>
      <c r="R34" s="148"/>
      <c r="S34" s="148"/>
      <c r="T34" s="148"/>
      <c r="U34" s="148"/>
      <c r="V34" s="148"/>
      <c r="W34" s="148"/>
      <c r="X34" s="149">
        <f t="shared" si="1"/>
        <v>0</v>
      </c>
      <c r="Y34" s="148"/>
      <c r="Z34" s="118">
        <v>0</v>
      </c>
      <c r="AA34" s="143">
        <f t="shared" si="2"/>
        <v>0</v>
      </c>
      <c r="AB34" s="118">
        <f t="shared" si="3"/>
        <v>0</v>
      </c>
    </row>
    <row r="35" spans="2:28" ht="22.5">
      <c r="B35" s="154" t="s">
        <v>400</v>
      </c>
      <c r="C35" s="145" t="s">
        <v>399</v>
      </c>
      <c r="D35" s="150"/>
      <c r="E35" s="147"/>
      <c r="F35" s="147"/>
      <c r="G35" s="147"/>
      <c r="H35" s="148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148"/>
      <c r="T35" s="148"/>
      <c r="U35" s="148"/>
      <c r="V35" s="148"/>
      <c r="W35" s="148"/>
      <c r="X35" s="149">
        <f t="shared" si="1"/>
        <v>0</v>
      </c>
      <c r="Y35" s="148"/>
      <c r="Z35" s="118">
        <v>0</v>
      </c>
      <c r="AA35" s="143">
        <f t="shared" si="2"/>
        <v>0</v>
      </c>
      <c r="AB35" s="118">
        <f t="shared" si="3"/>
        <v>0</v>
      </c>
    </row>
    <row r="36" spans="2:28">
      <c r="B36" s="154" t="s">
        <v>273</v>
      </c>
      <c r="C36" s="145" t="s">
        <v>398</v>
      </c>
      <c r="D36" s="146"/>
      <c r="E36" s="147"/>
      <c r="F36" s="147"/>
      <c r="G36" s="147"/>
      <c r="H36" s="148"/>
      <c r="I36" s="147"/>
      <c r="J36" s="147"/>
      <c r="K36" s="147"/>
      <c r="L36" s="147"/>
      <c r="M36" s="147"/>
      <c r="N36" s="147"/>
      <c r="O36" s="147"/>
      <c r="P36" s="147"/>
      <c r="Q36" s="147"/>
      <c r="R36" s="148"/>
      <c r="S36" s="148"/>
      <c r="T36" s="148"/>
      <c r="U36" s="148"/>
      <c r="V36" s="148"/>
      <c r="W36" s="148"/>
      <c r="X36" s="149">
        <f t="shared" si="1"/>
        <v>0</v>
      </c>
      <c r="Y36" s="148"/>
      <c r="Z36" s="118">
        <v>0</v>
      </c>
      <c r="AA36" s="143">
        <f t="shared" si="2"/>
        <v>0</v>
      </c>
      <c r="AB36" s="118">
        <f t="shared" si="3"/>
        <v>0</v>
      </c>
    </row>
    <row r="37" spans="2:28">
      <c r="B37" s="154" t="s">
        <v>326</v>
      </c>
      <c r="C37" s="145" t="s">
        <v>397</v>
      </c>
      <c r="D37" s="146"/>
      <c r="E37" s="147"/>
      <c r="F37" s="147"/>
      <c r="G37" s="147"/>
      <c r="H37" s="148"/>
      <c r="I37" s="147"/>
      <c r="J37" s="147"/>
      <c r="K37" s="147"/>
      <c r="L37" s="147"/>
      <c r="M37" s="147"/>
      <c r="N37" s="147"/>
      <c r="O37" s="147"/>
      <c r="P37" s="147"/>
      <c r="Q37" s="147"/>
      <c r="R37" s="148"/>
      <c r="S37" s="148"/>
      <c r="T37" s="148"/>
      <c r="U37" s="148"/>
      <c r="V37" s="148"/>
      <c r="W37" s="148"/>
      <c r="X37" s="149">
        <f t="shared" si="1"/>
        <v>0</v>
      </c>
      <c r="Y37" s="148"/>
      <c r="Z37" s="118">
        <v>0</v>
      </c>
      <c r="AA37" s="143">
        <f t="shared" si="2"/>
        <v>0</v>
      </c>
      <c r="AB37" s="118">
        <f t="shared" si="3"/>
        <v>0</v>
      </c>
    </row>
    <row r="38" spans="2:28">
      <c r="B38" s="154" t="s">
        <v>309</v>
      </c>
      <c r="C38" s="145" t="s">
        <v>396</v>
      </c>
      <c r="D38" s="146"/>
      <c r="E38" s="147"/>
      <c r="F38" s="147"/>
      <c r="G38" s="147"/>
      <c r="H38" s="148"/>
      <c r="I38" s="147"/>
      <c r="J38" s="147"/>
      <c r="K38" s="147"/>
      <c r="L38" s="147"/>
      <c r="M38" s="147"/>
      <c r="N38" s="147"/>
      <c r="O38" s="147"/>
      <c r="P38" s="147"/>
      <c r="Q38" s="147"/>
      <c r="R38" s="148"/>
      <c r="S38" s="148"/>
      <c r="T38" s="148"/>
      <c r="U38" s="148"/>
      <c r="V38" s="148"/>
      <c r="W38" s="148"/>
      <c r="X38" s="149">
        <f t="shared" si="1"/>
        <v>0</v>
      </c>
      <c r="Y38" s="148"/>
      <c r="Z38" s="118">
        <v>0</v>
      </c>
      <c r="AA38" s="143">
        <f t="shared" si="2"/>
        <v>0</v>
      </c>
      <c r="AB38" s="118">
        <f t="shared" si="3"/>
        <v>0</v>
      </c>
    </row>
    <row r="39" spans="2:28">
      <c r="B39" s="154" t="s">
        <v>395</v>
      </c>
      <c r="C39" s="145" t="s">
        <v>394</v>
      </c>
      <c r="D39" s="150"/>
      <c r="E39" s="147"/>
      <c r="F39" s="147"/>
      <c r="G39" s="147"/>
      <c r="H39" s="148"/>
      <c r="I39" s="147"/>
      <c r="J39" s="147"/>
      <c r="K39" s="147"/>
      <c r="L39" s="147"/>
      <c r="M39" s="147"/>
      <c r="N39" s="147"/>
      <c r="O39" s="147"/>
      <c r="P39" s="147"/>
      <c r="Q39" s="147"/>
      <c r="R39" s="148"/>
      <c r="S39" s="148"/>
      <c r="T39" s="148"/>
      <c r="U39" s="148"/>
      <c r="V39" s="148"/>
      <c r="W39" s="148"/>
      <c r="X39" s="149">
        <f t="shared" si="1"/>
        <v>0</v>
      </c>
      <c r="Y39" s="148"/>
      <c r="Z39" s="118">
        <v>0</v>
      </c>
      <c r="AA39" s="143">
        <f t="shared" si="2"/>
        <v>0</v>
      </c>
      <c r="AB39" s="118">
        <f t="shared" si="3"/>
        <v>0</v>
      </c>
    </row>
    <row r="40" spans="2:28">
      <c r="B40" s="154" t="s">
        <v>393</v>
      </c>
      <c r="C40" s="145" t="s">
        <v>392</v>
      </c>
      <c r="D40" s="150"/>
      <c r="E40" s="147"/>
      <c r="F40" s="147"/>
      <c r="G40" s="147"/>
      <c r="H40" s="148"/>
      <c r="I40" s="147"/>
      <c r="J40" s="147"/>
      <c r="K40" s="147"/>
      <c r="L40" s="147"/>
      <c r="M40" s="147"/>
      <c r="N40" s="147"/>
      <c r="O40" s="147"/>
      <c r="P40" s="147"/>
      <c r="Q40" s="147"/>
      <c r="R40" s="148"/>
      <c r="S40" s="148"/>
      <c r="T40" s="148"/>
      <c r="U40" s="148"/>
      <c r="V40" s="148"/>
      <c r="W40" s="148"/>
      <c r="X40" s="149">
        <f t="shared" si="1"/>
        <v>0</v>
      </c>
      <c r="Y40" s="148"/>
      <c r="Z40" s="118">
        <v>0</v>
      </c>
      <c r="AA40" s="143">
        <f t="shared" si="2"/>
        <v>0</v>
      </c>
      <c r="AB40" s="118">
        <f t="shared" si="3"/>
        <v>0</v>
      </c>
    </row>
    <row r="41" spans="2:28">
      <c r="B41" s="154" t="s">
        <v>391</v>
      </c>
      <c r="C41" s="145" t="s">
        <v>390</v>
      </c>
      <c r="D41" s="150"/>
      <c r="E41" s="147"/>
      <c r="F41" s="147"/>
      <c r="G41" s="147"/>
      <c r="H41" s="148"/>
      <c r="I41" s="147"/>
      <c r="J41" s="147"/>
      <c r="K41" s="147"/>
      <c r="L41" s="147"/>
      <c r="M41" s="147"/>
      <c r="N41" s="147"/>
      <c r="O41" s="147"/>
      <c r="P41" s="147"/>
      <c r="Q41" s="147"/>
      <c r="R41" s="148"/>
      <c r="S41" s="148"/>
      <c r="T41" s="148"/>
      <c r="U41" s="148"/>
      <c r="V41" s="148"/>
      <c r="W41" s="148"/>
      <c r="X41" s="149">
        <f t="shared" si="1"/>
        <v>0</v>
      </c>
      <c r="Y41" s="148"/>
      <c r="Z41" s="118">
        <v>0</v>
      </c>
      <c r="AA41" s="143">
        <f t="shared" si="2"/>
        <v>0</v>
      </c>
      <c r="AB41" s="118">
        <f t="shared" si="3"/>
        <v>0</v>
      </c>
    </row>
    <row r="42" spans="2:28">
      <c r="B42" s="154" t="s">
        <v>389</v>
      </c>
      <c r="C42" s="145" t="s">
        <v>388</v>
      </c>
      <c r="D42" s="150"/>
      <c r="E42" s="147"/>
      <c r="F42" s="147"/>
      <c r="G42" s="147"/>
      <c r="H42" s="148"/>
      <c r="I42" s="147"/>
      <c r="J42" s="147"/>
      <c r="K42" s="147"/>
      <c r="L42" s="147"/>
      <c r="M42" s="147"/>
      <c r="N42" s="147"/>
      <c r="O42" s="147"/>
      <c r="P42" s="147"/>
      <c r="Q42" s="147"/>
      <c r="R42" s="148"/>
      <c r="S42" s="148"/>
      <c r="T42" s="148"/>
      <c r="U42" s="148"/>
      <c r="V42" s="148"/>
      <c r="W42" s="148"/>
      <c r="X42" s="149">
        <f t="shared" si="1"/>
        <v>0</v>
      </c>
      <c r="Y42" s="148"/>
      <c r="Z42" s="118">
        <v>0</v>
      </c>
      <c r="AA42" s="143">
        <f t="shared" si="2"/>
        <v>0</v>
      </c>
      <c r="AB42" s="118">
        <f t="shared" si="3"/>
        <v>0</v>
      </c>
    </row>
    <row r="43" spans="2:28">
      <c r="B43" s="154" t="s">
        <v>387</v>
      </c>
      <c r="C43" s="145" t="s">
        <v>386</v>
      </c>
      <c r="D43" s="150"/>
      <c r="E43" s="147"/>
      <c r="F43" s="147"/>
      <c r="G43" s="147"/>
      <c r="H43" s="148"/>
      <c r="I43" s="147"/>
      <c r="J43" s="147"/>
      <c r="K43" s="147"/>
      <c r="L43" s="147"/>
      <c r="M43" s="147"/>
      <c r="N43" s="147"/>
      <c r="O43" s="147"/>
      <c r="P43" s="147"/>
      <c r="Q43" s="147"/>
      <c r="R43" s="148"/>
      <c r="S43" s="148"/>
      <c r="T43" s="148"/>
      <c r="U43" s="148"/>
      <c r="V43" s="148"/>
      <c r="W43" s="148"/>
      <c r="X43" s="149">
        <f t="shared" si="1"/>
        <v>0</v>
      </c>
      <c r="Y43" s="148"/>
      <c r="Z43" s="118">
        <v>0</v>
      </c>
      <c r="AA43" s="143">
        <f t="shared" si="2"/>
        <v>0</v>
      </c>
      <c r="AB43" s="118">
        <f t="shared" si="3"/>
        <v>0</v>
      </c>
    </row>
    <row r="44" spans="2:28">
      <c r="B44" s="154" t="s">
        <v>385</v>
      </c>
      <c r="C44" s="145" t="s">
        <v>384</v>
      </c>
      <c r="D44" s="150"/>
      <c r="E44" s="147"/>
      <c r="F44" s="147"/>
      <c r="G44" s="147"/>
      <c r="H44" s="148"/>
      <c r="I44" s="147"/>
      <c r="J44" s="147"/>
      <c r="K44" s="147"/>
      <c r="L44" s="147"/>
      <c r="M44" s="147"/>
      <c r="N44" s="147"/>
      <c r="O44" s="147"/>
      <c r="P44" s="147"/>
      <c r="Q44" s="147"/>
      <c r="R44" s="148"/>
      <c r="S44" s="148"/>
      <c r="T44" s="148"/>
      <c r="U44" s="148"/>
      <c r="V44" s="148"/>
      <c r="W44" s="148"/>
      <c r="X44" s="149">
        <f t="shared" si="1"/>
        <v>0</v>
      </c>
      <c r="Y44" s="148"/>
      <c r="Z44" s="118">
        <v>0</v>
      </c>
      <c r="AA44" s="143">
        <f t="shared" si="2"/>
        <v>0</v>
      </c>
      <c r="AB44" s="118">
        <f t="shared" si="3"/>
        <v>0</v>
      </c>
    </row>
    <row r="45" spans="2:28">
      <c r="B45" s="154" t="s">
        <v>383</v>
      </c>
      <c r="C45" s="145" t="s">
        <v>382</v>
      </c>
      <c r="D45" s="150"/>
      <c r="E45" s="147"/>
      <c r="F45" s="147"/>
      <c r="G45" s="147"/>
      <c r="H45" s="148"/>
      <c r="I45" s="147"/>
      <c r="J45" s="147"/>
      <c r="K45" s="147"/>
      <c r="L45" s="147"/>
      <c r="M45" s="147"/>
      <c r="N45" s="147"/>
      <c r="O45" s="147"/>
      <c r="P45" s="147"/>
      <c r="Q45" s="147"/>
      <c r="R45" s="148"/>
      <c r="S45" s="148"/>
      <c r="T45" s="148"/>
      <c r="U45" s="148"/>
      <c r="V45" s="148"/>
      <c r="W45" s="148"/>
      <c r="X45" s="149">
        <f t="shared" si="1"/>
        <v>0</v>
      </c>
      <c r="Y45" s="148"/>
      <c r="Z45" s="118">
        <v>0</v>
      </c>
      <c r="AA45" s="143">
        <f t="shared" si="2"/>
        <v>0</v>
      </c>
      <c r="AB45" s="118">
        <f t="shared" si="3"/>
        <v>0</v>
      </c>
    </row>
    <row r="46" spans="2:28">
      <c r="B46" s="154" t="s">
        <v>381</v>
      </c>
      <c r="C46" s="145" t="s">
        <v>380</v>
      </c>
      <c r="D46" s="150"/>
      <c r="E46" s="147"/>
      <c r="F46" s="147"/>
      <c r="G46" s="147"/>
      <c r="H46" s="148"/>
      <c r="I46" s="147"/>
      <c r="J46" s="147"/>
      <c r="K46" s="147"/>
      <c r="L46" s="147"/>
      <c r="M46" s="147"/>
      <c r="N46" s="147"/>
      <c r="O46" s="147"/>
      <c r="P46" s="147"/>
      <c r="Q46" s="147"/>
      <c r="R46" s="148"/>
      <c r="S46" s="148"/>
      <c r="T46" s="148"/>
      <c r="U46" s="148"/>
      <c r="V46" s="148"/>
      <c r="W46" s="148"/>
      <c r="X46" s="149">
        <f t="shared" si="1"/>
        <v>0</v>
      </c>
      <c r="Y46" s="148"/>
      <c r="Z46" s="118">
        <v>0</v>
      </c>
      <c r="AA46" s="143">
        <f t="shared" si="2"/>
        <v>0</v>
      </c>
      <c r="AB46" s="118">
        <f t="shared" si="3"/>
        <v>0</v>
      </c>
    </row>
    <row r="47" spans="2:28">
      <c r="B47" s="154" t="s">
        <v>137</v>
      </c>
      <c r="C47" s="145" t="s">
        <v>379</v>
      </c>
      <c r="D47" s="150"/>
      <c r="E47" s="147"/>
      <c r="F47" s="147"/>
      <c r="G47" s="147"/>
      <c r="H47" s="148"/>
      <c r="I47" s="147"/>
      <c r="J47" s="147"/>
      <c r="K47" s="147"/>
      <c r="L47" s="147"/>
      <c r="M47" s="147"/>
      <c r="N47" s="147"/>
      <c r="O47" s="147"/>
      <c r="P47" s="147"/>
      <c r="Q47" s="147"/>
      <c r="R47" s="148"/>
      <c r="S47" s="148"/>
      <c r="T47" s="148"/>
      <c r="U47" s="148"/>
      <c r="V47" s="148"/>
      <c r="W47" s="148"/>
      <c r="X47" s="149">
        <f t="shared" si="1"/>
        <v>0</v>
      </c>
      <c r="Y47" s="148"/>
      <c r="Z47" s="118">
        <v>0</v>
      </c>
      <c r="AA47" s="143">
        <f t="shared" si="2"/>
        <v>0</v>
      </c>
      <c r="AB47" s="118">
        <f t="shared" si="3"/>
        <v>0</v>
      </c>
    </row>
    <row r="48" spans="2:28">
      <c r="B48" s="154" t="s">
        <v>378</v>
      </c>
      <c r="C48" s="145" t="s">
        <v>377</v>
      </c>
      <c r="D48" s="150"/>
      <c r="E48" s="147"/>
      <c r="F48" s="147"/>
      <c r="G48" s="147"/>
      <c r="H48" s="148"/>
      <c r="I48" s="147"/>
      <c r="J48" s="147"/>
      <c r="K48" s="147"/>
      <c r="L48" s="147"/>
      <c r="M48" s="147"/>
      <c r="N48" s="147"/>
      <c r="O48" s="147"/>
      <c r="P48" s="147"/>
      <c r="Q48" s="147"/>
      <c r="R48" s="148"/>
      <c r="S48" s="148"/>
      <c r="T48" s="148"/>
      <c r="U48" s="148"/>
      <c r="V48" s="148"/>
      <c r="W48" s="148"/>
      <c r="X48" s="149">
        <f t="shared" si="1"/>
        <v>0</v>
      </c>
      <c r="Y48" s="148"/>
      <c r="Z48" s="118">
        <v>0</v>
      </c>
      <c r="AA48" s="143">
        <f t="shared" si="2"/>
        <v>0</v>
      </c>
      <c r="AB48" s="118">
        <f t="shared" si="3"/>
        <v>0</v>
      </c>
    </row>
    <row r="49" spans="2:28">
      <c r="B49" s="154" t="s">
        <v>376</v>
      </c>
      <c r="C49" s="145" t="s">
        <v>375</v>
      </c>
      <c r="D49" s="150"/>
      <c r="E49" s="147"/>
      <c r="F49" s="147"/>
      <c r="G49" s="147"/>
      <c r="H49" s="148"/>
      <c r="I49" s="147"/>
      <c r="J49" s="147"/>
      <c r="K49" s="147"/>
      <c r="L49" s="147"/>
      <c r="M49" s="147"/>
      <c r="N49" s="147"/>
      <c r="O49" s="147"/>
      <c r="P49" s="147"/>
      <c r="Q49" s="147"/>
      <c r="R49" s="148"/>
      <c r="S49" s="148"/>
      <c r="T49" s="148"/>
      <c r="U49" s="148"/>
      <c r="V49" s="148"/>
      <c r="W49" s="148"/>
      <c r="X49" s="149">
        <f t="shared" si="1"/>
        <v>0</v>
      </c>
      <c r="Y49" s="148"/>
      <c r="Z49" s="118">
        <v>0</v>
      </c>
      <c r="AA49" s="143">
        <f t="shared" si="2"/>
        <v>0</v>
      </c>
      <c r="AB49" s="118">
        <f t="shared" si="3"/>
        <v>0</v>
      </c>
    </row>
    <row r="50" spans="2:28">
      <c r="B50" s="154" t="s">
        <v>374</v>
      </c>
      <c r="C50" s="145" t="s">
        <v>373</v>
      </c>
      <c r="D50" s="150"/>
      <c r="E50" s="147"/>
      <c r="F50" s="147"/>
      <c r="G50" s="147"/>
      <c r="H50" s="148"/>
      <c r="I50" s="147"/>
      <c r="J50" s="147"/>
      <c r="K50" s="147"/>
      <c r="L50" s="147"/>
      <c r="M50" s="147"/>
      <c r="N50" s="147"/>
      <c r="O50" s="147"/>
      <c r="P50" s="147"/>
      <c r="Q50" s="147"/>
      <c r="R50" s="148"/>
      <c r="S50" s="148"/>
      <c r="T50" s="148"/>
      <c r="U50" s="148"/>
      <c r="V50" s="148"/>
      <c r="W50" s="148"/>
      <c r="X50" s="149">
        <f t="shared" si="1"/>
        <v>0</v>
      </c>
      <c r="Y50" s="148"/>
      <c r="Z50" s="118">
        <v>0</v>
      </c>
      <c r="AA50" s="143">
        <f t="shared" si="2"/>
        <v>0</v>
      </c>
      <c r="AB50" s="118">
        <f t="shared" si="3"/>
        <v>0</v>
      </c>
    </row>
    <row r="51" spans="2:28">
      <c r="B51" s="154" t="s">
        <v>342</v>
      </c>
      <c r="C51" s="145" t="s">
        <v>372</v>
      </c>
      <c r="D51" s="150"/>
      <c r="E51" s="147"/>
      <c r="F51" s="147"/>
      <c r="G51" s="147"/>
      <c r="H51" s="148"/>
      <c r="I51" s="147"/>
      <c r="J51" s="147"/>
      <c r="K51" s="147"/>
      <c r="L51" s="147"/>
      <c r="M51" s="147"/>
      <c r="N51" s="147"/>
      <c r="O51" s="147"/>
      <c r="P51" s="147"/>
      <c r="Q51" s="147"/>
      <c r="R51" s="148"/>
      <c r="S51" s="148"/>
      <c r="T51" s="148"/>
      <c r="U51" s="148"/>
      <c r="V51" s="148"/>
      <c r="W51" s="148"/>
      <c r="X51" s="149">
        <f t="shared" si="1"/>
        <v>0</v>
      </c>
      <c r="Y51" s="148"/>
      <c r="Z51" s="118">
        <v>0</v>
      </c>
      <c r="AA51" s="143">
        <f t="shared" si="2"/>
        <v>0</v>
      </c>
      <c r="AB51" s="118">
        <f t="shared" si="3"/>
        <v>0</v>
      </c>
    </row>
    <row r="52" spans="2:28">
      <c r="B52" s="154" t="s">
        <v>371</v>
      </c>
      <c r="C52" s="145" t="s">
        <v>370</v>
      </c>
      <c r="D52" s="150"/>
      <c r="E52" s="147"/>
      <c r="F52" s="147"/>
      <c r="G52" s="147"/>
      <c r="H52" s="148"/>
      <c r="I52" s="147"/>
      <c r="J52" s="147"/>
      <c r="K52" s="147"/>
      <c r="L52" s="147"/>
      <c r="M52" s="147"/>
      <c r="N52" s="147"/>
      <c r="O52" s="147"/>
      <c r="P52" s="147"/>
      <c r="Q52" s="147"/>
      <c r="R52" s="148"/>
      <c r="S52" s="148"/>
      <c r="T52" s="148"/>
      <c r="U52" s="148"/>
      <c r="V52" s="148"/>
      <c r="W52" s="148"/>
      <c r="X52" s="149">
        <f t="shared" si="1"/>
        <v>0</v>
      </c>
      <c r="Y52" s="148"/>
      <c r="Z52" s="118">
        <v>0</v>
      </c>
      <c r="AA52" s="143">
        <f t="shared" si="2"/>
        <v>0</v>
      </c>
      <c r="AB52" s="118">
        <f t="shared" si="3"/>
        <v>0</v>
      </c>
    </row>
    <row r="53" spans="2:28">
      <c r="B53" s="154" t="s">
        <v>369</v>
      </c>
      <c r="C53" s="145" t="s">
        <v>368</v>
      </c>
      <c r="D53" s="150"/>
      <c r="E53" s="147"/>
      <c r="F53" s="147"/>
      <c r="G53" s="147"/>
      <c r="H53" s="148"/>
      <c r="I53" s="147"/>
      <c r="J53" s="147"/>
      <c r="K53" s="147"/>
      <c r="L53" s="147"/>
      <c r="M53" s="147"/>
      <c r="N53" s="147"/>
      <c r="O53" s="147"/>
      <c r="P53" s="147"/>
      <c r="Q53" s="147"/>
      <c r="R53" s="148"/>
      <c r="S53" s="148"/>
      <c r="T53" s="148"/>
      <c r="U53" s="148"/>
      <c r="V53" s="148"/>
      <c r="W53" s="148"/>
      <c r="X53" s="149">
        <f t="shared" si="1"/>
        <v>0</v>
      </c>
      <c r="Y53" s="148"/>
      <c r="Z53" s="118">
        <v>0</v>
      </c>
      <c r="AA53" s="143">
        <f t="shared" si="2"/>
        <v>0</v>
      </c>
      <c r="AB53" s="118">
        <f t="shared" si="3"/>
        <v>0</v>
      </c>
    </row>
    <row r="54" spans="2:28">
      <c r="B54" s="137" t="s">
        <v>191</v>
      </c>
      <c r="C54" s="138">
        <v>1200</v>
      </c>
      <c r="D54" s="141">
        <f>SUM(D55:D57)+D58+D66+D67+D69</f>
        <v>0</v>
      </c>
      <c r="E54" s="142">
        <f t="shared" ref="E54:W54" si="6">SUM(E55:E57)+E58+E66+E67+E69</f>
        <v>0</v>
      </c>
      <c r="F54" s="142">
        <f t="shared" si="6"/>
        <v>0</v>
      </c>
      <c r="G54" s="142">
        <f t="shared" si="6"/>
        <v>0</v>
      </c>
      <c r="H54" s="142">
        <f>SUM(H55:H57)+H58+H66+H67+H69</f>
        <v>0</v>
      </c>
      <c r="I54" s="142">
        <f t="shared" si="6"/>
        <v>0</v>
      </c>
      <c r="J54" s="142">
        <f t="shared" si="6"/>
        <v>0</v>
      </c>
      <c r="K54" s="142">
        <f t="shared" si="6"/>
        <v>0</v>
      </c>
      <c r="L54" s="142">
        <f t="shared" si="6"/>
        <v>0</v>
      </c>
      <c r="M54" s="142">
        <f t="shared" si="6"/>
        <v>0</v>
      </c>
      <c r="N54" s="142">
        <f t="shared" si="6"/>
        <v>0</v>
      </c>
      <c r="O54" s="142">
        <f t="shared" si="6"/>
        <v>0</v>
      </c>
      <c r="P54" s="142">
        <f t="shared" si="6"/>
        <v>0</v>
      </c>
      <c r="Q54" s="142">
        <f t="shared" si="6"/>
        <v>0</v>
      </c>
      <c r="R54" s="142">
        <f t="shared" si="6"/>
        <v>0</v>
      </c>
      <c r="S54" s="142">
        <f t="shared" si="6"/>
        <v>0</v>
      </c>
      <c r="T54" s="142">
        <f t="shared" si="6"/>
        <v>0</v>
      </c>
      <c r="U54" s="142">
        <f t="shared" si="6"/>
        <v>0</v>
      </c>
      <c r="V54" s="142">
        <f t="shared" si="6"/>
        <v>0</v>
      </c>
      <c r="W54" s="142">
        <f t="shared" si="6"/>
        <v>0</v>
      </c>
      <c r="X54" s="150">
        <f>D54-H54-I54-J54-K54-L54-N54-O54-P54-Q54-R54-S54-T54-Y54-G54</f>
        <v>0</v>
      </c>
      <c r="Y54" s="142">
        <f>SUM(Y55:Y57)+Y58+Y66+Y67+Y69</f>
        <v>0</v>
      </c>
      <c r="Z54" s="118">
        <f>D54-Ф3!P21</f>
        <v>0</v>
      </c>
      <c r="AA54" s="143">
        <f t="shared" si="2"/>
        <v>0</v>
      </c>
      <c r="AB54" s="118">
        <v>0</v>
      </c>
    </row>
    <row r="55" spans="2:28">
      <c r="B55" s="144" t="s">
        <v>367</v>
      </c>
      <c r="C55" s="145">
        <v>1210</v>
      </c>
      <c r="D55" s="146"/>
      <c r="E55" s="147"/>
      <c r="F55" s="147"/>
      <c r="G55" s="147"/>
      <c r="H55" s="148"/>
      <c r="I55" s="147"/>
      <c r="J55" s="147"/>
      <c r="K55" s="147"/>
      <c r="L55" s="147"/>
      <c r="M55" s="147"/>
      <c r="N55" s="147"/>
      <c r="O55" s="147"/>
      <c r="P55" s="147"/>
      <c r="Q55" s="147"/>
      <c r="R55" s="148"/>
      <c r="S55" s="148"/>
      <c r="T55" s="148"/>
      <c r="U55" s="148"/>
      <c r="V55" s="148"/>
      <c r="W55" s="148"/>
      <c r="X55" s="149">
        <f>D55-H55-I55-J55-K55-L55-N55-O55-P55-Q55-R55-S55-T55-G55-Y55</f>
        <v>0</v>
      </c>
      <c r="Y55" s="148"/>
      <c r="Z55" s="143" t="e">
        <f>D55-Ф3!P23-Ф3!#REF!</f>
        <v>#REF!</v>
      </c>
      <c r="AA55" s="143">
        <f t="shared" si="2"/>
        <v>0</v>
      </c>
      <c r="AB55" s="118">
        <v>0</v>
      </c>
    </row>
    <row r="56" spans="2:28">
      <c r="B56" s="144" t="s">
        <v>162</v>
      </c>
      <c r="C56" s="145">
        <v>1220</v>
      </c>
      <c r="D56" s="146"/>
      <c r="E56" s="147"/>
      <c r="F56" s="147"/>
      <c r="G56" s="147"/>
      <c r="H56" s="148"/>
      <c r="I56" s="147"/>
      <c r="J56" s="147"/>
      <c r="K56" s="147"/>
      <c r="L56" s="147"/>
      <c r="M56" s="147"/>
      <c r="N56" s="147"/>
      <c r="O56" s="147"/>
      <c r="P56" s="147"/>
      <c r="Q56" s="147"/>
      <c r="R56" s="148"/>
      <c r="S56" s="148"/>
      <c r="T56" s="148"/>
      <c r="U56" s="148"/>
      <c r="V56" s="148"/>
      <c r="W56" s="148"/>
      <c r="X56" s="149">
        <f>D56-H56-I56-J56-K56-L56-N56-O56-P56-Q56-R56-S56-T56-G56-Y56</f>
        <v>0</v>
      </c>
      <c r="Y56" s="148"/>
      <c r="Z56" s="118">
        <f>D56-Ф3!P24</f>
        <v>0</v>
      </c>
      <c r="AA56" s="143">
        <f t="shared" si="2"/>
        <v>0</v>
      </c>
      <c r="AB56" s="118">
        <f t="shared" si="3"/>
        <v>0</v>
      </c>
    </row>
    <row r="57" spans="2:28">
      <c r="B57" s="144" t="s">
        <v>366</v>
      </c>
      <c r="C57" s="145">
        <v>1230</v>
      </c>
      <c r="D57" s="146"/>
      <c r="E57" s="147"/>
      <c r="F57" s="147"/>
      <c r="G57" s="147"/>
      <c r="H57" s="148"/>
      <c r="I57" s="147"/>
      <c r="J57" s="147"/>
      <c r="K57" s="147"/>
      <c r="L57" s="147"/>
      <c r="M57" s="147"/>
      <c r="N57" s="147"/>
      <c r="O57" s="147"/>
      <c r="P57" s="147"/>
      <c r="Q57" s="147"/>
      <c r="R57" s="148"/>
      <c r="S57" s="148"/>
      <c r="T57" s="148"/>
      <c r="U57" s="148"/>
      <c r="V57" s="148"/>
      <c r="W57" s="148"/>
      <c r="X57" s="149">
        <f>D57-H57-I57-J57-K57-L57-N57-O57-P57-Q57-R57-S57-T57-G57-Y57</f>
        <v>0</v>
      </c>
      <c r="Y57" s="148"/>
      <c r="Z57" s="118">
        <f>D57-Ф3!P25</f>
        <v>0</v>
      </c>
      <c r="AA57" s="143">
        <f t="shared" si="2"/>
        <v>0</v>
      </c>
      <c r="AB57" s="118">
        <f t="shared" si="3"/>
        <v>0</v>
      </c>
    </row>
    <row r="58" spans="2:28">
      <c r="B58" s="137" t="s">
        <v>365</v>
      </c>
      <c r="C58" s="138">
        <v>1240</v>
      </c>
      <c r="D58" s="152">
        <f t="shared" ref="D58:Y58" si="7">SUM(D59:D65)</f>
        <v>0</v>
      </c>
      <c r="E58" s="153">
        <f t="shared" si="7"/>
        <v>0</v>
      </c>
      <c r="F58" s="153">
        <f t="shared" si="7"/>
        <v>0</v>
      </c>
      <c r="G58" s="153">
        <f t="shared" si="7"/>
        <v>0</v>
      </c>
      <c r="H58" s="153">
        <f t="shared" si="7"/>
        <v>0</v>
      </c>
      <c r="I58" s="153">
        <f t="shared" si="7"/>
        <v>0</v>
      </c>
      <c r="J58" s="153">
        <f t="shared" si="7"/>
        <v>0</v>
      </c>
      <c r="K58" s="153">
        <f t="shared" si="7"/>
        <v>0</v>
      </c>
      <c r="L58" s="153">
        <f t="shared" si="7"/>
        <v>0</v>
      </c>
      <c r="M58" s="153">
        <f t="shared" si="7"/>
        <v>0</v>
      </c>
      <c r="N58" s="153">
        <f t="shared" si="7"/>
        <v>0</v>
      </c>
      <c r="O58" s="153">
        <f t="shared" si="7"/>
        <v>0</v>
      </c>
      <c r="P58" s="153">
        <f t="shared" si="7"/>
        <v>0</v>
      </c>
      <c r="Q58" s="153">
        <f t="shared" si="7"/>
        <v>0</v>
      </c>
      <c r="R58" s="153">
        <f t="shared" si="7"/>
        <v>0</v>
      </c>
      <c r="S58" s="153">
        <f t="shared" si="7"/>
        <v>0</v>
      </c>
      <c r="T58" s="153">
        <f t="shared" si="7"/>
        <v>0</v>
      </c>
      <c r="U58" s="153">
        <f>SUM(U59:U65)</f>
        <v>0</v>
      </c>
      <c r="V58" s="153">
        <f>SUM(V59:V65)</f>
        <v>0</v>
      </c>
      <c r="W58" s="153">
        <f>SUM(W59:W65)</f>
        <v>0</v>
      </c>
      <c r="X58" s="153">
        <f>SUM(X59:X65)</f>
        <v>0</v>
      </c>
      <c r="Y58" s="153">
        <f t="shared" si="7"/>
        <v>0</v>
      </c>
      <c r="Z58" s="143" t="e">
        <f>Y58+X58-Ф3!#REF!</f>
        <v>#REF!</v>
      </c>
      <c r="AA58" s="143">
        <f t="shared" si="2"/>
        <v>0</v>
      </c>
      <c r="AB58" s="118">
        <f t="shared" si="3"/>
        <v>0</v>
      </c>
    </row>
    <row r="59" spans="2:28">
      <c r="B59" s="154" t="s">
        <v>364</v>
      </c>
      <c r="C59" s="145">
        <v>1241</v>
      </c>
      <c r="D59" s="150"/>
      <c r="E59" s="147"/>
      <c r="F59" s="147"/>
      <c r="G59" s="147"/>
      <c r="H59" s="148"/>
      <c r="I59" s="147"/>
      <c r="J59" s="147"/>
      <c r="K59" s="147"/>
      <c r="L59" s="147"/>
      <c r="M59" s="147"/>
      <c r="N59" s="147"/>
      <c r="O59" s="147"/>
      <c r="P59" s="147"/>
      <c r="Q59" s="147"/>
      <c r="R59" s="148"/>
      <c r="S59" s="148"/>
      <c r="T59" s="148"/>
      <c r="U59" s="148"/>
      <c r="V59" s="148"/>
      <c r="W59" s="148"/>
      <c r="X59" s="149">
        <f>D59-H59-I59-J59-K59-L59-N59-O59-P59-Q59-R59-S59-T59-G59-Y59</f>
        <v>0</v>
      </c>
      <c r="Y59" s="148"/>
      <c r="Z59" s="118">
        <v>0</v>
      </c>
      <c r="AA59" s="143">
        <f>SUM(E59:Y59)-D59</f>
        <v>0</v>
      </c>
      <c r="AB59" s="118">
        <f t="shared" si="3"/>
        <v>0</v>
      </c>
    </row>
    <row r="60" spans="2:28" ht="22.5">
      <c r="B60" s="154" t="s">
        <v>363</v>
      </c>
      <c r="C60" s="145">
        <v>1242</v>
      </c>
      <c r="D60" s="150">
        <v>0</v>
      </c>
      <c r="E60" s="147"/>
      <c r="F60" s="147"/>
      <c r="G60" s="147"/>
      <c r="H60" s="148"/>
      <c r="I60" s="147"/>
      <c r="J60" s="147"/>
      <c r="K60" s="147"/>
      <c r="L60" s="147"/>
      <c r="M60" s="147"/>
      <c r="N60" s="147"/>
      <c r="O60" s="147"/>
      <c r="P60" s="147"/>
      <c r="Q60" s="147"/>
      <c r="R60" s="148"/>
      <c r="S60" s="148"/>
      <c r="T60" s="148"/>
      <c r="U60" s="148"/>
      <c r="V60" s="148"/>
      <c r="W60" s="148"/>
      <c r="X60" s="149">
        <f t="shared" si="1"/>
        <v>0</v>
      </c>
      <c r="Y60" s="148"/>
      <c r="Z60" s="118">
        <v>0</v>
      </c>
      <c r="AA60" s="143">
        <f t="shared" ref="AA60:AA123" si="8">SUM(E60:Y60)-D60</f>
        <v>0</v>
      </c>
      <c r="AB60" s="118">
        <f t="shared" si="3"/>
        <v>0</v>
      </c>
    </row>
    <row r="61" spans="2:28" ht="22.5">
      <c r="B61" s="154" t="s">
        <v>362</v>
      </c>
      <c r="C61" s="145">
        <v>1243</v>
      </c>
      <c r="D61" s="150">
        <v>0</v>
      </c>
      <c r="E61" s="147"/>
      <c r="F61" s="147"/>
      <c r="G61" s="147"/>
      <c r="H61" s="148"/>
      <c r="I61" s="147"/>
      <c r="J61" s="147"/>
      <c r="K61" s="147"/>
      <c r="L61" s="147"/>
      <c r="M61" s="147"/>
      <c r="N61" s="147"/>
      <c r="O61" s="147"/>
      <c r="P61" s="147"/>
      <c r="Q61" s="147"/>
      <c r="R61" s="148"/>
      <c r="S61" s="148"/>
      <c r="T61" s="148"/>
      <c r="U61" s="148"/>
      <c r="V61" s="148"/>
      <c r="W61" s="148"/>
      <c r="X61" s="149">
        <f t="shared" si="1"/>
        <v>0</v>
      </c>
      <c r="Y61" s="148"/>
      <c r="Z61" s="118">
        <v>0</v>
      </c>
      <c r="AA61" s="143">
        <f t="shared" si="8"/>
        <v>0</v>
      </c>
      <c r="AB61" s="118">
        <f t="shared" si="3"/>
        <v>0</v>
      </c>
    </row>
    <row r="62" spans="2:28" ht="22.5">
      <c r="B62" s="154" t="s">
        <v>361</v>
      </c>
      <c r="C62" s="145">
        <v>1244</v>
      </c>
      <c r="D62" s="150">
        <v>0</v>
      </c>
      <c r="E62" s="147"/>
      <c r="F62" s="147"/>
      <c r="G62" s="147"/>
      <c r="H62" s="148"/>
      <c r="I62" s="147"/>
      <c r="J62" s="147"/>
      <c r="K62" s="147"/>
      <c r="L62" s="147"/>
      <c r="M62" s="147"/>
      <c r="N62" s="147"/>
      <c r="O62" s="147"/>
      <c r="P62" s="147"/>
      <c r="Q62" s="147"/>
      <c r="R62" s="148"/>
      <c r="S62" s="148"/>
      <c r="T62" s="148"/>
      <c r="U62" s="148"/>
      <c r="V62" s="148"/>
      <c r="W62" s="148"/>
      <c r="X62" s="149">
        <f t="shared" si="1"/>
        <v>0</v>
      </c>
      <c r="Y62" s="148"/>
      <c r="Z62" s="118">
        <v>0</v>
      </c>
      <c r="AA62" s="143">
        <f t="shared" si="8"/>
        <v>0</v>
      </c>
      <c r="AB62" s="118">
        <f t="shared" si="3"/>
        <v>0</v>
      </c>
    </row>
    <row r="63" spans="2:28" ht="22.5">
      <c r="B63" s="154" t="s">
        <v>360</v>
      </c>
      <c r="C63" s="145">
        <v>1245</v>
      </c>
      <c r="D63" s="150">
        <v>0</v>
      </c>
      <c r="E63" s="147"/>
      <c r="F63" s="147"/>
      <c r="G63" s="147"/>
      <c r="H63" s="148"/>
      <c r="I63" s="147"/>
      <c r="J63" s="147"/>
      <c r="K63" s="147"/>
      <c r="L63" s="147"/>
      <c r="M63" s="147"/>
      <c r="N63" s="147"/>
      <c r="O63" s="147"/>
      <c r="P63" s="147"/>
      <c r="Q63" s="147"/>
      <c r="R63" s="148"/>
      <c r="S63" s="148"/>
      <c r="T63" s="148"/>
      <c r="U63" s="148"/>
      <c r="V63" s="148"/>
      <c r="W63" s="148"/>
      <c r="X63" s="149">
        <f t="shared" si="1"/>
        <v>0</v>
      </c>
      <c r="Y63" s="148"/>
      <c r="Z63" s="118">
        <v>0</v>
      </c>
      <c r="AA63" s="143">
        <f t="shared" si="8"/>
        <v>0</v>
      </c>
      <c r="AB63" s="118">
        <f t="shared" si="3"/>
        <v>0</v>
      </c>
    </row>
    <row r="64" spans="2:28" ht="22.5">
      <c r="B64" s="154" t="s">
        <v>359</v>
      </c>
      <c r="C64" s="145">
        <v>1246</v>
      </c>
      <c r="D64" s="150">
        <v>0</v>
      </c>
      <c r="E64" s="147"/>
      <c r="F64" s="147"/>
      <c r="G64" s="147"/>
      <c r="H64" s="148"/>
      <c r="I64" s="147"/>
      <c r="J64" s="147"/>
      <c r="K64" s="147"/>
      <c r="L64" s="147"/>
      <c r="M64" s="147"/>
      <c r="N64" s="147"/>
      <c r="O64" s="147"/>
      <c r="P64" s="147"/>
      <c r="Q64" s="147"/>
      <c r="R64" s="148"/>
      <c r="S64" s="148"/>
      <c r="T64" s="148"/>
      <c r="U64" s="148"/>
      <c r="V64" s="148"/>
      <c r="W64" s="148"/>
      <c r="X64" s="149">
        <f t="shared" si="1"/>
        <v>0</v>
      </c>
      <c r="Y64" s="148"/>
      <c r="Z64" s="118">
        <v>0</v>
      </c>
      <c r="AA64" s="143">
        <f t="shared" si="8"/>
        <v>0</v>
      </c>
      <c r="AB64" s="118">
        <f t="shared" si="3"/>
        <v>0</v>
      </c>
    </row>
    <row r="65" spans="2:28" ht="22.5">
      <c r="B65" s="154" t="s">
        <v>358</v>
      </c>
      <c r="C65" s="145">
        <v>1247</v>
      </c>
      <c r="D65" s="150"/>
      <c r="E65" s="147"/>
      <c r="F65" s="147"/>
      <c r="G65" s="147"/>
      <c r="H65" s="148"/>
      <c r="I65" s="147"/>
      <c r="J65" s="147"/>
      <c r="K65" s="147"/>
      <c r="L65" s="147"/>
      <c r="M65" s="147"/>
      <c r="N65" s="147"/>
      <c r="O65" s="147"/>
      <c r="P65" s="147"/>
      <c r="Q65" s="147"/>
      <c r="R65" s="148"/>
      <c r="S65" s="148"/>
      <c r="T65" s="148"/>
      <c r="U65" s="148"/>
      <c r="V65" s="148"/>
      <c r="W65" s="148"/>
      <c r="X65" s="149">
        <f t="shared" si="1"/>
        <v>0</v>
      </c>
      <c r="Y65" s="148"/>
      <c r="Z65" s="118">
        <v>0</v>
      </c>
      <c r="AA65" s="143">
        <f t="shared" si="8"/>
        <v>0</v>
      </c>
      <c r="AB65" s="118">
        <f t="shared" si="3"/>
        <v>0</v>
      </c>
    </row>
    <row r="66" spans="2:28">
      <c r="B66" s="144" t="s">
        <v>357</v>
      </c>
      <c r="C66" s="145">
        <v>1250</v>
      </c>
      <c r="D66" s="146"/>
      <c r="E66" s="147"/>
      <c r="F66" s="147"/>
      <c r="G66" s="147"/>
      <c r="H66" s="148"/>
      <c r="I66" s="147"/>
      <c r="J66" s="147"/>
      <c r="K66" s="147"/>
      <c r="L66" s="147"/>
      <c r="M66" s="147"/>
      <c r="N66" s="147"/>
      <c r="O66" s="147"/>
      <c r="P66" s="147"/>
      <c r="Q66" s="147"/>
      <c r="R66" s="148"/>
      <c r="S66" s="148"/>
      <c r="T66" s="148"/>
      <c r="U66" s="148"/>
      <c r="V66" s="148"/>
      <c r="W66" s="148"/>
      <c r="X66" s="149">
        <f t="shared" si="1"/>
        <v>0</v>
      </c>
      <c r="Y66" s="148"/>
      <c r="Z66" s="143">
        <v>0</v>
      </c>
      <c r="AA66" s="143">
        <f t="shared" si="8"/>
        <v>0</v>
      </c>
      <c r="AB66" s="118">
        <f t="shared" si="3"/>
        <v>0</v>
      </c>
    </row>
    <row r="67" spans="2:28">
      <c r="B67" s="144" t="s">
        <v>356</v>
      </c>
      <c r="C67" s="145">
        <v>1260</v>
      </c>
      <c r="D67" s="146"/>
      <c r="E67" s="147"/>
      <c r="F67" s="147"/>
      <c r="G67" s="147"/>
      <c r="H67" s="148"/>
      <c r="I67" s="147"/>
      <c r="J67" s="147"/>
      <c r="K67" s="147"/>
      <c r="L67" s="147"/>
      <c r="M67" s="147"/>
      <c r="N67" s="147"/>
      <c r="O67" s="147"/>
      <c r="P67" s="147"/>
      <c r="Q67" s="147"/>
      <c r="R67" s="148"/>
      <c r="S67" s="148"/>
      <c r="T67" s="148"/>
      <c r="U67" s="148"/>
      <c r="V67" s="148"/>
      <c r="W67" s="148"/>
      <c r="X67" s="149">
        <f t="shared" si="1"/>
        <v>0</v>
      </c>
      <c r="Y67" s="148"/>
      <c r="Z67" s="143">
        <v>0</v>
      </c>
      <c r="AA67" s="143">
        <f t="shared" si="8"/>
        <v>0</v>
      </c>
      <c r="AB67" s="118">
        <f t="shared" si="3"/>
        <v>0</v>
      </c>
    </row>
    <row r="68" spans="2:28">
      <c r="B68" s="144" t="s">
        <v>355</v>
      </c>
      <c r="C68" s="145">
        <v>1270</v>
      </c>
      <c r="D68" s="150">
        <v>0</v>
      </c>
      <c r="E68" s="147"/>
      <c r="F68" s="147"/>
      <c r="G68" s="147"/>
      <c r="H68" s="148"/>
      <c r="I68" s="147"/>
      <c r="J68" s="147"/>
      <c r="K68" s="147"/>
      <c r="L68" s="147"/>
      <c r="M68" s="147"/>
      <c r="N68" s="147"/>
      <c r="O68" s="147"/>
      <c r="P68" s="147"/>
      <c r="Q68" s="147"/>
      <c r="R68" s="148"/>
      <c r="S68" s="148"/>
      <c r="T68" s="148"/>
      <c r="U68" s="148"/>
      <c r="V68" s="148"/>
      <c r="W68" s="148"/>
      <c r="X68" s="149">
        <f t="shared" si="1"/>
        <v>0</v>
      </c>
      <c r="Y68" s="148"/>
      <c r="Z68" s="118">
        <v>0</v>
      </c>
      <c r="AA68" s="143">
        <f t="shared" si="8"/>
        <v>0</v>
      </c>
      <c r="AB68" s="118">
        <f t="shared" si="3"/>
        <v>0</v>
      </c>
    </row>
    <row r="69" spans="2:28">
      <c r="B69" s="137" t="s">
        <v>161</v>
      </c>
      <c r="C69" s="138">
        <v>1299</v>
      </c>
      <c r="D69" s="152">
        <f t="shared" ref="D69:Y69" si="9">SUM(D70:D99)</f>
        <v>0</v>
      </c>
      <c r="E69" s="153">
        <f t="shared" si="9"/>
        <v>0</v>
      </c>
      <c r="F69" s="153">
        <f t="shared" si="9"/>
        <v>0</v>
      </c>
      <c r="G69" s="153">
        <f t="shared" si="9"/>
        <v>0</v>
      </c>
      <c r="H69" s="153">
        <f t="shared" si="9"/>
        <v>0</v>
      </c>
      <c r="I69" s="153">
        <f t="shared" si="9"/>
        <v>0</v>
      </c>
      <c r="J69" s="153">
        <f t="shared" si="9"/>
        <v>0</v>
      </c>
      <c r="K69" s="153">
        <f t="shared" si="9"/>
        <v>0</v>
      </c>
      <c r="L69" s="153">
        <f t="shared" si="9"/>
        <v>0</v>
      </c>
      <c r="M69" s="153">
        <f t="shared" si="9"/>
        <v>0</v>
      </c>
      <c r="N69" s="153">
        <f t="shared" si="9"/>
        <v>0</v>
      </c>
      <c r="O69" s="153">
        <f t="shared" si="9"/>
        <v>0</v>
      </c>
      <c r="P69" s="153">
        <f t="shared" si="9"/>
        <v>0</v>
      </c>
      <c r="Q69" s="153">
        <f t="shared" si="9"/>
        <v>0</v>
      </c>
      <c r="R69" s="153">
        <f t="shared" si="9"/>
        <v>0</v>
      </c>
      <c r="S69" s="153">
        <f t="shared" si="9"/>
        <v>0</v>
      </c>
      <c r="T69" s="153">
        <f t="shared" si="9"/>
        <v>0</v>
      </c>
      <c r="U69" s="153">
        <f t="shared" si="9"/>
        <v>0</v>
      </c>
      <c r="V69" s="153">
        <f t="shared" si="9"/>
        <v>0</v>
      </c>
      <c r="W69" s="153">
        <f t="shared" si="9"/>
        <v>0</v>
      </c>
      <c r="X69" s="150">
        <f t="shared" si="1"/>
        <v>0</v>
      </c>
      <c r="Y69" s="153">
        <f t="shared" si="9"/>
        <v>0</v>
      </c>
      <c r="Z69" s="118">
        <f>D69-Ф3!P29</f>
        <v>0</v>
      </c>
      <c r="AA69" s="143">
        <f t="shared" si="8"/>
        <v>0</v>
      </c>
      <c r="AB69" s="118">
        <f t="shared" si="3"/>
        <v>0</v>
      </c>
    </row>
    <row r="70" spans="2:28">
      <c r="B70" s="154" t="s">
        <v>354</v>
      </c>
      <c r="C70" s="145" t="s">
        <v>353</v>
      </c>
      <c r="D70" s="146"/>
      <c r="E70" s="147"/>
      <c r="F70" s="147"/>
      <c r="G70" s="147"/>
      <c r="H70" s="148"/>
      <c r="I70" s="147"/>
      <c r="J70" s="147"/>
      <c r="K70" s="147"/>
      <c r="L70" s="147"/>
      <c r="M70" s="147"/>
      <c r="N70" s="147"/>
      <c r="O70" s="147"/>
      <c r="P70" s="147"/>
      <c r="Q70" s="147"/>
      <c r="R70" s="148"/>
      <c r="S70" s="148"/>
      <c r="T70" s="148"/>
      <c r="U70" s="148"/>
      <c r="V70" s="148"/>
      <c r="W70" s="148"/>
      <c r="X70" s="149">
        <f>D70-H70-I70-J70-K70-L70-N70-O70-P70-Q70-R70-S70-T70</f>
        <v>0</v>
      </c>
      <c r="Y70" s="148"/>
      <c r="Z70" s="143"/>
      <c r="AA70" s="143">
        <f t="shared" si="8"/>
        <v>0</v>
      </c>
      <c r="AB70" s="118">
        <f t="shared" si="3"/>
        <v>0</v>
      </c>
    </row>
    <row r="71" spans="2:28">
      <c r="B71" s="154" t="s">
        <v>352</v>
      </c>
      <c r="C71" s="145" t="s">
        <v>351</v>
      </c>
      <c r="D71" s="146"/>
      <c r="E71" s="147"/>
      <c r="F71" s="147"/>
      <c r="G71" s="147"/>
      <c r="H71" s="148"/>
      <c r="I71" s="147"/>
      <c r="J71" s="147"/>
      <c r="K71" s="147"/>
      <c r="L71" s="147"/>
      <c r="M71" s="147"/>
      <c r="N71" s="147"/>
      <c r="O71" s="147"/>
      <c r="P71" s="147"/>
      <c r="Q71" s="147"/>
      <c r="R71" s="148"/>
      <c r="S71" s="148"/>
      <c r="T71" s="148"/>
      <c r="U71" s="148"/>
      <c r="V71" s="148"/>
      <c r="W71" s="148"/>
      <c r="X71" s="149">
        <f t="shared" si="1"/>
        <v>0</v>
      </c>
      <c r="Y71" s="148"/>
      <c r="Z71" s="143"/>
      <c r="AA71" s="143">
        <f t="shared" si="8"/>
        <v>0</v>
      </c>
      <c r="AB71" s="118">
        <f t="shared" si="3"/>
        <v>0</v>
      </c>
    </row>
    <row r="72" spans="2:28">
      <c r="B72" s="154" t="s">
        <v>350</v>
      </c>
      <c r="C72" s="145" t="s">
        <v>349</v>
      </c>
      <c r="D72" s="146"/>
      <c r="E72" s="147"/>
      <c r="F72" s="147"/>
      <c r="G72" s="147"/>
      <c r="H72" s="148"/>
      <c r="I72" s="147"/>
      <c r="J72" s="147"/>
      <c r="K72" s="147"/>
      <c r="L72" s="147"/>
      <c r="M72" s="147"/>
      <c r="N72" s="147"/>
      <c r="O72" s="147"/>
      <c r="P72" s="147"/>
      <c r="Q72" s="147"/>
      <c r="R72" s="148"/>
      <c r="S72" s="148"/>
      <c r="T72" s="148"/>
      <c r="U72" s="148"/>
      <c r="V72" s="148"/>
      <c r="W72" s="148"/>
      <c r="X72" s="149">
        <f t="shared" ref="X72:X135" si="10">D72-H72-I72-J72-K72-L72-N72-O72-P72-Q72-R72-S72-T72</f>
        <v>0</v>
      </c>
      <c r="Y72" s="148"/>
      <c r="Z72" s="118">
        <v>0</v>
      </c>
      <c r="AA72" s="143">
        <f t="shared" si="8"/>
        <v>0</v>
      </c>
      <c r="AB72" s="118">
        <f t="shared" ref="AB72:AB135" si="11">D72-X72-Y72-H72-I72-J72-K72-L72-N72-O72-P72-Q72-R72-S72-T72</f>
        <v>0</v>
      </c>
    </row>
    <row r="73" spans="2:28">
      <c r="B73" s="154" t="s">
        <v>348</v>
      </c>
      <c r="C73" s="145" t="s">
        <v>347</v>
      </c>
      <c r="D73" s="146"/>
      <c r="E73" s="147"/>
      <c r="F73" s="147"/>
      <c r="G73" s="147"/>
      <c r="H73" s="148"/>
      <c r="I73" s="147"/>
      <c r="J73" s="147"/>
      <c r="K73" s="147"/>
      <c r="L73" s="147"/>
      <c r="M73" s="147"/>
      <c r="N73" s="147"/>
      <c r="O73" s="147"/>
      <c r="P73" s="147"/>
      <c r="Q73" s="147"/>
      <c r="R73" s="148"/>
      <c r="S73" s="148"/>
      <c r="T73" s="148"/>
      <c r="U73" s="148"/>
      <c r="V73" s="148"/>
      <c r="W73" s="148"/>
      <c r="X73" s="149">
        <f t="shared" si="10"/>
        <v>0</v>
      </c>
      <c r="Y73" s="148"/>
      <c r="Z73" s="118">
        <v>0</v>
      </c>
      <c r="AA73" s="143">
        <f t="shared" si="8"/>
        <v>0</v>
      </c>
      <c r="AB73" s="118">
        <f t="shared" si="11"/>
        <v>0</v>
      </c>
    </row>
    <row r="74" spans="2:28">
      <c r="B74" s="154" t="s">
        <v>346</v>
      </c>
      <c r="C74" s="145" t="s">
        <v>345</v>
      </c>
      <c r="D74" s="146"/>
      <c r="E74" s="147"/>
      <c r="F74" s="147"/>
      <c r="G74" s="147"/>
      <c r="H74" s="148"/>
      <c r="I74" s="147"/>
      <c r="J74" s="147"/>
      <c r="K74" s="147"/>
      <c r="L74" s="147"/>
      <c r="M74" s="147"/>
      <c r="N74" s="147"/>
      <c r="O74" s="147"/>
      <c r="P74" s="147"/>
      <c r="Q74" s="147"/>
      <c r="R74" s="148"/>
      <c r="S74" s="148"/>
      <c r="T74" s="148"/>
      <c r="U74" s="148"/>
      <c r="V74" s="148"/>
      <c r="W74" s="148"/>
      <c r="X74" s="149">
        <f t="shared" si="10"/>
        <v>0</v>
      </c>
      <c r="Y74" s="148"/>
      <c r="Z74" s="118">
        <v>0</v>
      </c>
      <c r="AA74" s="143">
        <f t="shared" si="8"/>
        <v>0</v>
      </c>
      <c r="AB74" s="118">
        <f t="shared" si="11"/>
        <v>0</v>
      </c>
    </row>
    <row r="75" spans="2:28">
      <c r="B75" s="154" t="s">
        <v>241</v>
      </c>
      <c r="C75" s="145" t="s">
        <v>344</v>
      </c>
      <c r="D75" s="146"/>
      <c r="E75" s="147"/>
      <c r="F75" s="147"/>
      <c r="G75" s="147"/>
      <c r="H75" s="148"/>
      <c r="I75" s="147"/>
      <c r="J75" s="147"/>
      <c r="K75" s="147"/>
      <c r="L75" s="147"/>
      <c r="M75" s="147"/>
      <c r="N75" s="147"/>
      <c r="O75" s="147"/>
      <c r="P75" s="147"/>
      <c r="Q75" s="147"/>
      <c r="R75" s="148"/>
      <c r="S75" s="148"/>
      <c r="T75" s="148"/>
      <c r="U75" s="148"/>
      <c r="V75" s="148"/>
      <c r="W75" s="148"/>
      <c r="X75" s="149">
        <f t="shared" si="10"/>
        <v>0</v>
      </c>
      <c r="Y75" s="148"/>
      <c r="Z75" s="118">
        <v>0</v>
      </c>
      <c r="AA75" s="143">
        <f t="shared" si="8"/>
        <v>0</v>
      </c>
      <c r="AB75" s="118">
        <f t="shared" si="11"/>
        <v>0</v>
      </c>
    </row>
    <row r="76" spans="2:28">
      <c r="B76" s="154" t="s">
        <v>137</v>
      </c>
      <c r="C76" s="145" t="s">
        <v>343</v>
      </c>
      <c r="D76" s="146"/>
      <c r="E76" s="147"/>
      <c r="F76" s="147"/>
      <c r="G76" s="147"/>
      <c r="H76" s="148"/>
      <c r="I76" s="147"/>
      <c r="J76" s="147"/>
      <c r="K76" s="147"/>
      <c r="L76" s="147"/>
      <c r="M76" s="147"/>
      <c r="N76" s="147"/>
      <c r="O76" s="147"/>
      <c r="P76" s="147"/>
      <c r="Q76" s="147"/>
      <c r="R76" s="148"/>
      <c r="S76" s="148"/>
      <c r="T76" s="148"/>
      <c r="U76" s="148"/>
      <c r="V76" s="148"/>
      <c r="W76" s="148"/>
      <c r="X76" s="149">
        <f t="shared" si="10"/>
        <v>0</v>
      </c>
      <c r="Y76" s="148"/>
      <c r="Z76" s="118">
        <v>0</v>
      </c>
      <c r="AA76" s="143">
        <f t="shared" si="8"/>
        <v>0</v>
      </c>
      <c r="AB76" s="118">
        <f t="shared" si="11"/>
        <v>0</v>
      </c>
    </row>
    <row r="77" spans="2:28">
      <c r="B77" s="154" t="s">
        <v>342</v>
      </c>
      <c r="C77" s="145" t="s">
        <v>341</v>
      </c>
      <c r="D77" s="146"/>
      <c r="E77" s="147"/>
      <c r="F77" s="147"/>
      <c r="G77" s="147"/>
      <c r="H77" s="148"/>
      <c r="I77" s="147"/>
      <c r="J77" s="147"/>
      <c r="K77" s="147"/>
      <c r="L77" s="147"/>
      <c r="M77" s="147"/>
      <c r="N77" s="147"/>
      <c r="O77" s="147"/>
      <c r="P77" s="147"/>
      <c r="Q77" s="147"/>
      <c r="R77" s="148"/>
      <c r="S77" s="148"/>
      <c r="T77" s="148"/>
      <c r="U77" s="148"/>
      <c r="V77" s="148"/>
      <c r="W77" s="148"/>
      <c r="X77" s="149">
        <f t="shared" si="10"/>
        <v>0</v>
      </c>
      <c r="Y77" s="148"/>
      <c r="Z77" s="118">
        <v>0</v>
      </c>
      <c r="AA77" s="143">
        <f t="shared" si="8"/>
        <v>0</v>
      </c>
      <c r="AB77" s="118">
        <f t="shared" si="11"/>
        <v>0</v>
      </c>
    </row>
    <row r="78" spans="2:28">
      <c r="B78" s="154" t="s">
        <v>340</v>
      </c>
      <c r="C78" s="145" t="s">
        <v>339</v>
      </c>
      <c r="D78" s="146"/>
      <c r="E78" s="147"/>
      <c r="F78" s="147"/>
      <c r="G78" s="147"/>
      <c r="H78" s="148"/>
      <c r="I78" s="147"/>
      <c r="J78" s="147"/>
      <c r="K78" s="147"/>
      <c r="L78" s="147"/>
      <c r="M78" s="147"/>
      <c r="N78" s="147"/>
      <c r="O78" s="147"/>
      <c r="P78" s="147"/>
      <c r="Q78" s="147"/>
      <c r="R78" s="148"/>
      <c r="S78" s="148"/>
      <c r="T78" s="148"/>
      <c r="U78" s="148"/>
      <c r="V78" s="148"/>
      <c r="W78" s="148"/>
      <c r="X78" s="149">
        <f t="shared" si="10"/>
        <v>0</v>
      </c>
      <c r="Y78" s="148"/>
      <c r="Z78" s="118">
        <v>0</v>
      </c>
      <c r="AA78" s="143">
        <f t="shared" si="8"/>
        <v>0</v>
      </c>
      <c r="AB78" s="118">
        <f t="shared" si="11"/>
        <v>0</v>
      </c>
    </row>
    <row r="79" spans="2:28">
      <c r="B79" s="154" t="s">
        <v>338</v>
      </c>
      <c r="C79" s="145" t="s">
        <v>337</v>
      </c>
      <c r="D79" s="146"/>
      <c r="E79" s="147"/>
      <c r="F79" s="147"/>
      <c r="G79" s="147"/>
      <c r="H79" s="148"/>
      <c r="I79" s="147"/>
      <c r="J79" s="147"/>
      <c r="K79" s="147"/>
      <c r="L79" s="147"/>
      <c r="M79" s="147"/>
      <c r="N79" s="147"/>
      <c r="O79" s="147"/>
      <c r="P79" s="147"/>
      <c r="Q79" s="147"/>
      <c r="R79" s="148"/>
      <c r="S79" s="148"/>
      <c r="T79" s="148"/>
      <c r="U79" s="148"/>
      <c r="V79" s="148"/>
      <c r="W79" s="148"/>
      <c r="X79" s="149">
        <f t="shared" si="10"/>
        <v>0</v>
      </c>
      <c r="Y79" s="148"/>
      <c r="Z79" s="118">
        <v>0</v>
      </c>
      <c r="AA79" s="143">
        <f t="shared" si="8"/>
        <v>0</v>
      </c>
      <c r="AB79" s="118">
        <f t="shared" si="11"/>
        <v>0</v>
      </c>
    </row>
    <row r="80" spans="2:28">
      <c r="B80" s="154" t="s">
        <v>336</v>
      </c>
      <c r="C80" s="145" t="s">
        <v>335</v>
      </c>
      <c r="D80" s="146"/>
      <c r="E80" s="147"/>
      <c r="F80" s="147"/>
      <c r="G80" s="147"/>
      <c r="H80" s="148"/>
      <c r="I80" s="147"/>
      <c r="J80" s="147"/>
      <c r="K80" s="147"/>
      <c r="L80" s="147"/>
      <c r="M80" s="147"/>
      <c r="N80" s="147"/>
      <c r="O80" s="147"/>
      <c r="P80" s="147"/>
      <c r="Q80" s="147"/>
      <c r="R80" s="148"/>
      <c r="S80" s="148"/>
      <c r="T80" s="148"/>
      <c r="U80" s="148"/>
      <c r="V80" s="148"/>
      <c r="W80" s="148"/>
      <c r="X80" s="149">
        <f t="shared" si="10"/>
        <v>0</v>
      </c>
      <c r="Y80" s="148"/>
      <c r="Z80" s="118">
        <v>0</v>
      </c>
      <c r="AA80" s="143">
        <f t="shared" si="8"/>
        <v>0</v>
      </c>
      <c r="AB80" s="118">
        <f t="shared" si="11"/>
        <v>0</v>
      </c>
    </row>
    <row r="81" spans="2:28">
      <c r="B81" s="154" t="s">
        <v>243</v>
      </c>
      <c r="C81" s="145" t="s">
        <v>334</v>
      </c>
      <c r="D81" s="146"/>
      <c r="E81" s="147"/>
      <c r="F81" s="147"/>
      <c r="G81" s="147"/>
      <c r="H81" s="148"/>
      <c r="I81" s="147"/>
      <c r="J81" s="147"/>
      <c r="K81" s="147"/>
      <c r="L81" s="147"/>
      <c r="M81" s="147"/>
      <c r="N81" s="147"/>
      <c r="O81" s="147"/>
      <c r="P81" s="147"/>
      <c r="Q81" s="147"/>
      <c r="R81" s="148"/>
      <c r="S81" s="148"/>
      <c r="T81" s="148"/>
      <c r="U81" s="148"/>
      <c r="V81" s="148"/>
      <c r="W81" s="148"/>
      <c r="X81" s="149">
        <f t="shared" si="10"/>
        <v>0</v>
      </c>
      <c r="Y81" s="148"/>
      <c r="Z81" s="118">
        <v>0</v>
      </c>
      <c r="AA81" s="143">
        <f t="shared" si="8"/>
        <v>0</v>
      </c>
      <c r="AB81" s="118">
        <f t="shared" si="11"/>
        <v>0</v>
      </c>
    </row>
    <row r="82" spans="2:28">
      <c r="B82" s="154" t="s">
        <v>333</v>
      </c>
      <c r="C82" s="145" t="s">
        <v>332</v>
      </c>
      <c r="D82" s="146"/>
      <c r="E82" s="147"/>
      <c r="F82" s="147"/>
      <c r="G82" s="147"/>
      <c r="H82" s="148"/>
      <c r="I82" s="147"/>
      <c r="J82" s="147"/>
      <c r="K82" s="147"/>
      <c r="L82" s="147"/>
      <c r="M82" s="147"/>
      <c r="N82" s="147"/>
      <c r="O82" s="147"/>
      <c r="P82" s="147"/>
      <c r="Q82" s="147"/>
      <c r="R82" s="148"/>
      <c r="S82" s="148"/>
      <c r="T82" s="148"/>
      <c r="U82" s="148"/>
      <c r="V82" s="148"/>
      <c r="W82" s="148"/>
      <c r="X82" s="149">
        <f t="shared" si="10"/>
        <v>0</v>
      </c>
      <c r="Y82" s="148"/>
      <c r="Z82" s="118">
        <v>0</v>
      </c>
      <c r="AA82" s="143">
        <f t="shared" si="8"/>
        <v>0</v>
      </c>
      <c r="AB82" s="118">
        <f t="shared" si="11"/>
        <v>0</v>
      </c>
    </row>
    <row r="83" spans="2:28">
      <c r="B83" s="154" t="s">
        <v>331</v>
      </c>
      <c r="C83" s="145" t="s">
        <v>330</v>
      </c>
      <c r="D83" s="146"/>
      <c r="E83" s="147"/>
      <c r="F83" s="147"/>
      <c r="G83" s="147"/>
      <c r="H83" s="148"/>
      <c r="I83" s="147"/>
      <c r="J83" s="147"/>
      <c r="K83" s="147"/>
      <c r="L83" s="147"/>
      <c r="M83" s="147"/>
      <c r="N83" s="147"/>
      <c r="O83" s="147"/>
      <c r="P83" s="147"/>
      <c r="Q83" s="147"/>
      <c r="R83" s="148"/>
      <c r="S83" s="148"/>
      <c r="T83" s="148"/>
      <c r="U83" s="148"/>
      <c r="V83" s="148"/>
      <c r="W83" s="148"/>
      <c r="X83" s="149">
        <f t="shared" si="10"/>
        <v>0</v>
      </c>
      <c r="Y83" s="148"/>
      <c r="Z83" s="118">
        <v>0</v>
      </c>
      <c r="AA83" s="143">
        <f t="shared" si="8"/>
        <v>0</v>
      </c>
      <c r="AB83" s="118">
        <f t="shared" si="11"/>
        <v>0</v>
      </c>
    </row>
    <row r="84" spans="2:28">
      <c r="B84" s="154" t="s">
        <v>329</v>
      </c>
      <c r="C84" s="145" t="s">
        <v>328</v>
      </c>
      <c r="D84" s="146"/>
      <c r="E84" s="147"/>
      <c r="F84" s="147"/>
      <c r="G84" s="147"/>
      <c r="H84" s="148"/>
      <c r="I84" s="147"/>
      <c r="J84" s="147"/>
      <c r="K84" s="147"/>
      <c r="L84" s="147"/>
      <c r="M84" s="147"/>
      <c r="N84" s="147"/>
      <c r="O84" s="147"/>
      <c r="P84" s="147"/>
      <c r="Q84" s="147"/>
      <c r="R84" s="148"/>
      <c r="S84" s="148"/>
      <c r="T84" s="148"/>
      <c r="U84" s="148"/>
      <c r="V84" s="148"/>
      <c r="W84" s="148"/>
      <c r="X84" s="149">
        <f t="shared" si="10"/>
        <v>0</v>
      </c>
      <c r="Y84" s="148"/>
      <c r="Z84" s="118">
        <v>0</v>
      </c>
      <c r="AA84" s="143">
        <f t="shared" si="8"/>
        <v>0</v>
      </c>
      <c r="AB84" s="118">
        <f t="shared" si="11"/>
        <v>0</v>
      </c>
    </row>
    <row r="85" spans="2:28">
      <c r="B85" s="154" t="s">
        <v>273</v>
      </c>
      <c r="C85" s="145" t="s">
        <v>327</v>
      </c>
      <c r="D85" s="146"/>
      <c r="E85" s="147"/>
      <c r="F85" s="147"/>
      <c r="G85" s="147"/>
      <c r="H85" s="148"/>
      <c r="I85" s="147"/>
      <c r="J85" s="147"/>
      <c r="K85" s="147"/>
      <c r="L85" s="147"/>
      <c r="M85" s="147"/>
      <c r="N85" s="147"/>
      <c r="O85" s="147"/>
      <c r="P85" s="147"/>
      <c r="Q85" s="147"/>
      <c r="R85" s="148"/>
      <c r="S85" s="148"/>
      <c r="T85" s="148"/>
      <c r="U85" s="148"/>
      <c r="V85" s="148"/>
      <c r="W85" s="148"/>
      <c r="X85" s="149">
        <f t="shared" si="10"/>
        <v>0</v>
      </c>
      <c r="Y85" s="148"/>
      <c r="Z85" s="118">
        <v>0</v>
      </c>
      <c r="AA85" s="143">
        <f t="shared" si="8"/>
        <v>0</v>
      </c>
      <c r="AB85" s="118">
        <f t="shared" si="11"/>
        <v>0</v>
      </c>
    </row>
    <row r="86" spans="2:28">
      <c r="B86" s="154" t="s">
        <v>326</v>
      </c>
      <c r="C86" s="145" t="s">
        <v>325</v>
      </c>
      <c r="D86" s="146"/>
      <c r="E86" s="147"/>
      <c r="F86" s="147"/>
      <c r="G86" s="147"/>
      <c r="H86" s="148"/>
      <c r="I86" s="147"/>
      <c r="J86" s="147"/>
      <c r="K86" s="147"/>
      <c r="L86" s="147"/>
      <c r="M86" s="147"/>
      <c r="N86" s="147"/>
      <c r="O86" s="147"/>
      <c r="P86" s="147"/>
      <c r="Q86" s="147"/>
      <c r="R86" s="148"/>
      <c r="S86" s="148"/>
      <c r="T86" s="148"/>
      <c r="U86" s="148"/>
      <c r="V86" s="148"/>
      <c r="W86" s="148"/>
      <c r="X86" s="149">
        <f t="shared" si="10"/>
        <v>0</v>
      </c>
      <c r="Y86" s="148"/>
      <c r="Z86" s="118">
        <v>0</v>
      </c>
      <c r="AA86" s="143">
        <f t="shared" si="8"/>
        <v>0</v>
      </c>
      <c r="AB86" s="118">
        <f t="shared" si="11"/>
        <v>0</v>
      </c>
    </row>
    <row r="87" spans="2:28" ht="22.5">
      <c r="B87" s="154" t="s">
        <v>324</v>
      </c>
      <c r="C87" s="145" t="s">
        <v>323</v>
      </c>
      <c r="D87" s="146"/>
      <c r="E87" s="147"/>
      <c r="F87" s="147"/>
      <c r="G87" s="147"/>
      <c r="H87" s="148"/>
      <c r="I87" s="147"/>
      <c r="J87" s="147"/>
      <c r="K87" s="147"/>
      <c r="L87" s="147"/>
      <c r="M87" s="147"/>
      <c r="N87" s="147"/>
      <c r="O87" s="147"/>
      <c r="P87" s="147"/>
      <c r="Q87" s="147"/>
      <c r="R87" s="148"/>
      <c r="S87" s="148"/>
      <c r="T87" s="148"/>
      <c r="U87" s="148"/>
      <c r="V87" s="148"/>
      <c r="W87" s="148"/>
      <c r="X87" s="149">
        <f t="shared" si="10"/>
        <v>0</v>
      </c>
      <c r="Y87" s="148"/>
      <c r="Z87" s="118">
        <v>0</v>
      </c>
      <c r="AA87" s="143">
        <f t="shared" si="8"/>
        <v>0</v>
      </c>
      <c r="AB87" s="118">
        <f t="shared" si="11"/>
        <v>0</v>
      </c>
    </row>
    <row r="88" spans="2:28">
      <c r="B88" s="154" t="s">
        <v>29</v>
      </c>
      <c r="C88" s="145" t="s">
        <v>322</v>
      </c>
      <c r="D88" s="146"/>
      <c r="E88" s="147"/>
      <c r="F88" s="147"/>
      <c r="G88" s="147"/>
      <c r="H88" s="148"/>
      <c r="I88" s="147"/>
      <c r="J88" s="147"/>
      <c r="K88" s="147"/>
      <c r="L88" s="147"/>
      <c r="M88" s="147"/>
      <c r="N88" s="147"/>
      <c r="O88" s="147"/>
      <c r="P88" s="147"/>
      <c r="Q88" s="147"/>
      <c r="R88" s="148"/>
      <c r="S88" s="148"/>
      <c r="T88" s="148"/>
      <c r="U88" s="148"/>
      <c r="V88" s="148"/>
      <c r="W88" s="148"/>
      <c r="X88" s="149">
        <f t="shared" si="10"/>
        <v>0</v>
      </c>
      <c r="Y88" s="148"/>
      <c r="Z88" s="118">
        <v>0</v>
      </c>
      <c r="AA88" s="143">
        <f t="shared" si="8"/>
        <v>0</v>
      </c>
      <c r="AB88" s="118">
        <f t="shared" si="11"/>
        <v>0</v>
      </c>
    </row>
    <row r="89" spans="2:28">
      <c r="B89" s="154" t="s">
        <v>321</v>
      </c>
      <c r="C89" s="145" t="s">
        <v>320</v>
      </c>
      <c r="D89" s="146"/>
      <c r="E89" s="147"/>
      <c r="F89" s="147"/>
      <c r="G89" s="147"/>
      <c r="H89" s="148"/>
      <c r="I89" s="147"/>
      <c r="J89" s="147"/>
      <c r="K89" s="147"/>
      <c r="L89" s="147"/>
      <c r="M89" s="147"/>
      <c r="N89" s="147"/>
      <c r="O89" s="147"/>
      <c r="P89" s="147"/>
      <c r="Q89" s="147"/>
      <c r="R89" s="148"/>
      <c r="S89" s="148"/>
      <c r="T89" s="148"/>
      <c r="U89" s="148"/>
      <c r="V89" s="148"/>
      <c r="W89" s="148"/>
      <c r="X89" s="149">
        <f t="shared" si="10"/>
        <v>0</v>
      </c>
      <c r="Y89" s="148"/>
      <c r="Z89" s="118">
        <v>0</v>
      </c>
      <c r="AA89" s="143">
        <f t="shared" si="8"/>
        <v>0</v>
      </c>
      <c r="AB89" s="118">
        <f t="shared" si="11"/>
        <v>0</v>
      </c>
    </row>
    <row r="90" spans="2:28">
      <c r="B90" s="154" t="s">
        <v>319</v>
      </c>
      <c r="C90" s="145" t="s">
        <v>318</v>
      </c>
      <c r="D90" s="146"/>
      <c r="E90" s="147"/>
      <c r="F90" s="147"/>
      <c r="G90" s="147"/>
      <c r="H90" s="148"/>
      <c r="I90" s="147"/>
      <c r="J90" s="147"/>
      <c r="K90" s="147"/>
      <c r="L90" s="147"/>
      <c r="M90" s="147"/>
      <c r="N90" s="147"/>
      <c r="O90" s="147"/>
      <c r="P90" s="147"/>
      <c r="Q90" s="147"/>
      <c r="R90" s="148"/>
      <c r="S90" s="148"/>
      <c r="T90" s="148"/>
      <c r="U90" s="148"/>
      <c r="V90" s="148"/>
      <c r="W90" s="148"/>
      <c r="X90" s="149">
        <f t="shared" si="10"/>
        <v>0</v>
      </c>
      <c r="Y90" s="148"/>
      <c r="Z90" s="118">
        <v>0</v>
      </c>
      <c r="AA90" s="143">
        <f t="shared" si="8"/>
        <v>0</v>
      </c>
      <c r="AB90" s="118">
        <f t="shared" si="11"/>
        <v>0</v>
      </c>
    </row>
    <row r="91" spans="2:28">
      <c r="B91" s="154" t="s">
        <v>317</v>
      </c>
      <c r="C91" s="145" t="s">
        <v>316</v>
      </c>
      <c r="D91" s="146"/>
      <c r="E91" s="147"/>
      <c r="F91" s="147"/>
      <c r="G91" s="147"/>
      <c r="H91" s="148"/>
      <c r="I91" s="147"/>
      <c r="J91" s="147"/>
      <c r="K91" s="147"/>
      <c r="L91" s="147"/>
      <c r="M91" s="147"/>
      <c r="N91" s="147"/>
      <c r="O91" s="147"/>
      <c r="P91" s="147"/>
      <c r="Q91" s="147"/>
      <c r="R91" s="148"/>
      <c r="S91" s="148"/>
      <c r="T91" s="148"/>
      <c r="U91" s="148"/>
      <c r="V91" s="148"/>
      <c r="W91" s="148"/>
      <c r="X91" s="149">
        <f t="shared" si="10"/>
        <v>0</v>
      </c>
      <c r="Y91" s="148"/>
      <c r="Z91" s="118">
        <v>0</v>
      </c>
      <c r="AA91" s="143">
        <f t="shared" si="8"/>
        <v>0</v>
      </c>
      <c r="AB91" s="118">
        <f t="shared" si="11"/>
        <v>0</v>
      </c>
    </row>
    <row r="92" spans="2:28">
      <c r="B92" s="154" t="s">
        <v>315</v>
      </c>
      <c r="C92" s="145" t="s">
        <v>314</v>
      </c>
      <c r="D92" s="146"/>
      <c r="E92" s="147"/>
      <c r="F92" s="147"/>
      <c r="G92" s="147"/>
      <c r="H92" s="148"/>
      <c r="I92" s="147"/>
      <c r="J92" s="147"/>
      <c r="K92" s="147"/>
      <c r="L92" s="147"/>
      <c r="M92" s="147"/>
      <c r="N92" s="147"/>
      <c r="O92" s="147"/>
      <c r="P92" s="147"/>
      <c r="Q92" s="147"/>
      <c r="R92" s="148"/>
      <c r="S92" s="148"/>
      <c r="T92" s="148"/>
      <c r="U92" s="148"/>
      <c r="V92" s="148"/>
      <c r="W92" s="148"/>
      <c r="X92" s="149">
        <f t="shared" si="10"/>
        <v>0</v>
      </c>
      <c r="Y92" s="148"/>
      <c r="Z92" s="118">
        <v>0</v>
      </c>
      <c r="AA92" s="143">
        <f t="shared" si="8"/>
        <v>0</v>
      </c>
      <c r="AB92" s="118">
        <f t="shared" si="11"/>
        <v>0</v>
      </c>
    </row>
    <row r="93" spans="2:28">
      <c r="B93" s="154" t="s">
        <v>313</v>
      </c>
      <c r="C93" s="145" t="s">
        <v>312</v>
      </c>
      <c r="D93" s="146"/>
      <c r="E93" s="147"/>
      <c r="F93" s="147"/>
      <c r="G93" s="147"/>
      <c r="H93" s="148"/>
      <c r="I93" s="147"/>
      <c r="J93" s="147"/>
      <c r="K93" s="147"/>
      <c r="L93" s="147"/>
      <c r="M93" s="147"/>
      <c r="N93" s="147"/>
      <c r="O93" s="147"/>
      <c r="P93" s="147"/>
      <c r="Q93" s="147"/>
      <c r="R93" s="148"/>
      <c r="S93" s="148"/>
      <c r="T93" s="148"/>
      <c r="U93" s="148"/>
      <c r="V93" s="148"/>
      <c r="W93" s="148"/>
      <c r="X93" s="149">
        <f t="shared" si="10"/>
        <v>0</v>
      </c>
      <c r="Y93" s="148"/>
      <c r="Z93" s="118">
        <v>0</v>
      </c>
      <c r="AA93" s="143">
        <f t="shared" si="8"/>
        <v>0</v>
      </c>
      <c r="AB93" s="118">
        <f t="shared" si="11"/>
        <v>0</v>
      </c>
    </row>
    <row r="94" spans="2:28">
      <c r="B94" s="154" t="s">
        <v>311</v>
      </c>
      <c r="C94" s="145" t="s">
        <v>310</v>
      </c>
      <c r="D94" s="146"/>
      <c r="E94" s="147"/>
      <c r="F94" s="147"/>
      <c r="G94" s="147"/>
      <c r="H94" s="148"/>
      <c r="I94" s="147"/>
      <c r="J94" s="147"/>
      <c r="K94" s="147"/>
      <c r="L94" s="147"/>
      <c r="M94" s="147"/>
      <c r="N94" s="147"/>
      <c r="O94" s="147"/>
      <c r="P94" s="147"/>
      <c r="Q94" s="147"/>
      <c r="R94" s="148"/>
      <c r="S94" s="148"/>
      <c r="T94" s="148"/>
      <c r="U94" s="148"/>
      <c r="V94" s="148"/>
      <c r="W94" s="148"/>
      <c r="X94" s="149">
        <f t="shared" si="10"/>
        <v>0</v>
      </c>
      <c r="Y94" s="148"/>
      <c r="Z94" s="118">
        <v>0</v>
      </c>
      <c r="AA94" s="143">
        <f t="shared" si="8"/>
        <v>0</v>
      </c>
      <c r="AB94" s="118">
        <f t="shared" si="11"/>
        <v>0</v>
      </c>
    </row>
    <row r="95" spans="2:28">
      <c r="B95" s="154" t="s">
        <v>309</v>
      </c>
      <c r="C95" s="145" t="s">
        <v>308</v>
      </c>
      <c r="D95" s="146"/>
      <c r="E95" s="147"/>
      <c r="F95" s="147"/>
      <c r="G95" s="147"/>
      <c r="H95" s="148"/>
      <c r="I95" s="147"/>
      <c r="J95" s="147"/>
      <c r="K95" s="147"/>
      <c r="L95" s="147"/>
      <c r="M95" s="147"/>
      <c r="N95" s="147"/>
      <c r="O95" s="147"/>
      <c r="P95" s="147"/>
      <c r="Q95" s="147"/>
      <c r="R95" s="148"/>
      <c r="S95" s="148"/>
      <c r="T95" s="148"/>
      <c r="U95" s="148"/>
      <c r="V95" s="148"/>
      <c r="W95" s="148"/>
      <c r="X95" s="149">
        <f t="shared" si="10"/>
        <v>0</v>
      </c>
      <c r="Y95" s="148"/>
      <c r="Z95" s="118">
        <v>0</v>
      </c>
      <c r="AA95" s="143">
        <f t="shared" si="8"/>
        <v>0</v>
      </c>
      <c r="AB95" s="118">
        <f t="shared" si="11"/>
        <v>0</v>
      </c>
    </row>
    <row r="96" spans="2:28">
      <c r="B96" s="154" t="s">
        <v>307</v>
      </c>
      <c r="C96" s="145" t="s">
        <v>306</v>
      </c>
      <c r="D96" s="146"/>
      <c r="E96" s="147"/>
      <c r="F96" s="147"/>
      <c r="G96" s="147"/>
      <c r="H96" s="148"/>
      <c r="I96" s="147"/>
      <c r="J96" s="147"/>
      <c r="K96" s="147"/>
      <c r="L96" s="147"/>
      <c r="M96" s="147"/>
      <c r="N96" s="147"/>
      <c r="O96" s="147"/>
      <c r="P96" s="147"/>
      <c r="Q96" s="147"/>
      <c r="R96" s="148"/>
      <c r="S96" s="148"/>
      <c r="T96" s="148"/>
      <c r="U96" s="148"/>
      <c r="V96" s="148"/>
      <c r="W96" s="148"/>
      <c r="X96" s="149">
        <f t="shared" si="10"/>
        <v>0</v>
      </c>
      <c r="Y96" s="148"/>
      <c r="Z96" s="118">
        <v>0</v>
      </c>
      <c r="AA96" s="143">
        <f t="shared" si="8"/>
        <v>0</v>
      </c>
      <c r="AB96" s="118">
        <f t="shared" si="11"/>
        <v>0</v>
      </c>
    </row>
    <row r="97" spans="2:28">
      <c r="B97" s="154" t="s">
        <v>305</v>
      </c>
      <c r="C97" s="145" t="s">
        <v>304</v>
      </c>
      <c r="D97" s="146"/>
      <c r="E97" s="147"/>
      <c r="F97" s="147"/>
      <c r="G97" s="147"/>
      <c r="H97" s="148"/>
      <c r="I97" s="147"/>
      <c r="J97" s="147"/>
      <c r="K97" s="147"/>
      <c r="L97" s="147"/>
      <c r="M97" s="147"/>
      <c r="N97" s="147"/>
      <c r="O97" s="147"/>
      <c r="P97" s="147"/>
      <c r="Q97" s="147"/>
      <c r="R97" s="148"/>
      <c r="S97" s="148"/>
      <c r="T97" s="148"/>
      <c r="U97" s="148"/>
      <c r="V97" s="148"/>
      <c r="W97" s="148"/>
      <c r="X97" s="149">
        <f t="shared" si="10"/>
        <v>0</v>
      </c>
      <c r="Y97" s="148"/>
      <c r="Z97" s="118">
        <v>0</v>
      </c>
      <c r="AA97" s="143">
        <f t="shared" si="8"/>
        <v>0</v>
      </c>
      <c r="AB97" s="118">
        <f t="shared" si="11"/>
        <v>0</v>
      </c>
    </row>
    <row r="98" spans="2:28">
      <c r="B98" s="154" t="s">
        <v>303</v>
      </c>
      <c r="C98" s="145" t="s">
        <v>302</v>
      </c>
      <c r="D98" s="146"/>
      <c r="E98" s="147"/>
      <c r="F98" s="147"/>
      <c r="G98" s="147"/>
      <c r="H98" s="148"/>
      <c r="I98" s="147"/>
      <c r="J98" s="147"/>
      <c r="K98" s="147"/>
      <c r="L98" s="147"/>
      <c r="M98" s="147"/>
      <c r="N98" s="147"/>
      <c r="O98" s="147"/>
      <c r="P98" s="147"/>
      <c r="Q98" s="147"/>
      <c r="R98" s="148"/>
      <c r="S98" s="148"/>
      <c r="T98" s="148"/>
      <c r="U98" s="148"/>
      <c r="V98" s="148"/>
      <c r="W98" s="148"/>
      <c r="X98" s="149">
        <f t="shared" si="10"/>
        <v>0</v>
      </c>
      <c r="Y98" s="148"/>
      <c r="Z98" s="118">
        <v>0</v>
      </c>
      <c r="AA98" s="143">
        <f t="shared" si="8"/>
        <v>0</v>
      </c>
      <c r="AB98" s="118">
        <f t="shared" si="11"/>
        <v>0</v>
      </c>
    </row>
    <row r="99" spans="2:28">
      <c r="B99" s="154" t="s">
        <v>301</v>
      </c>
      <c r="C99" s="145" t="s">
        <v>300</v>
      </c>
      <c r="D99" s="146"/>
      <c r="E99" s="147"/>
      <c r="F99" s="147"/>
      <c r="G99" s="147"/>
      <c r="H99" s="148"/>
      <c r="I99" s="147"/>
      <c r="J99" s="147"/>
      <c r="K99" s="147"/>
      <c r="L99" s="147"/>
      <c r="M99" s="147"/>
      <c r="N99" s="147"/>
      <c r="O99" s="147"/>
      <c r="P99" s="147"/>
      <c r="Q99" s="147"/>
      <c r="R99" s="148"/>
      <c r="S99" s="148"/>
      <c r="T99" s="148"/>
      <c r="U99" s="148"/>
      <c r="V99" s="148"/>
      <c r="W99" s="148"/>
      <c r="X99" s="149">
        <f t="shared" si="10"/>
        <v>0</v>
      </c>
      <c r="Y99" s="148"/>
      <c r="Z99" s="118">
        <v>0</v>
      </c>
      <c r="AA99" s="143">
        <f t="shared" si="8"/>
        <v>0</v>
      </c>
      <c r="AB99" s="118">
        <f t="shared" si="11"/>
        <v>0</v>
      </c>
    </row>
    <row r="100" spans="2:28" ht="21">
      <c r="B100" s="137" t="s">
        <v>299</v>
      </c>
      <c r="C100" s="138">
        <v>1900</v>
      </c>
      <c r="D100" s="141">
        <f t="shared" ref="D100:W100" si="12">D7-D54</f>
        <v>0</v>
      </c>
      <c r="E100" s="142">
        <f t="shared" si="12"/>
        <v>0</v>
      </c>
      <c r="F100" s="142">
        <f t="shared" si="12"/>
        <v>0</v>
      </c>
      <c r="G100" s="142">
        <f t="shared" si="12"/>
        <v>0</v>
      </c>
      <c r="H100" s="142">
        <f t="shared" si="12"/>
        <v>0</v>
      </c>
      <c r="I100" s="142">
        <f t="shared" si="12"/>
        <v>0</v>
      </c>
      <c r="J100" s="142">
        <f t="shared" si="12"/>
        <v>0</v>
      </c>
      <c r="K100" s="142">
        <f t="shared" si="12"/>
        <v>0</v>
      </c>
      <c r="L100" s="142">
        <f t="shared" si="12"/>
        <v>0</v>
      </c>
      <c r="M100" s="142">
        <f t="shared" si="12"/>
        <v>0</v>
      </c>
      <c r="N100" s="142">
        <f t="shared" si="12"/>
        <v>0</v>
      </c>
      <c r="O100" s="142">
        <f t="shared" si="12"/>
        <v>0</v>
      </c>
      <c r="P100" s="142">
        <f t="shared" si="12"/>
        <v>0</v>
      </c>
      <c r="Q100" s="142">
        <f t="shared" si="12"/>
        <v>0</v>
      </c>
      <c r="R100" s="142">
        <f t="shared" si="12"/>
        <v>0</v>
      </c>
      <c r="S100" s="142">
        <f t="shared" si="12"/>
        <v>0</v>
      </c>
      <c r="T100" s="142">
        <f t="shared" si="12"/>
        <v>0</v>
      </c>
      <c r="U100" s="142">
        <f t="shared" si="12"/>
        <v>0</v>
      </c>
      <c r="V100" s="142">
        <f t="shared" si="12"/>
        <v>0</v>
      </c>
      <c r="W100" s="142">
        <f t="shared" si="12"/>
        <v>0</v>
      </c>
      <c r="X100" s="149">
        <f>D100-H100-I100-J100-K100-L100-N100-O100-P100-Q100-R100-S100-T100-Y100-F100-G100</f>
        <v>0</v>
      </c>
      <c r="Y100" s="142">
        <f>Y7-Y54</f>
        <v>0</v>
      </c>
      <c r="Z100" s="151">
        <v>0</v>
      </c>
      <c r="AA100" s="143">
        <f t="shared" si="8"/>
        <v>0</v>
      </c>
      <c r="AB100" s="118">
        <v>0</v>
      </c>
    </row>
    <row r="101" spans="2:28" ht="21">
      <c r="B101" s="137" t="s">
        <v>298</v>
      </c>
      <c r="C101" s="138">
        <v>2000</v>
      </c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50">
        <f t="shared" si="10"/>
        <v>0</v>
      </c>
      <c r="Y101" s="140"/>
      <c r="Z101" s="151">
        <v>0</v>
      </c>
      <c r="AA101" s="143">
        <f t="shared" si="8"/>
        <v>0</v>
      </c>
      <c r="AB101" s="118">
        <f t="shared" si="11"/>
        <v>0</v>
      </c>
    </row>
    <row r="102" spans="2:28">
      <c r="B102" s="137" t="s">
        <v>208</v>
      </c>
      <c r="C102" s="138">
        <v>2100</v>
      </c>
      <c r="D102" s="141">
        <f>SUM(D103:D120)+D121</f>
        <v>0</v>
      </c>
      <c r="E102" s="142">
        <f t="shared" ref="E102:Y102" si="13">SUM(E103:E120)+E121</f>
        <v>0</v>
      </c>
      <c r="F102" s="142">
        <f t="shared" si="13"/>
        <v>0</v>
      </c>
      <c r="G102" s="142">
        <f t="shared" si="13"/>
        <v>0</v>
      </c>
      <c r="H102" s="142">
        <f t="shared" si="13"/>
        <v>0</v>
      </c>
      <c r="I102" s="142">
        <f t="shared" si="13"/>
        <v>0</v>
      </c>
      <c r="J102" s="142">
        <f t="shared" si="13"/>
        <v>0</v>
      </c>
      <c r="K102" s="142">
        <f t="shared" si="13"/>
        <v>0</v>
      </c>
      <c r="L102" s="142">
        <f t="shared" si="13"/>
        <v>0</v>
      </c>
      <c r="M102" s="142">
        <f t="shared" si="13"/>
        <v>0</v>
      </c>
      <c r="N102" s="142">
        <f t="shared" si="13"/>
        <v>0</v>
      </c>
      <c r="O102" s="142">
        <f t="shared" si="13"/>
        <v>0</v>
      </c>
      <c r="P102" s="142">
        <f t="shared" si="13"/>
        <v>0</v>
      </c>
      <c r="Q102" s="142">
        <f t="shared" si="13"/>
        <v>0</v>
      </c>
      <c r="R102" s="142">
        <f t="shared" si="13"/>
        <v>0</v>
      </c>
      <c r="S102" s="142">
        <f t="shared" si="13"/>
        <v>0</v>
      </c>
      <c r="T102" s="142">
        <f t="shared" si="13"/>
        <v>0</v>
      </c>
      <c r="U102" s="142">
        <f t="shared" si="13"/>
        <v>0</v>
      </c>
      <c r="V102" s="142">
        <f t="shared" si="13"/>
        <v>0</v>
      </c>
      <c r="W102" s="142">
        <f t="shared" si="13"/>
        <v>0</v>
      </c>
      <c r="X102" s="150">
        <f t="shared" si="10"/>
        <v>0</v>
      </c>
      <c r="Y102" s="142">
        <f t="shared" si="13"/>
        <v>0</v>
      </c>
      <c r="Z102" s="151">
        <v>0</v>
      </c>
      <c r="AA102" s="143">
        <f t="shared" si="8"/>
        <v>0</v>
      </c>
      <c r="AB102" s="118">
        <f t="shared" si="11"/>
        <v>0</v>
      </c>
    </row>
    <row r="103" spans="2:28">
      <c r="B103" s="144" t="s">
        <v>297</v>
      </c>
      <c r="C103" s="145">
        <v>2101</v>
      </c>
      <c r="D103" s="146"/>
      <c r="E103" s="147"/>
      <c r="F103" s="147"/>
      <c r="G103" s="147"/>
      <c r="H103" s="148"/>
      <c r="I103" s="147"/>
      <c r="J103" s="147"/>
      <c r="K103" s="147"/>
      <c r="L103" s="147"/>
      <c r="M103" s="147"/>
      <c r="N103" s="147"/>
      <c r="O103" s="147"/>
      <c r="P103" s="147"/>
      <c r="Q103" s="147"/>
      <c r="R103" s="148"/>
      <c r="S103" s="148"/>
      <c r="T103" s="148"/>
      <c r="U103" s="148"/>
      <c r="V103" s="148"/>
      <c r="W103" s="148"/>
      <c r="X103" s="149">
        <f t="shared" si="10"/>
        <v>0</v>
      </c>
      <c r="Y103" s="148"/>
      <c r="Z103" s="143">
        <f>D103-Ф3!P35</f>
        <v>0</v>
      </c>
      <c r="AA103" s="143">
        <f t="shared" si="8"/>
        <v>0</v>
      </c>
      <c r="AB103" s="118">
        <f t="shared" si="11"/>
        <v>0</v>
      </c>
    </row>
    <row r="104" spans="2:28">
      <c r="B104" s="144" t="s">
        <v>296</v>
      </c>
      <c r="C104" s="145">
        <v>2102</v>
      </c>
      <c r="D104" s="146"/>
      <c r="E104" s="147"/>
      <c r="F104" s="147"/>
      <c r="G104" s="147"/>
      <c r="H104" s="148"/>
      <c r="I104" s="147"/>
      <c r="J104" s="147"/>
      <c r="K104" s="147"/>
      <c r="L104" s="147"/>
      <c r="M104" s="147"/>
      <c r="N104" s="147"/>
      <c r="O104" s="147"/>
      <c r="P104" s="147"/>
      <c r="Q104" s="147"/>
      <c r="R104" s="148"/>
      <c r="S104" s="148"/>
      <c r="T104" s="148"/>
      <c r="U104" s="148"/>
      <c r="V104" s="148"/>
      <c r="W104" s="148"/>
      <c r="X104" s="149">
        <f t="shared" si="10"/>
        <v>0</v>
      </c>
      <c r="Y104" s="148"/>
      <c r="Z104" s="118">
        <f>D104-Ф3!P37</f>
        <v>0</v>
      </c>
      <c r="AA104" s="143">
        <f t="shared" si="8"/>
        <v>0</v>
      </c>
      <c r="AB104" s="118">
        <f t="shared" si="11"/>
        <v>0</v>
      </c>
    </row>
    <row r="105" spans="2:28">
      <c r="B105" s="144" t="s">
        <v>295</v>
      </c>
      <c r="C105" s="145">
        <v>2103</v>
      </c>
      <c r="D105" s="146"/>
      <c r="E105" s="147"/>
      <c r="F105" s="147"/>
      <c r="G105" s="147"/>
      <c r="H105" s="148"/>
      <c r="I105" s="147"/>
      <c r="J105" s="147"/>
      <c r="K105" s="147"/>
      <c r="L105" s="147"/>
      <c r="M105" s="147"/>
      <c r="N105" s="147"/>
      <c r="O105" s="147"/>
      <c r="P105" s="147"/>
      <c r="Q105" s="147"/>
      <c r="R105" s="148"/>
      <c r="S105" s="148"/>
      <c r="T105" s="148"/>
      <c r="U105" s="148"/>
      <c r="V105" s="148"/>
      <c r="W105" s="148"/>
      <c r="X105" s="149">
        <f t="shared" si="10"/>
        <v>0</v>
      </c>
      <c r="Y105" s="148"/>
      <c r="Z105" s="118">
        <f>D105-Ф3!P38</f>
        <v>0</v>
      </c>
      <c r="AA105" s="143">
        <f t="shared" si="8"/>
        <v>0</v>
      </c>
      <c r="AB105" s="118">
        <f t="shared" si="11"/>
        <v>0</v>
      </c>
    </row>
    <row r="106" spans="2:28">
      <c r="B106" s="144" t="s">
        <v>294</v>
      </c>
      <c r="C106" s="145">
        <v>2104</v>
      </c>
      <c r="D106" s="146"/>
      <c r="E106" s="147"/>
      <c r="F106" s="147"/>
      <c r="G106" s="147"/>
      <c r="H106" s="148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  <c r="S106" s="148"/>
      <c r="T106" s="148"/>
      <c r="U106" s="148"/>
      <c r="V106" s="148"/>
      <c r="W106" s="148"/>
      <c r="X106" s="149">
        <f t="shared" si="10"/>
        <v>0</v>
      </c>
      <c r="Y106" s="148"/>
      <c r="Z106" s="118" t="e">
        <f>D106-Ф3!#REF!</f>
        <v>#REF!</v>
      </c>
      <c r="AA106" s="143">
        <f t="shared" si="8"/>
        <v>0</v>
      </c>
      <c r="AB106" s="118">
        <f t="shared" si="11"/>
        <v>0</v>
      </c>
    </row>
    <row r="107" spans="2:28" ht="22.5">
      <c r="B107" s="144" t="s">
        <v>293</v>
      </c>
      <c r="C107" s="145">
        <v>2105</v>
      </c>
      <c r="D107" s="146"/>
      <c r="E107" s="147"/>
      <c r="F107" s="147"/>
      <c r="G107" s="147"/>
      <c r="H107" s="148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  <c r="S107" s="148"/>
      <c r="T107" s="148"/>
      <c r="U107" s="148"/>
      <c r="V107" s="148"/>
      <c r="W107" s="148"/>
      <c r="X107" s="149">
        <f t="shared" si="10"/>
        <v>0</v>
      </c>
      <c r="Y107" s="148"/>
      <c r="Z107" s="118" t="e">
        <f>D107+D108+D109-Ф3!#REF!</f>
        <v>#REF!</v>
      </c>
      <c r="AA107" s="143">
        <f t="shared" si="8"/>
        <v>0</v>
      </c>
      <c r="AB107" s="118">
        <f t="shared" si="11"/>
        <v>0</v>
      </c>
    </row>
    <row r="108" spans="2:28" ht="22.5">
      <c r="B108" s="144" t="s">
        <v>292</v>
      </c>
      <c r="C108" s="145">
        <v>2106</v>
      </c>
      <c r="D108" s="146"/>
      <c r="E108" s="147"/>
      <c r="F108" s="147"/>
      <c r="G108" s="147"/>
      <c r="H108" s="148"/>
      <c r="I108" s="147"/>
      <c r="J108" s="147"/>
      <c r="K108" s="147"/>
      <c r="L108" s="147"/>
      <c r="M108" s="147"/>
      <c r="N108" s="147"/>
      <c r="O108" s="147"/>
      <c r="P108" s="147"/>
      <c r="Q108" s="147"/>
      <c r="R108" s="148"/>
      <c r="S108" s="148"/>
      <c r="T108" s="148"/>
      <c r="U108" s="148"/>
      <c r="V108" s="148"/>
      <c r="W108" s="148"/>
      <c r="X108" s="149">
        <f t="shared" si="10"/>
        <v>0</v>
      </c>
      <c r="Y108" s="148"/>
      <c r="Z108" s="118" t="e">
        <f>D108+D107+D109-Ф3!#REF!</f>
        <v>#REF!</v>
      </c>
      <c r="AA108" s="143">
        <f t="shared" si="8"/>
        <v>0</v>
      </c>
      <c r="AB108" s="118">
        <f t="shared" si="11"/>
        <v>0</v>
      </c>
    </row>
    <row r="109" spans="2:28" ht="22.5">
      <c r="B109" s="144" t="s">
        <v>291</v>
      </c>
      <c r="C109" s="145">
        <v>2107</v>
      </c>
      <c r="D109" s="146"/>
      <c r="E109" s="147"/>
      <c r="F109" s="147"/>
      <c r="G109" s="147"/>
      <c r="H109" s="148"/>
      <c r="I109" s="147"/>
      <c r="J109" s="147"/>
      <c r="K109" s="147"/>
      <c r="L109" s="147"/>
      <c r="M109" s="147"/>
      <c r="N109" s="147"/>
      <c r="O109" s="147"/>
      <c r="P109" s="147"/>
      <c r="Q109" s="147"/>
      <c r="R109" s="148"/>
      <c r="S109" s="148"/>
      <c r="T109" s="148"/>
      <c r="U109" s="148"/>
      <c r="V109" s="148"/>
      <c r="W109" s="148"/>
      <c r="X109" s="149">
        <f t="shared" si="10"/>
        <v>0</v>
      </c>
      <c r="Y109" s="148"/>
      <c r="Z109" s="118" t="e">
        <f>D109+D108+D107-Ф3!#REF!</f>
        <v>#REF!</v>
      </c>
      <c r="AA109" s="143">
        <f t="shared" si="8"/>
        <v>0</v>
      </c>
      <c r="AB109" s="118">
        <f t="shared" si="11"/>
        <v>0</v>
      </c>
    </row>
    <row r="110" spans="2:28" ht="22.5">
      <c r="B110" s="144" t="s">
        <v>290</v>
      </c>
      <c r="C110" s="145">
        <v>2108</v>
      </c>
      <c r="D110" s="146"/>
      <c r="E110" s="147"/>
      <c r="F110" s="147"/>
      <c r="G110" s="147"/>
      <c r="H110" s="148"/>
      <c r="I110" s="147"/>
      <c r="J110" s="147"/>
      <c r="K110" s="147"/>
      <c r="L110" s="147"/>
      <c r="M110" s="147"/>
      <c r="N110" s="147"/>
      <c r="O110" s="147"/>
      <c r="P110" s="147"/>
      <c r="Q110" s="147"/>
      <c r="R110" s="148"/>
      <c r="S110" s="148"/>
      <c r="T110" s="148"/>
      <c r="U110" s="148"/>
      <c r="V110" s="148"/>
      <c r="W110" s="148"/>
      <c r="X110" s="149">
        <f t="shared" si="10"/>
        <v>0</v>
      </c>
      <c r="Y110" s="148"/>
      <c r="Z110" s="118" t="e">
        <f>D110+D118-Ф3!#REF!</f>
        <v>#REF!</v>
      </c>
      <c r="AA110" s="143">
        <f t="shared" si="8"/>
        <v>0</v>
      </c>
      <c r="AB110" s="118">
        <f t="shared" si="11"/>
        <v>0</v>
      </c>
    </row>
    <row r="111" spans="2:28">
      <c r="B111" s="144" t="s">
        <v>289</v>
      </c>
      <c r="C111" s="145">
        <v>2109</v>
      </c>
      <c r="D111" s="146"/>
      <c r="E111" s="147"/>
      <c r="F111" s="147"/>
      <c r="G111" s="147"/>
      <c r="H111" s="148"/>
      <c r="I111" s="147"/>
      <c r="J111" s="147"/>
      <c r="K111" s="147"/>
      <c r="L111" s="147"/>
      <c r="M111" s="147"/>
      <c r="N111" s="147"/>
      <c r="O111" s="147"/>
      <c r="P111" s="147"/>
      <c r="Q111" s="147"/>
      <c r="R111" s="148"/>
      <c r="S111" s="148"/>
      <c r="T111" s="148"/>
      <c r="U111" s="148"/>
      <c r="V111" s="148"/>
      <c r="W111" s="148"/>
      <c r="X111" s="149">
        <f t="shared" si="10"/>
        <v>0</v>
      </c>
      <c r="Y111" s="148"/>
      <c r="Z111" s="143" t="e">
        <f>D111-Ф3!#REF!</f>
        <v>#REF!</v>
      </c>
      <c r="AA111" s="143">
        <f t="shared" si="8"/>
        <v>0</v>
      </c>
      <c r="AB111" s="118">
        <f t="shared" si="11"/>
        <v>0</v>
      </c>
    </row>
    <row r="112" spans="2:28" ht="22.5">
      <c r="B112" s="144" t="s">
        <v>288</v>
      </c>
      <c r="C112" s="145">
        <v>2110</v>
      </c>
      <c r="D112" s="146"/>
      <c r="E112" s="147"/>
      <c r="F112" s="147"/>
      <c r="G112" s="147"/>
      <c r="H112" s="148"/>
      <c r="I112" s="147"/>
      <c r="J112" s="147"/>
      <c r="K112" s="147"/>
      <c r="L112" s="147"/>
      <c r="M112" s="147"/>
      <c r="N112" s="147"/>
      <c r="O112" s="147"/>
      <c r="P112" s="147"/>
      <c r="Q112" s="147"/>
      <c r="R112" s="148"/>
      <c r="S112" s="148"/>
      <c r="T112" s="148"/>
      <c r="U112" s="148"/>
      <c r="V112" s="148"/>
      <c r="W112" s="148"/>
      <c r="X112" s="149">
        <f t="shared" si="10"/>
        <v>0</v>
      </c>
      <c r="Y112" s="148"/>
      <c r="Z112" s="118" t="e">
        <f>D112-Ф3!#REF!</f>
        <v>#REF!</v>
      </c>
      <c r="AA112" s="143">
        <f t="shared" si="8"/>
        <v>0</v>
      </c>
      <c r="AB112" s="118">
        <f t="shared" si="11"/>
        <v>0</v>
      </c>
    </row>
    <row r="113" spans="2:28">
      <c r="B113" s="144" t="s">
        <v>287</v>
      </c>
      <c r="C113" s="145">
        <v>2111</v>
      </c>
      <c r="D113" s="146"/>
      <c r="E113" s="147"/>
      <c r="F113" s="147"/>
      <c r="G113" s="147"/>
      <c r="H113" s="148"/>
      <c r="I113" s="147"/>
      <c r="J113" s="147"/>
      <c r="K113" s="147"/>
      <c r="L113" s="147"/>
      <c r="M113" s="147"/>
      <c r="N113" s="147"/>
      <c r="O113" s="147"/>
      <c r="P113" s="147"/>
      <c r="Q113" s="147"/>
      <c r="R113" s="148"/>
      <c r="S113" s="148"/>
      <c r="T113" s="148"/>
      <c r="U113" s="148"/>
      <c r="V113" s="148"/>
      <c r="W113" s="148"/>
      <c r="X113" s="149">
        <f t="shared" si="10"/>
        <v>0</v>
      </c>
      <c r="Y113" s="148"/>
      <c r="Z113" s="118" t="e">
        <f>D113+D114+D115+D120-Ф3!#REF!-Ф3!#REF!</f>
        <v>#REF!</v>
      </c>
      <c r="AA113" s="143">
        <f t="shared" si="8"/>
        <v>0</v>
      </c>
      <c r="AB113" s="118">
        <f t="shared" si="11"/>
        <v>0</v>
      </c>
    </row>
    <row r="114" spans="2:28" ht="22.5">
      <c r="B114" s="144" t="s">
        <v>286</v>
      </c>
      <c r="C114" s="145">
        <v>2112</v>
      </c>
      <c r="D114" s="146"/>
      <c r="E114" s="147"/>
      <c r="F114" s="147"/>
      <c r="G114" s="147"/>
      <c r="H114" s="148"/>
      <c r="I114" s="147"/>
      <c r="J114" s="147"/>
      <c r="K114" s="147"/>
      <c r="L114" s="147"/>
      <c r="M114" s="147"/>
      <c r="N114" s="147"/>
      <c r="O114" s="147"/>
      <c r="P114" s="147"/>
      <c r="Q114" s="147"/>
      <c r="R114" s="148"/>
      <c r="S114" s="148"/>
      <c r="T114" s="148"/>
      <c r="U114" s="148"/>
      <c r="V114" s="148"/>
      <c r="W114" s="148"/>
      <c r="X114" s="149">
        <f t="shared" si="10"/>
        <v>0</v>
      </c>
      <c r="Y114" s="148"/>
      <c r="Z114" s="118" t="e">
        <f>D113+D114+D115+D120-Ф3!#REF!-Ф3!#REF!</f>
        <v>#REF!</v>
      </c>
      <c r="AA114" s="143">
        <f t="shared" si="8"/>
        <v>0</v>
      </c>
      <c r="AB114" s="118">
        <f t="shared" si="11"/>
        <v>0</v>
      </c>
    </row>
    <row r="115" spans="2:28" ht="22.5">
      <c r="B115" s="144" t="s">
        <v>285</v>
      </c>
      <c r="C115" s="145">
        <v>2113</v>
      </c>
      <c r="D115" s="146"/>
      <c r="E115" s="147"/>
      <c r="F115" s="147"/>
      <c r="G115" s="147"/>
      <c r="H115" s="148"/>
      <c r="I115" s="147"/>
      <c r="J115" s="147"/>
      <c r="K115" s="147"/>
      <c r="L115" s="147"/>
      <c r="M115" s="147"/>
      <c r="N115" s="147"/>
      <c r="O115" s="147"/>
      <c r="P115" s="147"/>
      <c r="Q115" s="147"/>
      <c r="R115" s="148"/>
      <c r="S115" s="148"/>
      <c r="T115" s="148"/>
      <c r="U115" s="148"/>
      <c r="V115" s="148"/>
      <c r="W115" s="148"/>
      <c r="X115" s="149">
        <f t="shared" si="10"/>
        <v>0</v>
      </c>
      <c r="Y115" s="148"/>
      <c r="Z115" s="118" t="e">
        <f>D113+D114+D115+D120-Ф3!#REF!-Ф3!#REF!</f>
        <v>#REF!</v>
      </c>
      <c r="AA115" s="143">
        <f t="shared" si="8"/>
        <v>0</v>
      </c>
      <c r="AB115" s="118">
        <f t="shared" si="11"/>
        <v>0</v>
      </c>
    </row>
    <row r="116" spans="2:28" ht="22.5">
      <c r="B116" s="144" t="s">
        <v>284</v>
      </c>
      <c r="C116" s="145">
        <v>2114</v>
      </c>
      <c r="D116" s="146"/>
      <c r="E116" s="147"/>
      <c r="F116" s="147"/>
      <c r="G116" s="147"/>
      <c r="H116" s="148"/>
      <c r="I116" s="147"/>
      <c r="J116" s="147"/>
      <c r="K116" s="147"/>
      <c r="L116" s="147"/>
      <c r="M116" s="147"/>
      <c r="N116" s="147"/>
      <c r="O116" s="147"/>
      <c r="P116" s="147"/>
      <c r="Q116" s="147"/>
      <c r="R116" s="148"/>
      <c r="S116" s="148"/>
      <c r="T116" s="148"/>
      <c r="U116" s="148"/>
      <c r="V116" s="148"/>
      <c r="W116" s="148"/>
      <c r="X116" s="149">
        <f t="shared" si="10"/>
        <v>0</v>
      </c>
      <c r="Y116" s="148"/>
      <c r="Z116" s="143" t="e">
        <f>D111+D116+D117+D119-Ф3!#REF!</f>
        <v>#REF!</v>
      </c>
      <c r="AA116" s="143">
        <f t="shared" si="8"/>
        <v>0</v>
      </c>
      <c r="AB116" s="118">
        <f t="shared" si="11"/>
        <v>0</v>
      </c>
    </row>
    <row r="117" spans="2:28" ht="22.5">
      <c r="B117" s="144" t="s">
        <v>283</v>
      </c>
      <c r="C117" s="145">
        <v>2115</v>
      </c>
      <c r="D117" s="146"/>
      <c r="E117" s="147"/>
      <c r="F117" s="147"/>
      <c r="G117" s="147"/>
      <c r="H117" s="148"/>
      <c r="I117" s="147"/>
      <c r="J117" s="147"/>
      <c r="K117" s="147"/>
      <c r="L117" s="147"/>
      <c r="M117" s="147"/>
      <c r="N117" s="147"/>
      <c r="O117" s="147"/>
      <c r="P117" s="147"/>
      <c r="Q117" s="147"/>
      <c r="R117" s="148"/>
      <c r="S117" s="148"/>
      <c r="T117" s="148"/>
      <c r="U117" s="148"/>
      <c r="V117" s="148"/>
      <c r="W117" s="148"/>
      <c r="X117" s="149">
        <f t="shared" si="10"/>
        <v>0</v>
      </c>
      <c r="Y117" s="148"/>
      <c r="Z117" s="118" t="e">
        <f>D111+D116+D117+D119-Ф3!#REF!</f>
        <v>#REF!</v>
      </c>
      <c r="AA117" s="143">
        <f t="shared" si="8"/>
        <v>0</v>
      </c>
      <c r="AB117" s="118">
        <f t="shared" si="11"/>
        <v>0</v>
      </c>
    </row>
    <row r="118" spans="2:28" ht="22.5">
      <c r="B118" s="144" t="s">
        <v>282</v>
      </c>
      <c r="C118" s="145">
        <v>2116</v>
      </c>
      <c r="D118" s="146"/>
      <c r="E118" s="147"/>
      <c r="F118" s="147"/>
      <c r="G118" s="147"/>
      <c r="H118" s="148"/>
      <c r="I118" s="147"/>
      <c r="J118" s="147"/>
      <c r="K118" s="147"/>
      <c r="L118" s="147"/>
      <c r="M118" s="147"/>
      <c r="N118" s="147"/>
      <c r="O118" s="147"/>
      <c r="P118" s="147"/>
      <c r="Q118" s="147"/>
      <c r="R118" s="148"/>
      <c r="S118" s="148"/>
      <c r="T118" s="148"/>
      <c r="U118" s="148"/>
      <c r="V118" s="148"/>
      <c r="W118" s="148"/>
      <c r="X118" s="149">
        <f t="shared" si="10"/>
        <v>0</v>
      </c>
      <c r="Y118" s="148"/>
      <c r="Z118" s="118" t="e">
        <f>D118+D110-Ф3!#REF!</f>
        <v>#REF!</v>
      </c>
      <c r="AA118" s="143">
        <f t="shared" si="8"/>
        <v>0</v>
      </c>
      <c r="AB118" s="118">
        <f t="shared" si="11"/>
        <v>0</v>
      </c>
    </row>
    <row r="119" spans="2:28">
      <c r="B119" s="144" t="s">
        <v>281</v>
      </c>
      <c r="C119" s="145">
        <v>2117</v>
      </c>
      <c r="D119" s="146"/>
      <c r="E119" s="147"/>
      <c r="F119" s="147"/>
      <c r="G119" s="147"/>
      <c r="H119" s="148"/>
      <c r="I119" s="147"/>
      <c r="J119" s="147"/>
      <c r="K119" s="147"/>
      <c r="L119" s="147"/>
      <c r="M119" s="147"/>
      <c r="N119" s="147"/>
      <c r="O119" s="147"/>
      <c r="P119" s="147"/>
      <c r="Q119" s="147"/>
      <c r="R119" s="148"/>
      <c r="S119" s="148"/>
      <c r="T119" s="148"/>
      <c r="U119" s="148"/>
      <c r="V119" s="148"/>
      <c r="W119" s="148"/>
      <c r="X119" s="149">
        <f t="shared" si="10"/>
        <v>0</v>
      </c>
      <c r="Y119" s="148"/>
      <c r="Z119" s="118" t="e">
        <f>D119+D117+D116+D111-Ф3!#REF!</f>
        <v>#REF!</v>
      </c>
      <c r="AA119" s="143">
        <f t="shared" si="8"/>
        <v>0</v>
      </c>
      <c r="AB119" s="118">
        <f t="shared" si="11"/>
        <v>0</v>
      </c>
    </row>
    <row r="120" spans="2:28">
      <c r="B120" s="144" t="s">
        <v>280</v>
      </c>
      <c r="C120" s="145">
        <v>2118</v>
      </c>
      <c r="D120" s="150"/>
      <c r="E120" s="147"/>
      <c r="F120" s="147"/>
      <c r="G120" s="147"/>
      <c r="H120" s="148"/>
      <c r="I120" s="147"/>
      <c r="J120" s="147"/>
      <c r="K120" s="147"/>
      <c r="L120" s="147"/>
      <c r="M120" s="147"/>
      <c r="N120" s="147"/>
      <c r="O120" s="147"/>
      <c r="P120" s="147"/>
      <c r="Q120" s="147"/>
      <c r="R120" s="148"/>
      <c r="S120" s="148"/>
      <c r="T120" s="148"/>
      <c r="U120" s="148"/>
      <c r="V120" s="148"/>
      <c r="W120" s="148"/>
      <c r="X120" s="149">
        <f t="shared" si="10"/>
        <v>0</v>
      </c>
      <c r="Y120" s="148"/>
      <c r="Z120" s="118" t="e">
        <f>D120+D118+D117+D112-Ф3!#REF!</f>
        <v>#REF!</v>
      </c>
      <c r="AA120" s="143">
        <f t="shared" si="8"/>
        <v>0</v>
      </c>
      <c r="AB120" s="118">
        <f t="shared" si="11"/>
        <v>0</v>
      </c>
    </row>
    <row r="121" spans="2:28">
      <c r="B121" s="137" t="s">
        <v>279</v>
      </c>
      <c r="C121" s="138">
        <v>2199</v>
      </c>
      <c r="D121" s="152">
        <f>SUM(D122:D129)</f>
        <v>0</v>
      </c>
      <c r="E121" s="153">
        <f t="shared" ref="E121:Y121" si="14">SUM(E122:E129)</f>
        <v>0</v>
      </c>
      <c r="F121" s="153">
        <f t="shared" si="14"/>
        <v>0</v>
      </c>
      <c r="G121" s="153">
        <f t="shared" si="14"/>
        <v>0</v>
      </c>
      <c r="H121" s="153">
        <f t="shared" si="14"/>
        <v>0</v>
      </c>
      <c r="I121" s="153">
        <f t="shared" si="14"/>
        <v>0</v>
      </c>
      <c r="J121" s="153">
        <f t="shared" si="14"/>
        <v>0</v>
      </c>
      <c r="K121" s="153">
        <f t="shared" si="14"/>
        <v>0</v>
      </c>
      <c r="L121" s="153">
        <f t="shared" si="14"/>
        <v>0</v>
      </c>
      <c r="M121" s="153">
        <f t="shared" si="14"/>
        <v>0</v>
      </c>
      <c r="N121" s="153">
        <f t="shared" si="14"/>
        <v>0</v>
      </c>
      <c r="O121" s="153">
        <f t="shared" si="14"/>
        <v>0</v>
      </c>
      <c r="P121" s="153">
        <f t="shared" si="14"/>
        <v>0</v>
      </c>
      <c r="Q121" s="153">
        <f t="shared" si="14"/>
        <v>0</v>
      </c>
      <c r="R121" s="153">
        <f t="shared" si="14"/>
        <v>0</v>
      </c>
      <c r="S121" s="153">
        <f t="shared" si="14"/>
        <v>0</v>
      </c>
      <c r="T121" s="153">
        <f t="shared" si="14"/>
        <v>0</v>
      </c>
      <c r="U121" s="153">
        <f t="shared" si="14"/>
        <v>0</v>
      </c>
      <c r="V121" s="153">
        <f t="shared" si="14"/>
        <v>0</v>
      </c>
      <c r="W121" s="153">
        <f t="shared" si="14"/>
        <v>0</v>
      </c>
      <c r="X121" s="150">
        <f t="shared" si="10"/>
        <v>0</v>
      </c>
      <c r="Y121" s="153">
        <f t="shared" si="14"/>
        <v>0</v>
      </c>
      <c r="Z121" s="143" t="e">
        <f>D122+D123+D124+D125+D126+D127+D128+D129-Ф3!#REF!</f>
        <v>#REF!</v>
      </c>
      <c r="AA121" s="143">
        <f t="shared" si="8"/>
        <v>0</v>
      </c>
      <c r="AB121" s="118">
        <f t="shared" si="11"/>
        <v>0</v>
      </c>
    </row>
    <row r="122" spans="2:28">
      <c r="B122" s="154" t="s">
        <v>102</v>
      </c>
      <c r="C122" s="145" t="s">
        <v>278</v>
      </c>
      <c r="D122" s="146"/>
      <c r="E122" s="147"/>
      <c r="F122" s="147"/>
      <c r="G122" s="147"/>
      <c r="H122" s="148"/>
      <c r="I122" s="147"/>
      <c r="J122" s="147"/>
      <c r="K122" s="147"/>
      <c r="L122" s="147"/>
      <c r="M122" s="147"/>
      <c r="N122" s="147"/>
      <c r="O122" s="147"/>
      <c r="P122" s="147"/>
      <c r="Q122" s="147"/>
      <c r="R122" s="148"/>
      <c r="S122" s="148"/>
      <c r="T122" s="148"/>
      <c r="U122" s="148"/>
      <c r="V122" s="148"/>
      <c r="W122" s="148"/>
      <c r="X122" s="149">
        <f t="shared" si="10"/>
        <v>0</v>
      </c>
      <c r="Y122" s="148"/>
      <c r="Z122" s="143">
        <v>0</v>
      </c>
      <c r="AA122" s="143">
        <f t="shared" si="8"/>
        <v>0</v>
      </c>
      <c r="AB122" s="118">
        <f t="shared" si="11"/>
        <v>0</v>
      </c>
    </row>
    <row r="123" spans="2:28">
      <c r="B123" s="154" t="s">
        <v>277</v>
      </c>
      <c r="C123" s="145" t="s">
        <v>276</v>
      </c>
      <c r="D123" s="150"/>
      <c r="E123" s="147"/>
      <c r="F123" s="147"/>
      <c r="G123" s="147"/>
      <c r="H123" s="148"/>
      <c r="I123" s="147"/>
      <c r="J123" s="147"/>
      <c r="K123" s="147"/>
      <c r="L123" s="147"/>
      <c r="M123" s="147"/>
      <c r="N123" s="147"/>
      <c r="O123" s="147"/>
      <c r="P123" s="147"/>
      <c r="Q123" s="147"/>
      <c r="R123" s="148"/>
      <c r="S123" s="148"/>
      <c r="T123" s="148"/>
      <c r="U123" s="148"/>
      <c r="V123" s="148"/>
      <c r="W123" s="148"/>
      <c r="X123" s="149">
        <f t="shared" si="10"/>
        <v>0</v>
      </c>
      <c r="Y123" s="148"/>
      <c r="Z123" s="143">
        <v>0</v>
      </c>
      <c r="AA123" s="143">
        <f t="shared" si="8"/>
        <v>0</v>
      </c>
      <c r="AB123" s="118">
        <f t="shared" si="11"/>
        <v>0</v>
      </c>
    </row>
    <row r="124" spans="2:28">
      <c r="B124" s="154" t="s">
        <v>275</v>
      </c>
      <c r="C124" s="145" t="s">
        <v>274</v>
      </c>
      <c r="D124" s="150"/>
      <c r="E124" s="147"/>
      <c r="F124" s="147"/>
      <c r="G124" s="147"/>
      <c r="H124" s="148"/>
      <c r="I124" s="147"/>
      <c r="J124" s="147"/>
      <c r="K124" s="147"/>
      <c r="L124" s="147"/>
      <c r="M124" s="147"/>
      <c r="N124" s="147"/>
      <c r="O124" s="147"/>
      <c r="P124" s="147"/>
      <c r="Q124" s="147"/>
      <c r="R124" s="148"/>
      <c r="S124" s="148"/>
      <c r="T124" s="148"/>
      <c r="U124" s="148"/>
      <c r="V124" s="148"/>
      <c r="W124" s="148"/>
      <c r="X124" s="149">
        <f t="shared" si="10"/>
        <v>0</v>
      </c>
      <c r="Y124" s="148"/>
      <c r="Z124" s="143">
        <v>0</v>
      </c>
      <c r="AA124" s="143">
        <f t="shared" ref="AA124:AA187" si="15">SUM(E124:Y124)-D124</f>
        <v>0</v>
      </c>
      <c r="AB124" s="118">
        <f t="shared" si="11"/>
        <v>0</v>
      </c>
    </row>
    <row r="125" spans="2:28">
      <c r="B125" s="154" t="s">
        <v>273</v>
      </c>
      <c r="C125" s="145" t="s">
        <v>272</v>
      </c>
      <c r="D125" s="150"/>
      <c r="E125" s="147"/>
      <c r="F125" s="147"/>
      <c r="G125" s="147"/>
      <c r="H125" s="148"/>
      <c r="I125" s="147"/>
      <c r="J125" s="147"/>
      <c r="K125" s="147"/>
      <c r="L125" s="147"/>
      <c r="M125" s="147"/>
      <c r="N125" s="147"/>
      <c r="O125" s="147"/>
      <c r="P125" s="147"/>
      <c r="Q125" s="147"/>
      <c r="R125" s="148"/>
      <c r="S125" s="148"/>
      <c r="T125" s="148"/>
      <c r="U125" s="148"/>
      <c r="V125" s="148"/>
      <c r="W125" s="148"/>
      <c r="X125" s="149">
        <f t="shared" si="10"/>
        <v>0</v>
      </c>
      <c r="Y125" s="148"/>
      <c r="Z125" s="143">
        <v>0</v>
      </c>
      <c r="AA125" s="143">
        <f t="shared" si="15"/>
        <v>0</v>
      </c>
      <c r="AB125" s="118">
        <f t="shared" si="11"/>
        <v>0</v>
      </c>
    </row>
    <row r="126" spans="2:28">
      <c r="B126" s="154" t="s">
        <v>271</v>
      </c>
      <c r="C126" s="145" t="s">
        <v>270</v>
      </c>
      <c r="D126" s="150"/>
      <c r="E126" s="147"/>
      <c r="F126" s="147"/>
      <c r="G126" s="147"/>
      <c r="H126" s="148"/>
      <c r="I126" s="147"/>
      <c r="J126" s="147"/>
      <c r="K126" s="147"/>
      <c r="L126" s="147"/>
      <c r="M126" s="147"/>
      <c r="N126" s="147"/>
      <c r="O126" s="147"/>
      <c r="P126" s="147"/>
      <c r="Q126" s="147"/>
      <c r="R126" s="148"/>
      <c r="S126" s="148"/>
      <c r="T126" s="148"/>
      <c r="U126" s="148"/>
      <c r="V126" s="148"/>
      <c r="W126" s="148"/>
      <c r="X126" s="149">
        <f t="shared" si="10"/>
        <v>0</v>
      </c>
      <c r="Y126" s="148"/>
      <c r="Z126" s="143">
        <v>0</v>
      </c>
      <c r="AA126" s="143">
        <f t="shared" si="15"/>
        <v>0</v>
      </c>
      <c r="AB126" s="118">
        <f t="shared" si="11"/>
        <v>0</v>
      </c>
    </row>
    <row r="127" spans="2:28">
      <c r="B127" s="154" t="s">
        <v>269</v>
      </c>
      <c r="C127" s="145" t="s">
        <v>268</v>
      </c>
      <c r="D127" s="150"/>
      <c r="E127" s="147"/>
      <c r="F127" s="147"/>
      <c r="G127" s="147"/>
      <c r="H127" s="148"/>
      <c r="I127" s="147"/>
      <c r="J127" s="147"/>
      <c r="K127" s="147"/>
      <c r="L127" s="147"/>
      <c r="M127" s="147"/>
      <c r="N127" s="147"/>
      <c r="O127" s="147"/>
      <c r="P127" s="147"/>
      <c r="Q127" s="147"/>
      <c r="R127" s="148"/>
      <c r="S127" s="148"/>
      <c r="T127" s="148"/>
      <c r="U127" s="148"/>
      <c r="V127" s="148"/>
      <c r="W127" s="148"/>
      <c r="X127" s="149">
        <f t="shared" si="10"/>
        <v>0</v>
      </c>
      <c r="Y127" s="148"/>
      <c r="Z127" s="143">
        <v>0</v>
      </c>
      <c r="AA127" s="143">
        <f t="shared" si="15"/>
        <v>0</v>
      </c>
      <c r="AB127" s="118">
        <f t="shared" si="11"/>
        <v>0</v>
      </c>
    </row>
    <row r="128" spans="2:28">
      <c r="B128" s="154" t="s">
        <v>267</v>
      </c>
      <c r="C128" s="145" t="s">
        <v>266</v>
      </c>
      <c r="D128" s="150"/>
      <c r="E128" s="147"/>
      <c r="F128" s="147"/>
      <c r="G128" s="147"/>
      <c r="H128" s="148"/>
      <c r="I128" s="147"/>
      <c r="J128" s="147"/>
      <c r="K128" s="147"/>
      <c r="L128" s="147"/>
      <c r="M128" s="147"/>
      <c r="N128" s="147"/>
      <c r="O128" s="147"/>
      <c r="P128" s="147"/>
      <c r="Q128" s="147"/>
      <c r="R128" s="148"/>
      <c r="S128" s="148"/>
      <c r="T128" s="148"/>
      <c r="U128" s="148"/>
      <c r="V128" s="148"/>
      <c r="W128" s="148"/>
      <c r="X128" s="149">
        <f t="shared" si="10"/>
        <v>0</v>
      </c>
      <c r="Y128" s="148"/>
      <c r="Z128" s="143">
        <v>0</v>
      </c>
      <c r="AA128" s="143">
        <f t="shared" si="15"/>
        <v>0</v>
      </c>
      <c r="AB128" s="118">
        <f t="shared" si="11"/>
        <v>0</v>
      </c>
    </row>
    <row r="129" spans="2:28" ht="22.5">
      <c r="B129" s="154" t="s">
        <v>265</v>
      </c>
      <c r="C129" s="145" t="s">
        <v>264</v>
      </c>
      <c r="D129" s="150"/>
      <c r="E129" s="147"/>
      <c r="F129" s="147"/>
      <c r="G129" s="147"/>
      <c r="H129" s="148"/>
      <c r="I129" s="147"/>
      <c r="J129" s="147"/>
      <c r="K129" s="147"/>
      <c r="L129" s="147"/>
      <c r="M129" s="147"/>
      <c r="N129" s="147"/>
      <c r="O129" s="147"/>
      <c r="P129" s="147"/>
      <c r="Q129" s="147"/>
      <c r="R129" s="148"/>
      <c r="S129" s="148"/>
      <c r="T129" s="148"/>
      <c r="U129" s="148"/>
      <c r="V129" s="148"/>
      <c r="W129" s="148"/>
      <c r="X129" s="149">
        <f t="shared" si="10"/>
        <v>0</v>
      </c>
      <c r="Y129" s="148"/>
      <c r="Z129" s="143">
        <v>0</v>
      </c>
      <c r="AA129" s="143">
        <f t="shared" si="15"/>
        <v>0</v>
      </c>
      <c r="AB129" s="118">
        <f t="shared" si="11"/>
        <v>0</v>
      </c>
    </row>
    <row r="130" spans="2:28">
      <c r="B130" s="137" t="s">
        <v>191</v>
      </c>
      <c r="C130" s="138">
        <v>2200</v>
      </c>
      <c r="D130" s="141">
        <f t="shared" ref="D130:Y130" si="16">SUM(D131:D133)+SUM(D136:D148)</f>
        <v>0</v>
      </c>
      <c r="E130" s="142">
        <f t="shared" si="16"/>
        <v>0</v>
      </c>
      <c r="F130" s="142">
        <f t="shared" si="16"/>
        <v>0</v>
      </c>
      <c r="G130" s="142">
        <f t="shared" si="16"/>
        <v>0</v>
      </c>
      <c r="H130" s="142">
        <f t="shared" si="16"/>
        <v>0</v>
      </c>
      <c r="I130" s="142">
        <f t="shared" si="16"/>
        <v>0</v>
      </c>
      <c r="J130" s="142">
        <f t="shared" si="16"/>
        <v>0</v>
      </c>
      <c r="K130" s="142">
        <f t="shared" si="16"/>
        <v>0</v>
      </c>
      <c r="L130" s="142">
        <f t="shared" si="16"/>
        <v>0</v>
      </c>
      <c r="M130" s="142">
        <f t="shared" si="16"/>
        <v>0</v>
      </c>
      <c r="N130" s="142">
        <f t="shared" si="16"/>
        <v>0</v>
      </c>
      <c r="O130" s="142">
        <f t="shared" si="16"/>
        <v>0</v>
      </c>
      <c r="P130" s="142">
        <f t="shared" si="16"/>
        <v>0</v>
      </c>
      <c r="Q130" s="142">
        <f t="shared" si="16"/>
        <v>0</v>
      </c>
      <c r="R130" s="142">
        <f t="shared" si="16"/>
        <v>0</v>
      </c>
      <c r="S130" s="142">
        <f t="shared" si="16"/>
        <v>0</v>
      </c>
      <c r="T130" s="142">
        <f t="shared" si="16"/>
        <v>0</v>
      </c>
      <c r="U130" s="142">
        <f t="shared" si="16"/>
        <v>0</v>
      </c>
      <c r="V130" s="142">
        <f t="shared" si="16"/>
        <v>0</v>
      </c>
      <c r="W130" s="142">
        <f t="shared" si="16"/>
        <v>0</v>
      </c>
      <c r="X130" s="150">
        <f t="shared" si="10"/>
        <v>0</v>
      </c>
      <c r="Y130" s="142">
        <f t="shared" si="16"/>
        <v>0</v>
      </c>
      <c r="Z130" s="143">
        <v>0</v>
      </c>
      <c r="AA130" s="143">
        <v>0</v>
      </c>
      <c r="AB130" s="118">
        <f t="shared" si="11"/>
        <v>0</v>
      </c>
    </row>
    <row r="131" spans="2:28">
      <c r="B131" s="144" t="s">
        <v>263</v>
      </c>
      <c r="C131" s="145">
        <v>2201</v>
      </c>
      <c r="D131" s="146"/>
      <c r="E131" s="147"/>
      <c r="F131" s="147"/>
      <c r="G131" s="147"/>
      <c r="H131" s="148"/>
      <c r="I131" s="147"/>
      <c r="J131" s="147"/>
      <c r="K131" s="147"/>
      <c r="L131" s="147"/>
      <c r="M131" s="147"/>
      <c r="N131" s="147"/>
      <c r="O131" s="147"/>
      <c r="P131" s="147"/>
      <c r="Q131" s="147"/>
      <c r="R131" s="148"/>
      <c r="S131" s="148"/>
      <c r="T131" s="148"/>
      <c r="U131" s="148"/>
      <c r="V131" s="148"/>
      <c r="W131" s="148"/>
      <c r="X131" s="149">
        <f t="shared" si="10"/>
        <v>0</v>
      </c>
      <c r="Y131" s="148"/>
      <c r="Z131" s="118">
        <f>D131-Ф3!P49</f>
        <v>0</v>
      </c>
      <c r="AA131" s="143">
        <f t="shared" si="15"/>
        <v>0</v>
      </c>
      <c r="AB131" s="118">
        <f t="shared" si="11"/>
        <v>0</v>
      </c>
    </row>
    <row r="132" spans="2:28">
      <c r="B132" s="144" t="s">
        <v>262</v>
      </c>
      <c r="C132" s="145">
        <v>2202</v>
      </c>
      <c r="D132" s="146"/>
      <c r="E132" s="147"/>
      <c r="F132" s="147"/>
      <c r="G132" s="147"/>
      <c r="H132" s="148"/>
      <c r="I132" s="147"/>
      <c r="J132" s="147"/>
      <c r="K132" s="147"/>
      <c r="L132" s="147"/>
      <c r="M132" s="147"/>
      <c r="N132" s="147"/>
      <c r="O132" s="147"/>
      <c r="P132" s="147"/>
      <c r="Q132" s="147"/>
      <c r="R132" s="148"/>
      <c r="S132" s="148"/>
      <c r="T132" s="148"/>
      <c r="U132" s="148"/>
      <c r="V132" s="148"/>
      <c r="W132" s="148"/>
      <c r="X132" s="149">
        <f t="shared" si="10"/>
        <v>0</v>
      </c>
      <c r="Y132" s="148"/>
      <c r="Z132" s="118">
        <f>D132-Ф3!P50</f>
        <v>0</v>
      </c>
      <c r="AA132" s="143">
        <f t="shared" si="15"/>
        <v>0</v>
      </c>
      <c r="AB132" s="118">
        <f t="shared" si="11"/>
        <v>0</v>
      </c>
    </row>
    <row r="133" spans="2:28">
      <c r="B133" s="144" t="s">
        <v>261</v>
      </c>
      <c r="C133" s="145">
        <v>2203</v>
      </c>
      <c r="D133" s="152">
        <f>SUM(D134:D135)</f>
        <v>0</v>
      </c>
      <c r="E133" s="153">
        <f t="shared" ref="E133:Y133" si="17">SUM(E134:E135)</f>
        <v>0</v>
      </c>
      <c r="F133" s="153">
        <f t="shared" si="17"/>
        <v>0</v>
      </c>
      <c r="G133" s="153">
        <f t="shared" si="17"/>
        <v>0</v>
      </c>
      <c r="H133" s="153">
        <f t="shared" si="17"/>
        <v>0</v>
      </c>
      <c r="I133" s="153">
        <f t="shared" si="17"/>
        <v>0</v>
      </c>
      <c r="J133" s="153">
        <f t="shared" si="17"/>
        <v>0</v>
      </c>
      <c r="K133" s="153">
        <f t="shared" si="17"/>
        <v>0</v>
      </c>
      <c r="L133" s="153">
        <f t="shared" si="17"/>
        <v>0</v>
      </c>
      <c r="M133" s="153">
        <f t="shared" si="17"/>
        <v>0</v>
      </c>
      <c r="N133" s="153">
        <f t="shared" si="17"/>
        <v>0</v>
      </c>
      <c r="O133" s="153">
        <f t="shared" si="17"/>
        <v>0</v>
      </c>
      <c r="P133" s="153">
        <f t="shared" si="17"/>
        <v>0</v>
      </c>
      <c r="Q133" s="153">
        <f t="shared" si="17"/>
        <v>0</v>
      </c>
      <c r="R133" s="153">
        <f t="shared" si="17"/>
        <v>0</v>
      </c>
      <c r="S133" s="153">
        <f t="shared" si="17"/>
        <v>0</v>
      </c>
      <c r="T133" s="153">
        <f t="shared" si="17"/>
        <v>0</v>
      </c>
      <c r="U133" s="153">
        <f t="shared" si="17"/>
        <v>0</v>
      </c>
      <c r="V133" s="153">
        <f t="shared" si="17"/>
        <v>0</v>
      </c>
      <c r="W133" s="153">
        <f t="shared" si="17"/>
        <v>0</v>
      </c>
      <c r="X133" s="150">
        <f>D133-H133-I133-J133-K133-L133-N133-O133-P133-Q133-R133-S133-T133</f>
        <v>0</v>
      </c>
      <c r="Y133" s="153">
        <f t="shared" si="17"/>
        <v>0</v>
      </c>
      <c r="Z133" s="118">
        <f>D133-Ф3!P51</f>
        <v>0</v>
      </c>
      <c r="AA133" s="143">
        <f t="shared" si="15"/>
        <v>0</v>
      </c>
      <c r="AB133" s="118">
        <f t="shared" si="11"/>
        <v>0</v>
      </c>
    </row>
    <row r="134" spans="2:28">
      <c r="B134" s="144" t="s">
        <v>132</v>
      </c>
      <c r="C134" s="145" t="s">
        <v>260</v>
      </c>
      <c r="D134" s="146"/>
      <c r="E134" s="147"/>
      <c r="F134" s="147"/>
      <c r="G134" s="147"/>
      <c r="H134" s="148"/>
      <c r="I134" s="147"/>
      <c r="J134" s="147"/>
      <c r="K134" s="147"/>
      <c r="L134" s="147"/>
      <c r="M134" s="147"/>
      <c r="N134" s="147"/>
      <c r="O134" s="147"/>
      <c r="P134" s="147"/>
      <c r="Q134" s="147"/>
      <c r="R134" s="148"/>
      <c r="S134" s="148"/>
      <c r="T134" s="148"/>
      <c r="U134" s="148"/>
      <c r="V134" s="148"/>
      <c r="W134" s="148"/>
      <c r="X134" s="149">
        <f t="shared" si="10"/>
        <v>0</v>
      </c>
      <c r="Y134" s="148"/>
      <c r="Z134" s="143">
        <f>D134+D135-Ф3!P51</f>
        <v>0</v>
      </c>
      <c r="AA134" s="143">
        <f t="shared" si="15"/>
        <v>0</v>
      </c>
      <c r="AB134" s="118">
        <f t="shared" si="11"/>
        <v>0</v>
      </c>
    </row>
    <row r="135" spans="2:28">
      <c r="B135" s="144" t="s">
        <v>259</v>
      </c>
      <c r="C135" s="145" t="s">
        <v>258</v>
      </c>
      <c r="D135" s="146"/>
      <c r="E135" s="147"/>
      <c r="F135" s="147"/>
      <c r="G135" s="147"/>
      <c r="H135" s="148"/>
      <c r="I135" s="147"/>
      <c r="J135" s="147"/>
      <c r="K135" s="147"/>
      <c r="L135" s="147"/>
      <c r="M135" s="147"/>
      <c r="N135" s="147"/>
      <c r="O135" s="147"/>
      <c r="P135" s="147"/>
      <c r="Q135" s="147"/>
      <c r="R135" s="148"/>
      <c r="S135" s="148"/>
      <c r="T135" s="148"/>
      <c r="U135" s="148"/>
      <c r="V135" s="148"/>
      <c r="W135" s="148"/>
      <c r="X135" s="149">
        <f t="shared" si="10"/>
        <v>0</v>
      </c>
      <c r="Y135" s="148"/>
      <c r="Z135" s="143">
        <f>D135+D134-Ф3!P51</f>
        <v>0</v>
      </c>
      <c r="AA135" s="143">
        <f t="shared" si="15"/>
        <v>0</v>
      </c>
      <c r="AB135" s="118">
        <f t="shared" si="11"/>
        <v>0</v>
      </c>
    </row>
    <row r="136" spans="2:28">
      <c r="B136" s="144" t="s">
        <v>257</v>
      </c>
      <c r="C136" s="145">
        <v>2204</v>
      </c>
      <c r="D136" s="146"/>
      <c r="E136" s="147"/>
      <c r="F136" s="147"/>
      <c r="G136" s="147"/>
      <c r="H136" s="148"/>
      <c r="I136" s="147"/>
      <c r="J136" s="147"/>
      <c r="K136" s="147"/>
      <c r="L136" s="147"/>
      <c r="M136" s="147"/>
      <c r="N136" s="147"/>
      <c r="O136" s="147"/>
      <c r="P136" s="147"/>
      <c r="Q136" s="147"/>
      <c r="R136" s="148"/>
      <c r="S136" s="148"/>
      <c r="T136" s="148"/>
      <c r="U136" s="148"/>
      <c r="V136" s="148"/>
      <c r="W136" s="148"/>
      <c r="X136" s="149">
        <f t="shared" ref="X136:X190" si="18">D136-H136-I136-J136-K136-L136-N136-O136-P136-Q136-R136-S136-T136</f>
        <v>0</v>
      </c>
      <c r="Y136" s="148"/>
      <c r="Z136" s="118" t="e">
        <f>D136-Ф3!#REF!</f>
        <v>#REF!</v>
      </c>
      <c r="AA136" s="143">
        <f t="shared" si="15"/>
        <v>0</v>
      </c>
      <c r="AB136" s="118">
        <f t="shared" ref="AB136:AB199" si="19">D136-X136-Y136-H136-I136-J136-K136-L136-N136-O136-P136-Q136-R136-S136-T136</f>
        <v>0</v>
      </c>
    </row>
    <row r="137" spans="2:28" ht="22.5">
      <c r="B137" s="144" t="s">
        <v>256</v>
      </c>
      <c r="C137" s="145">
        <v>2205</v>
      </c>
      <c r="D137" s="146"/>
      <c r="E137" s="147"/>
      <c r="F137" s="147"/>
      <c r="G137" s="147"/>
      <c r="H137" s="148"/>
      <c r="I137" s="147"/>
      <c r="J137" s="147"/>
      <c r="K137" s="147"/>
      <c r="L137" s="147"/>
      <c r="M137" s="147"/>
      <c r="N137" s="147"/>
      <c r="O137" s="147"/>
      <c r="P137" s="147"/>
      <c r="Q137" s="147"/>
      <c r="R137" s="148"/>
      <c r="S137" s="148"/>
      <c r="T137" s="148"/>
      <c r="U137" s="148"/>
      <c r="V137" s="148"/>
      <c r="W137" s="148"/>
      <c r="X137" s="149">
        <f t="shared" si="18"/>
        <v>0</v>
      </c>
      <c r="Y137" s="148"/>
      <c r="Z137" s="143">
        <v>0</v>
      </c>
      <c r="AA137" s="143">
        <f t="shared" si="15"/>
        <v>0</v>
      </c>
      <c r="AB137" s="118">
        <f t="shared" si="19"/>
        <v>0</v>
      </c>
    </row>
    <row r="138" spans="2:28" ht="22.5">
      <c r="B138" s="144" t="s">
        <v>255</v>
      </c>
      <c r="C138" s="145">
        <v>2206</v>
      </c>
      <c r="D138" s="146"/>
      <c r="E138" s="147"/>
      <c r="F138" s="147"/>
      <c r="G138" s="147"/>
      <c r="H138" s="148"/>
      <c r="I138" s="147"/>
      <c r="J138" s="147"/>
      <c r="K138" s="147"/>
      <c r="L138" s="147"/>
      <c r="M138" s="147"/>
      <c r="N138" s="147"/>
      <c r="O138" s="147"/>
      <c r="P138" s="147"/>
      <c r="Q138" s="147"/>
      <c r="R138" s="148"/>
      <c r="S138" s="148"/>
      <c r="T138" s="148"/>
      <c r="U138" s="148"/>
      <c r="V138" s="148"/>
      <c r="W138" s="148"/>
      <c r="X138" s="149">
        <f t="shared" si="18"/>
        <v>0</v>
      </c>
      <c r="Y138" s="148"/>
      <c r="Z138" s="118" t="e">
        <f>D138-Ф3!#REF!</f>
        <v>#REF!</v>
      </c>
      <c r="AA138" s="143">
        <f t="shared" si="15"/>
        <v>0</v>
      </c>
      <c r="AB138" s="118">
        <f t="shared" si="19"/>
        <v>0</v>
      </c>
    </row>
    <row r="139" spans="2:28">
      <c r="B139" s="144" t="s">
        <v>254</v>
      </c>
      <c r="C139" s="145">
        <v>2207</v>
      </c>
      <c r="D139" s="146"/>
      <c r="E139" s="147"/>
      <c r="F139" s="147"/>
      <c r="G139" s="147"/>
      <c r="H139" s="148"/>
      <c r="I139" s="147"/>
      <c r="J139" s="147"/>
      <c r="K139" s="147"/>
      <c r="L139" s="147"/>
      <c r="M139" s="147"/>
      <c r="N139" s="147"/>
      <c r="O139" s="147"/>
      <c r="P139" s="147"/>
      <c r="Q139" s="147"/>
      <c r="R139" s="148"/>
      <c r="S139" s="148"/>
      <c r="T139" s="148"/>
      <c r="U139" s="148"/>
      <c r="V139" s="148"/>
      <c r="W139" s="148"/>
      <c r="X139" s="149">
        <f t="shared" si="18"/>
        <v>0</v>
      </c>
      <c r="Y139" s="148"/>
      <c r="Z139" s="118" t="e">
        <f>D139-Ф3!#REF!</f>
        <v>#REF!</v>
      </c>
      <c r="AA139" s="143">
        <f t="shared" si="15"/>
        <v>0</v>
      </c>
      <c r="AB139" s="118">
        <f t="shared" si="19"/>
        <v>0</v>
      </c>
    </row>
    <row r="140" spans="2:28">
      <c r="B140" s="144" t="s">
        <v>253</v>
      </c>
      <c r="C140" s="145">
        <v>2208</v>
      </c>
      <c r="D140" s="146"/>
      <c r="E140" s="147"/>
      <c r="F140" s="147"/>
      <c r="G140" s="147"/>
      <c r="H140" s="148"/>
      <c r="I140" s="147"/>
      <c r="J140" s="147"/>
      <c r="K140" s="147"/>
      <c r="L140" s="147"/>
      <c r="M140" s="147"/>
      <c r="N140" s="147"/>
      <c r="O140" s="147"/>
      <c r="P140" s="147"/>
      <c r="Q140" s="147"/>
      <c r="R140" s="148"/>
      <c r="S140" s="148"/>
      <c r="T140" s="148"/>
      <c r="U140" s="148"/>
      <c r="V140" s="148"/>
      <c r="W140" s="148"/>
      <c r="X140" s="149">
        <f t="shared" si="18"/>
        <v>0</v>
      </c>
      <c r="Y140" s="148"/>
      <c r="Z140" s="118">
        <v>0</v>
      </c>
      <c r="AA140" s="143">
        <f t="shared" si="15"/>
        <v>0</v>
      </c>
      <c r="AB140" s="118">
        <f t="shared" si="19"/>
        <v>0</v>
      </c>
    </row>
    <row r="141" spans="2:28">
      <c r="B141" s="144" t="s">
        <v>252</v>
      </c>
      <c r="C141" s="145">
        <v>2209</v>
      </c>
      <c r="D141" s="146"/>
      <c r="E141" s="147"/>
      <c r="F141" s="147"/>
      <c r="G141" s="147"/>
      <c r="H141" s="148"/>
      <c r="I141" s="147"/>
      <c r="J141" s="147"/>
      <c r="K141" s="147"/>
      <c r="L141" s="147"/>
      <c r="M141" s="147"/>
      <c r="N141" s="147"/>
      <c r="O141" s="147"/>
      <c r="P141" s="147"/>
      <c r="Q141" s="147"/>
      <c r="R141" s="148"/>
      <c r="S141" s="148"/>
      <c r="T141" s="148"/>
      <c r="U141" s="148"/>
      <c r="V141" s="148"/>
      <c r="W141" s="148"/>
      <c r="X141" s="149">
        <f t="shared" si="18"/>
        <v>0</v>
      </c>
      <c r="Y141" s="148"/>
      <c r="Z141" s="143">
        <v>0</v>
      </c>
      <c r="AA141" s="143">
        <f t="shared" si="15"/>
        <v>0</v>
      </c>
      <c r="AB141" s="118">
        <v>0</v>
      </c>
    </row>
    <row r="142" spans="2:28" ht="22.5">
      <c r="B142" s="144" t="s">
        <v>251</v>
      </c>
      <c r="C142" s="145">
        <v>2210</v>
      </c>
      <c r="D142" s="146"/>
      <c r="E142" s="147"/>
      <c r="F142" s="147"/>
      <c r="G142" s="147"/>
      <c r="H142" s="148"/>
      <c r="I142" s="147"/>
      <c r="J142" s="147"/>
      <c r="K142" s="147"/>
      <c r="L142" s="147"/>
      <c r="M142" s="147"/>
      <c r="N142" s="147"/>
      <c r="O142" s="147"/>
      <c r="P142" s="147"/>
      <c r="Q142" s="147"/>
      <c r="R142" s="148"/>
      <c r="S142" s="148"/>
      <c r="T142" s="148"/>
      <c r="U142" s="148"/>
      <c r="V142" s="148"/>
      <c r="W142" s="148"/>
      <c r="X142" s="149">
        <f t="shared" si="18"/>
        <v>0</v>
      </c>
      <c r="Y142" s="148"/>
      <c r="Z142" s="118" t="e">
        <f>D142-Ф3!#REF!</f>
        <v>#REF!</v>
      </c>
      <c r="AA142" s="143">
        <f t="shared" si="15"/>
        <v>0</v>
      </c>
      <c r="AB142" s="118">
        <f t="shared" si="19"/>
        <v>0</v>
      </c>
    </row>
    <row r="143" spans="2:28">
      <c r="B143" s="144" t="s">
        <v>250</v>
      </c>
      <c r="C143" s="145">
        <v>2211</v>
      </c>
      <c r="D143" s="146"/>
      <c r="E143" s="147"/>
      <c r="F143" s="147"/>
      <c r="G143" s="147"/>
      <c r="H143" s="148"/>
      <c r="I143" s="147"/>
      <c r="J143" s="147"/>
      <c r="K143" s="147"/>
      <c r="L143" s="147"/>
      <c r="M143" s="147"/>
      <c r="N143" s="147"/>
      <c r="O143" s="147"/>
      <c r="P143" s="147"/>
      <c r="Q143" s="147"/>
      <c r="R143" s="148"/>
      <c r="S143" s="148"/>
      <c r="T143" s="148"/>
      <c r="U143" s="148"/>
      <c r="V143" s="148"/>
      <c r="W143" s="148"/>
      <c r="X143" s="149">
        <f t="shared" si="18"/>
        <v>0</v>
      </c>
      <c r="Y143" s="148"/>
      <c r="Z143" s="118" t="e">
        <f>D143+D144-Ф3!#REF!</f>
        <v>#REF!</v>
      </c>
      <c r="AA143" s="143">
        <f t="shared" si="15"/>
        <v>0</v>
      </c>
      <c r="AB143" s="118">
        <f t="shared" si="19"/>
        <v>0</v>
      </c>
    </row>
    <row r="144" spans="2:28">
      <c r="B144" s="144" t="s">
        <v>249</v>
      </c>
      <c r="C144" s="145">
        <v>2212</v>
      </c>
      <c r="D144" s="146"/>
      <c r="E144" s="147"/>
      <c r="F144" s="147"/>
      <c r="G144" s="147"/>
      <c r="H144" s="148"/>
      <c r="I144" s="147"/>
      <c r="J144" s="147"/>
      <c r="K144" s="147"/>
      <c r="L144" s="147"/>
      <c r="M144" s="147"/>
      <c r="N144" s="147"/>
      <c r="O144" s="147"/>
      <c r="P144" s="147"/>
      <c r="Q144" s="147"/>
      <c r="R144" s="148"/>
      <c r="S144" s="148"/>
      <c r="T144" s="148"/>
      <c r="U144" s="148"/>
      <c r="V144" s="148"/>
      <c r="W144" s="148"/>
      <c r="X144" s="149">
        <f t="shared" si="18"/>
        <v>0</v>
      </c>
      <c r="Y144" s="148"/>
      <c r="Z144" s="118" t="e">
        <f>D144+D143-Ф3!#REF!</f>
        <v>#REF!</v>
      </c>
      <c r="AA144" s="143">
        <f t="shared" si="15"/>
        <v>0</v>
      </c>
      <c r="AB144" s="118">
        <f t="shared" si="19"/>
        <v>0</v>
      </c>
    </row>
    <row r="145" spans="2:28">
      <c r="B145" s="144" t="s">
        <v>248</v>
      </c>
      <c r="C145" s="145">
        <v>2213</v>
      </c>
      <c r="D145" s="146"/>
      <c r="E145" s="147"/>
      <c r="F145" s="147"/>
      <c r="G145" s="147"/>
      <c r="H145" s="148"/>
      <c r="I145" s="147"/>
      <c r="J145" s="147"/>
      <c r="K145" s="147"/>
      <c r="L145" s="147"/>
      <c r="M145" s="147"/>
      <c r="N145" s="147"/>
      <c r="O145" s="147"/>
      <c r="P145" s="147"/>
      <c r="Q145" s="147"/>
      <c r="R145" s="148"/>
      <c r="S145" s="148"/>
      <c r="T145" s="148"/>
      <c r="U145" s="148"/>
      <c r="V145" s="148"/>
      <c r="W145" s="148"/>
      <c r="X145" s="149">
        <f t="shared" si="18"/>
        <v>0</v>
      </c>
      <c r="Y145" s="148"/>
      <c r="AA145" s="143">
        <f t="shared" si="15"/>
        <v>0</v>
      </c>
      <c r="AB145" s="118">
        <f t="shared" si="19"/>
        <v>0</v>
      </c>
    </row>
    <row r="146" spans="2:28">
      <c r="B146" s="144" t="s">
        <v>247</v>
      </c>
      <c r="C146" s="145">
        <v>2214</v>
      </c>
      <c r="D146" s="146"/>
      <c r="E146" s="147"/>
      <c r="F146" s="147"/>
      <c r="G146" s="147"/>
      <c r="H146" s="148"/>
      <c r="I146" s="147"/>
      <c r="J146" s="147"/>
      <c r="K146" s="147"/>
      <c r="L146" s="147"/>
      <c r="M146" s="147"/>
      <c r="N146" s="147"/>
      <c r="O146" s="147"/>
      <c r="P146" s="147"/>
      <c r="Q146" s="147"/>
      <c r="R146" s="148"/>
      <c r="S146" s="148"/>
      <c r="T146" s="148"/>
      <c r="U146" s="148"/>
      <c r="V146" s="148"/>
      <c r="W146" s="148"/>
      <c r="X146" s="149">
        <f t="shared" si="18"/>
        <v>0</v>
      </c>
      <c r="Y146" s="148"/>
      <c r="Z146" s="118">
        <v>0</v>
      </c>
      <c r="AA146" s="143">
        <f t="shared" si="15"/>
        <v>0</v>
      </c>
      <c r="AB146" s="118">
        <f t="shared" si="19"/>
        <v>0</v>
      </c>
    </row>
    <row r="147" spans="2:28">
      <c r="B147" s="144" t="s">
        <v>246</v>
      </c>
      <c r="C147" s="145">
        <v>2215</v>
      </c>
      <c r="D147" s="146"/>
      <c r="E147" s="147"/>
      <c r="F147" s="147"/>
      <c r="G147" s="147"/>
      <c r="H147" s="148"/>
      <c r="I147" s="147"/>
      <c r="J147" s="147"/>
      <c r="K147" s="147"/>
      <c r="L147" s="147"/>
      <c r="M147" s="147"/>
      <c r="N147" s="147"/>
      <c r="O147" s="147"/>
      <c r="P147" s="147"/>
      <c r="Q147" s="147"/>
      <c r="R147" s="148"/>
      <c r="S147" s="148"/>
      <c r="T147" s="148"/>
      <c r="U147" s="148"/>
      <c r="V147" s="148"/>
      <c r="W147" s="148"/>
      <c r="X147" s="149">
        <f t="shared" si="18"/>
        <v>0</v>
      </c>
      <c r="Y147" s="148"/>
      <c r="Z147" s="143">
        <v>0</v>
      </c>
      <c r="AA147" s="143">
        <f t="shared" si="15"/>
        <v>0</v>
      </c>
      <c r="AB147" s="118">
        <f t="shared" si="19"/>
        <v>0</v>
      </c>
    </row>
    <row r="148" spans="2:28">
      <c r="B148" s="137" t="s">
        <v>178</v>
      </c>
      <c r="C148" s="138">
        <v>2299</v>
      </c>
      <c r="D148" s="152">
        <f t="shared" ref="D148:Y148" si="20">SUM(D149:D166)</f>
        <v>0</v>
      </c>
      <c r="E148" s="153">
        <f t="shared" si="20"/>
        <v>0</v>
      </c>
      <c r="F148" s="153">
        <f t="shared" si="20"/>
        <v>0</v>
      </c>
      <c r="G148" s="153">
        <f t="shared" si="20"/>
        <v>0</v>
      </c>
      <c r="H148" s="153">
        <f t="shared" si="20"/>
        <v>0</v>
      </c>
      <c r="I148" s="153">
        <f t="shared" si="20"/>
        <v>0</v>
      </c>
      <c r="J148" s="153">
        <f t="shared" si="20"/>
        <v>0</v>
      </c>
      <c r="K148" s="153">
        <f t="shared" si="20"/>
        <v>0</v>
      </c>
      <c r="L148" s="153">
        <f t="shared" si="20"/>
        <v>0</v>
      </c>
      <c r="M148" s="153">
        <f t="shared" si="20"/>
        <v>0</v>
      </c>
      <c r="N148" s="153">
        <f t="shared" si="20"/>
        <v>0</v>
      </c>
      <c r="O148" s="153">
        <f t="shared" si="20"/>
        <v>0</v>
      </c>
      <c r="P148" s="153">
        <f t="shared" si="20"/>
        <v>0</v>
      </c>
      <c r="Q148" s="153">
        <f t="shared" si="20"/>
        <v>0</v>
      </c>
      <c r="R148" s="153">
        <f t="shared" si="20"/>
        <v>0</v>
      </c>
      <c r="S148" s="153">
        <f t="shared" si="20"/>
        <v>0</v>
      </c>
      <c r="T148" s="153">
        <f t="shared" si="20"/>
        <v>0</v>
      </c>
      <c r="U148" s="153">
        <f t="shared" si="20"/>
        <v>0</v>
      </c>
      <c r="V148" s="153">
        <f t="shared" si="20"/>
        <v>0</v>
      </c>
      <c r="W148" s="153">
        <f t="shared" si="20"/>
        <v>0</v>
      </c>
      <c r="X148" s="150">
        <f t="shared" si="18"/>
        <v>0</v>
      </c>
      <c r="Y148" s="153">
        <f t="shared" si="20"/>
        <v>0</v>
      </c>
      <c r="Z148" s="143" t="e">
        <f>D148-Ф3!#REF!</f>
        <v>#REF!</v>
      </c>
      <c r="AA148" s="143">
        <f t="shared" si="15"/>
        <v>0</v>
      </c>
      <c r="AB148" s="118">
        <f t="shared" si="19"/>
        <v>0</v>
      </c>
    </row>
    <row r="149" spans="2:28">
      <c r="B149" s="154" t="s">
        <v>245</v>
      </c>
      <c r="C149" s="145" t="s">
        <v>244</v>
      </c>
      <c r="D149" s="150"/>
      <c r="E149" s="147"/>
      <c r="F149" s="147"/>
      <c r="G149" s="147"/>
      <c r="H149" s="148"/>
      <c r="I149" s="147"/>
      <c r="J149" s="147"/>
      <c r="K149" s="147"/>
      <c r="L149" s="147"/>
      <c r="M149" s="147"/>
      <c r="N149" s="147"/>
      <c r="O149" s="147"/>
      <c r="P149" s="147"/>
      <c r="Q149" s="147"/>
      <c r="R149" s="148"/>
      <c r="S149" s="148"/>
      <c r="T149" s="148"/>
      <c r="U149" s="148"/>
      <c r="V149" s="148"/>
      <c r="W149" s="148"/>
      <c r="X149" s="149">
        <f t="shared" si="18"/>
        <v>0</v>
      </c>
      <c r="Y149" s="148"/>
      <c r="Z149" s="118">
        <v>0</v>
      </c>
      <c r="AA149" s="143">
        <f t="shared" si="15"/>
        <v>0</v>
      </c>
      <c r="AB149" s="118">
        <f t="shared" si="19"/>
        <v>0</v>
      </c>
    </row>
    <row r="150" spans="2:28">
      <c r="B150" s="154" t="s">
        <v>243</v>
      </c>
      <c r="C150" s="145" t="s">
        <v>242</v>
      </c>
      <c r="D150" s="150"/>
      <c r="E150" s="147"/>
      <c r="F150" s="147"/>
      <c r="G150" s="147"/>
      <c r="H150" s="148"/>
      <c r="I150" s="147"/>
      <c r="J150" s="147"/>
      <c r="K150" s="147"/>
      <c r="L150" s="147"/>
      <c r="M150" s="147"/>
      <c r="N150" s="147"/>
      <c r="O150" s="147"/>
      <c r="P150" s="147"/>
      <c r="Q150" s="147"/>
      <c r="R150" s="148"/>
      <c r="S150" s="148"/>
      <c r="T150" s="148"/>
      <c r="U150" s="148"/>
      <c r="V150" s="148"/>
      <c r="W150" s="148"/>
      <c r="X150" s="149">
        <f t="shared" si="18"/>
        <v>0</v>
      </c>
      <c r="Y150" s="148"/>
      <c r="Z150" s="118">
        <v>0</v>
      </c>
      <c r="AA150" s="143">
        <f t="shared" si="15"/>
        <v>0</v>
      </c>
      <c r="AB150" s="118">
        <f t="shared" si="19"/>
        <v>0</v>
      </c>
    </row>
    <row r="151" spans="2:28">
      <c r="B151" s="154" t="s">
        <v>241</v>
      </c>
      <c r="C151" s="145" t="s">
        <v>240</v>
      </c>
      <c r="D151" s="150"/>
      <c r="E151" s="147"/>
      <c r="F151" s="147"/>
      <c r="G151" s="147"/>
      <c r="H151" s="148"/>
      <c r="I151" s="147"/>
      <c r="J151" s="147"/>
      <c r="K151" s="147"/>
      <c r="L151" s="147"/>
      <c r="M151" s="147"/>
      <c r="N151" s="147"/>
      <c r="O151" s="147"/>
      <c r="P151" s="147"/>
      <c r="Q151" s="147"/>
      <c r="R151" s="148"/>
      <c r="S151" s="148"/>
      <c r="T151" s="148"/>
      <c r="U151" s="148"/>
      <c r="V151" s="148"/>
      <c r="W151" s="148"/>
      <c r="X151" s="149">
        <f t="shared" si="18"/>
        <v>0</v>
      </c>
      <c r="Y151" s="148"/>
      <c r="Z151" s="118">
        <v>0</v>
      </c>
      <c r="AA151" s="143">
        <f t="shared" si="15"/>
        <v>0</v>
      </c>
      <c r="AB151" s="118">
        <f t="shared" si="19"/>
        <v>0</v>
      </c>
    </row>
    <row r="152" spans="2:28">
      <c r="B152" s="154" t="s">
        <v>239</v>
      </c>
      <c r="C152" s="145" t="s">
        <v>238</v>
      </c>
      <c r="D152" s="150"/>
      <c r="E152" s="147"/>
      <c r="F152" s="147"/>
      <c r="G152" s="147"/>
      <c r="H152" s="148"/>
      <c r="I152" s="147"/>
      <c r="J152" s="147"/>
      <c r="K152" s="147"/>
      <c r="L152" s="147"/>
      <c r="M152" s="147"/>
      <c r="N152" s="147"/>
      <c r="O152" s="147"/>
      <c r="P152" s="147"/>
      <c r="Q152" s="147"/>
      <c r="R152" s="148"/>
      <c r="S152" s="148"/>
      <c r="T152" s="148"/>
      <c r="U152" s="148"/>
      <c r="V152" s="148"/>
      <c r="W152" s="148"/>
      <c r="X152" s="149">
        <f t="shared" si="18"/>
        <v>0</v>
      </c>
      <c r="Y152" s="148"/>
      <c r="Z152" s="118">
        <v>0</v>
      </c>
      <c r="AA152" s="143">
        <f t="shared" si="15"/>
        <v>0</v>
      </c>
      <c r="AB152" s="118">
        <f t="shared" si="19"/>
        <v>0</v>
      </c>
    </row>
    <row r="153" spans="2:28">
      <c r="B153" s="154" t="s">
        <v>237</v>
      </c>
      <c r="C153" s="145" t="s">
        <v>236</v>
      </c>
      <c r="D153" s="150"/>
      <c r="E153" s="147"/>
      <c r="F153" s="147"/>
      <c r="G153" s="147"/>
      <c r="H153" s="148"/>
      <c r="I153" s="147"/>
      <c r="J153" s="147"/>
      <c r="K153" s="147"/>
      <c r="L153" s="147"/>
      <c r="M153" s="147"/>
      <c r="N153" s="147"/>
      <c r="O153" s="147"/>
      <c r="P153" s="147"/>
      <c r="Q153" s="147"/>
      <c r="R153" s="148"/>
      <c r="S153" s="148"/>
      <c r="T153" s="148"/>
      <c r="U153" s="148"/>
      <c r="V153" s="148"/>
      <c r="W153" s="148"/>
      <c r="X153" s="149">
        <f t="shared" si="18"/>
        <v>0</v>
      </c>
      <c r="Y153" s="148"/>
      <c r="Z153" s="118">
        <v>0</v>
      </c>
      <c r="AA153" s="143">
        <f t="shared" si="15"/>
        <v>0</v>
      </c>
      <c r="AB153" s="118">
        <f t="shared" si="19"/>
        <v>0</v>
      </c>
    </row>
    <row r="154" spans="2:28">
      <c r="B154" s="154" t="s">
        <v>235</v>
      </c>
      <c r="C154" s="145" t="s">
        <v>234</v>
      </c>
      <c r="D154" s="150"/>
      <c r="E154" s="147"/>
      <c r="F154" s="147"/>
      <c r="G154" s="147"/>
      <c r="H154" s="148"/>
      <c r="I154" s="147"/>
      <c r="J154" s="147"/>
      <c r="K154" s="147"/>
      <c r="L154" s="147"/>
      <c r="M154" s="147"/>
      <c r="N154" s="147"/>
      <c r="O154" s="147"/>
      <c r="P154" s="147"/>
      <c r="Q154" s="147"/>
      <c r="R154" s="148"/>
      <c r="S154" s="148"/>
      <c r="T154" s="148"/>
      <c r="U154" s="148"/>
      <c r="V154" s="148"/>
      <c r="W154" s="148"/>
      <c r="X154" s="149">
        <f t="shared" si="18"/>
        <v>0</v>
      </c>
      <c r="Y154" s="148"/>
      <c r="Z154" s="118">
        <v>0</v>
      </c>
      <c r="AA154" s="143">
        <f t="shared" si="15"/>
        <v>0</v>
      </c>
      <c r="AB154" s="118">
        <f t="shared" si="19"/>
        <v>0</v>
      </c>
    </row>
    <row r="155" spans="2:28">
      <c r="B155" s="154" t="s">
        <v>233</v>
      </c>
      <c r="C155" s="145" t="s">
        <v>232</v>
      </c>
      <c r="D155" s="150"/>
      <c r="E155" s="147"/>
      <c r="F155" s="147"/>
      <c r="G155" s="147"/>
      <c r="H155" s="148"/>
      <c r="I155" s="147"/>
      <c r="J155" s="147"/>
      <c r="K155" s="147"/>
      <c r="L155" s="147"/>
      <c r="M155" s="147"/>
      <c r="N155" s="147"/>
      <c r="O155" s="147"/>
      <c r="P155" s="147"/>
      <c r="Q155" s="147"/>
      <c r="R155" s="148"/>
      <c r="S155" s="148"/>
      <c r="T155" s="148"/>
      <c r="U155" s="148"/>
      <c r="V155" s="148"/>
      <c r="W155" s="148"/>
      <c r="X155" s="149">
        <f t="shared" si="18"/>
        <v>0</v>
      </c>
      <c r="Y155" s="148"/>
      <c r="Z155" s="118">
        <v>0</v>
      </c>
      <c r="AA155" s="143">
        <f t="shared" si="15"/>
        <v>0</v>
      </c>
      <c r="AB155" s="118">
        <f t="shared" si="19"/>
        <v>0</v>
      </c>
    </row>
    <row r="156" spans="2:28">
      <c r="B156" s="154" t="s">
        <v>231</v>
      </c>
      <c r="C156" s="145" t="s">
        <v>230</v>
      </c>
      <c r="D156" s="150"/>
      <c r="E156" s="147"/>
      <c r="F156" s="147"/>
      <c r="G156" s="147"/>
      <c r="H156" s="148"/>
      <c r="I156" s="147"/>
      <c r="J156" s="147"/>
      <c r="K156" s="147"/>
      <c r="L156" s="147"/>
      <c r="M156" s="147"/>
      <c r="N156" s="147"/>
      <c r="O156" s="147"/>
      <c r="P156" s="147"/>
      <c r="Q156" s="147"/>
      <c r="R156" s="148"/>
      <c r="S156" s="148"/>
      <c r="T156" s="148"/>
      <c r="U156" s="148"/>
      <c r="V156" s="148"/>
      <c r="W156" s="148"/>
      <c r="X156" s="149">
        <f t="shared" si="18"/>
        <v>0</v>
      </c>
      <c r="Y156" s="148"/>
      <c r="Z156" s="118">
        <v>0</v>
      </c>
      <c r="AA156" s="143">
        <f t="shared" si="15"/>
        <v>0</v>
      </c>
      <c r="AB156" s="118">
        <f t="shared" si="19"/>
        <v>0</v>
      </c>
    </row>
    <row r="157" spans="2:28">
      <c r="B157" s="154" t="s">
        <v>229</v>
      </c>
      <c r="C157" s="145" t="s">
        <v>228</v>
      </c>
      <c r="D157" s="150"/>
      <c r="E157" s="147"/>
      <c r="F157" s="147"/>
      <c r="G157" s="147"/>
      <c r="H157" s="148"/>
      <c r="I157" s="147"/>
      <c r="J157" s="147"/>
      <c r="K157" s="147"/>
      <c r="L157" s="147"/>
      <c r="M157" s="147"/>
      <c r="N157" s="147"/>
      <c r="O157" s="147"/>
      <c r="P157" s="147"/>
      <c r="Q157" s="147"/>
      <c r="R157" s="148"/>
      <c r="S157" s="148"/>
      <c r="T157" s="148"/>
      <c r="U157" s="148"/>
      <c r="V157" s="148"/>
      <c r="W157" s="148"/>
      <c r="X157" s="149">
        <f t="shared" si="18"/>
        <v>0</v>
      </c>
      <c r="Y157" s="148"/>
      <c r="Z157" s="118">
        <v>0</v>
      </c>
      <c r="AA157" s="143">
        <f t="shared" si="15"/>
        <v>0</v>
      </c>
      <c r="AB157" s="118">
        <f t="shared" si="19"/>
        <v>0</v>
      </c>
    </row>
    <row r="158" spans="2:28">
      <c r="B158" s="154" t="s">
        <v>28</v>
      </c>
      <c r="C158" s="145" t="s">
        <v>227</v>
      </c>
      <c r="D158" s="150"/>
      <c r="E158" s="147"/>
      <c r="F158" s="147"/>
      <c r="G158" s="147"/>
      <c r="H158" s="148"/>
      <c r="I158" s="147"/>
      <c r="J158" s="147"/>
      <c r="K158" s="147"/>
      <c r="L158" s="147"/>
      <c r="M158" s="147"/>
      <c r="N158" s="147"/>
      <c r="O158" s="147"/>
      <c r="P158" s="147"/>
      <c r="Q158" s="147"/>
      <c r="R158" s="148"/>
      <c r="S158" s="148"/>
      <c r="T158" s="148"/>
      <c r="U158" s="148"/>
      <c r="V158" s="148"/>
      <c r="W158" s="148"/>
      <c r="X158" s="149">
        <f t="shared" si="18"/>
        <v>0</v>
      </c>
      <c r="Y158" s="148"/>
      <c r="Z158" s="118">
        <v>0</v>
      </c>
      <c r="AA158" s="143">
        <f t="shared" si="15"/>
        <v>0</v>
      </c>
      <c r="AB158" s="118">
        <f t="shared" si="19"/>
        <v>0</v>
      </c>
    </row>
    <row r="159" spans="2:28">
      <c r="B159" s="154" t="s">
        <v>226</v>
      </c>
      <c r="C159" s="145" t="s">
        <v>225</v>
      </c>
      <c r="D159" s="150"/>
      <c r="E159" s="147"/>
      <c r="F159" s="147"/>
      <c r="G159" s="147"/>
      <c r="H159" s="148"/>
      <c r="I159" s="147"/>
      <c r="J159" s="147"/>
      <c r="K159" s="147"/>
      <c r="L159" s="147"/>
      <c r="M159" s="147"/>
      <c r="N159" s="147"/>
      <c r="O159" s="147"/>
      <c r="P159" s="147"/>
      <c r="Q159" s="147"/>
      <c r="R159" s="148"/>
      <c r="S159" s="148"/>
      <c r="T159" s="148"/>
      <c r="U159" s="148"/>
      <c r="V159" s="148"/>
      <c r="W159" s="148"/>
      <c r="X159" s="149">
        <f t="shared" si="18"/>
        <v>0</v>
      </c>
      <c r="Y159" s="148"/>
      <c r="Z159" s="118">
        <v>0</v>
      </c>
      <c r="AA159" s="143">
        <f t="shared" si="15"/>
        <v>0</v>
      </c>
      <c r="AB159" s="118">
        <f t="shared" si="19"/>
        <v>0</v>
      </c>
    </row>
    <row r="160" spans="2:28" ht="22.5">
      <c r="B160" s="154" t="s">
        <v>224</v>
      </c>
      <c r="C160" s="145" t="s">
        <v>223</v>
      </c>
      <c r="D160" s="150"/>
      <c r="E160" s="147"/>
      <c r="F160" s="147"/>
      <c r="G160" s="147"/>
      <c r="H160" s="148"/>
      <c r="I160" s="147"/>
      <c r="J160" s="147"/>
      <c r="K160" s="147"/>
      <c r="L160" s="147"/>
      <c r="M160" s="147"/>
      <c r="N160" s="147"/>
      <c r="O160" s="147"/>
      <c r="P160" s="147"/>
      <c r="Q160" s="147"/>
      <c r="R160" s="148"/>
      <c r="S160" s="148"/>
      <c r="T160" s="148"/>
      <c r="U160" s="148"/>
      <c r="V160" s="148"/>
      <c r="W160" s="148"/>
      <c r="X160" s="149">
        <f t="shared" si="18"/>
        <v>0</v>
      </c>
      <c r="Y160" s="148"/>
      <c r="Z160" s="118">
        <v>0</v>
      </c>
      <c r="AA160" s="143">
        <f t="shared" si="15"/>
        <v>0</v>
      </c>
      <c r="AB160" s="118">
        <f t="shared" si="19"/>
        <v>0</v>
      </c>
    </row>
    <row r="161" spans="2:28">
      <c r="B161" s="154" t="s">
        <v>222</v>
      </c>
      <c r="C161" s="145" t="s">
        <v>221</v>
      </c>
      <c r="D161" s="150"/>
      <c r="E161" s="147"/>
      <c r="F161" s="147"/>
      <c r="G161" s="147"/>
      <c r="H161" s="148"/>
      <c r="I161" s="147"/>
      <c r="J161" s="147"/>
      <c r="K161" s="147"/>
      <c r="L161" s="147"/>
      <c r="M161" s="147"/>
      <c r="N161" s="147"/>
      <c r="O161" s="147"/>
      <c r="P161" s="147"/>
      <c r="Q161" s="147"/>
      <c r="R161" s="148"/>
      <c r="S161" s="148"/>
      <c r="T161" s="148"/>
      <c r="U161" s="148"/>
      <c r="V161" s="148"/>
      <c r="W161" s="148"/>
      <c r="X161" s="149">
        <f t="shared" si="18"/>
        <v>0</v>
      </c>
      <c r="Y161" s="148"/>
      <c r="Z161" s="118">
        <v>0</v>
      </c>
      <c r="AA161" s="143">
        <f t="shared" si="15"/>
        <v>0</v>
      </c>
      <c r="AB161" s="118">
        <f t="shared" si="19"/>
        <v>0</v>
      </c>
    </row>
    <row r="162" spans="2:28">
      <c r="B162" s="154" t="s">
        <v>220</v>
      </c>
      <c r="C162" s="145" t="s">
        <v>219</v>
      </c>
      <c r="D162" s="146"/>
      <c r="E162" s="147"/>
      <c r="F162" s="147"/>
      <c r="G162" s="147"/>
      <c r="H162" s="148"/>
      <c r="I162" s="147"/>
      <c r="J162" s="147"/>
      <c r="K162" s="147"/>
      <c r="L162" s="147"/>
      <c r="M162" s="147"/>
      <c r="N162" s="147"/>
      <c r="O162" s="147"/>
      <c r="P162" s="147"/>
      <c r="Q162" s="147"/>
      <c r="R162" s="148"/>
      <c r="S162" s="148"/>
      <c r="T162" s="148"/>
      <c r="U162" s="148"/>
      <c r="V162" s="148"/>
      <c r="W162" s="148"/>
      <c r="X162" s="149">
        <f t="shared" si="18"/>
        <v>0</v>
      </c>
      <c r="Y162" s="148"/>
      <c r="Z162" s="118">
        <v>0</v>
      </c>
      <c r="AA162" s="143">
        <f t="shared" si="15"/>
        <v>0</v>
      </c>
      <c r="AB162" s="118">
        <f t="shared" si="19"/>
        <v>0</v>
      </c>
    </row>
    <row r="163" spans="2:28">
      <c r="B163" s="154" t="s">
        <v>218</v>
      </c>
      <c r="C163" s="145" t="s">
        <v>217</v>
      </c>
      <c r="D163" s="150"/>
      <c r="E163" s="147"/>
      <c r="F163" s="147"/>
      <c r="G163" s="147"/>
      <c r="H163" s="148"/>
      <c r="I163" s="147"/>
      <c r="J163" s="147"/>
      <c r="K163" s="147"/>
      <c r="L163" s="147"/>
      <c r="M163" s="147"/>
      <c r="N163" s="147"/>
      <c r="O163" s="147"/>
      <c r="P163" s="147"/>
      <c r="Q163" s="147"/>
      <c r="R163" s="148"/>
      <c r="S163" s="148"/>
      <c r="T163" s="148"/>
      <c r="U163" s="148"/>
      <c r="V163" s="148"/>
      <c r="W163" s="148"/>
      <c r="X163" s="149">
        <f t="shared" si="18"/>
        <v>0</v>
      </c>
      <c r="Y163" s="148"/>
      <c r="Z163" s="118">
        <v>0</v>
      </c>
      <c r="AA163" s="143">
        <f t="shared" si="15"/>
        <v>0</v>
      </c>
      <c r="AB163" s="118">
        <f t="shared" si="19"/>
        <v>0</v>
      </c>
    </row>
    <row r="164" spans="2:28">
      <c r="B164" s="154" t="s">
        <v>216</v>
      </c>
      <c r="C164" s="145" t="s">
        <v>215</v>
      </c>
      <c r="D164" s="146"/>
      <c r="E164" s="147"/>
      <c r="F164" s="147"/>
      <c r="G164" s="147"/>
      <c r="H164" s="148"/>
      <c r="I164" s="147"/>
      <c r="J164" s="147"/>
      <c r="K164" s="147"/>
      <c r="L164" s="147"/>
      <c r="M164" s="147"/>
      <c r="N164" s="147"/>
      <c r="O164" s="147"/>
      <c r="P164" s="147"/>
      <c r="Q164" s="147"/>
      <c r="R164" s="148"/>
      <c r="S164" s="148"/>
      <c r="T164" s="148"/>
      <c r="U164" s="148"/>
      <c r="V164" s="148"/>
      <c r="W164" s="148"/>
      <c r="X164" s="149">
        <f t="shared" si="18"/>
        <v>0</v>
      </c>
      <c r="Y164" s="148"/>
      <c r="Z164" s="118">
        <v>0</v>
      </c>
      <c r="AA164" s="143">
        <f t="shared" si="15"/>
        <v>0</v>
      </c>
      <c r="AB164" s="118">
        <f t="shared" si="19"/>
        <v>0</v>
      </c>
    </row>
    <row r="165" spans="2:28" ht="22.5">
      <c r="B165" s="154" t="s">
        <v>214</v>
      </c>
      <c r="C165" s="145" t="s">
        <v>213</v>
      </c>
      <c r="D165" s="150"/>
      <c r="E165" s="147"/>
      <c r="F165" s="147"/>
      <c r="G165" s="147"/>
      <c r="H165" s="148"/>
      <c r="I165" s="147"/>
      <c r="J165" s="147"/>
      <c r="K165" s="147"/>
      <c r="L165" s="147"/>
      <c r="M165" s="147"/>
      <c r="N165" s="147"/>
      <c r="O165" s="147"/>
      <c r="P165" s="147"/>
      <c r="Q165" s="147"/>
      <c r="R165" s="148"/>
      <c r="S165" s="148"/>
      <c r="T165" s="148"/>
      <c r="U165" s="148"/>
      <c r="V165" s="148"/>
      <c r="W165" s="148"/>
      <c r="X165" s="149">
        <f t="shared" si="18"/>
        <v>0</v>
      </c>
      <c r="Y165" s="148"/>
      <c r="Z165" s="118">
        <v>0</v>
      </c>
      <c r="AA165" s="143">
        <f t="shared" si="15"/>
        <v>0</v>
      </c>
      <c r="AB165" s="118">
        <f t="shared" si="19"/>
        <v>0</v>
      </c>
    </row>
    <row r="166" spans="2:28">
      <c r="B166" s="154" t="s">
        <v>212</v>
      </c>
      <c r="C166" s="145" t="s">
        <v>211</v>
      </c>
      <c r="D166" s="150"/>
      <c r="E166" s="147"/>
      <c r="F166" s="147"/>
      <c r="G166" s="147"/>
      <c r="H166" s="148"/>
      <c r="I166" s="147"/>
      <c r="J166" s="147"/>
      <c r="K166" s="147"/>
      <c r="L166" s="147"/>
      <c r="M166" s="147"/>
      <c r="N166" s="147"/>
      <c r="O166" s="147"/>
      <c r="P166" s="147"/>
      <c r="Q166" s="147"/>
      <c r="R166" s="148"/>
      <c r="S166" s="148"/>
      <c r="T166" s="148"/>
      <c r="U166" s="148"/>
      <c r="V166" s="148"/>
      <c r="W166" s="148"/>
      <c r="X166" s="149">
        <f t="shared" si="18"/>
        <v>0</v>
      </c>
      <c r="Y166" s="148"/>
      <c r="Z166" s="118">
        <v>0</v>
      </c>
      <c r="AA166" s="143">
        <f t="shared" si="15"/>
        <v>0</v>
      </c>
      <c r="AB166" s="118">
        <f t="shared" si="19"/>
        <v>0</v>
      </c>
    </row>
    <row r="167" spans="2:28" ht="21">
      <c r="B167" s="137" t="s">
        <v>210</v>
      </c>
      <c r="C167" s="138">
        <v>2900</v>
      </c>
      <c r="D167" s="141">
        <f t="shared" ref="D167:Y167" si="21">D102-D130</f>
        <v>0</v>
      </c>
      <c r="E167" s="142">
        <f t="shared" si="21"/>
        <v>0</v>
      </c>
      <c r="F167" s="142">
        <f t="shared" si="21"/>
        <v>0</v>
      </c>
      <c r="G167" s="142">
        <f t="shared" si="21"/>
        <v>0</v>
      </c>
      <c r="H167" s="142">
        <f t="shared" si="21"/>
        <v>0</v>
      </c>
      <c r="I167" s="142">
        <f t="shared" si="21"/>
        <v>0</v>
      </c>
      <c r="J167" s="142">
        <f t="shared" si="21"/>
        <v>0</v>
      </c>
      <c r="K167" s="142">
        <f t="shared" si="21"/>
        <v>0</v>
      </c>
      <c r="L167" s="142">
        <f t="shared" si="21"/>
        <v>0</v>
      </c>
      <c r="M167" s="142">
        <f t="shared" si="21"/>
        <v>0</v>
      </c>
      <c r="N167" s="142">
        <f t="shared" si="21"/>
        <v>0</v>
      </c>
      <c r="O167" s="142">
        <f t="shared" si="21"/>
        <v>0</v>
      </c>
      <c r="P167" s="142">
        <f t="shared" si="21"/>
        <v>0</v>
      </c>
      <c r="Q167" s="142">
        <f t="shared" si="21"/>
        <v>0</v>
      </c>
      <c r="R167" s="142">
        <f t="shared" si="21"/>
        <v>0</v>
      </c>
      <c r="S167" s="142">
        <f t="shared" si="21"/>
        <v>0</v>
      </c>
      <c r="T167" s="142">
        <f t="shared" si="21"/>
        <v>0</v>
      </c>
      <c r="U167" s="142">
        <f t="shared" si="21"/>
        <v>0</v>
      </c>
      <c r="V167" s="142">
        <f t="shared" si="21"/>
        <v>0</v>
      </c>
      <c r="W167" s="142">
        <f t="shared" si="21"/>
        <v>0</v>
      </c>
      <c r="X167" s="150">
        <f t="shared" si="18"/>
        <v>0</v>
      </c>
      <c r="Y167" s="142">
        <f t="shared" si="21"/>
        <v>0</v>
      </c>
      <c r="Z167" s="143">
        <v>0</v>
      </c>
      <c r="AA167" s="143">
        <v>0</v>
      </c>
      <c r="AB167" s="118">
        <f t="shared" si="19"/>
        <v>0</v>
      </c>
    </row>
    <row r="168" spans="2:28" ht="21">
      <c r="B168" s="137" t="s">
        <v>209</v>
      </c>
      <c r="C168" s="138">
        <v>3000</v>
      </c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50">
        <f t="shared" si="18"/>
        <v>0</v>
      </c>
      <c r="Y168" s="140"/>
      <c r="AA168" s="143">
        <f t="shared" si="15"/>
        <v>0</v>
      </c>
      <c r="AB168" s="118">
        <f t="shared" si="19"/>
        <v>0</v>
      </c>
    </row>
    <row r="169" spans="2:28">
      <c r="B169" s="137" t="s">
        <v>208</v>
      </c>
      <c r="C169" s="138">
        <v>3100</v>
      </c>
      <c r="D169" s="141">
        <f t="shared" ref="D169:Y169" si="22">D170+D176+SUM(D182:D190)</f>
        <v>0</v>
      </c>
      <c r="E169" s="142">
        <f t="shared" si="22"/>
        <v>0</v>
      </c>
      <c r="F169" s="142">
        <f t="shared" si="22"/>
        <v>0</v>
      </c>
      <c r="G169" s="142">
        <f t="shared" si="22"/>
        <v>0</v>
      </c>
      <c r="H169" s="142">
        <f t="shared" si="22"/>
        <v>0</v>
      </c>
      <c r="I169" s="142">
        <f t="shared" si="22"/>
        <v>0</v>
      </c>
      <c r="J169" s="142">
        <f t="shared" si="22"/>
        <v>0</v>
      </c>
      <c r="K169" s="142">
        <f t="shared" si="22"/>
        <v>0</v>
      </c>
      <c r="L169" s="142">
        <f t="shared" si="22"/>
        <v>0</v>
      </c>
      <c r="M169" s="142">
        <f t="shared" si="22"/>
        <v>0</v>
      </c>
      <c r="N169" s="142">
        <f t="shared" si="22"/>
        <v>0</v>
      </c>
      <c r="O169" s="142">
        <f t="shared" si="22"/>
        <v>0</v>
      </c>
      <c r="P169" s="142">
        <f t="shared" si="22"/>
        <v>0</v>
      </c>
      <c r="Q169" s="142">
        <f t="shared" si="22"/>
        <v>0</v>
      </c>
      <c r="R169" s="142">
        <f t="shared" si="22"/>
        <v>0</v>
      </c>
      <c r="S169" s="142">
        <f t="shared" si="22"/>
        <v>0</v>
      </c>
      <c r="T169" s="142">
        <f t="shared" si="22"/>
        <v>0</v>
      </c>
      <c r="U169" s="142">
        <f t="shared" si="22"/>
        <v>0</v>
      </c>
      <c r="V169" s="142">
        <f t="shared" si="22"/>
        <v>0</v>
      </c>
      <c r="W169" s="142">
        <f t="shared" si="22"/>
        <v>0</v>
      </c>
      <c r="X169" s="150">
        <f>D169-Y169</f>
        <v>0</v>
      </c>
      <c r="Y169" s="142">
        <f t="shared" si="22"/>
        <v>0</v>
      </c>
      <c r="Z169" s="118">
        <f>D169-Ф3!P63</f>
        <v>0</v>
      </c>
      <c r="AA169" s="143">
        <f>SUM(E169:Y169)-D169</f>
        <v>0</v>
      </c>
      <c r="AB169" s="118">
        <f>D169-X169-Y169-H169-I169-J169-K169-L169-N169-O169-P169-Q169-R169-S169-T169</f>
        <v>0</v>
      </c>
    </row>
    <row r="170" spans="2:28" ht="21">
      <c r="B170" s="137" t="s">
        <v>207</v>
      </c>
      <c r="C170" s="138">
        <v>3110</v>
      </c>
      <c r="D170" s="152">
        <f>SUM(D171:D175)</f>
        <v>0</v>
      </c>
      <c r="E170" s="153">
        <f t="shared" ref="E170:Y170" si="23">SUM(E171:E175)</f>
        <v>0</v>
      </c>
      <c r="F170" s="153">
        <f t="shared" si="23"/>
        <v>0</v>
      </c>
      <c r="G170" s="153">
        <f t="shared" si="23"/>
        <v>0</v>
      </c>
      <c r="H170" s="153">
        <f t="shared" si="23"/>
        <v>0</v>
      </c>
      <c r="I170" s="153">
        <f t="shared" si="23"/>
        <v>0</v>
      </c>
      <c r="J170" s="153">
        <f t="shared" si="23"/>
        <v>0</v>
      </c>
      <c r="K170" s="153">
        <f t="shared" si="23"/>
        <v>0</v>
      </c>
      <c r="L170" s="153">
        <f t="shared" si="23"/>
        <v>0</v>
      </c>
      <c r="M170" s="153">
        <f t="shared" si="23"/>
        <v>0</v>
      </c>
      <c r="N170" s="153">
        <f t="shared" si="23"/>
        <v>0</v>
      </c>
      <c r="O170" s="153">
        <f t="shared" si="23"/>
        <v>0</v>
      </c>
      <c r="P170" s="153">
        <f t="shared" si="23"/>
        <v>0</v>
      </c>
      <c r="Q170" s="153">
        <f t="shared" si="23"/>
        <v>0</v>
      </c>
      <c r="R170" s="153">
        <f t="shared" si="23"/>
        <v>0</v>
      </c>
      <c r="S170" s="153">
        <f t="shared" si="23"/>
        <v>0</v>
      </c>
      <c r="T170" s="153">
        <f t="shared" si="23"/>
        <v>0</v>
      </c>
      <c r="U170" s="153">
        <f t="shared" si="23"/>
        <v>0</v>
      </c>
      <c r="V170" s="153">
        <f t="shared" si="23"/>
        <v>0</v>
      </c>
      <c r="W170" s="153">
        <f t="shared" si="23"/>
        <v>0</v>
      </c>
      <c r="X170" s="152">
        <f>SUM(X171:X175)</f>
        <v>0</v>
      </c>
      <c r="Y170" s="153">
        <f t="shared" si="23"/>
        <v>0</v>
      </c>
      <c r="Z170" s="118">
        <v>0</v>
      </c>
      <c r="AA170" s="143">
        <f>SUM(E170:Y170)-D170</f>
        <v>0</v>
      </c>
      <c r="AB170" s="118">
        <f>D170-X170-Y170-H170-I170-J170-K170-L170-N170-O170-P170-Q170-R170-S170-T170</f>
        <v>0</v>
      </c>
    </row>
    <row r="171" spans="2:28" ht="22.5">
      <c r="B171" s="154" t="s">
        <v>205</v>
      </c>
      <c r="C171" s="145">
        <v>3111</v>
      </c>
      <c r="D171" s="150"/>
      <c r="E171" s="147"/>
      <c r="F171" s="147"/>
      <c r="G171" s="147"/>
      <c r="H171" s="148"/>
      <c r="I171" s="147"/>
      <c r="J171" s="147"/>
      <c r="K171" s="147"/>
      <c r="L171" s="147"/>
      <c r="M171" s="147"/>
      <c r="N171" s="147"/>
      <c r="O171" s="147"/>
      <c r="P171" s="147"/>
      <c r="Q171" s="147"/>
      <c r="R171" s="148"/>
      <c r="S171" s="148"/>
      <c r="T171" s="148"/>
      <c r="U171" s="148"/>
      <c r="V171" s="148"/>
      <c r="W171" s="148"/>
      <c r="X171" s="149">
        <f t="shared" si="18"/>
        <v>0</v>
      </c>
      <c r="Y171" s="148"/>
      <c r="Z171" s="118">
        <v>0</v>
      </c>
      <c r="AA171" s="143">
        <f t="shared" si="15"/>
        <v>0</v>
      </c>
      <c r="AB171" s="118">
        <f>D171-X171-Y171-H171-I171-J171-K171-L171-N171-O171-P171-Q171-R171-S171-T171</f>
        <v>0</v>
      </c>
    </row>
    <row r="172" spans="2:28" ht="22.5">
      <c r="B172" s="154" t="s">
        <v>204</v>
      </c>
      <c r="C172" s="145">
        <v>3112</v>
      </c>
      <c r="D172" s="150"/>
      <c r="E172" s="147"/>
      <c r="F172" s="147"/>
      <c r="G172" s="147"/>
      <c r="H172" s="148"/>
      <c r="I172" s="147"/>
      <c r="J172" s="147"/>
      <c r="K172" s="147"/>
      <c r="L172" s="147"/>
      <c r="M172" s="147"/>
      <c r="N172" s="147"/>
      <c r="O172" s="147"/>
      <c r="P172" s="147"/>
      <c r="Q172" s="147"/>
      <c r="R172" s="148"/>
      <c r="S172" s="148"/>
      <c r="T172" s="148"/>
      <c r="U172" s="148"/>
      <c r="V172" s="148"/>
      <c r="W172" s="148"/>
      <c r="X172" s="149">
        <f t="shared" si="18"/>
        <v>0</v>
      </c>
      <c r="Y172" s="148"/>
      <c r="Z172" s="118">
        <v>0</v>
      </c>
      <c r="AA172" s="143">
        <f t="shared" si="15"/>
        <v>0</v>
      </c>
      <c r="AB172" s="118">
        <f t="shared" si="19"/>
        <v>0</v>
      </c>
    </row>
    <row r="173" spans="2:28">
      <c r="B173" s="154" t="s">
        <v>203</v>
      </c>
      <c r="C173" s="145">
        <v>3113</v>
      </c>
      <c r="D173" s="150"/>
      <c r="E173" s="147"/>
      <c r="F173" s="147"/>
      <c r="G173" s="147"/>
      <c r="H173" s="148"/>
      <c r="I173" s="147"/>
      <c r="J173" s="147"/>
      <c r="K173" s="147"/>
      <c r="L173" s="147"/>
      <c r="M173" s="147"/>
      <c r="N173" s="147"/>
      <c r="O173" s="147"/>
      <c r="P173" s="147"/>
      <c r="Q173" s="147"/>
      <c r="R173" s="148"/>
      <c r="S173" s="148"/>
      <c r="T173" s="148"/>
      <c r="U173" s="148"/>
      <c r="V173" s="148"/>
      <c r="W173" s="148"/>
      <c r="X173" s="149">
        <f t="shared" si="18"/>
        <v>0</v>
      </c>
      <c r="Y173" s="148"/>
      <c r="Z173" s="118">
        <v>0</v>
      </c>
      <c r="AA173" s="143">
        <f t="shared" si="15"/>
        <v>0</v>
      </c>
      <c r="AB173" s="118">
        <f t="shared" si="19"/>
        <v>0</v>
      </c>
    </row>
    <row r="174" spans="2:28" ht="22.5">
      <c r="B174" s="154" t="s">
        <v>202</v>
      </c>
      <c r="C174" s="145">
        <v>3114</v>
      </c>
      <c r="D174" s="150"/>
      <c r="E174" s="147"/>
      <c r="F174" s="147"/>
      <c r="G174" s="147"/>
      <c r="H174" s="148"/>
      <c r="I174" s="147"/>
      <c r="J174" s="147"/>
      <c r="K174" s="147"/>
      <c r="L174" s="147"/>
      <c r="M174" s="147"/>
      <c r="N174" s="147"/>
      <c r="O174" s="147"/>
      <c r="P174" s="147"/>
      <c r="Q174" s="147"/>
      <c r="R174" s="148"/>
      <c r="S174" s="148"/>
      <c r="T174" s="148"/>
      <c r="U174" s="148"/>
      <c r="V174" s="148"/>
      <c r="W174" s="148"/>
      <c r="X174" s="149">
        <f t="shared" si="18"/>
        <v>0</v>
      </c>
      <c r="Y174" s="148"/>
      <c r="Z174" s="118">
        <v>0</v>
      </c>
      <c r="AA174" s="143">
        <f t="shared" si="15"/>
        <v>0</v>
      </c>
      <c r="AB174" s="118">
        <f t="shared" si="19"/>
        <v>0</v>
      </c>
    </row>
    <row r="175" spans="2:28">
      <c r="B175" s="154" t="s">
        <v>201</v>
      </c>
      <c r="C175" s="145">
        <v>3119</v>
      </c>
      <c r="D175" s="146"/>
      <c r="E175" s="147"/>
      <c r="F175" s="147"/>
      <c r="G175" s="147"/>
      <c r="H175" s="148"/>
      <c r="I175" s="147"/>
      <c r="J175" s="147"/>
      <c r="K175" s="147"/>
      <c r="L175" s="147"/>
      <c r="M175" s="147"/>
      <c r="N175" s="147"/>
      <c r="O175" s="147"/>
      <c r="P175" s="147"/>
      <c r="Q175" s="147"/>
      <c r="R175" s="148"/>
      <c r="S175" s="148"/>
      <c r="T175" s="148"/>
      <c r="U175" s="148"/>
      <c r="V175" s="148"/>
      <c r="W175" s="148"/>
      <c r="X175" s="149"/>
      <c r="Y175" s="148"/>
      <c r="Z175" s="118">
        <f>D173+D175+D190-Ф3!P68</f>
        <v>0</v>
      </c>
      <c r="AA175" s="143">
        <f t="shared" si="15"/>
        <v>0</v>
      </c>
      <c r="AB175" s="118">
        <f t="shared" si="19"/>
        <v>0</v>
      </c>
    </row>
    <row r="176" spans="2:28">
      <c r="B176" s="137" t="s">
        <v>206</v>
      </c>
      <c r="C176" s="138">
        <v>3120</v>
      </c>
      <c r="D176" s="150">
        <f t="shared" ref="D176:Y176" si="24">SUM(D177:D181)</f>
        <v>0</v>
      </c>
      <c r="E176" s="147">
        <f t="shared" si="24"/>
        <v>0</v>
      </c>
      <c r="F176" s="147">
        <f t="shared" si="24"/>
        <v>0</v>
      </c>
      <c r="G176" s="147">
        <f t="shared" si="24"/>
        <v>0</v>
      </c>
      <c r="H176" s="147">
        <f t="shared" si="24"/>
        <v>0</v>
      </c>
      <c r="I176" s="147">
        <f t="shared" si="24"/>
        <v>0</v>
      </c>
      <c r="J176" s="147">
        <f t="shared" si="24"/>
        <v>0</v>
      </c>
      <c r="K176" s="147">
        <f t="shared" si="24"/>
        <v>0</v>
      </c>
      <c r="L176" s="147">
        <f t="shared" si="24"/>
        <v>0</v>
      </c>
      <c r="M176" s="147">
        <f t="shared" si="24"/>
        <v>0</v>
      </c>
      <c r="N176" s="147">
        <f t="shared" si="24"/>
        <v>0</v>
      </c>
      <c r="O176" s="147">
        <f t="shared" si="24"/>
        <v>0</v>
      </c>
      <c r="P176" s="147">
        <f t="shared" si="24"/>
        <v>0</v>
      </c>
      <c r="Q176" s="147">
        <f t="shared" si="24"/>
        <v>0</v>
      </c>
      <c r="R176" s="147">
        <f t="shared" si="24"/>
        <v>0</v>
      </c>
      <c r="S176" s="147">
        <f t="shared" si="24"/>
        <v>0</v>
      </c>
      <c r="T176" s="147">
        <f t="shared" si="24"/>
        <v>0</v>
      </c>
      <c r="U176" s="147">
        <f t="shared" si="24"/>
        <v>0</v>
      </c>
      <c r="V176" s="147">
        <f t="shared" si="24"/>
        <v>0</v>
      </c>
      <c r="W176" s="147">
        <f t="shared" si="24"/>
        <v>0</v>
      </c>
      <c r="X176" s="150">
        <f t="shared" si="18"/>
        <v>0</v>
      </c>
      <c r="Y176" s="147">
        <f t="shared" si="24"/>
        <v>0</v>
      </c>
      <c r="Z176" s="118">
        <v>0</v>
      </c>
      <c r="AA176" s="143">
        <f t="shared" si="15"/>
        <v>0</v>
      </c>
      <c r="AB176" s="118">
        <f t="shared" si="19"/>
        <v>0</v>
      </c>
    </row>
    <row r="177" spans="2:28" ht="22.5">
      <c r="B177" s="154" t="s">
        <v>205</v>
      </c>
      <c r="C177" s="145">
        <v>3121</v>
      </c>
      <c r="D177" s="150"/>
      <c r="E177" s="147"/>
      <c r="F177" s="147"/>
      <c r="G177" s="147"/>
      <c r="H177" s="148"/>
      <c r="I177" s="147"/>
      <c r="J177" s="147"/>
      <c r="K177" s="147"/>
      <c r="L177" s="147"/>
      <c r="M177" s="147"/>
      <c r="N177" s="147"/>
      <c r="O177" s="147"/>
      <c r="P177" s="147"/>
      <c r="Q177" s="147"/>
      <c r="R177" s="148"/>
      <c r="S177" s="148"/>
      <c r="T177" s="148"/>
      <c r="U177" s="148"/>
      <c r="V177" s="148"/>
      <c r="W177" s="148"/>
      <c r="X177" s="149">
        <f t="shared" si="18"/>
        <v>0</v>
      </c>
      <c r="Y177" s="148"/>
      <c r="Z177" s="118">
        <v>0</v>
      </c>
      <c r="AA177" s="143">
        <f t="shared" si="15"/>
        <v>0</v>
      </c>
      <c r="AB177" s="118">
        <f t="shared" si="19"/>
        <v>0</v>
      </c>
    </row>
    <row r="178" spans="2:28" ht="22.5">
      <c r="B178" s="154" t="s">
        <v>204</v>
      </c>
      <c r="C178" s="145">
        <v>3122</v>
      </c>
      <c r="D178" s="150"/>
      <c r="E178" s="147"/>
      <c r="F178" s="147"/>
      <c r="G178" s="147"/>
      <c r="H178" s="148"/>
      <c r="I178" s="147"/>
      <c r="J178" s="147"/>
      <c r="K178" s="147"/>
      <c r="L178" s="147"/>
      <c r="M178" s="147"/>
      <c r="N178" s="147"/>
      <c r="O178" s="147"/>
      <c r="P178" s="147"/>
      <c r="Q178" s="147"/>
      <c r="R178" s="148"/>
      <c r="S178" s="148"/>
      <c r="T178" s="148"/>
      <c r="U178" s="148"/>
      <c r="V178" s="148"/>
      <c r="W178" s="148"/>
      <c r="X178" s="149">
        <f t="shared" si="18"/>
        <v>0</v>
      </c>
      <c r="Y178" s="148"/>
      <c r="Z178" s="118">
        <v>0</v>
      </c>
      <c r="AA178" s="143">
        <f t="shared" si="15"/>
        <v>0</v>
      </c>
      <c r="AB178" s="118">
        <f t="shared" si="19"/>
        <v>0</v>
      </c>
    </row>
    <row r="179" spans="2:28">
      <c r="B179" s="154" t="s">
        <v>203</v>
      </c>
      <c r="C179" s="145">
        <v>3123</v>
      </c>
      <c r="D179" s="150"/>
      <c r="E179" s="147"/>
      <c r="F179" s="147"/>
      <c r="G179" s="147"/>
      <c r="H179" s="148"/>
      <c r="I179" s="147"/>
      <c r="J179" s="147"/>
      <c r="K179" s="147"/>
      <c r="L179" s="147"/>
      <c r="M179" s="147"/>
      <c r="N179" s="147"/>
      <c r="O179" s="147"/>
      <c r="P179" s="147"/>
      <c r="Q179" s="147"/>
      <c r="R179" s="148"/>
      <c r="S179" s="148"/>
      <c r="T179" s="148"/>
      <c r="U179" s="148"/>
      <c r="V179" s="148"/>
      <c r="W179" s="148"/>
      <c r="X179" s="149">
        <f t="shared" si="18"/>
        <v>0</v>
      </c>
      <c r="Y179" s="148"/>
      <c r="Z179" s="118">
        <v>0</v>
      </c>
      <c r="AA179" s="143">
        <f t="shared" si="15"/>
        <v>0</v>
      </c>
      <c r="AB179" s="118">
        <f t="shared" si="19"/>
        <v>0</v>
      </c>
    </row>
    <row r="180" spans="2:28" ht="22.5">
      <c r="B180" s="154" t="s">
        <v>202</v>
      </c>
      <c r="C180" s="145">
        <v>3124</v>
      </c>
      <c r="D180" s="150"/>
      <c r="E180" s="147"/>
      <c r="F180" s="147"/>
      <c r="G180" s="147"/>
      <c r="H180" s="148"/>
      <c r="I180" s="147"/>
      <c r="J180" s="147"/>
      <c r="K180" s="147"/>
      <c r="L180" s="147"/>
      <c r="M180" s="147"/>
      <c r="N180" s="147"/>
      <c r="O180" s="147"/>
      <c r="P180" s="147"/>
      <c r="Q180" s="147"/>
      <c r="R180" s="148"/>
      <c r="S180" s="148"/>
      <c r="T180" s="148"/>
      <c r="U180" s="148"/>
      <c r="V180" s="148"/>
      <c r="W180" s="148"/>
      <c r="X180" s="149">
        <f t="shared" si="18"/>
        <v>0</v>
      </c>
      <c r="Y180" s="148"/>
      <c r="Z180" s="118">
        <v>0</v>
      </c>
      <c r="AA180" s="143">
        <f t="shared" si="15"/>
        <v>0</v>
      </c>
      <c r="AB180" s="118">
        <f t="shared" si="19"/>
        <v>0</v>
      </c>
    </row>
    <row r="181" spans="2:28">
      <c r="B181" s="154" t="s">
        <v>201</v>
      </c>
      <c r="C181" s="145">
        <v>3129</v>
      </c>
      <c r="D181" s="150"/>
      <c r="E181" s="147"/>
      <c r="F181" s="147"/>
      <c r="G181" s="147"/>
      <c r="H181" s="148"/>
      <c r="I181" s="147"/>
      <c r="J181" s="147"/>
      <c r="K181" s="147"/>
      <c r="L181" s="147"/>
      <c r="M181" s="147"/>
      <c r="N181" s="147"/>
      <c r="O181" s="147"/>
      <c r="P181" s="147"/>
      <c r="Q181" s="147"/>
      <c r="R181" s="148"/>
      <c r="S181" s="148"/>
      <c r="T181" s="148"/>
      <c r="U181" s="148"/>
      <c r="V181" s="148"/>
      <c r="W181" s="148"/>
      <c r="X181" s="149">
        <f t="shared" si="18"/>
        <v>0</v>
      </c>
      <c r="Y181" s="148"/>
      <c r="Z181" s="118">
        <v>0</v>
      </c>
      <c r="AA181" s="143">
        <f t="shared" si="15"/>
        <v>0</v>
      </c>
      <c r="AB181" s="118">
        <f t="shared" si="19"/>
        <v>0</v>
      </c>
    </row>
    <row r="182" spans="2:28">
      <c r="B182" s="144" t="s">
        <v>200</v>
      </c>
      <c r="C182" s="145">
        <v>3130</v>
      </c>
      <c r="D182" s="146"/>
      <c r="E182" s="147"/>
      <c r="F182" s="147"/>
      <c r="G182" s="147"/>
      <c r="H182" s="148"/>
      <c r="I182" s="147"/>
      <c r="J182" s="147"/>
      <c r="K182" s="147"/>
      <c r="L182" s="147"/>
      <c r="M182" s="147"/>
      <c r="N182" s="147"/>
      <c r="O182" s="147"/>
      <c r="P182" s="147"/>
      <c r="Q182" s="147"/>
      <c r="R182" s="148"/>
      <c r="S182" s="148"/>
      <c r="T182" s="148"/>
      <c r="U182" s="148"/>
      <c r="V182" s="148"/>
      <c r="W182" s="148"/>
      <c r="X182" s="149">
        <f>D182-H182-I182-J182-K182-L182-N182-O182-P182-Q182-R182-S182-T182-Y182</f>
        <v>0</v>
      </c>
      <c r="Y182" s="155"/>
      <c r="Z182" s="118">
        <f>D182+D183+D186+D187+D188+D189-Ф3!P66</f>
        <v>0</v>
      </c>
      <c r="AA182" s="143">
        <f t="shared" si="15"/>
        <v>0</v>
      </c>
      <c r="AB182" s="118">
        <f t="shared" si="19"/>
        <v>0</v>
      </c>
    </row>
    <row r="183" spans="2:28">
      <c r="B183" s="144" t="s">
        <v>199</v>
      </c>
      <c r="C183" s="145">
        <v>3135</v>
      </c>
      <c r="D183" s="150"/>
      <c r="E183" s="147"/>
      <c r="F183" s="147"/>
      <c r="G183" s="147"/>
      <c r="H183" s="148"/>
      <c r="I183" s="147"/>
      <c r="J183" s="147"/>
      <c r="K183" s="147"/>
      <c r="L183" s="147"/>
      <c r="M183" s="147"/>
      <c r="N183" s="147"/>
      <c r="O183" s="147"/>
      <c r="P183" s="147"/>
      <c r="Q183" s="147"/>
      <c r="R183" s="148"/>
      <c r="S183" s="148"/>
      <c r="T183" s="148"/>
      <c r="U183" s="148"/>
      <c r="V183" s="148"/>
      <c r="W183" s="148"/>
      <c r="X183" s="149">
        <f t="shared" si="18"/>
        <v>0</v>
      </c>
      <c r="Y183" s="156"/>
      <c r="Z183" s="118">
        <f>D182+D183+D186+D187+D188+D189-Ф3!P66</f>
        <v>0</v>
      </c>
      <c r="AA183" s="143">
        <f t="shared" si="15"/>
        <v>0</v>
      </c>
      <c r="AB183" s="118">
        <f t="shared" si="19"/>
        <v>0</v>
      </c>
    </row>
    <row r="184" spans="2:28">
      <c r="B184" s="144" t="s">
        <v>198</v>
      </c>
      <c r="C184" s="145">
        <v>3140</v>
      </c>
      <c r="D184" s="150"/>
      <c r="E184" s="147"/>
      <c r="F184" s="147"/>
      <c r="G184" s="147"/>
      <c r="H184" s="148"/>
      <c r="I184" s="147"/>
      <c r="J184" s="147"/>
      <c r="K184" s="147"/>
      <c r="L184" s="147"/>
      <c r="M184" s="147"/>
      <c r="N184" s="147"/>
      <c r="O184" s="147"/>
      <c r="P184" s="147"/>
      <c r="Q184" s="147"/>
      <c r="R184" s="148"/>
      <c r="S184" s="148"/>
      <c r="T184" s="148"/>
      <c r="U184" s="148"/>
      <c r="V184" s="148"/>
      <c r="W184" s="148"/>
      <c r="X184" s="149">
        <f t="shared" si="18"/>
        <v>0</v>
      </c>
      <c r="Y184" s="148"/>
      <c r="AA184" s="143">
        <f t="shared" si="15"/>
        <v>0</v>
      </c>
      <c r="AB184" s="118">
        <f t="shared" si="19"/>
        <v>0</v>
      </c>
    </row>
    <row r="185" spans="2:28" ht="22.5">
      <c r="B185" s="144" t="s">
        <v>197</v>
      </c>
      <c r="C185" s="145">
        <v>3150</v>
      </c>
      <c r="D185" s="150"/>
      <c r="E185" s="147"/>
      <c r="F185" s="147"/>
      <c r="G185" s="147"/>
      <c r="H185" s="148"/>
      <c r="I185" s="147"/>
      <c r="J185" s="147"/>
      <c r="K185" s="147"/>
      <c r="L185" s="147"/>
      <c r="M185" s="147"/>
      <c r="N185" s="147"/>
      <c r="O185" s="147"/>
      <c r="P185" s="147"/>
      <c r="Q185" s="147"/>
      <c r="R185" s="148"/>
      <c r="S185" s="148"/>
      <c r="T185" s="148"/>
      <c r="U185" s="148"/>
      <c r="V185" s="148"/>
      <c r="W185" s="148"/>
      <c r="X185" s="149">
        <f t="shared" si="18"/>
        <v>0</v>
      </c>
      <c r="Y185" s="148"/>
      <c r="Z185" s="118">
        <f>D185+D171-Ф3!P65</f>
        <v>0</v>
      </c>
      <c r="AA185" s="143">
        <f t="shared" si="15"/>
        <v>0</v>
      </c>
      <c r="AB185" s="118">
        <f t="shared" si="19"/>
        <v>0</v>
      </c>
    </row>
    <row r="186" spans="2:28">
      <c r="B186" s="144" t="s">
        <v>196</v>
      </c>
      <c r="C186" s="145">
        <v>3160</v>
      </c>
      <c r="D186" s="150"/>
      <c r="E186" s="147"/>
      <c r="F186" s="147"/>
      <c r="G186" s="147"/>
      <c r="H186" s="148"/>
      <c r="I186" s="147"/>
      <c r="J186" s="147"/>
      <c r="K186" s="147"/>
      <c r="L186" s="147"/>
      <c r="M186" s="147"/>
      <c r="N186" s="147"/>
      <c r="O186" s="147"/>
      <c r="P186" s="147"/>
      <c r="Q186" s="147"/>
      <c r="R186" s="148"/>
      <c r="S186" s="148"/>
      <c r="T186" s="148"/>
      <c r="U186" s="148"/>
      <c r="V186" s="148"/>
      <c r="W186" s="148"/>
      <c r="X186" s="149">
        <f t="shared" si="18"/>
        <v>0</v>
      </c>
      <c r="Y186" s="148"/>
      <c r="Z186" s="118">
        <f>D182+D183+D186+D187+D188+D189-Ф3!P66</f>
        <v>0</v>
      </c>
      <c r="AA186" s="143">
        <f t="shared" si="15"/>
        <v>0</v>
      </c>
      <c r="AB186" s="118">
        <f t="shared" si="19"/>
        <v>0</v>
      </c>
    </row>
    <row r="187" spans="2:28">
      <c r="B187" s="144" t="s">
        <v>195</v>
      </c>
      <c r="C187" s="145">
        <v>3165</v>
      </c>
      <c r="D187" s="150"/>
      <c r="E187" s="147"/>
      <c r="F187" s="147"/>
      <c r="G187" s="147"/>
      <c r="H187" s="148"/>
      <c r="I187" s="147"/>
      <c r="J187" s="147"/>
      <c r="K187" s="147"/>
      <c r="L187" s="147"/>
      <c r="M187" s="147"/>
      <c r="N187" s="147"/>
      <c r="O187" s="147"/>
      <c r="P187" s="147"/>
      <c r="Q187" s="147"/>
      <c r="R187" s="148"/>
      <c r="S187" s="148"/>
      <c r="T187" s="148"/>
      <c r="U187" s="148"/>
      <c r="V187" s="148"/>
      <c r="W187" s="148"/>
      <c r="X187" s="149">
        <f t="shared" si="18"/>
        <v>0</v>
      </c>
      <c r="Y187" s="148"/>
      <c r="Z187" s="118">
        <f>D182+D183+D186+D187+D188+D189-Ф3!P66</f>
        <v>0</v>
      </c>
      <c r="AA187" s="143">
        <f t="shared" si="15"/>
        <v>0</v>
      </c>
      <c r="AB187" s="118">
        <f t="shared" si="19"/>
        <v>0</v>
      </c>
    </row>
    <row r="188" spans="2:28" ht="22.5">
      <c r="B188" s="144" t="s">
        <v>194</v>
      </c>
      <c r="C188" s="145">
        <v>3170</v>
      </c>
      <c r="D188" s="150"/>
      <c r="E188" s="147"/>
      <c r="F188" s="147"/>
      <c r="G188" s="147"/>
      <c r="H188" s="148"/>
      <c r="I188" s="147"/>
      <c r="J188" s="147"/>
      <c r="K188" s="147"/>
      <c r="L188" s="147"/>
      <c r="M188" s="147"/>
      <c r="N188" s="147"/>
      <c r="O188" s="147"/>
      <c r="P188" s="147"/>
      <c r="Q188" s="147"/>
      <c r="R188" s="148"/>
      <c r="S188" s="148"/>
      <c r="T188" s="148"/>
      <c r="U188" s="148"/>
      <c r="V188" s="148"/>
      <c r="W188" s="148"/>
      <c r="X188" s="149">
        <f t="shared" si="18"/>
        <v>0</v>
      </c>
      <c r="Y188" s="148"/>
      <c r="Z188" s="118">
        <f>D189+D188+D187+D186+D183+D182-Ф3!P66</f>
        <v>0</v>
      </c>
      <c r="AA188" s="143">
        <f t="shared" ref="AA188:AA213" si="25">SUM(E188:Y188)-D188</f>
        <v>0</v>
      </c>
      <c r="AB188" s="118">
        <f t="shared" si="19"/>
        <v>0</v>
      </c>
    </row>
    <row r="189" spans="2:28" ht="22.5">
      <c r="B189" s="144" t="s">
        <v>193</v>
      </c>
      <c r="C189" s="145">
        <v>3175</v>
      </c>
      <c r="D189" s="150"/>
      <c r="E189" s="147"/>
      <c r="F189" s="147"/>
      <c r="G189" s="147"/>
      <c r="H189" s="148"/>
      <c r="I189" s="147"/>
      <c r="J189" s="147"/>
      <c r="K189" s="147"/>
      <c r="L189" s="147"/>
      <c r="M189" s="147"/>
      <c r="N189" s="147"/>
      <c r="O189" s="147"/>
      <c r="P189" s="147"/>
      <c r="Q189" s="147"/>
      <c r="R189" s="148"/>
      <c r="S189" s="148"/>
      <c r="T189" s="148"/>
      <c r="U189" s="148"/>
      <c r="V189" s="148"/>
      <c r="W189" s="148"/>
      <c r="X189" s="149">
        <f t="shared" si="18"/>
        <v>0</v>
      </c>
      <c r="Y189" s="148"/>
      <c r="Z189" s="118">
        <f>D189+D188+D187+D186+D183+D182-Ф3!P66</f>
        <v>0</v>
      </c>
      <c r="AA189" s="143">
        <f t="shared" si="25"/>
        <v>0</v>
      </c>
      <c r="AB189" s="118">
        <f t="shared" si="19"/>
        <v>0</v>
      </c>
    </row>
    <row r="190" spans="2:28">
      <c r="B190" s="144" t="s">
        <v>192</v>
      </c>
      <c r="C190" s="145">
        <v>3190</v>
      </c>
      <c r="D190" s="150"/>
      <c r="E190" s="147"/>
      <c r="F190" s="147"/>
      <c r="G190" s="147"/>
      <c r="H190" s="148"/>
      <c r="I190" s="147"/>
      <c r="J190" s="147"/>
      <c r="K190" s="147"/>
      <c r="L190" s="147"/>
      <c r="M190" s="147"/>
      <c r="N190" s="147"/>
      <c r="O190" s="147"/>
      <c r="P190" s="147"/>
      <c r="Q190" s="147"/>
      <c r="R190" s="148"/>
      <c r="S190" s="148"/>
      <c r="T190" s="148"/>
      <c r="U190" s="148"/>
      <c r="V190" s="148"/>
      <c r="W190" s="148"/>
      <c r="X190" s="149">
        <f t="shared" si="18"/>
        <v>0</v>
      </c>
      <c r="Y190" s="148"/>
      <c r="Z190" s="118">
        <f>D190+D175+D173-Ф3!P68</f>
        <v>0</v>
      </c>
      <c r="AA190" s="143">
        <f t="shared" si="25"/>
        <v>0</v>
      </c>
      <c r="AB190" s="118">
        <f t="shared" si="19"/>
        <v>0</v>
      </c>
    </row>
    <row r="191" spans="2:28">
      <c r="B191" s="137" t="s">
        <v>191</v>
      </c>
      <c r="C191" s="138">
        <v>3200</v>
      </c>
      <c r="D191" s="141">
        <f t="shared" ref="D191:Y191" si="26">SUM(D192:D200)+D201+D204+D207</f>
        <v>0</v>
      </c>
      <c r="E191" s="142">
        <f t="shared" si="26"/>
        <v>0</v>
      </c>
      <c r="F191" s="142">
        <f t="shared" si="26"/>
        <v>0</v>
      </c>
      <c r="G191" s="142">
        <f t="shared" si="26"/>
        <v>0</v>
      </c>
      <c r="H191" s="142">
        <f t="shared" si="26"/>
        <v>0</v>
      </c>
      <c r="I191" s="142">
        <f t="shared" si="26"/>
        <v>0</v>
      </c>
      <c r="J191" s="142">
        <f t="shared" si="26"/>
        <v>0</v>
      </c>
      <c r="K191" s="142">
        <f t="shared" si="26"/>
        <v>0</v>
      </c>
      <c r="L191" s="142">
        <f t="shared" si="26"/>
        <v>0</v>
      </c>
      <c r="M191" s="142">
        <f t="shared" si="26"/>
        <v>0</v>
      </c>
      <c r="N191" s="142">
        <f t="shared" si="26"/>
        <v>0</v>
      </c>
      <c r="O191" s="142">
        <f t="shared" si="26"/>
        <v>0</v>
      </c>
      <c r="P191" s="142">
        <f t="shared" si="26"/>
        <v>0</v>
      </c>
      <c r="Q191" s="142">
        <f t="shared" si="26"/>
        <v>0</v>
      </c>
      <c r="R191" s="142">
        <f t="shared" si="26"/>
        <v>0</v>
      </c>
      <c r="S191" s="142">
        <f t="shared" si="26"/>
        <v>0</v>
      </c>
      <c r="T191" s="142">
        <f t="shared" si="26"/>
        <v>0</v>
      </c>
      <c r="U191" s="142">
        <f t="shared" si="26"/>
        <v>0</v>
      </c>
      <c r="V191" s="142">
        <f t="shared" si="26"/>
        <v>0</v>
      </c>
      <c r="W191" s="142">
        <f t="shared" si="26"/>
        <v>0</v>
      </c>
      <c r="X191" s="150">
        <f>D191-H191-I191-J191-K191-L191-N191-O191-P191-Q191-R191-S191-T191-Y191</f>
        <v>0</v>
      </c>
      <c r="Y191" s="142">
        <f t="shared" si="26"/>
        <v>0</v>
      </c>
      <c r="Z191" s="118">
        <f>D191-Ф3!P69</f>
        <v>0</v>
      </c>
      <c r="AA191" s="143">
        <f t="shared" si="25"/>
        <v>0</v>
      </c>
      <c r="AB191" s="118">
        <f t="shared" si="19"/>
        <v>0</v>
      </c>
    </row>
    <row r="192" spans="2:28">
      <c r="B192" s="144" t="s">
        <v>190</v>
      </c>
      <c r="C192" s="145">
        <v>3210</v>
      </c>
      <c r="D192" s="150"/>
      <c r="E192" s="147"/>
      <c r="F192" s="147"/>
      <c r="G192" s="147"/>
      <c r="H192" s="148"/>
      <c r="I192" s="147"/>
      <c r="J192" s="147"/>
      <c r="K192" s="147"/>
      <c r="L192" s="147"/>
      <c r="M192" s="147"/>
      <c r="N192" s="147"/>
      <c r="O192" s="147"/>
      <c r="P192" s="147"/>
      <c r="Q192" s="147"/>
      <c r="R192" s="148"/>
      <c r="S192" s="148"/>
      <c r="T192" s="148"/>
      <c r="U192" s="148"/>
      <c r="V192" s="148"/>
      <c r="W192" s="148"/>
      <c r="X192" s="149">
        <f t="shared" ref="X192:X200" si="27">D192-H192-I192-J192-K192-L192-N192-O192-P192-Q192-R192-S192-T192-Y192</f>
        <v>0</v>
      </c>
      <c r="Y192" s="148">
        <v>0</v>
      </c>
      <c r="Z192" s="118" t="e">
        <f>D192-Ф3!#REF!</f>
        <v>#REF!</v>
      </c>
      <c r="AA192" s="143">
        <f t="shared" si="25"/>
        <v>0</v>
      </c>
      <c r="AB192" s="118">
        <f t="shared" si="19"/>
        <v>0</v>
      </c>
    </row>
    <row r="193" spans="2:28" ht="22.5">
      <c r="B193" s="144" t="s">
        <v>189</v>
      </c>
      <c r="C193" s="145">
        <v>3220</v>
      </c>
      <c r="D193" s="146"/>
      <c r="E193" s="147"/>
      <c r="F193" s="147"/>
      <c r="G193" s="147"/>
      <c r="H193" s="148"/>
      <c r="I193" s="147"/>
      <c r="J193" s="147"/>
      <c r="K193" s="147"/>
      <c r="L193" s="147"/>
      <c r="M193" s="147"/>
      <c r="N193" s="147"/>
      <c r="O193" s="147"/>
      <c r="P193" s="147"/>
      <c r="Q193" s="147"/>
      <c r="R193" s="148"/>
      <c r="S193" s="148"/>
      <c r="T193" s="148"/>
      <c r="U193" s="148"/>
      <c r="V193" s="148"/>
      <c r="W193" s="148"/>
      <c r="X193" s="149"/>
      <c r="Y193" s="148"/>
      <c r="Z193" s="118">
        <f>D193+D194+D197+D198+D199+D200-Ф3!P71</f>
        <v>0</v>
      </c>
      <c r="AA193" s="143">
        <f t="shared" si="25"/>
        <v>0</v>
      </c>
      <c r="AB193" s="118">
        <f t="shared" si="19"/>
        <v>0</v>
      </c>
    </row>
    <row r="194" spans="2:28" ht="22.5">
      <c r="B194" s="144" t="s">
        <v>188</v>
      </c>
      <c r="C194" s="145">
        <v>3225</v>
      </c>
      <c r="D194" s="146"/>
      <c r="E194" s="147"/>
      <c r="F194" s="147"/>
      <c r="G194" s="147"/>
      <c r="H194" s="148"/>
      <c r="I194" s="147"/>
      <c r="J194" s="147"/>
      <c r="K194" s="147"/>
      <c r="L194" s="147"/>
      <c r="M194" s="147"/>
      <c r="N194" s="147"/>
      <c r="O194" s="147"/>
      <c r="P194" s="147"/>
      <c r="Q194" s="147"/>
      <c r="R194" s="148"/>
      <c r="S194" s="148"/>
      <c r="T194" s="148"/>
      <c r="U194" s="148"/>
      <c r="V194" s="148"/>
      <c r="W194" s="148"/>
      <c r="X194" s="149">
        <f t="shared" si="27"/>
        <v>0</v>
      </c>
      <c r="Y194" s="155"/>
      <c r="Z194" s="118">
        <f>D193+D194+D197+D198+D199+D200-Ф3!P71</f>
        <v>0</v>
      </c>
      <c r="AA194" s="143">
        <f t="shared" si="25"/>
        <v>0</v>
      </c>
      <c r="AB194" s="118">
        <f t="shared" si="19"/>
        <v>0</v>
      </c>
    </row>
    <row r="195" spans="2:28" ht="22.5">
      <c r="B195" s="144" t="s">
        <v>187</v>
      </c>
      <c r="C195" s="145">
        <v>3230</v>
      </c>
      <c r="D195" s="150"/>
      <c r="E195" s="147"/>
      <c r="F195" s="147"/>
      <c r="G195" s="147"/>
      <c r="H195" s="148"/>
      <c r="I195" s="147"/>
      <c r="J195" s="147"/>
      <c r="K195" s="147"/>
      <c r="L195" s="147"/>
      <c r="M195" s="147"/>
      <c r="N195" s="147"/>
      <c r="O195" s="147"/>
      <c r="P195" s="147"/>
      <c r="Q195" s="147"/>
      <c r="R195" s="148"/>
      <c r="S195" s="148"/>
      <c r="T195" s="148"/>
      <c r="U195" s="148"/>
      <c r="V195" s="148"/>
      <c r="W195" s="148"/>
      <c r="X195" s="149">
        <f t="shared" si="27"/>
        <v>0</v>
      </c>
      <c r="Y195" s="148">
        <v>0</v>
      </c>
      <c r="Z195" s="118">
        <f>D195+D196+D204+D207-Ф3!P75</f>
        <v>0</v>
      </c>
      <c r="AA195" s="143">
        <f t="shared" si="25"/>
        <v>0</v>
      </c>
      <c r="AB195" s="118">
        <f t="shared" si="19"/>
        <v>0</v>
      </c>
    </row>
    <row r="196" spans="2:28" ht="22.5">
      <c r="B196" s="144" t="s">
        <v>186</v>
      </c>
      <c r="C196" s="145">
        <v>3240</v>
      </c>
      <c r="D196" s="150"/>
      <c r="E196" s="147"/>
      <c r="F196" s="147"/>
      <c r="G196" s="147"/>
      <c r="H196" s="148"/>
      <c r="I196" s="147"/>
      <c r="J196" s="147"/>
      <c r="K196" s="147"/>
      <c r="L196" s="147"/>
      <c r="M196" s="147"/>
      <c r="N196" s="147"/>
      <c r="O196" s="147"/>
      <c r="P196" s="147"/>
      <c r="Q196" s="147"/>
      <c r="R196" s="148"/>
      <c r="S196" s="148"/>
      <c r="T196" s="148"/>
      <c r="U196" s="148"/>
      <c r="V196" s="148"/>
      <c r="W196" s="148"/>
      <c r="X196" s="149">
        <f t="shared" si="27"/>
        <v>0</v>
      </c>
      <c r="Y196" s="148">
        <v>0</v>
      </c>
      <c r="Z196" s="118">
        <f>D195+D196+D204+D207-Ф3!P75</f>
        <v>0</v>
      </c>
      <c r="AA196" s="143">
        <f t="shared" si="25"/>
        <v>0</v>
      </c>
      <c r="AB196" s="118">
        <f t="shared" si="19"/>
        <v>0</v>
      </c>
    </row>
    <row r="197" spans="2:28">
      <c r="B197" s="144" t="s">
        <v>185</v>
      </c>
      <c r="C197" s="145">
        <v>3250</v>
      </c>
      <c r="D197" s="150"/>
      <c r="E197" s="147"/>
      <c r="F197" s="147"/>
      <c r="G197" s="147"/>
      <c r="H197" s="148"/>
      <c r="I197" s="147"/>
      <c r="J197" s="147"/>
      <c r="K197" s="147"/>
      <c r="L197" s="147"/>
      <c r="M197" s="147"/>
      <c r="N197" s="147"/>
      <c r="O197" s="147"/>
      <c r="P197" s="147"/>
      <c r="Q197" s="147"/>
      <c r="R197" s="148"/>
      <c r="S197" s="148"/>
      <c r="T197" s="148"/>
      <c r="U197" s="148"/>
      <c r="V197" s="148"/>
      <c r="W197" s="148"/>
      <c r="X197" s="149">
        <f t="shared" si="27"/>
        <v>0</v>
      </c>
      <c r="Y197" s="148">
        <v>0</v>
      </c>
      <c r="Z197" s="118">
        <f>D193+D194+D197+D198+D199+D200-Ф3!P71</f>
        <v>0</v>
      </c>
      <c r="AA197" s="143">
        <f t="shared" si="25"/>
        <v>0</v>
      </c>
      <c r="AB197" s="118">
        <f t="shared" si="19"/>
        <v>0</v>
      </c>
    </row>
    <row r="198" spans="2:28">
      <c r="B198" s="144" t="s">
        <v>184</v>
      </c>
      <c r="C198" s="145">
        <v>3255</v>
      </c>
      <c r="D198" s="150"/>
      <c r="E198" s="147"/>
      <c r="F198" s="147"/>
      <c r="G198" s="147"/>
      <c r="H198" s="148"/>
      <c r="I198" s="147"/>
      <c r="J198" s="147"/>
      <c r="K198" s="147"/>
      <c r="L198" s="147"/>
      <c r="M198" s="147"/>
      <c r="N198" s="147"/>
      <c r="O198" s="147"/>
      <c r="P198" s="147"/>
      <c r="Q198" s="147"/>
      <c r="R198" s="148"/>
      <c r="S198" s="148"/>
      <c r="T198" s="148"/>
      <c r="U198" s="148"/>
      <c r="V198" s="148"/>
      <c r="W198" s="148"/>
      <c r="X198" s="149">
        <f t="shared" si="27"/>
        <v>0</v>
      </c>
      <c r="Y198" s="148">
        <v>0</v>
      </c>
      <c r="Z198" s="118">
        <f>D193+D194+D197+D198+D199+D200-Ф3!P71</f>
        <v>0</v>
      </c>
      <c r="AA198" s="143">
        <f t="shared" si="25"/>
        <v>0</v>
      </c>
      <c r="AB198" s="118">
        <f t="shared" si="19"/>
        <v>0</v>
      </c>
    </row>
    <row r="199" spans="2:28" ht="22.5">
      <c r="B199" s="144" t="s">
        <v>183</v>
      </c>
      <c r="C199" s="145">
        <v>3260</v>
      </c>
      <c r="D199" s="150"/>
      <c r="E199" s="147"/>
      <c r="F199" s="147"/>
      <c r="G199" s="147"/>
      <c r="H199" s="148"/>
      <c r="I199" s="147"/>
      <c r="J199" s="147"/>
      <c r="K199" s="147"/>
      <c r="L199" s="147"/>
      <c r="M199" s="147"/>
      <c r="N199" s="147"/>
      <c r="O199" s="147"/>
      <c r="P199" s="147"/>
      <c r="Q199" s="147"/>
      <c r="R199" s="148"/>
      <c r="S199" s="148"/>
      <c r="T199" s="148"/>
      <c r="U199" s="148"/>
      <c r="V199" s="148"/>
      <c r="W199" s="148"/>
      <c r="X199" s="149">
        <f t="shared" si="27"/>
        <v>0</v>
      </c>
      <c r="Y199" s="148">
        <v>0</v>
      </c>
      <c r="Z199" s="118">
        <f>D193+D194+D197+D198+D199+D200-Ф3!P71</f>
        <v>0</v>
      </c>
      <c r="AA199" s="143">
        <f t="shared" si="25"/>
        <v>0</v>
      </c>
      <c r="AB199" s="118">
        <f t="shared" si="19"/>
        <v>0</v>
      </c>
    </row>
    <row r="200" spans="2:28" ht="22.5">
      <c r="B200" s="144" t="s">
        <v>182</v>
      </c>
      <c r="C200" s="145">
        <v>3265</v>
      </c>
      <c r="D200" s="150"/>
      <c r="E200" s="147"/>
      <c r="F200" s="147"/>
      <c r="G200" s="147"/>
      <c r="H200" s="148"/>
      <c r="I200" s="147"/>
      <c r="J200" s="147"/>
      <c r="K200" s="147"/>
      <c r="L200" s="147"/>
      <c r="M200" s="147"/>
      <c r="N200" s="147"/>
      <c r="O200" s="147"/>
      <c r="P200" s="147"/>
      <c r="Q200" s="147"/>
      <c r="R200" s="148"/>
      <c r="S200" s="148"/>
      <c r="T200" s="148"/>
      <c r="U200" s="148"/>
      <c r="V200" s="148"/>
      <c r="W200" s="148"/>
      <c r="X200" s="149">
        <f t="shared" si="27"/>
        <v>0</v>
      </c>
      <c r="Y200" s="148">
        <v>0</v>
      </c>
      <c r="Z200" s="118">
        <f>D193+D194+D197+D198+D199+D200-Ф3!P71</f>
        <v>0</v>
      </c>
      <c r="AA200" s="143">
        <f t="shared" si="25"/>
        <v>0</v>
      </c>
      <c r="AB200" s="118">
        <f t="shared" ref="AB200:AB212" si="28">D200-X200-Y200-H200-I200-J200-K200-L200-N200-O200-P200-Q200-R200-S200-T200</f>
        <v>0</v>
      </c>
    </row>
    <row r="201" spans="2:28">
      <c r="B201" s="137" t="s">
        <v>181</v>
      </c>
      <c r="C201" s="138">
        <v>3270</v>
      </c>
      <c r="D201" s="152">
        <f t="shared" ref="D201:Y201" si="29">SUM(D202:D203)</f>
        <v>0</v>
      </c>
      <c r="E201" s="153">
        <f t="shared" si="29"/>
        <v>0</v>
      </c>
      <c r="F201" s="153">
        <f t="shared" si="29"/>
        <v>0</v>
      </c>
      <c r="G201" s="153">
        <f t="shared" si="29"/>
        <v>0</v>
      </c>
      <c r="H201" s="153">
        <f t="shared" si="29"/>
        <v>0</v>
      </c>
      <c r="I201" s="153">
        <f t="shared" si="29"/>
        <v>0</v>
      </c>
      <c r="J201" s="153">
        <f t="shared" si="29"/>
        <v>0</v>
      </c>
      <c r="K201" s="153">
        <f t="shared" si="29"/>
        <v>0</v>
      </c>
      <c r="L201" s="153">
        <f t="shared" si="29"/>
        <v>0</v>
      </c>
      <c r="M201" s="153">
        <f t="shared" si="29"/>
        <v>0</v>
      </c>
      <c r="N201" s="153">
        <f t="shared" si="29"/>
        <v>0</v>
      </c>
      <c r="O201" s="153">
        <f t="shared" si="29"/>
        <v>0</v>
      </c>
      <c r="P201" s="153">
        <f t="shared" si="29"/>
        <v>0</v>
      </c>
      <c r="Q201" s="153">
        <f t="shared" si="29"/>
        <v>0</v>
      </c>
      <c r="R201" s="153">
        <f t="shared" si="29"/>
        <v>0</v>
      </c>
      <c r="S201" s="153">
        <f t="shared" si="29"/>
        <v>0</v>
      </c>
      <c r="T201" s="153">
        <f t="shared" si="29"/>
        <v>0</v>
      </c>
      <c r="U201" s="153">
        <f t="shared" si="29"/>
        <v>0</v>
      </c>
      <c r="V201" s="153">
        <f t="shared" si="29"/>
        <v>0</v>
      </c>
      <c r="W201" s="153">
        <f t="shared" si="29"/>
        <v>0</v>
      </c>
      <c r="X201" s="150">
        <f t="shared" ref="X201:X212" si="30">D201-H201-I201-J201-K201-L201-N201-O201-P201-Q201-R201-S201-T201</f>
        <v>0</v>
      </c>
      <c r="Y201" s="153">
        <f t="shared" si="29"/>
        <v>0</v>
      </c>
      <c r="Z201" s="118">
        <f>D201-Ф3!P73</f>
        <v>0</v>
      </c>
      <c r="AA201" s="143">
        <f t="shared" si="25"/>
        <v>0</v>
      </c>
      <c r="AB201" s="118">
        <f t="shared" si="28"/>
        <v>0</v>
      </c>
    </row>
    <row r="202" spans="2:28" ht="22.5">
      <c r="B202" s="157" t="s">
        <v>180</v>
      </c>
      <c r="C202" s="145">
        <v>3271</v>
      </c>
      <c r="D202" s="146"/>
      <c r="E202" s="147"/>
      <c r="F202" s="147"/>
      <c r="G202" s="147"/>
      <c r="H202" s="148"/>
      <c r="I202" s="147"/>
      <c r="J202" s="147"/>
      <c r="K202" s="147"/>
      <c r="L202" s="147"/>
      <c r="M202" s="147"/>
      <c r="N202" s="147"/>
      <c r="O202" s="147"/>
      <c r="P202" s="147"/>
      <c r="Q202" s="147"/>
      <c r="R202" s="148"/>
      <c r="S202" s="148"/>
      <c r="T202" s="148"/>
      <c r="U202" s="148"/>
      <c r="V202" s="148"/>
      <c r="W202" s="148"/>
      <c r="X202" s="149">
        <f>D202-H202-I202-J202-K202-L202-N202-O202-P202-Q202-R202-S202-T202</f>
        <v>0</v>
      </c>
      <c r="Y202" s="148"/>
      <c r="Z202" s="143">
        <f>D202+D203-Ф3!P73</f>
        <v>0</v>
      </c>
      <c r="AA202" s="143">
        <f t="shared" si="25"/>
        <v>0</v>
      </c>
      <c r="AB202" s="118">
        <f t="shared" si="28"/>
        <v>0</v>
      </c>
    </row>
    <row r="203" spans="2:28" ht="22.5">
      <c r="B203" s="157" t="s">
        <v>179</v>
      </c>
      <c r="C203" s="145">
        <v>3272</v>
      </c>
      <c r="D203" s="146"/>
      <c r="E203" s="147"/>
      <c r="F203" s="147"/>
      <c r="G203" s="147"/>
      <c r="H203" s="148"/>
      <c r="I203" s="147"/>
      <c r="J203" s="147"/>
      <c r="K203" s="147"/>
      <c r="L203" s="147"/>
      <c r="M203" s="147"/>
      <c r="N203" s="147"/>
      <c r="O203" s="147"/>
      <c r="P203" s="147"/>
      <c r="Q203" s="147"/>
      <c r="R203" s="148"/>
      <c r="S203" s="148"/>
      <c r="T203" s="148"/>
      <c r="U203" s="148"/>
      <c r="V203" s="148"/>
      <c r="W203" s="148"/>
      <c r="X203" s="149">
        <f t="shared" si="30"/>
        <v>0</v>
      </c>
      <c r="Y203" s="148"/>
      <c r="Z203" s="118">
        <v>0</v>
      </c>
      <c r="AA203" s="143">
        <f t="shared" si="25"/>
        <v>0</v>
      </c>
      <c r="AB203" s="118">
        <f t="shared" si="28"/>
        <v>0</v>
      </c>
    </row>
    <row r="204" spans="2:28">
      <c r="B204" s="137" t="s">
        <v>178</v>
      </c>
      <c r="C204" s="138">
        <v>3280</v>
      </c>
      <c r="D204" s="152">
        <f t="shared" ref="D204:Y204" si="31">SUM(D205:D206)</f>
        <v>0</v>
      </c>
      <c r="E204" s="153">
        <f t="shared" si="31"/>
        <v>0</v>
      </c>
      <c r="F204" s="153">
        <f t="shared" si="31"/>
        <v>0</v>
      </c>
      <c r="G204" s="153">
        <f t="shared" si="31"/>
        <v>0</v>
      </c>
      <c r="H204" s="153">
        <f t="shared" si="31"/>
        <v>0</v>
      </c>
      <c r="I204" s="153">
        <f t="shared" si="31"/>
        <v>0</v>
      </c>
      <c r="J204" s="153">
        <f t="shared" si="31"/>
        <v>0</v>
      </c>
      <c r="K204" s="153">
        <f t="shared" si="31"/>
        <v>0</v>
      </c>
      <c r="L204" s="153">
        <f t="shared" si="31"/>
        <v>0</v>
      </c>
      <c r="M204" s="153">
        <f t="shared" si="31"/>
        <v>0</v>
      </c>
      <c r="N204" s="153">
        <f t="shared" si="31"/>
        <v>0</v>
      </c>
      <c r="O204" s="153">
        <f t="shared" si="31"/>
        <v>0</v>
      </c>
      <c r="P204" s="153">
        <f t="shared" si="31"/>
        <v>0</v>
      </c>
      <c r="Q204" s="153">
        <f t="shared" si="31"/>
        <v>0</v>
      </c>
      <c r="R204" s="153">
        <f t="shared" si="31"/>
        <v>0</v>
      </c>
      <c r="S204" s="153">
        <f t="shared" si="31"/>
        <v>0</v>
      </c>
      <c r="T204" s="153">
        <f t="shared" si="31"/>
        <v>0</v>
      </c>
      <c r="U204" s="153">
        <f t="shared" si="31"/>
        <v>0</v>
      </c>
      <c r="V204" s="153">
        <f t="shared" si="31"/>
        <v>0</v>
      </c>
      <c r="W204" s="153">
        <f t="shared" si="31"/>
        <v>0</v>
      </c>
      <c r="X204" s="150">
        <f t="shared" si="30"/>
        <v>0</v>
      </c>
      <c r="Y204" s="153">
        <f t="shared" si="31"/>
        <v>0</v>
      </c>
      <c r="Z204" s="118">
        <f>D195+D196+D204+D207-Ф3!P75</f>
        <v>0</v>
      </c>
      <c r="AA204" s="143">
        <f t="shared" si="25"/>
        <v>0</v>
      </c>
      <c r="AB204" s="118">
        <f t="shared" si="28"/>
        <v>0</v>
      </c>
    </row>
    <row r="205" spans="2:28">
      <c r="B205" s="157" t="s">
        <v>177</v>
      </c>
      <c r="C205" s="145">
        <v>3281</v>
      </c>
      <c r="D205" s="150"/>
      <c r="E205" s="147"/>
      <c r="F205" s="147"/>
      <c r="G205" s="147"/>
      <c r="H205" s="148"/>
      <c r="I205" s="147"/>
      <c r="J205" s="147"/>
      <c r="K205" s="147"/>
      <c r="L205" s="147"/>
      <c r="M205" s="147"/>
      <c r="N205" s="147"/>
      <c r="O205" s="147"/>
      <c r="P205" s="147"/>
      <c r="Q205" s="147"/>
      <c r="R205" s="148"/>
      <c r="S205" s="148"/>
      <c r="T205" s="148"/>
      <c r="U205" s="148"/>
      <c r="V205" s="148"/>
      <c r="W205" s="148"/>
      <c r="X205" s="149">
        <f t="shared" si="30"/>
        <v>0</v>
      </c>
      <c r="Y205" s="148"/>
      <c r="Z205" s="118">
        <v>0</v>
      </c>
      <c r="AA205" s="143">
        <f t="shared" si="25"/>
        <v>0</v>
      </c>
      <c r="AB205" s="118">
        <f t="shared" si="28"/>
        <v>0</v>
      </c>
    </row>
    <row r="206" spans="2:28">
      <c r="B206" s="157" t="s">
        <v>176</v>
      </c>
      <c r="C206" s="145">
        <v>3282</v>
      </c>
      <c r="D206" s="150"/>
      <c r="E206" s="147"/>
      <c r="F206" s="147"/>
      <c r="G206" s="147"/>
      <c r="H206" s="148"/>
      <c r="I206" s="147"/>
      <c r="J206" s="147"/>
      <c r="K206" s="147"/>
      <c r="L206" s="147"/>
      <c r="M206" s="147"/>
      <c r="N206" s="147"/>
      <c r="O206" s="147"/>
      <c r="P206" s="147"/>
      <c r="Q206" s="147"/>
      <c r="R206" s="148"/>
      <c r="S206" s="148"/>
      <c r="T206" s="148"/>
      <c r="U206" s="148"/>
      <c r="V206" s="148"/>
      <c r="W206" s="148"/>
      <c r="X206" s="149">
        <f t="shared" si="30"/>
        <v>0</v>
      </c>
      <c r="Y206" s="148"/>
      <c r="Z206" s="118">
        <v>0</v>
      </c>
      <c r="AA206" s="143">
        <f t="shared" si="25"/>
        <v>0</v>
      </c>
      <c r="AB206" s="118">
        <f t="shared" si="28"/>
        <v>0</v>
      </c>
    </row>
    <row r="207" spans="2:28">
      <c r="B207" s="137" t="s">
        <v>175</v>
      </c>
      <c r="C207" s="138">
        <v>3299</v>
      </c>
      <c r="D207" s="152">
        <f t="shared" ref="D207:Y207" si="32">SUM(D208:D210)</f>
        <v>0</v>
      </c>
      <c r="E207" s="153">
        <f t="shared" si="32"/>
        <v>0</v>
      </c>
      <c r="F207" s="153">
        <f t="shared" si="32"/>
        <v>0</v>
      </c>
      <c r="G207" s="153">
        <f t="shared" si="32"/>
        <v>0</v>
      </c>
      <c r="H207" s="153">
        <f t="shared" si="32"/>
        <v>0</v>
      </c>
      <c r="I207" s="153">
        <f t="shared" si="32"/>
        <v>0</v>
      </c>
      <c r="J207" s="153">
        <f t="shared" si="32"/>
        <v>0</v>
      </c>
      <c r="K207" s="153">
        <f t="shared" si="32"/>
        <v>0</v>
      </c>
      <c r="L207" s="153">
        <f t="shared" si="32"/>
        <v>0</v>
      </c>
      <c r="M207" s="153">
        <f t="shared" si="32"/>
        <v>0</v>
      </c>
      <c r="N207" s="153">
        <f t="shared" si="32"/>
        <v>0</v>
      </c>
      <c r="O207" s="153">
        <f t="shared" si="32"/>
        <v>0</v>
      </c>
      <c r="P207" s="153">
        <f t="shared" si="32"/>
        <v>0</v>
      </c>
      <c r="Q207" s="153">
        <f t="shared" si="32"/>
        <v>0</v>
      </c>
      <c r="R207" s="153">
        <f t="shared" si="32"/>
        <v>0</v>
      </c>
      <c r="S207" s="153">
        <f t="shared" si="32"/>
        <v>0</v>
      </c>
      <c r="T207" s="153">
        <f t="shared" si="32"/>
        <v>0</v>
      </c>
      <c r="U207" s="153">
        <f t="shared" si="32"/>
        <v>0</v>
      </c>
      <c r="V207" s="153">
        <f t="shared" si="32"/>
        <v>0</v>
      </c>
      <c r="W207" s="153">
        <f t="shared" si="32"/>
        <v>0</v>
      </c>
      <c r="X207" s="150">
        <f t="shared" si="30"/>
        <v>0</v>
      </c>
      <c r="Y207" s="153">
        <f t="shared" si="32"/>
        <v>0</v>
      </c>
      <c r="Z207" s="118">
        <f>D207+D204+D196+D195-Ф3!P75</f>
        <v>0</v>
      </c>
      <c r="AA207" s="143">
        <f t="shared" si="25"/>
        <v>0</v>
      </c>
      <c r="AB207" s="118">
        <f t="shared" si="28"/>
        <v>0</v>
      </c>
    </row>
    <row r="208" spans="2:28">
      <c r="B208" s="154" t="s">
        <v>174</v>
      </c>
      <c r="C208" s="145" t="s">
        <v>173</v>
      </c>
      <c r="D208" s="150"/>
      <c r="E208" s="147"/>
      <c r="F208" s="147"/>
      <c r="G208" s="147"/>
      <c r="H208" s="148"/>
      <c r="I208" s="147"/>
      <c r="J208" s="147"/>
      <c r="K208" s="147"/>
      <c r="L208" s="147"/>
      <c r="M208" s="147"/>
      <c r="N208" s="147"/>
      <c r="O208" s="147"/>
      <c r="P208" s="147"/>
      <c r="Q208" s="147"/>
      <c r="R208" s="148"/>
      <c r="S208" s="148"/>
      <c r="T208" s="148"/>
      <c r="U208" s="148"/>
      <c r="V208" s="148"/>
      <c r="W208" s="148"/>
      <c r="X208" s="149">
        <f t="shared" si="30"/>
        <v>0</v>
      </c>
      <c r="Y208" s="148"/>
      <c r="Z208" s="118">
        <v>0</v>
      </c>
      <c r="AA208" s="143">
        <f t="shared" si="25"/>
        <v>0</v>
      </c>
      <c r="AB208" s="118">
        <f t="shared" si="28"/>
        <v>0</v>
      </c>
    </row>
    <row r="209" spans="2:28">
      <c r="B209" s="154" t="s">
        <v>172</v>
      </c>
      <c r="C209" s="145" t="s">
        <v>171</v>
      </c>
      <c r="D209" s="158"/>
      <c r="E209" s="147"/>
      <c r="F209" s="147"/>
      <c r="G209" s="147"/>
      <c r="H209" s="148"/>
      <c r="I209" s="147"/>
      <c r="J209" s="147"/>
      <c r="K209" s="147"/>
      <c r="L209" s="147"/>
      <c r="M209" s="147"/>
      <c r="N209" s="147"/>
      <c r="O209" s="147"/>
      <c r="P209" s="147"/>
      <c r="Q209" s="147"/>
      <c r="R209" s="148"/>
      <c r="S209" s="148"/>
      <c r="T209" s="148"/>
      <c r="U209" s="148"/>
      <c r="V209" s="148"/>
      <c r="W209" s="148"/>
      <c r="X209" s="149">
        <f t="shared" si="30"/>
        <v>0</v>
      </c>
      <c r="Y209" s="148"/>
      <c r="Z209" s="118">
        <v>0</v>
      </c>
      <c r="AA209" s="143">
        <f t="shared" si="25"/>
        <v>0</v>
      </c>
      <c r="AB209" s="118">
        <f t="shared" si="28"/>
        <v>0</v>
      </c>
    </row>
    <row r="210" spans="2:28">
      <c r="B210" s="154" t="s">
        <v>170</v>
      </c>
      <c r="C210" s="145" t="s">
        <v>169</v>
      </c>
      <c r="D210" s="150"/>
      <c r="E210" s="147"/>
      <c r="F210" s="147"/>
      <c r="G210" s="147"/>
      <c r="H210" s="148"/>
      <c r="I210" s="147"/>
      <c r="J210" s="147"/>
      <c r="K210" s="147"/>
      <c r="L210" s="147"/>
      <c r="M210" s="147"/>
      <c r="N210" s="147"/>
      <c r="O210" s="147"/>
      <c r="P210" s="147"/>
      <c r="Q210" s="147"/>
      <c r="R210" s="148"/>
      <c r="S210" s="148"/>
      <c r="T210" s="148"/>
      <c r="U210" s="148"/>
      <c r="V210" s="148"/>
      <c r="W210" s="148"/>
      <c r="X210" s="149">
        <f t="shared" si="30"/>
        <v>0</v>
      </c>
      <c r="Y210" s="148"/>
      <c r="Z210" s="118">
        <v>0</v>
      </c>
      <c r="AA210" s="143">
        <f t="shared" si="25"/>
        <v>0</v>
      </c>
      <c r="AB210" s="118">
        <f t="shared" si="28"/>
        <v>0</v>
      </c>
    </row>
    <row r="211" spans="2:28" ht="21">
      <c r="B211" s="137" t="s">
        <v>168</v>
      </c>
      <c r="C211" s="138">
        <v>3900</v>
      </c>
      <c r="D211" s="141">
        <f t="shared" ref="D211:W211" si="33">D169-D191</f>
        <v>0</v>
      </c>
      <c r="E211" s="142">
        <f t="shared" si="33"/>
        <v>0</v>
      </c>
      <c r="F211" s="142">
        <f t="shared" si="33"/>
        <v>0</v>
      </c>
      <c r="G211" s="142">
        <f t="shared" si="33"/>
        <v>0</v>
      </c>
      <c r="H211" s="142">
        <f t="shared" si="33"/>
        <v>0</v>
      </c>
      <c r="I211" s="142">
        <f t="shared" si="33"/>
        <v>0</v>
      </c>
      <c r="J211" s="142">
        <f t="shared" si="33"/>
        <v>0</v>
      </c>
      <c r="K211" s="142">
        <f t="shared" si="33"/>
        <v>0</v>
      </c>
      <c r="L211" s="142">
        <f t="shared" si="33"/>
        <v>0</v>
      </c>
      <c r="M211" s="142">
        <f t="shared" si="33"/>
        <v>0</v>
      </c>
      <c r="N211" s="142">
        <f t="shared" si="33"/>
        <v>0</v>
      </c>
      <c r="O211" s="142">
        <f t="shared" si="33"/>
        <v>0</v>
      </c>
      <c r="P211" s="142">
        <f t="shared" si="33"/>
        <v>0</v>
      </c>
      <c r="Q211" s="142">
        <f t="shared" si="33"/>
        <v>0</v>
      </c>
      <c r="R211" s="142">
        <f t="shared" si="33"/>
        <v>0</v>
      </c>
      <c r="S211" s="142">
        <f t="shared" si="33"/>
        <v>0</v>
      </c>
      <c r="T211" s="142">
        <f t="shared" si="33"/>
        <v>0</v>
      </c>
      <c r="U211" s="142">
        <f t="shared" si="33"/>
        <v>0</v>
      </c>
      <c r="V211" s="142">
        <f t="shared" si="33"/>
        <v>0</v>
      </c>
      <c r="W211" s="142">
        <f t="shared" si="33"/>
        <v>0</v>
      </c>
      <c r="X211" s="150">
        <f>D211-H211-I211-J211-K211-L211-N211-O211-P211-Q211-R211-S211-T211</f>
        <v>0</v>
      </c>
      <c r="Y211" s="142">
        <f>Y169-Y191</f>
        <v>0</v>
      </c>
      <c r="Z211" s="143">
        <f>D211-Ф3!P76</f>
        <v>0</v>
      </c>
      <c r="AA211" s="143">
        <v>0</v>
      </c>
      <c r="AB211" s="118">
        <v>0</v>
      </c>
    </row>
    <row r="212" spans="2:28" ht="22.5">
      <c r="B212" s="144" t="s">
        <v>167</v>
      </c>
      <c r="C212" s="145">
        <v>4000</v>
      </c>
      <c r="D212" s="150"/>
      <c r="E212" s="147"/>
      <c r="F212" s="147"/>
      <c r="G212" s="147"/>
      <c r="H212" s="148"/>
      <c r="I212" s="147"/>
      <c r="J212" s="147"/>
      <c r="K212" s="147"/>
      <c r="L212" s="147"/>
      <c r="M212" s="147"/>
      <c r="N212" s="147"/>
      <c r="O212" s="147"/>
      <c r="P212" s="147"/>
      <c r="Q212" s="147"/>
      <c r="R212" s="148"/>
      <c r="S212" s="148"/>
      <c r="T212" s="148"/>
      <c r="U212" s="148"/>
      <c r="V212" s="148"/>
      <c r="W212" s="148"/>
      <c r="X212" s="149">
        <f t="shared" si="30"/>
        <v>0</v>
      </c>
      <c r="Y212" s="148"/>
      <c r="Z212" s="118">
        <f>D212-Ф3!P77</f>
        <v>0</v>
      </c>
      <c r="AA212" s="143">
        <f t="shared" si="25"/>
        <v>0</v>
      </c>
      <c r="AB212" s="118">
        <f t="shared" si="28"/>
        <v>0</v>
      </c>
    </row>
    <row r="213" spans="2:28">
      <c r="B213" s="137" t="s">
        <v>166</v>
      </c>
      <c r="C213" s="138">
        <v>5000</v>
      </c>
      <c r="D213" s="141">
        <f t="shared" ref="D213:Y213" si="34">D100+D167+D211</f>
        <v>0</v>
      </c>
      <c r="E213" s="142">
        <f t="shared" si="34"/>
        <v>0</v>
      </c>
      <c r="F213" s="142">
        <f t="shared" si="34"/>
        <v>0</v>
      </c>
      <c r="G213" s="142">
        <f t="shared" si="34"/>
        <v>0</v>
      </c>
      <c r="H213" s="142">
        <f t="shared" si="34"/>
        <v>0</v>
      </c>
      <c r="I213" s="142">
        <f t="shared" si="34"/>
        <v>0</v>
      </c>
      <c r="J213" s="142">
        <f t="shared" si="34"/>
        <v>0</v>
      </c>
      <c r="K213" s="142">
        <f t="shared" si="34"/>
        <v>0</v>
      </c>
      <c r="L213" s="142">
        <f t="shared" si="34"/>
        <v>0</v>
      </c>
      <c r="M213" s="142">
        <f t="shared" si="34"/>
        <v>0</v>
      </c>
      <c r="N213" s="142">
        <f t="shared" si="34"/>
        <v>0</v>
      </c>
      <c r="O213" s="142">
        <f t="shared" si="34"/>
        <v>0</v>
      </c>
      <c r="P213" s="142">
        <f t="shared" si="34"/>
        <v>0</v>
      </c>
      <c r="Q213" s="142">
        <f t="shared" si="34"/>
        <v>0</v>
      </c>
      <c r="R213" s="142">
        <f t="shared" si="34"/>
        <v>0</v>
      </c>
      <c r="S213" s="142">
        <f t="shared" si="34"/>
        <v>0</v>
      </c>
      <c r="T213" s="142">
        <f t="shared" si="34"/>
        <v>0</v>
      </c>
      <c r="U213" s="142">
        <f t="shared" si="34"/>
        <v>0</v>
      </c>
      <c r="V213" s="142">
        <f t="shared" si="34"/>
        <v>0</v>
      </c>
      <c r="W213" s="142">
        <f t="shared" si="34"/>
        <v>0</v>
      </c>
      <c r="X213" s="150">
        <f>D213-H213-I213-J213-K213-L213-N213-O213-P213-Q213-R213-S213-T213-Y213-F213-G213</f>
        <v>0</v>
      </c>
      <c r="Y213" s="142">
        <f t="shared" si="34"/>
        <v>0</v>
      </c>
      <c r="Z213" s="143">
        <f>D213-Ф3!P78</f>
        <v>0</v>
      </c>
      <c r="AA213" s="143">
        <f t="shared" si="25"/>
        <v>0</v>
      </c>
      <c r="AB213" s="118">
        <v>0</v>
      </c>
    </row>
    <row r="214" spans="2:28">
      <c r="AA214" s="143">
        <f>SUM(E214:Y214)-D214</f>
        <v>0</v>
      </c>
    </row>
    <row r="215" spans="2:28">
      <c r="AA215" s="143">
        <f>SUM(E215:Y215)-D215</f>
        <v>0</v>
      </c>
    </row>
  </sheetData>
  <customSheetViews>
    <customSheetView guid="{81D29F22-0945-4735-81E6-26CDBA62C7DA}" showPageBreaks="1" fitToPage="1" printArea="1">
      <pane xSplit="5" ySplit="4" topLeftCell="P49" activePane="bottomRight" state="frozen"/>
      <selection pane="bottomRight" activeCell="U55" sqref="U55"/>
      <pageMargins left="0.70866141732283472" right="0.19685039370078741" top="0.51181102362204722" bottom="0.43307086614173229" header="0.31496062992125984" footer="0.31496062992125984"/>
      <pageSetup paperSize="9" scale="10" fitToHeight="6" orientation="landscape" r:id="rId1"/>
      <headerFooter>
        <oddHeader>&amp;R&amp;A</oddHeader>
      </headerFooter>
    </customSheetView>
    <customSheetView guid="{E0BB918B-ACEA-4F4E-8E3C-EB80942F9247}" showPageBreaks="1" fitToPage="1" hiddenColumns="1" topLeftCell="A4">
      <pane xSplit="7" ySplit="2" topLeftCell="N183" activePane="bottomRight" state="frozen"/>
      <selection pane="bottomRight" activeCell="X195" sqref="X195"/>
      <pageMargins left="0.70866141732283472" right="0.19685039370078741" top="0.51181102362204722" bottom="0.43307086614173229" header="0.31496062992125984" footer="0.31496062992125984"/>
      <pageSetup paperSize="9" scale="25" fitToHeight="4" orientation="portrait" r:id="rId2"/>
      <headerFooter>
        <oddHeader>&amp;R&amp;A</oddHeader>
      </headerFooter>
    </customSheetView>
    <customSheetView guid="{C2B0B36C-1C0B-4123-9A3E-6DB482469241}" showPageBreaks="1" fitToPage="1" hiddenColumns="1" topLeftCell="A121">
      <selection activeCell="D135" sqref="D135"/>
      <pageMargins left="0.70866141732283472" right="0.19685039370078741" top="0.51181102362204722" bottom="0.43307086614173229" header="0.31496062992125984" footer="0.31496062992125984"/>
      <pageSetup paperSize="9" scale="51" fitToHeight="4" orientation="portrait" r:id="rId3"/>
      <headerFooter>
        <oddHeader>&amp;R&amp;A</oddHeader>
      </headerFooter>
    </customSheetView>
    <customSheetView guid="{7A31273F-207E-444E-8C25-D82EFC1D2DE6}" showPageBreaks="1" fitToPage="1" hiddenColumns="1">
      <pane xSplit="6" ySplit="4" topLeftCell="O92" activePane="bottomRight" state="frozen"/>
      <selection pane="bottomRight" activeCell="Z209" sqref="Z209"/>
      <pageMargins left="0.70866141732283472" right="0.19685039370078741" top="0.51181102362204722" bottom="0.43307086614173229" header="0.31496062992125984" footer="0.31496062992125984"/>
      <pageSetup paperSize="9" scale="33" fitToHeight="4" orientation="portrait" r:id="rId4"/>
      <headerFooter>
        <oddHeader>&amp;R&amp;A</oddHeader>
      </headerFooter>
    </customSheetView>
    <customSheetView guid="{C8A39D3E-4B25-4973-B20C-1A54BBA67784}" fitToPage="1" hiddenColumns="1" topLeftCell="A121">
      <selection activeCell="D135" sqref="D135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5"/>
      <headerFooter>
        <oddHeader>&amp;R&amp;A</oddHeader>
      </headerFooter>
    </customSheetView>
    <customSheetView guid="{E3262EA8-562E-44B9-BFFB-5EBC5B22F19B}" fitToPage="1" hiddenColumns="1" topLeftCell="A118">
      <selection activeCell="Z140" sqref="Z140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6"/>
      <headerFooter>
        <oddHeader>&amp;R&amp;A</oddHeader>
      </headerFooter>
    </customSheetView>
    <customSheetView guid="{4460BCD8-3C05-426E-9698-F6820D55EEE3}" fitToPage="1" hiddenColumns="1" topLeftCell="A199">
      <selection activeCell="D212" sqref="D212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7"/>
      <headerFooter>
        <oddHeader>&amp;R&amp;A</oddHeader>
      </headerFooter>
    </customSheetView>
    <customSheetView guid="{E843BED6-98D2-4548-8F77-8587DAFD58DB}" fitToPage="1" hiddenColumns="1" topLeftCell="A199">
      <selection activeCell="D212" sqref="D212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8"/>
      <headerFooter>
        <oddHeader>&amp;R&amp;A</oddHeader>
      </headerFooter>
    </customSheetView>
    <customSheetView guid="{6AA2440D-99D9-4284-8F85-59B56ACCE22A}" fitToPage="1">
      <selection activeCell="I8" sqref="I8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9"/>
      <headerFooter>
        <oddHeader>&amp;R&amp;A</oddHeader>
      </headerFooter>
    </customSheetView>
    <customSheetView guid="{BE06D538-290D-4079-93F4-60C05A59A225}" fitToPage="1">
      <selection activeCell="I8" sqref="I8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10"/>
      <headerFooter>
        <oddHeader>&amp;R&amp;A</oddHeader>
      </headerFooter>
    </customSheetView>
    <customSheetView guid="{8958B95F-87BB-49D0-9D17-E99FA44EF787}" fitToPage="1" hiddenColumns="1" topLeftCell="A199">
      <selection activeCell="D212" sqref="D212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11"/>
      <headerFooter>
        <oddHeader>&amp;R&amp;A</oddHeader>
      </headerFooter>
    </customSheetView>
    <customSheetView guid="{6E44FAEB-0855-4681-A45E-7FADABB231D2}" fitToPage="1" hiddenColumns="1" topLeftCell="A199">
      <selection activeCell="D212" sqref="D212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12"/>
      <headerFooter>
        <oddHeader>&amp;R&amp;A</oddHeader>
      </headerFooter>
    </customSheetView>
    <customSheetView guid="{7E8C0B39-39D5-4096-B875-40BF42C14E0E}" fitToPage="1" hiddenColumns="1">
      <pane xSplit="6" ySplit="4" topLeftCell="H195" activePane="bottomRight" state="frozen"/>
      <selection pane="bottomRight" activeCell="Z209" sqref="Z209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13"/>
      <headerFooter>
        <oddHeader>&amp;R&amp;A</oddHeader>
      </headerFooter>
    </customSheetView>
    <customSheetView guid="{CBD9DADC-E79F-4421-8A82-E1F2B688DDC7}" fitToPage="1" hiddenColumns="1" topLeftCell="A199">
      <selection activeCell="D212" sqref="D212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14"/>
      <headerFooter>
        <oddHeader>&amp;R&amp;A</oddHeader>
      </headerFooter>
    </customSheetView>
    <customSheetView guid="{2B410D3A-79CA-4E8B-9CF8-5B7CC826175F}" showPageBreaks="1" fitToPage="1" hiddenColumns="1">
      <selection activeCell="B2" sqref="B2:C2"/>
      <pageMargins left="0.70866141732283472" right="0.19685039370078741" top="0.51181102362204722" bottom="0.43307086614173229" header="0.31496062992125984" footer="0.31496062992125984"/>
      <pageSetup paperSize="9" scale="10" fitToHeight="4" orientation="portrait" r:id="rId15"/>
      <headerFooter>
        <oddHeader>&amp;R&amp;A</oddHeader>
      </headerFooter>
    </customSheetView>
    <customSheetView guid="{C679A073-3AE9-4FC6-92A9-334CBF9E7A2C}" showPageBreaks="1" fitToPage="1" hiddenColumns="1" topLeftCell="A4">
      <pane xSplit="7" ySplit="2" topLeftCell="H42" activePane="bottomRight" state="frozen"/>
      <selection pane="bottomRight" activeCell="D55" sqref="D55"/>
      <pageMargins left="0.70866141732283472" right="0.19685039370078741" top="0.51181102362204722" bottom="0.43307086614173229" header="0.31496062992125984" footer="0.31496062992125984"/>
      <pageSetup paperSize="9" scale="43" fitToHeight="4" orientation="portrait" r:id="rId16"/>
      <headerFooter>
        <oddHeader>&amp;R&amp;A</oddHeader>
      </headerFooter>
    </customSheetView>
    <customSheetView guid="{041E904B-4F41-415B-AE95-132E553AADD6}" fitToPage="1" hiddenColumns="1" topLeftCell="A118">
      <selection activeCell="Z140" sqref="Z140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17"/>
      <headerFooter>
        <oddHeader>&amp;R&amp;A</oddHeader>
      </headerFooter>
    </customSheetView>
    <customSheetView guid="{206C269F-A6AD-4642-8668-A679CCE59AC6}" fitToPage="1" hiddenColumns="1">
      <selection activeCell="B2" sqref="B2:C2"/>
      <pageMargins left="0.70866141732283472" right="0.19685039370078741" top="0.51181102362204722" bottom="0.43307086614173229" header="0.31496062992125984" footer="0.31496062992125984"/>
      <pageSetup paperSize="9" scale="67" fitToHeight="4" orientation="portrait" r:id="rId18"/>
      <headerFooter>
        <oddHeader>&amp;R&amp;A</oddHeader>
      </headerFooter>
    </customSheetView>
    <customSheetView guid="{362EDAC2-EB25-4F5D-8336-31886027AAFB}" showPageBreaks="1" fitToPage="1" hiddenColumns="1" topLeftCell="A118">
      <selection activeCell="Z140" sqref="Z140"/>
      <pageMargins left="0.70866141732283472" right="0.19685039370078741" top="0.51181102362204722" bottom="0.43307086614173229" header="0.31496062992125984" footer="0.31496062992125984"/>
      <pageSetup paperSize="9" scale="74" fitToHeight="4" orientation="portrait" r:id="rId19"/>
      <headerFooter>
        <oddHeader>&amp;R&amp;A</oddHeader>
      </headerFooter>
    </customSheetView>
    <customSheetView guid="{6B7697D3-444F-4B6E-9B68-E1CCEF2E3090}" showPageBreaks="1" fitToPage="1" hiddenColumns="1">
      <pane xSplit="6" ySplit="4" topLeftCell="H201" activePane="bottomRight" state="frozen"/>
      <selection pane="bottomRight" activeCell="Z209" sqref="Z209"/>
      <pageMargins left="0.70866141732283472" right="0.19685039370078741" top="0.51181102362204722" bottom="0.43307086614173229" header="0.31496062992125984" footer="0.31496062992125984"/>
      <pageSetup paperSize="9" scale="44" fitToHeight="4" orientation="portrait" r:id="rId20"/>
      <headerFooter>
        <oddHeader>&amp;R&amp;A</oddHeader>
      </headerFooter>
    </customSheetView>
  </customSheetViews>
  <mergeCells count="2">
    <mergeCell ref="B2:C2"/>
    <mergeCell ref="R1:X1"/>
  </mergeCells>
  <pageMargins left="0.70866141732283472" right="0.19685039370078741" top="0.51181102362204722" bottom="0.43307086614173229" header="0.31496062992125984" footer="0.31496062992125984"/>
  <pageSetup paperSize="9" scale="51" fitToHeight="6" orientation="landscape" r:id="rId2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40"/>
  <sheetViews>
    <sheetView zoomScale="80" zoomScaleNormal="80" workbookViewId="0">
      <pane xSplit="1" ySplit="8" topLeftCell="B9" activePane="bottomRight" state="frozen"/>
      <selection activeCell="D29" sqref="D29:L29"/>
      <selection pane="topRight" activeCell="D29" sqref="D29:L29"/>
      <selection pane="bottomLeft" activeCell="D29" sqref="D29:L29"/>
      <selection pane="bottomRight" activeCell="E38" sqref="E38"/>
    </sheetView>
  </sheetViews>
  <sheetFormatPr defaultRowHeight="12.75" outlineLevelCol="2"/>
  <cols>
    <col min="1" max="1" width="38.42578125" style="12" customWidth="1"/>
    <col min="2" max="2" width="11.42578125" style="28" customWidth="1"/>
    <col min="3" max="3" width="15.85546875" style="12" customWidth="1"/>
    <col min="4" max="4" width="14.28515625" style="12" customWidth="1" outlineLevel="2"/>
    <col min="5" max="12" width="13" style="12" customWidth="1" outlineLevel="2"/>
    <col min="13" max="13" width="13" style="12" hidden="1" customWidth="1" outlineLevel="2"/>
    <col min="14" max="14" width="12.7109375" style="12" hidden="1" customWidth="1" outlineLevel="2"/>
    <col min="15" max="15" width="12.5703125" style="12" customWidth="1"/>
    <col min="16" max="16" width="13.85546875" style="12" customWidth="1"/>
    <col min="17" max="17" width="6.140625" style="12" customWidth="1"/>
    <col min="18" max="18" width="15.85546875" style="12" customWidth="1"/>
    <col min="19" max="27" width="13" style="12" customWidth="1" outlineLevel="1"/>
    <col min="28" max="28" width="13" style="12" hidden="1" customWidth="1" outlineLevel="1"/>
    <col min="29" max="29" width="12.7109375" style="12" hidden="1" customWidth="1" outlineLevel="1"/>
    <col min="30" max="31" width="13.140625" style="12" bestFit="1" customWidth="1"/>
    <col min="32" max="32" width="13.5703125" style="12" customWidth="1"/>
    <col min="33" max="33" width="4.42578125" style="12" customWidth="1"/>
    <col min="34" max="16384" width="9.140625" style="12"/>
  </cols>
  <sheetData>
    <row r="1" spans="1:33">
      <c r="A1" s="180" t="str">
        <f ca="1">RIGHT(CELL("filename",A1),LEN(CELL("filename",A1))-FIND("]",CELL("filename",A1),1))</f>
        <v>15</v>
      </c>
      <c r="B1" s="173"/>
      <c r="E1" s="115"/>
      <c r="F1" s="115"/>
    </row>
    <row r="2" spans="1:33" s="2" customFormat="1">
      <c r="A2" s="1">
        <f>Ф1!A25</f>
        <v>0</v>
      </c>
      <c r="B2" s="181"/>
      <c r="C2" s="404" t="s">
        <v>465</v>
      </c>
      <c r="D2" s="404">
        <f>Ф1!A45</f>
        <v>0</v>
      </c>
    </row>
    <row r="3" spans="1:33" s="2" customFormat="1" ht="25.5">
      <c r="A3" s="182" t="s">
        <v>101</v>
      </c>
      <c r="B3" s="181" t="str">
        <f>Ф1!C16</f>
        <v>Код строки</v>
      </c>
    </row>
    <row r="4" spans="1:33">
      <c r="A4" s="35"/>
      <c r="B4" s="183"/>
      <c r="O4" s="23"/>
    </row>
    <row r="5" spans="1:33">
      <c r="A5" s="184" t="s">
        <v>472</v>
      </c>
      <c r="B5" s="183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3"/>
    </row>
    <row r="6" spans="1:33">
      <c r="A6" s="186"/>
      <c r="B6" s="11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AE6" s="3" t="s">
        <v>104</v>
      </c>
    </row>
    <row r="7" spans="1:33" ht="12.75" customHeight="1">
      <c r="A7" s="172"/>
      <c r="B7" s="172" t="s">
        <v>107</v>
      </c>
      <c r="C7" s="749" t="s">
        <v>98</v>
      </c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327"/>
      <c r="R7" s="749" t="s">
        <v>99</v>
      </c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11"/>
      <c r="AG7" s="187"/>
    </row>
    <row r="8" spans="1:33">
      <c r="A8" s="171"/>
      <c r="B8" s="171"/>
      <c r="C8" s="7" t="s">
        <v>64</v>
      </c>
      <c r="D8" s="26" t="s">
        <v>448</v>
      </c>
      <c r="E8" s="26" t="s">
        <v>449</v>
      </c>
      <c r="F8" s="26" t="s">
        <v>450</v>
      </c>
      <c r="G8" s="26" t="s">
        <v>451</v>
      </c>
      <c r="H8" s="26" t="s">
        <v>452</v>
      </c>
      <c r="I8" s="26" t="s">
        <v>453</v>
      </c>
      <c r="J8" s="26" t="s">
        <v>454</v>
      </c>
      <c r="K8" s="26" t="s">
        <v>455</v>
      </c>
      <c r="L8" s="26" t="s">
        <v>456</v>
      </c>
      <c r="M8" s="26"/>
      <c r="N8" s="333"/>
      <c r="O8" s="7" t="s">
        <v>65</v>
      </c>
      <c r="P8" s="7" t="s">
        <v>66</v>
      </c>
      <c r="Q8" s="328"/>
      <c r="R8" s="7" t="s">
        <v>64</v>
      </c>
      <c r="S8" s="26" t="s">
        <v>448</v>
      </c>
      <c r="T8" s="26" t="s">
        <v>449</v>
      </c>
      <c r="U8" s="26" t="s">
        <v>450</v>
      </c>
      <c r="V8" s="26" t="s">
        <v>451</v>
      </c>
      <c r="W8" s="26" t="s">
        <v>452</v>
      </c>
      <c r="X8" s="26" t="s">
        <v>453</v>
      </c>
      <c r="Y8" s="26" t="s">
        <v>454</v>
      </c>
      <c r="Z8" s="26" t="s">
        <v>455</v>
      </c>
      <c r="AA8" s="26" t="s">
        <v>456</v>
      </c>
      <c r="AB8" s="333"/>
      <c r="AC8" s="333"/>
      <c r="AD8" s="7" t="s">
        <v>65</v>
      </c>
      <c r="AE8" s="7" t="s">
        <v>66</v>
      </c>
      <c r="AF8" s="188"/>
      <c r="AG8" s="189"/>
    </row>
    <row r="9" spans="1:33" ht="25.5">
      <c r="A9" s="190" t="s">
        <v>471</v>
      </c>
      <c r="B9" s="191" t="s">
        <v>109</v>
      </c>
      <c r="C9" s="192">
        <f>SUM(D9:N9)</f>
        <v>0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2"/>
      <c r="P9" s="194">
        <f>C9+O9</f>
        <v>0</v>
      </c>
      <c r="Q9" s="205"/>
      <c r="R9" s="192">
        <f>SUM(S9:AC9)</f>
        <v>0</v>
      </c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2"/>
      <c r="AE9" s="194">
        <f>R9+AD9</f>
        <v>0</v>
      </c>
      <c r="AF9" s="195"/>
      <c r="AG9" s="196"/>
    </row>
    <row r="10" spans="1:33" ht="12" customHeight="1">
      <c r="A10" s="197" t="s">
        <v>445</v>
      </c>
      <c r="B10" s="198" t="s">
        <v>110</v>
      </c>
      <c r="C10" s="192">
        <f>SUM(D10:N10)</f>
        <v>0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0"/>
      <c r="P10" s="194">
        <f>C10+O10</f>
        <v>0</v>
      </c>
      <c r="Q10" s="205"/>
      <c r="R10" s="194">
        <f>SUM(S10:AC10)</f>
        <v>0</v>
      </c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00"/>
      <c r="AE10" s="201">
        <f>R10+AD10</f>
        <v>0</v>
      </c>
      <c r="AF10" s="195"/>
      <c r="AG10" s="196"/>
    </row>
    <row r="11" spans="1:33" ht="12" customHeight="1">
      <c r="A11" s="197" t="s">
        <v>446</v>
      </c>
      <c r="B11" s="198">
        <v>3</v>
      </c>
      <c r="C11" s="192">
        <f>SUM(D11:N11)</f>
        <v>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  <c r="P11" s="194">
        <f>C11+O11</f>
        <v>0</v>
      </c>
      <c r="Q11" s="205"/>
      <c r="R11" s="194">
        <f>SUM(S11:AC11)</f>
        <v>0</v>
      </c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200"/>
      <c r="AE11" s="201">
        <f>R11+AD11</f>
        <v>0</v>
      </c>
      <c r="AF11" s="195"/>
      <c r="AG11" s="196"/>
    </row>
    <row r="12" spans="1:33" ht="24.75" customHeight="1">
      <c r="A12" s="202" t="s">
        <v>18</v>
      </c>
      <c r="B12" s="203">
        <v>4</v>
      </c>
      <c r="C12" s="192">
        <f>SUM(D12:N12)</f>
        <v>0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200"/>
      <c r="P12" s="194">
        <f>C12+O12</f>
        <v>0</v>
      </c>
      <c r="Q12" s="205"/>
      <c r="R12" s="194">
        <f>SUM(S12:AC12)</f>
        <v>0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200"/>
      <c r="AE12" s="201">
        <f>R12+AD12</f>
        <v>0</v>
      </c>
      <c r="AF12" s="195"/>
      <c r="AG12" s="196"/>
    </row>
    <row r="13" spans="1:33" ht="27" customHeight="1">
      <c r="A13" s="204" t="s">
        <v>473</v>
      </c>
      <c r="B13" s="191">
        <v>5</v>
      </c>
      <c r="C13" s="194">
        <f t="shared" ref="C13:N13" si="0">SUM(C9:C12)</f>
        <v>0</v>
      </c>
      <c r="D13" s="194">
        <f t="shared" si="0"/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  <c r="L13" s="194">
        <f t="shared" si="0"/>
        <v>0</v>
      </c>
      <c r="M13" s="194">
        <f t="shared" si="0"/>
        <v>0</v>
      </c>
      <c r="N13" s="194">
        <f t="shared" si="0"/>
        <v>0</v>
      </c>
      <c r="O13" s="334">
        <f>+SUM(O9:O12)</f>
        <v>0</v>
      </c>
      <c r="P13" s="194">
        <f>C13+O13</f>
        <v>0</v>
      </c>
      <c r="Q13" s="205"/>
      <c r="R13" s="194">
        <f>+SUM(R9:R12)</f>
        <v>0</v>
      </c>
      <c r="S13" s="194">
        <f t="shared" ref="S13:AE13" si="1">+SUM(S9:S12)</f>
        <v>0</v>
      </c>
      <c r="T13" s="194">
        <f t="shared" si="1"/>
        <v>0</v>
      </c>
      <c r="U13" s="194">
        <f t="shared" si="1"/>
        <v>0</v>
      </c>
      <c r="V13" s="194">
        <f t="shared" si="1"/>
        <v>0</v>
      </c>
      <c r="W13" s="194">
        <f t="shared" si="1"/>
        <v>0</v>
      </c>
      <c r="X13" s="194">
        <f t="shared" si="1"/>
        <v>0</v>
      </c>
      <c r="Y13" s="194">
        <f t="shared" si="1"/>
        <v>0</v>
      </c>
      <c r="Z13" s="194">
        <f t="shared" si="1"/>
        <v>0</v>
      </c>
      <c r="AA13" s="194">
        <f t="shared" si="1"/>
        <v>0</v>
      </c>
      <c r="AB13" s="194">
        <f t="shared" si="1"/>
        <v>0</v>
      </c>
      <c r="AC13" s="194">
        <f t="shared" si="1"/>
        <v>0</v>
      </c>
      <c r="AD13" s="194">
        <f t="shared" si="1"/>
        <v>0</v>
      </c>
      <c r="AE13" s="194">
        <f t="shared" si="1"/>
        <v>0</v>
      </c>
      <c r="AF13" s="195"/>
      <c r="AG13" s="205"/>
    </row>
    <row r="14" spans="1:33" s="188" customFormat="1">
      <c r="A14" s="206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9"/>
      <c r="P14" s="208"/>
      <c r="Q14" s="214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1"/>
      <c r="AE14" s="211"/>
      <c r="AF14" s="209"/>
      <c r="AG14" s="209"/>
    </row>
    <row r="15" spans="1:33" s="23" customFormat="1">
      <c r="A15" s="212"/>
      <c r="B15" s="213" t="s">
        <v>84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5">
        <f>P13-Ф1!P25-Ф1!P45</f>
        <v>0</v>
      </c>
      <c r="Q15" s="209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>
        <f>AE13-Ф1!Q25-Ф1!Q45</f>
        <v>0</v>
      </c>
      <c r="AF15" s="209"/>
      <c r="AG15" s="209"/>
    </row>
    <row r="16" spans="1:33">
      <c r="A16" s="216" t="s">
        <v>466</v>
      </c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3"/>
      <c r="Q16" s="188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F16" s="11"/>
      <c r="AG16" s="11"/>
    </row>
    <row r="17" spans="1:33">
      <c r="A17" s="219"/>
      <c r="B17" s="220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3"/>
      <c r="Q17" s="188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E17" s="3" t="s">
        <v>105</v>
      </c>
      <c r="AF17" s="11"/>
      <c r="AG17" s="11"/>
    </row>
    <row r="18" spans="1:33" ht="12.75" customHeight="1">
      <c r="A18" s="221"/>
      <c r="B18" s="221" t="s">
        <v>107</v>
      </c>
      <c r="C18" s="749" t="s">
        <v>98</v>
      </c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327"/>
      <c r="R18" s="749" t="s">
        <v>99</v>
      </c>
      <c r="S18" s="749"/>
      <c r="T18" s="749"/>
      <c r="U18" s="749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11"/>
      <c r="AG18" s="11"/>
    </row>
    <row r="19" spans="1:33">
      <c r="A19" s="222"/>
      <c r="B19" s="222"/>
      <c r="C19" s="223" t="s">
        <v>64</v>
      </c>
      <c r="D19" s="26" t="s">
        <v>448</v>
      </c>
      <c r="E19" s="26" t="s">
        <v>449</v>
      </c>
      <c r="F19" s="26" t="s">
        <v>450</v>
      </c>
      <c r="G19" s="26" t="s">
        <v>451</v>
      </c>
      <c r="H19" s="26" t="s">
        <v>452</v>
      </c>
      <c r="I19" s="26" t="s">
        <v>453</v>
      </c>
      <c r="J19" s="26" t="s">
        <v>454</v>
      </c>
      <c r="K19" s="26" t="s">
        <v>455</v>
      </c>
      <c r="L19" s="26" t="s">
        <v>456</v>
      </c>
      <c r="M19" s="335"/>
      <c r="N19" s="335"/>
      <c r="O19" s="223" t="s">
        <v>65</v>
      </c>
      <c r="P19" s="223" t="s">
        <v>66</v>
      </c>
      <c r="Q19" s="329"/>
      <c r="R19" s="223" t="s">
        <v>64</v>
      </c>
      <c r="S19" s="26" t="s">
        <v>448</v>
      </c>
      <c r="T19" s="26" t="s">
        <v>449</v>
      </c>
      <c r="U19" s="26" t="s">
        <v>450</v>
      </c>
      <c r="V19" s="26" t="s">
        <v>451</v>
      </c>
      <c r="W19" s="26" t="s">
        <v>452</v>
      </c>
      <c r="X19" s="26" t="s">
        <v>453</v>
      </c>
      <c r="Y19" s="26" t="s">
        <v>454</v>
      </c>
      <c r="Z19" s="26" t="s">
        <v>455</v>
      </c>
      <c r="AA19" s="26" t="s">
        <v>456</v>
      </c>
      <c r="AB19" s="335"/>
      <c r="AC19" s="335"/>
      <c r="AD19" s="223" t="s">
        <v>65</v>
      </c>
      <c r="AE19" s="223" t="s">
        <v>66</v>
      </c>
      <c r="AF19" s="11"/>
      <c r="AG19" s="11"/>
    </row>
    <row r="20" spans="1:33">
      <c r="A20" s="224" t="s">
        <v>24</v>
      </c>
      <c r="B20" s="191" t="s">
        <v>109</v>
      </c>
      <c r="C20" s="231">
        <f>SUM(D20:N20)</f>
        <v>0</v>
      </c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0"/>
      <c r="P20" s="103">
        <f>C20+O20</f>
        <v>0</v>
      </c>
      <c r="Q20" s="330"/>
      <c r="R20" s="103">
        <f>SUM(S20:AC20)</f>
        <v>0</v>
      </c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6"/>
      <c r="AD20" s="10"/>
      <c r="AE20" s="103">
        <f>R20+AD20</f>
        <v>0</v>
      </c>
      <c r="AF20" s="11"/>
      <c r="AG20" s="11"/>
    </row>
    <row r="21" spans="1:33">
      <c r="A21" s="224" t="s">
        <v>54</v>
      </c>
      <c r="B21" s="198" t="s">
        <v>110</v>
      </c>
      <c r="C21" s="231">
        <f>SUM(D21:N21)</f>
        <v>0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7"/>
      <c r="P21" s="103">
        <f>C21+O21</f>
        <v>0</v>
      </c>
      <c r="Q21" s="330"/>
      <c r="R21" s="103">
        <f>SUM(S21:AC21)</f>
        <v>0</v>
      </c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9"/>
      <c r="AD21" s="227"/>
      <c r="AE21" s="103">
        <f>R21+AD21</f>
        <v>0</v>
      </c>
      <c r="AF21" s="11"/>
      <c r="AG21" s="11"/>
    </row>
    <row r="22" spans="1:33">
      <c r="A22" s="224" t="s">
        <v>55</v>
      </c>
      <c r="B22" s="191" t="s">
        <v>111</v>
      </c>
      <c r="C22" s="231">
        <f>SUM(D22:N22)</f>
        <v>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7"/>
      <c r="P22" s="103">
        <f>C22+O22</f>
        <v>0</v>
      </c>
      <c r="Q22" s="330"/>
      <c r="R22" s="103">
        <f>SUM(S22:AC22)</f>
        <v>0</v>
      </c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9"/>
      <c r="AD22" s="227"/>
      <c r="AE22" s="103">
        <f>R22+AD22</f>
        <v>0</v>
      </c>
      <c r="AF22" s="11"/>
      <c r="AG22" s="11"/>
    </row>
    <row r="23" spans="1:33">
      <c r="A23" s="224" t="s">
        <v>75</v>
      </c>
      <c r="B23" s="198" t="s">
        <v>112</v>
      </c>
      <c r="C23" s="231">
        <f>SUM(D23:N23)</f>
        <v>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103">
        <f>C23+O23</f>
        <v>0</v>
      </c>
      <c r="Q23" s="330"/>
      <c r="R23" s="103">
        <f>SUM(S23:AC23)</f>
        <v>0</v>
      </c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9"/>
      <c r="AD23" s="227"/>
      <c r="AE23" s="103">
        <f>R23+AD23</f>
        <v>0</v>
      </c>
      <c r="AF23" s="11"/>
      <c r="AG23" s="11"/>
    </row>
    <row r="24" spans="1:33">
      <c r="A24" s="224" t="s">
        <v>56</v>
      </c>
      <c r="B24" s="191" t="s">
        <v>113</v>
      </c>
      <c r="C24" s="231">
        <f>SUM(D24:N24)</f>
        <v>0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7"/>
      <c r="P24" s="103">
        <f>C24+O24</f>
        <v>0</v>
      </c>
      <c r="Q24" s="330"/>
      <c r="R24" s="103">
        <f>SUM(S24:AC24)</f>
        <v>0</v>
      </c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27"/>
      <c r="AE24" s="103">
        <f>R24+AD24</f>
        <v>0</v>
      </c>
      <c r="AF24" s="11"/>
      <c r="AG24" s="11"/>
    </row>
    <row r="25" spans="1:33">
      <c r="A25" s="230" t="s">
        <v>85</v>
      </c>
      <c r="B25" s="198" t="s">
        <v>114</v>
      </c>
      <c r="C25" s="231">
        <f>SUM(C20:C24)</f>
        <v>0</v>
      </c>
      <c r="D25" s="231">
        <f t="shared" ref="D25:O25" si="2">SUM(D20:D24)</f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 t="shared" si="2"/>
        <v>0</v>
      </c>
      <c r="I25" s="231">
        <f t="shared" si="2"/>
        <v>0</v>
      </c>
      <c r="J25" s="231">
        <f t="shared" si="2"/>
        <v>0</v>
      </c>
      <c r="K25" s="231">
        <f t="shared" si="2"/>
        <v>0</v>
      </c>
      <c r="L25" s="231">
        <f t="shared" si="2"/>
        <v>0</v>
      </c>
      <c r="M25" s="231">
        <f t="shared" si="2"/>
        <v>0</v>
      </c>
      <c r="N25" s="231">
        <f t="shared" si="2"/>
        <v>0</v>
      </c>
      <c r="O25" s="336">
        <f t="shared" si="2"/>
        <v>0</v>
      </c>
      <c r="P25" s="103">
        <f>SUM(P20:P24)</f>
        <v>0</v>
      </c>
      <c r="Q25" s="330"/>
      <c r="R25" s="103">
        <f>SUM(R20:R24)</f>
        <v>0</v>
      </c>
      <c r="S25" s="103">
        <f t="shared" ref="S25:AE25" si="3">SUM(S20:S24)</f>
        <v>0</v>
      </c>
      <c r="T25" s="103">
        <f t="shared" si="3"/>
        <v>0</v>
      </c>
      <c r="U25" s="103">
        <f t="shared" si="3"/>
        <v>0</v>
      </c>
      <c r="V25" s="103">
        <f t="shared" si="3"/>
        <v>0</v>
      </c>
      <c r="W25" s="103">
        <f t="shared" si="3"/>
        <v>0</v>
      </c>
      <c r="X25" s="103">
        <f t="shared" si="3"/>
        <v>0</v>
      </c>
      <c r="Y25" s="103">
        <f t="shared" si="3"/>
        <v>0</v>
      </c>
      <c r="Z25" s="103">
        <f t="shared" si="3"/>
        <v>0</v>
      </c>
      <c r="AA25" s="103">
        <f t="shared" si="3"/>
        <v>0</v>
      </c>
      <c r="AB25" s="103">
        <f t="shared" si="3"/>
        <v>0</v>
      </c>
      <c r="AC25" s="103">
        <f t="shared" si="3"/>
        <v>0</v>
      </c>
      <c r="AD25" s="103">
        <f t="shared" si="3"/>
        <v>0</v>
      </c>
      <c r="AE25" s="103">
        <f t="shared" si="3"/>
        <v>0</v>
      </c>
      <c r="AF25" s="11"/>
      <c r="AG25" s="11"/>
    </row>
    <row r="26" spans="1:33">
      <c r="A26" s="212"/>
      <c r="B26" s="213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32"/>
      <c r="Q26" s="219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11"/>
      <c r="AG26" s="11"/>
    </row>
    <row r="27" spans="1:33">
      <c r="A27" s="212"/>
      <c r="B27" s="213" t="s">
        <v>84</v>
      </c>
      <c r="C27" s="233">
        <f t="shared" ref="C27:AE27" si="4">C25-C13</f>
        <v>0</v>
      </c>
      <c r="D27" s="233">
        <f t="shared" si="4"/>
        <v>0</v>
      </c>
      <c r="E27" s="233">
        <f t="shared" si="4"/>
        <v>0</v>
      </c>
      <c r="F27" s="233">
        <f t="shared" si="4"/>
        <v>0</v>
      </c>
      <c r="G27" s="233">
        <f t="shared" si="4"/>
        <v>0</v>
      </c>
      <c r="H27" s="233">
        <f t="shared" si="4"/>
        <v>0</v>
      </c>
      <c r="I27" s="233">
        <f t="shared" si="4"/>
        <v>0</v>
      </c>
      <c r="J27" s="233">
        <f t="shared" si="4"/>
        <v>0</v>
      </c>
      <c r="K27" s="233">
        <f t="shared" si="4"/>
        <v>0</v>
      </c>
      <c r="L27" s="233">
        <f t="shared" si="4"/>
        <v>0</v>
      </c>
      <c r="M27" s="233">
        <f t="shared" si="4"/>
        <v>0</v>
      </c>
      <c r="N27" s="233">
        <f t="shared" si="4"/>
        <v>0</v>
      </c>
      <c r="O27" s="233">
        <f t="shared" si="4"/>
        <v>0</v>
      </c>
      <c r="P27" s="234">
        <f t="shared" si="4"/>
        <v>0</v>
      </c>
      <c r="Q27" s="331"/>
      <c r="R27" s="234">
        <f t="shared" si="4"/>
        <v>0</v>
      </c>
      <c r="S27" s="234">
        <f t="shared" si="4"/>
        <v>0</v>
      </c>
      <c r="T27" s="233">
        <f t="shared" si="4"/>
        <v>0</v>
      </c>
      <c r="U27" s="233">
        <f t="shared" si="4"/>
        <v>0</v>
      </c>
      <c r="V27" s="233">
        <f t="shared" si="4"/>
        <v>0</v>
      </c>
      <c r="W27" s="233">
        <f t="shared" si="4"/>
        <v>0</v>
      </c>
      <c r="X27" s="233">
        <f t="shared" si="4"/>
        <v>0</v>
      </c>
      <c r="Y27" s="233">
        <f t="shared" si="4"/>
        <v>0</v>
      </c>
      <c r="Z27" s="233">
        <f t="shared" si="4"/>
        <v>0</v>
      </c>
      <c r="AA27" s="233">
        <f t="shared" si="4"/>
        <v>0</v>
      </c>
      <c r="AB27" s="233">
        <f t="shared" si="4"/>
        <v>0</v>
      </c>
      <c r="AC27" s="233">
        <f t="shared" si="4"/>
        <v>0</v>
      </c>
      <c r="AD27" s="234">
        <f t="shared" si="4"/>
        <v>0</v>
      </c>
      <c r="AE27" s="234">
        <f t="shared" si="4"/>
        <v>0</v>
      </c>
      <c r="AF27" s="11"/>
      <c r="AG27" s="11"/>
    </row>
    <row r="28" spans="1:33">
      <c r="A28" s="18"/>
      <c r="B28" s="235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3"/>
      <c r="Q28" s="188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F28" s="11"/>
      <c r="AG28" s="11"/>
    </row>
    <row r="29" spans="1:33">
      <c r="A29" s="216" t="s">
        <v>467</v>
      </c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3"/>
      <c r="Q29" s="188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E29" s="3" t="s">
        <v>106</v>
      </c>
      <c r="AF29" s="11"/>
      <c r="AG29" s="11"/>
    </row>
    <row r="30" spans="1:33">
      <c r="A30" s="221"/>
      <c r="B30" s="221" t="s">
        <v>107</v>
      </c>
      <c r="C30" s="749" t="s">
        <v>98</v>
      </c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327"/>
      <c r="R30" s="749" t="s">
        <v>99</v>
      </c>
      <c r="S30" s="749"/>
      <c r="T30" s="749"/>
      <c r="U30" s="749"/>
      <c r="V30" s="749"/>
      <c r="W30" s="749"/>
      <c r="X30" s="749"/>
      <c r="Y30" s="749"/>
      <c r="Z30" s="749"/>
      <c r="AA30" s="749"/>
      <c r="AB30" s="749"/>
      <c r="AC30" s="749"/>
      <c r="AD30" s="749"/>
      <c r="AE30" s="749"/>
      <c r="AF30" s="11"/>
      <c r="AG30" s="11"/>
    </row>
    <row r="31" spans="1:33">
      <c r="A31" s="222"/>
      <c r="B31" s="222"/>
      <c r="C31" s="223" t="s">
        <v>64</v>
      </c>
      <c r="D31" s="26" t="s">
        <v>448</v>
      </c>
      <c r="E31" s="26" t="s">
        <v>449</v>
      </c>
      <c r="F31" s="26" t="s">
        <v>450</v>
      </c>
      <c r="G31" s="26" t="s">
        <v>451</v>
      </c>
      <c r="H31" s="26" t="s">
        <v>452</v>
      </c>
      <c r="I31" s="26" t="s">
        <v>453</v>
      </c>
      <c r="J31" s="26" t="s">
        <v>454</v>
      </c>
      <c r="K31" s="26" t="s">
        <v>455</v>
      </c>
      <c r="L31" s="26" t="s">
        <v>456</v>
      </c>
      <c r="M31" s="335"/>
      <c r="N31" s="335"/>
      <c r="O31" s="223" t="s">
        <v>65</v>
      </c>
      <c r="P31" s="223" t="s">
        <v>66</v>
      </c>
      <c r="Q31" s="329"/>
      <c r="R31" s="223" t="s">
        <v>64</v>
      </c>
      <c r="S31" s="26" t="s">
        <v>448</v>
      </c>
      <c r="T31" s="26" t="s">
        <v>449</v>
      </c>
      <c r="U31" s="26" t="s">
        <v>450</v>
      </c>
      <c r="V31" s="26" t="s">
        <v>451</v>
      </c>
      <c r="W31" s="26" t="s">
        <v>452</v>
      </c>
      <c r="X31" s="26" t="s">
        <v>453</v>
      </c>
      <c r="Y31" s="26" t="s">
        <v>454</v>
      </c>
      <c r="Z31" s="26" t="s">
        <v>455</v>
      </c>
      <c r="AA31" s="26" t="s">
        <v>456</v>
      </c>
      <c r="AB31" s="335"/>
      <c r="AC31" s="335"/>
      <c r="AD31" s="223" t="s">
        <v>65</v>
      </c>
      <c r="AE31" s="223" t="s">
        <v>66</v>
      </c>
      <c r="AF31" s="11"/>
      <c r="AG31" s="11"/>
    </row>
    <row r="32" spans="1:33">
      <c r="A32" s="224" t="s">
        <v>41</v>
      </c>
      <c r="B32" s="191" t="s">
        <v>109</v>
      </c>
      <c r="C32" s="231">
        <f>SUM(D32:N32)</f>
        <v>0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337"/>
      <c r="P32" s="103">
        <f>C32+O32</f>
        <v>0</v>
      </c>
      <c r="Q32" s="330"/>
      <c r="R32" s="103">
        <f>SUM(S32:AC32)</f>
        <v>0</v>
      </c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103"/>
      <c r="AE32" s="103">
        <f>R32+AD32</f>
        <v>0</v>
      </c>
      <c r="AF32" s="11"/>
      <c r="AG32" s="11"/>
    </row>
    <row r="33" spans="1:33">
      <c r="A33" s="224" t="s">
        <v>83</v>
      </c>
      <c r="B33" s="198" t="s">
        <v>110</v>
      </c>
      <c r="C33" s="231">
        <f>SUM(D33:N33)</f>
        <v>0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337"/>
      <c r="P33" s="103">
        <f>C33+O33</f>
        <v>0</v>
      </c>
      <c r="Q33" s="330"/>
      <c r="R33" s="103">
        <f>SUM(S33:AC33)</f>
        <v>0</v>
      </c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103"/>
      <c r="AE33" s="103">
        <f>R33+AD33</f>
        <v>0</v>
      </c>
      <c r="AF33" s="11"/>
      <c r="AG33" s="11"/>
    </row>
    <row r="34" spans="1:33">
      <c r="A34" s="230" t="s">
        <v>85</v>
      </c>
      <c r="B34" s="191" t="s">
        <v>111</v>
      </c>
      <c r="C34" s="231">
        <f t="shared" ref="C34:AE34" si="5">SUM(C32:C33)</f>
        <v>0</v>
      </c>
      <c r="D34" s="231">
        <f t="shared" si="5"/>
        <v>0</v>
      </c>
      <c r="E34" s="231">
        <f t="shared" si="5"/>
        <v>0</v>
      </c>
      <c r="F34" s="231">
        <f t="shared" si="5"/>
        <v>0</v>
      </c>
      <c r="G34" s="231">
        <f t="shared" si="5"/>
        <v>0</v>
      </c>
      <c r="H34" s="231">
        <f t="shared" si="5"/>
        <v>0</v>
      </c>
      <c r="I34" s="231">
        <f t="shared" si="5"/>
        <v>0</v>
      </c>
      <c r="J34" s="231">
        <f t="shared" si="5"/>
        <v>0</v>
      </c>
      <c r="K34" s="231">
        <f t="shared" si="5"/>
        <v>0</v>
      </c>
      <c r="L34" s="231">
        <f t="shared" si="5"/>
        <v>0</v>
      </c>
      <c r="M34" s="231">
        <f t="shared" si="5"/>
        <v>0</v>
      </c>
      <c r="N34" s="231">
        <f t="shared" si="5"/>
        <v>0</v>
      </c>
      <c r="O34" s="336">
        <f t="shared" si="5"/>
        <v>0</v>
      </c>
      <c r="P34" s="103">
        <f t="shared" si="5"/>
        <v>0</v>
      </c>
      <c r="Q34" s="330"/>
      <c r="R34" s="103">
        <f t="shared" si="5"/>
        <v>0</v>
      </c>
      <c r="S34" s="103">
        <f t="shared" si="5"/>
        <v>0</v>
      </c>
      <c r="T34" s="103">
        <f t="shared" si="5"/>
        <v>0</v>
      </c>
      <c r="U34" s="103">
        <f t="shared" si="5"/>
        <v>0</v>
      </c>
      <c r="V34" s="103">
        <f t="shared" si="5"/>
        <v>0</v>
      </c>
      <c r="W34" s="103">
        <f t="shared" si="5"/>
        <v>0</v>
      </c>
      <c r="X34" s="103">
        <f t="shared" si="5"/>
        <v>0</v>
      </c>
      <c r="Y34" s="103">
        <f t="shared" si="5"/>
        <v>0</v>
      </c>
      <c r="Z34" s="103">
        <f t="shared" si="5"/>
        <v>0</v>
      </c>
      <c r="AA34" s="103">
        <f t="shared" si="5"/>
        <v>0</v>
      </c>
      <c r="AB34" s="103">
        <f t="shared" si="5"/>
        <v>0</v>
      </c>
      <c r="AC34" s="103">
        <f t="shared" si="5"/>
        <v>0</v>
      </c>
      <c r="AD34" s="103">
        <f t="shared" si="5"/>
        <v>0</v>
      </c>
      <c r="AE34" s="103">
        <f t="shared" si="5"/>
        <v>0</v>
      </c>
      <c r="AF34" s="11"/>
      <c r="AG34" s="11"/>
    </row>
    <row r="35" spans="1:33" s="218" customFormat="1">
      <c r="B35" s="213" t="s">
        <v>84</v>
      </c>
      <c r="C35" s="34">
        <f t="shared" ref="C35:AE35" si="6">C34-C13</f>
        <v>0</v>
      </c>
      <c r="D35" s="34">
        <f t="shared" si="6"/>
        <v>0</v>
      </c>
      <c r="E35" s="34">
        <f t="shared" si="6"/>
        <v>0</v>
      </c>
      <c r="F35" s="34">
        <f t="shared" si="6"/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4">
        <f t="shared" si="6"/>
        <v>0</v>
      </c>
      <c r="O35" s="34">
        <f t="shared" si="6"/>
        <v>0</v>
      </c>
      <c r="P35" s="34">
        <f t="shared" si="6"/>
        <v>0</v>
      </c>
      <c r="Q35" s="332"/>
      <c r="R35" s="34">
        <f t="shared" si="6"/>
        <v>0</v>
      </c>
      <c r="S35" s="34">
        <f t="shared" si="6"/>
        <v>0</v>
      </c>
      <c r="T35" s="34">
        <f t="shared" si="6"/>
        <v>0</v>
      </c>
      <c r="U35" s="34">
        <f t="shared" si="6"/>
        <v>0</v>
      </c>
      <c r="V35" s="34">
        <f t="shared" si="6"/>
        <v>0</v>
      </c>
      <c r="W35" s="34">
        <f t="shared" si="6"/>
        <v>0</v>
      </c>
      <c r="X35" s="34">
        <f t="shared" si="6"/>
        <v>0</v>
      </c>
      <c r="Y35" s="34">
        <f t="shared" si="6"/>
        <v>0</v>
      </c>
      <c r="Z35" s="34">
        <f t="shared" si="6"/>
        <v>0</v>
      </c>
      <c r="AA35" s="34">
        <f t="shared" si="6"/>
        <v>0</v>
      </c>
      <c r="AB35" s="34">
        <f t="shared" si="6"/>
        <v>0</v>
      </c>
      <c r="AC35" s="34">
        <f t="shared" si="6"/>
        <v>0</v>
      </c>
      <c r="AD35" s="34">
        <f t="shared" si="6"/>
        <v>0</v>
      </c>
      <c r="AE35" s="34">
        <f t="shared" si="6"/>
        <v>0</v>
      </c>
    </row>
    <row r="36" spans="1:33" s="218" customFormat="1">
      <c r="B36" s="213" t="s">
        <v>84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>
        <f>Ф1!P25-'15'!P32</f>
        <v>0</v>
      </c>
      <c r="Q36" s="33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>
        <f>Ф1!Q25-'15'!AE32</f>
        <v>0</v>
      </c>
    </row>
    <row r="37" spans="1:33" s="218" customFormat="1">
      <c r="B37" s="213" t="s">
        <v>84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f>Ф1!P45-'15'!P33</f>
        <v>0</v>
      </c>
      <c r="Q37" s="33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>
        <f>Ф1!Q45-'15'!AE33</f>
        <v>0</v>
      </c>
    </row>
    <row r="38" spans="1:33" ht="21" customHeight="1">
      <c r="A38" s="212"/>
      <c r="B38" s="213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3"/>
      <c r="Q38" s="188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F38" s="11"/>
      <c r="AG38" s="11"/>
    </row>
    <row r="39" spans="1:33">
      <c r="A39" s="212"/>
      <c r="B39" s="213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3"/>
      <c r="Q39" s="188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F39" s="11"/>
      <c r="AG39" s="11"/>
    </row>
    <row r="40" spans="1:33">
      <c r="A40" s="212"/>
      <c r="B40" s="213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3"/>
      <c r="Q40" s="188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F40" s="11"/>
      <c r="AG40" s="11"/>
    </row>
  </sheetData>
  <customSheetViews>
    <customSheetView guid="{81D29F22-0945-4735-81E6-26CDBA62C7DA}" scale="70" fitToPage="1" hiddenColumns="1">
      <pane xSplit="1" ySplit="7" topLeftCell="B8" activePane="bottomRight" state="frozen"/>
      <selection pane="bottomRight"/>
      <pageMargins left="0.78740157480314965" right="0.15748031496062992" top="0.23622047244094491" bottom="0.35433070866141736" header="0.15748031496062992" footer="0.23622047244094491"/>
      <pageSetup paperSize="9" scale="10" orientation="portrait" r:id="rId1"/>
      <headerFooter>
        <oddHeader>&amp;R&amp;A</oddHeader>
      </headerFooter>
    </customSheetView>
    <customSheetView guid="{E0BB918B-ACEA-4F4E-8E3C-EB80942F9247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2"/>
      <headerFooter>
        <oddHeader>&amp;R&amp;A</oddHeader>
      </headerFooter>
    </customSheetView>
    <customSheetView guid="{C2B0B36C-1C0B-4123-9A3E-6DB482469241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3"/>
      <headerFooter>
        <oddHeader>&amp;R&amp;A</oddHeader>
      </headerFooter>
    </customSheetView>
    <customSheetView guid="{7A31273F-207E-444E-8C25-D82EFC1D2DE6}" scale="70" fitToPage="1">
      <pane xSplit="1" ySplit="7" topLeftCell="B8" activePane="bottomRight" state="frozen"/>
      <selection pane="bottomRight" activeCell="S20" sqref="S20"/>
      <pageMargins left="0.19685039370078741" right="0.15748031496062992" top="0.25" bottom="0.35433070866141736" header="0.17" footer="0.23622047244094491"/>
      <pageSetup paperSize="9" scale="35" orientation="landscape" r:id="rId4"/>
      <headerFooter>
        <oddHeader>&amp;R&amp;A</oddHeader>
      </headerFooter>
    </customSheetView>
    <customSheetView guid="{C8A39D3E-4B25-4973-B20C-1A54BBA67784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5"/>
      <headerFooter>
        <oddHeader>&amp;R&amp;A</oddHeader>
      </headerFooter>
    </customSheetView>
    <customSheetView guid="{E3262EA8-562E-44B9-BFFB-5EBC5B22F19B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6"/>
      <headerFooter>
        <oddHeader>&amp;R&amp;A</oddHeader>
      </headerFooter>
    </customSheetView>
    <customSheetView guid="{4460BCD8-3C05-426E-9698-F6820D55EEE3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7"/>
      <headerFooter>
        <oddHeader>&amp;R&amp;A</oddHeader>
      </headerFooter>
    </customSheetView>
    <customSheetView guid="{E843BED6-98D2-4548-8F77-8587DAFD58DB}" scale="90" fitToPage="1">
      <pane xSplit="1" ySplit="7" topLeftCell="B32" activePane="bottomRight" state="frozen"/>
      <selection pane="bottomRight" activeCell="A50" sqref="A50"/>
      <pageMargins left="0.19685039370078741" right="0.15748031496062992" top="0.25" bottom="0.35433070866141736" header="0.17" footer="0.23622047244094491"/>
      <pageSetup paperSize="9" scale="37" orientation="landscape" r:id="rId8"/>
      <headerFooter>
        <oddHeader>&amp;R&amp;A</oddHeader>
      </headerFooter>
    </customSheetView>
    <customSheetView guid="{159DED50-27A3-44BF-8DB3-06D9C539FF21}" scale="90" fitToPage="1">
      <pane xSplit="1" ySplit="7" topLeftCell="B32" activePane="bottomRight" state="frozen"/>
      <selection pane="bottomRight" activeCell="A50" sqref="A50"/>
      <pageMargins left="0.19685039370078741" right="0.15748031496062992" top="0.25" bottom="0.35433070866141736" header="0.17" footer="0.23622047244094491"/>
      <pageSetup paperSize="9" scale="37" orientation="landscape" r:id="rId9"/>
      <headerFooter>
        <oddHeader>&amp;R&amp;A</oddHeader>
      </headerFooter>
    </customSheetView>
    <customSheetView guid="{87915686-77E2-4B84-B7FB-E89F8B58248E}" scale="90" fitToPage="1">
      <pane xSplit="1" ySplit="7" topLeftCell="B32" activePane="bottomRight" state="frozen"/>
      <selection pane="bottomRight" activeCell="A50" sqref="A50"/>
      <pageMargins left="0.19685039370078741" right="0.15748031496062992" top="0.25" bottom="0.35433070866141736" header="0.17" footer="0.23622047244094491"/>
      <pageSetup paperSize="9" scale="37" orientation="landscape" r:id="rId10"/>
      <headerFooter>
        <oddHeader>&amp;R&amp;A</oddHeader>
      </headerFooter>
    </customSheetView>
    <customSheetView guid="{89F06BA7-FD3A-4BE9-972C-F223D2D01082}" scale="90" fitToPage="1">
      <pane xSplit="1" ySplit="7" topLeftCell="M23" activePane="bottomRight" state="frozen"/>
      <selection pane="bottomRight" activeCell="Q28" sqref="Q28"/>
      <pageMargins left="0.75" right="0.75" top="1" bottom="1" header="0.5" footer="0.5"/>
      <pageSetup paperSize="9" scale="53" fitToHeight="15" orientation="landscape" r:id="rId11"/>
      <headerFooter alignWithMargins="0">
        <oddFooter>&amp;L&amp;8&amp;F, &amp;A&amp;R&amp;8&amp;P / &amp;N</oddFooter>
      </headerFooter>
    </customSheetView>
    <customSheetView guid="{73EDCEEC-C5B0-4FCF-90FA-174A57C2032F}" scale="90" fitToPage="1">
      <pane xSplit="1" ySplit="7" topLeftCell="B8" activePane="bottomRight" state="frozen"/>
      <selection pane="bottomRight" activeCell="D8" sqref="D8"/>
      <pageMargins left="0.75" right="0.75" top="1" bottom="1" header="0.5" footer="0.5"/>
      <pageSetup paperSize="9" scale="53" fitToHeight="15" orientation="landscape" r:id="rId12"/>
      <headerFooter alignWithMargins="0">
        <oddFooter>&amp;L&amp;8&amp;F, &amp;A&amp;R&amp;8&amp;P / &amp;N</oddFooter>
      </headerFooter>
    </customSheetView>
    <customSheetView guid="{94334BC8-2570-42B8-ADF7-19ADBBFA26CF}" scale="70" fitToPage="1">
      <pane xSplit="1" ySplit="7" topLeftCell="B8" activePane="bottomRight" state="frozen"/>
      <selection pane="bottomRight" activeCell="M45" sqref="M45"/>
      <pageMargins left="0.19685039370078741" right="0.15748031496062992" top="0.25" bottom="0.35433070866141736" header="0.17" footer="0.23622047244094491"/>
      <pageSetup paperSize="9" scale="37" orientation="landscape" r:id="rId13"/>
      <headerFooter>
        <oddHeader>&amp;R&amp;A</oddHeader>
      </headerFooter>
    </customSheetView>
    <customSheetView guid="{843E3735-A41C-45FE-B6BE-B364410D83B8}" scale="80" fitToPage="1">
      <pane xSplit="1" ySplit="7" topLeftCell="B17" activePane="bottomRight" state="frozen"/>
      <selection pane="bottomRight" activeCell="R8" sqref="R8"/>
      <pageMargins left="0.19685039370078741" right="0.15748031496062992" top="0.25" bottom="0.35433070866141736" header="0.17" footer="0.23622047244094491"/>
      <pageSetup paperSize="9" scale="37" orientation="landscape" r:id="rId14"/>
      <headerFooter>
        <oddHeader>&amp;R&amp;A</oddHeader>
      </headerFooter>
    </customSheetView>
    <customSheetView guid="{E2AF14BB-5756-4F81-A3D1-3FDB97C16A82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6" orientation="landscape" r:id="rId15"/>
      <headerFooter>
        <oddHeader>&amp;R&amp;A</oddHeader>
      </headerFooter>
    </customSheetView>
    <customSheetView guid="{BE06D538-290D-4079-93F4-60C05A59A225}" scale="90" fitToPage="1">
      <pane xSplit="1" ySplit="7" topLeftCell="B32" activePane="bottomRight" state="frozen"/>
      <selection pane="bottomRight" activeCell="A50" sqref="A50"/>
      <pageMargins left="0.19685039370078741" right="0.15748031496062992" top="0.25" bottom="0.35433070866141736" header="0.17" footer="0.23622047244094491"/>
      <pageSetup paperSize="9" scale="37" orientation="landscape" r:id="rId16"/>
      <headerFooter>
        <oddHeader>&amp;R&amp;A</oddHeader>
      </headerFooter>
    </customSheetView>
    <customSheetView guid="{8958B95F-87BB-49D0-9D17-E99FA44EF787}" scale="70" showPageBreaks="1" fitToPage="1">
      <pane xSplit="1" ySplit="7" topLeftCell="B6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17"/>
      <headerFooter>
        <oddHeader>&amp;R&amp;A</oddHeader>
      </headerFooter>
    </customSheetView>
    <customSheetView guid="{6E44FAEB-0855-4681-A45E-7FADABB231D2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18"/>
      <headerFooter>
        <oddHeader>&amp;R&amp;A</oddHeader>
      </headerFooter>
    </customSheetView>
    <customSheetView guid="{7E8C0B39-39D5-4096-B875-40BF42C14E0E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19"/>
      <headerFooter>
        <oddHeader>&amp;R&amp;A</oddHeader>
      </headerFooter>
    </customSheetView>
    <customSheetView guid="{CBD9DADC-E79F-4421-8A82-E1F2B688DDC7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20"/>
      <headerFooter>
        <oddHeader>&amp;R&amp;A</oddHeader>
      </headerFooter>
    </customSheetView>
    <customSheetView guid="{2B410D3A-79CA-4E8B-9CF8-5B7CC826175F}" scale="70" fitToPage="1">
      <pane xSplit="1" ySplit="7" topLeftCell="F29" activePane="bottomRight" state="frozen"/>
      <selection pane="bottomRight" activeCell="T17" sqref="T17"/>
      <pageMargins left="0.19685039370078741" right="0.15748031496062992" top="0.25" bottom="0.35433070866141736" header="0.17" footer="0.23622047244094491"/>
      <pageSetup paperSize="9" scale="35" orientation="landscape" r:id="rId21"/>
      <headerFooter>
        <oddHeader>&amp;R&amp;A</oddHeader>
      </headerFooter>
    </customSheetView>
    <customSheetView guid="{C679A073-3AE9-4FC6-92A9-334CBF9E7A2C}" scale="70" showPageBreaks="1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22"/>
      <headerFooter>
        <oddHeader>&amp;R&amp;A</oddHeader>
      </headerFooter>
    </customSheetView>
    <customSheetView guid="{041E904B-4F41-415B-AE95-132E553AADD6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23"/>
      <headerFooter>
        <oddHeader>&amp;R&amp;A</oddHeader>
      </headerFooter>
    </customSheetView>
    <customSheetView guid="{206C269F-A6AD-4642-8668-A679CCE59AC6}" scale="70" fitToPage="1">
      <pane xSplit="1" ySplit="7" topLeftCell="B8" activePane="bottomRight" state="frozen"/>
      <selection pane="bottomRight" activeCell="I35" sqref="I35"/>
      <pageMargins left="0.19685039370078741" right="0.15748031496062992" top="0.25" bottom="0.35433070866141736" header="0.17" footer="0.23622047244094491"/>
      <pageSetup paperSize="9" scale="35" orientation="landscape" r:id="rId24"/>
      <headerFooter>
        <oddHeader>&amp;R&amp;A</oddHeader>
      </headerFooter>
    </customSheetView>
    <customSheetView guid="{362EDAC2-EB25-4F5D-8336-31886027AAFB}" scale="70" fitToPage="1">
      <pane xSplit="1" ySplit="7" topLeftCell="B8" activePane="bottomRight" state="frozen"/>
      <selection pane="bottomRight" activeCell="I92" sqref="I92"/>
      <pageMargins left="0.19685039370078741" right="0.15748031496062992" top="0.25" bottom="0.35433070866141736" header="0.17" footer="0.23622047244094491"/>
      <pageSetup paperSize="9" scale="35" orientation="landscape" r:id="rId25"/>
      <headerFooter>
        <oddHeader>&amp;R&amp;A</oddHeader>
      </headerFooter>
    </customSheetView>
    <customSheetView guid="{6B7697D3-444F-4B6E-9B68-E1CCEF2E3090}" scale="70" fitToPage="1">
      <pane xSplit="1" ySplit="7" topLeftCell="B8" activePane="bottomRight" state="frozen"/>
      <selection pane="bottomRight" activeCell="A3" sqref="A3"/>
      <pageMargins left="0.19685039370078741" right="0.15748031496062992" top="0.25" bottom="0.35433070866141736" header="0.17" footer="0.23622047244094491"/>
      <pageSetup paperSize="9" scale="35" orientation="landscape" r:id="rId26"/>
      <headerFooter>
        <oddHeader>&amp;R&amp;A</oddHeader>
      </headerFooter>
    </customSheetView>
  </customSheetViews>
  <mergeCells count="6">
    <mergeCell ref="C7:P7"/>
    <mergeCell ref="R7:AE7"/>
    <mergeCell ref="C18:P18"/>
    <mergeCell ref="R18:AE18"/>
    <mergeCell ref="C30:P30"/>
    <mergeCell ref="R30:AE30"/>
  </mergeCells>
  <pageMargins left="0.78740157480314965" right="0.15748031496062992" top="0.23622047244094491" bottom="0.35433070866141736" header="0.15748031496062992" footer="0.23622047244094491"/>
  <pageSetup paperSize="9" scale="25" orientation="portrait" r:id="rId27"/>
  <headerFooter>
    <oddHeader>&amp;R&amp;A</oddHeader>
  </headerFooter>
  <ignoredErrors>
    <ignoredError sqref="B20:B25 B32:B34 B9:B10" numberStoredAsText="1"/>
    <ignoredError sqref="P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Ф1</vt:lpstr>
      <vt:lpstr>Ф2</vt:lpstr>
      <vt:lpstr>Ф3</vt:lpstr>
      <vt:lpstr>Ф4</vt:lpstr>
      <vt:lpstr>10</vt:lpstr>
      <vt:lpstr>11</vt:lpstr>
      <vt:lpstr>12</vt:lpstr>
      <vt:lpstr>50</vt:lpstr>
      <vt:lpstr>15</vt:lpstr>
      <vt:lpstr>17</vt:lpstr>
      <vt:lpstr>19</vt:lpstr>
      <vt:lpstr>22</vt:lpstr>
      <vt:lpstr>Лист1</vt:lpstr>
      <vt:lpstr>'50'!Заголовки_для_печати</vt:lpstr>
      <vt:lpstr>Ф4!Заголовки_для_печати</vt:lpstr>
      <vt:lpstr>'50'!Область_печати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Siloch</dc:creator>
  <cp:lastModifiedBy>Арай Сарниязова</cp:lastModifiedBy>
  <cp:lastPrinted>2019-07-22T12:46:21Z</cp:lastPrinted>
  <dcterms:created xsi:type="dcterms:W3CDTF">2007-11-14T10:21:26Z</dcterms:created>
  <dcterms:modified xsi:type="dcterms:W3CDTF">2019-07-25T10:30:17Z</dcterms:modified>
</cp:coreProperties>
</file>