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30" activeTab="0"/>
  </bookViews>
  <sheets>
    <sheet name="ф1(06)" sheetId="1" r:id="rId1"/>
    <sheet name="ф2(6)" sheetId="2" r:id="rId2"/>
    <sheet name="ф3(6)" sheetId="3" r:id="rId3"/>
    <sheet name="ф4(06)" sheetId="4" r:id="rId4"/>
  </sheets>
  <externalReferences>
    <externalReference r:id="rId7"/>
  </externalReferences>
  <definedNames>
    <definedName name="_SUB2" localSheetId="1">'ф2(6)'!$C$1</definedName>
    <definedName name="_SUB6" localSheetId="3">'ф4(06)'!$J$1</definedName>
    <definedName name="sub1004523621" localSheetId="1">'ф2(6)'!$C$2</definedName>
  </definedNames>
  <calcPr fullCalcOnLoad="1"/>
</workbook>
</file>

<file path=xl/sharedStrings.xml><?xml version="1.0" encoding="utf-8"?>
<sst xmlns="http://schemas.openxmlformats.org/spreadsheetml/2006/main" count="332" uniqueCount="216">
  <si>
    <t>Приложение 2</t>
  </si>
  <si>
    <t>к приказу Министра финансов</t>
  </si>
  <si>
    <t>Республики Казахстан</t>
  </si>
  <si>
    <t>от 28 июня 2017 года № 404</t>
  </si>
  <si>
    <t>Форма</t>
  </si>
  <si>
    <t>Бухгалтерский баланс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</si>
  <si>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</si>
  <si>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</si>
  <si>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</si>
  <si>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</si>
  <si>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</si>
  <si>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</si>
  <si>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</si>
  <si>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</si>
  <si>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</si>
  <si>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</si>
  <si>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</si>
  <si>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</si>
  <si>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</si>
  <si>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</si>
  <si>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</si>
  <si>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</si>
  <si>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</si>
  <si>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</si>
  <si>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</si>
  <si>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</si>
  <si>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</si>
  <si>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</si>
  <si>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</si>
  <si>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</si>
  <si>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</si>
  <si>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</si>
  <si>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</si>
  <si>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</si>
  <si>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</si>
  <si>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</si>
  <si>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</si>
  <si>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</si>
  <si>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</si>
  <si>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</si>
  <si>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</si>
  <si>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</si>
  <si>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</si>
  <si>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</si>
  <si>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</si>
  <si>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</si>
  <si>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</si>
  <si>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</si>
  <si>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</si>
  <si>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</si>
  <si>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</si>
  <si>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</si>
  <si>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</si>
  <si>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</si>
  <si>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</si>
  <si>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</si>
  <si>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</si>
  <si>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</si>
  <si>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</si>
  <si>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</si>
  <si>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</si>
  <si>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</si>
  <si>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</si>
  <si>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</si>
  <si>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</si>
  <si>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</t>
  </si>
  <si>
    <t>Главный бухгалтер</t>
  </si>
  <si>
    <t>Приложение 3</t>
  </si>
  <si>
    <t>Отчет о прибылях и убытках</t>
  </si>
  <si>
    <t>Наименование показателей</t>
  </si>
  <si>
    <t>За отчетный период</t>
  </si>
  <si>
    <t>За предыдущий период (аналогичный период)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</si>
  <si>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</si>
  <si>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</si>
  <si>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</si>
  <si>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</si>
  <si>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</si>
  <si>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</si>
  <si>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</si>
  <si>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</si>
  <si>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</si>
  <si>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</si>
  <si>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</si>
  <si>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</si>
  <si>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</si>
  <si>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</si>
  <si>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</si>
  <si>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</si>
  <si>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</si>
  <si>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</si>
  <si>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</si>
  <si>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</si>
  <si>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</si>
  <si>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</si>
  <si>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</si>
  <si>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нали-чии для продажи</t>
  </si>
  <si>
    <t>-</t>
  </si>
  <si>
    <t>Доля в прочей совокупной прибыли (убытке) ассоции-рованных организаций и совместной деятельности, учитываемых по методу долевого участия</t>
  </si>
  <si>
    <t>Актуарные прибыли (убытки) по пенсионным обяза-тельствам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</si>
  <si>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</si>
  <si>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</si>
  <si>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</si>
  <si>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опе-рации</t>
  </si>
  <si>
    <t>Прочие компоненты прочей совокупной прибыли</t>
  </si>
  <si>
    <t>Корректировка при реклассификации в составе прибы-ли (убытка)</t>
  </si>
  <si>
    <t>Налоговый эффект компонентов прочей совокупной прибыли</t>
  </si>
  <si>
    <t xml:space="preserve">Общая совокупная прибыль(строка 300 + строка 400)
</t>
  </si>
  <si>
    <t>Приложение 4</t>
  </si>
  <si>
    <t>Отчет о движении денежных средств (прямой метод)</t>
  </si>
  <si>
    <t xml:space="preserve">                          </t>
  </si>
  <si>
    <t>тыс.тенге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</si>
  <si>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</si>
  <si>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</si>
  <si>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</si>
  <si>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</si>
  <si>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</si>
  <si>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</si>
  <si>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</si>
  <si>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</si>
  <si>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</si>
  <si>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</si>
  <si>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</si>
  <si>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</si>
  <si>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</si>
  <si>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</si>
  <si>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</si>
  <si>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</si>
  <si>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</si>
  <si>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</si>
  <si>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</si>
  <si>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</si>
  <si>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</si>
  <si>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</si>
  <si>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</si>
  <si>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</si>
  <si>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</si>
  <si>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</si>
  <si>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</si>
  <si>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</si>
  <si>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</si>
  <si>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</si>
  <si>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</si>
  <si>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</si>
  <si>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</si>
  <si>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</si>
  <si>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</si>
  <si>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</si>
  <si>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</si>
  <si>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</si>
  <si>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</si>
  <si>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</si>
  <si>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</si>
  <si>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</si>
  <si>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</si>
  <si>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</si>
  <si>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</si>
  <si>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</si>
  <si>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</si>
  <si>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</si>
  <si>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</si>
  <si>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</si>
  <si>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</si>
  <si>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</si>
  <si>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</si>
  <si>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</si>
  <si>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Приложение 6</t>
  </si>
  <si>
    <t>от 28 июня 2017 года №404</t>
  </si>
  <si>
    <t>АО "Мангистауская региональная электросетевая компания"</t>
  </si>
  <si>
    <t>Отчет об изменениях в капитале</t>
  </si>
  <si>
    <t>МСБУ 1.97(б),(в)</t>
  </si>
  <si>
    <t xml:space="preserve">Уставный капитал </t>
  </si>
  <si>
    <t>Дополнительно оплаченный капитал</t>
  </si>
  <si>
    <t>Резерв по пересчету  иностранной валюты</t>
  </si>
  <si>
    <t>Резерв по переоценке основных средств</t>
  </si>
  <si>
    <t>Резерв по переоценке инвестиций</t>
  </si>
  <si>
    <t>Резерв хеджирования</t>
  </si>
  <si>
    <t>Прочий резервный капитал</t>
  </si>
  <si>
    <t>Связанный с акционерами материнской компании</t>
  </si>
  <si>
    <t>Доля меньшинства</t>
  </si>
  <si>
    <t>Итого</t>
  </si>
  <si>
    <t>KZT000</t>
  </si>
  <si>
    <t xml:space="preserve">Сальдо на 1 января 2020 года  </t>
  </si>
  <si>
    <t>МСБУ 1.96(б)</t>
  </si>
  <si>
    <t xml:space="preserve">Прибыль/(убыток) по инвестициям,  имеющимся в наличии для продажи </t>
  </si>
  <si>
    <t>Прибыль/(убыток) по эффективной части инструмента хеджирования</t>
  </si>
  <si>
    <t xml:space="preserve">Курсовые разницы, возникающие по переводу операций в иностранной валюте </t>
  </si>
  <si>
    <t>МСБУ 1.96 (б)</t>
  </si>
  <si>
    <t xml:space="preserve">Переоценка основных средств </t>
  </si>
  <si>
    <t>Связанный подоходный налог</t>
  </si>
  <si>
    <t xml:space="preserve">Итого доход (расход), признанный напрямую в собственном капитале </t>
  </si>
  <si>
    <t>Перенос (за вычетом любых связанных налогов):</t>
  </si>
  <si>
    <t>МСФО 7.20(a), [МСБУ 32.94(л)]</t>
  </si>
  <si>
    <t>Перенос прибыли/убытка по хеджированию денежных потоков на прибыль/убыток отчетного периода</t>
  </si>
  <si>
    <t>МСФО 7.20(a) , МСБУ 32.94(k)]</t>
  </si>
  <si>
    <t>Перенос на прибыль или убытки резерва по переоценке при продаже и обесценении инвестиций, имеющихся в наличии для продажи</t>
  </si>
  <si>
    <t xml:space="preserve">Амортизация резерва по переоценке основных средств </t>
  </si>
  <si>
    <t xml:space="preserve">Прочее </t>
  </si>
  <si>
    <t>МСБУ 1.96(a)</t>
  </si>
  <si>
    <t>МСБУ 1.96(в)</t>
  </si>
  <si>
    <t>Итого признанные доходы и расходы</t>
  </si>
  <si>
    <t>МСБУ 1.97(a)</t>
  </si>
  <si>
    <t xml:space="preserve">Взносы в уставной капитал </t>
  </si>
  <si>
    <t>Выпуск акций для инвестиций, полученных от Правительства</t>
  </si>
  <si>
    <t>Обратный выкуп собственных акций</t>
  </si>
  <si>
    <t>Опцион на покупку акций</t>
  </si>
  <si>
    <t xml:space="preserve">Изменение доли участия в дочерних организациях </t>
  </si>
  <si>
    <t xml:space="preserve"> Приобретение дочерних организаций</t>
  </si>
  <si>
    <t xml:space="preserve">Сделки с акционером, действующим в качестве акционера </t>
  </si>
  <si>
    <t>Выплата дивидендов</t>
  </si>
  <si>
    <t>Прочее</t>
  </si>
  <si>
    <r>
      <t>Д</t>
    </r>
    <r>
      <rPr>
        <b/>
        <sz val="8"/>
        <color indexed="19"/>
        <rFont val="Arial"/>
        <family val="2"/>
      </rPr>
      <t>оход (убыток) за период</t>
    </r>
  </si>
  <si>
    <t>Сальдо на 30 июня 2020 года</t>
  </si>
  <si>
    <t>Сальдо на  30 июня  2019 года.</t>
  </si>
  <si>
    <t xml:space="preserve">Сальдо на 1 января 2019 года  </t>
  </si>
  <si>
    <t>за 6 месяцев, закончившихся 30 июня 2020 года</t>
  </si>
  <si>
    <t>по состоянию на 30 июня 2020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</si>
</sst>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(* #,##0_);_(* \(#,##0\);_(* &quot;-&quot;??_);_(@_)"/>
    <numFmt numFmtId="173" formatCode="#,##0.0000"/>
    <numFmt numFmtId="174" formatCode="_-* #,##0_р_._-;\-* #,##0_р_._-;_-* &quot;-&quot;??_р_._-;_-@_-"/>
    <numFmt numFmtId="175" formatCode="_-* #,##0.000_р_._-;\-* #,##0.000_р_._-;_-* &quot;-&quot;??_р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yr"/>
      <family val="0"/>
    </font>
    <font>
      <sz val="16"/>
      <name val="Times New Roman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 Cyr"/>
      <family val="0"/>
    </font>
    <font>
      <i/>
      <sz val="9"/>
      <name val="Arial"/>
      <family val="2"/>
    </font>
    <font>
      <sz val="14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b/>
      <sz val="9"/>
      <color indexed="9"/>
      <name val="Arial"/>
      <family val="2"/>
    </font>
    <font>
      <sz val="8"/>
      <color indexed="19"/>
      <name val="Arial"/>
      <family val="2"/>
    </font>
    <font>
      <b/>
      <sz val="8"/>
      <color indexed="19"/>
      <name val="Arial"/>
      <family val="2"/>
    </font>
    <font>
      <sz val="10"/>
      <color indexed="19"/>
      <name val="Arial Cyr"/>
      <family val="0"/>
    </font>
    <font>
      <b/>
      <sz val="9"/>
      <color indexed="1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8"/>
      <color indexed="56"/>
      <name val="Arial"/>
      <family val="2"/>
    </font>
    <font>
      <b/>
      <sz val="10"/>
      <color indexed="1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7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0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" fillId="0" borderId="0" applyNumberFormat="0" applyFill="0" applyBorder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58" fillId="31" borderId="8" applyNumberFormat="0" applyFont="0" applyAlignment="0" applyProtection="0"/>
    <xf numFmtId="9" fontId="58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6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3" fontId="8" fillId="0" borderId="10" xfId="70" applyNumberFormat="1" applyFont="1" applyFill="1" applyBorder="1" applyAlignment="1">
      <alignment horizontal="center" vertical="center"/>
    </xf>
    <xf numFmtId="3" fontId="8" fillId="0" borderId="11" xfId="7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10" fillId="0" borderId="13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3" fontId="8" fillId="0" borderId="14" xfId="57" applyNumberFormat="1" applyFont="1" applyBorder="1" applyAlignment="1">
      <alignment horizontal="center" wrapText="1"/>
      <protection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vertical="top" wrapText="1"/>
    </xf>
    <xf numFmtId="3" fontId="10" fillId="0" borderId="11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left"/>
    </xf>
    <xf numFmtId="3" fontId="9" fillId="0" borderId="11" xfId="0" applyNumberFormat="1" applyFont="1" applyBorder="1" applyAlignment="1">
      <alignment horizontal="center" vertical="top" wrapText="1"/>
    </xf>
    <xf numFmtId="4" fontId="5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172" fontId="5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9" fillId="0" borderId="13" xfId="0" applyNumberFormat="1" applyFont="1" applyBorder="1" applyAlignment="1">
      <alignment vertical="top" wrapText="1"/>
    </xf>
    <xf numFmtId="3" fontId="9" fillId="0" borderId="13" xfId="0" applyNumberFormat="1" applyFont="1" applyBorder="1" applyAlignment="1">
      <alignment vertical="top"/>
    </xf>
    <xf numFmtId="0" fontId="12" fillId="0" borderId="0" xfId="0" applyFont="1" applyAlignment="1">
      <alignment/>
    </xf>
    <xf numFmtId="0" fontId="76" fillId="0" borderId="0" xfId="0" applyFont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3" fontId="13" fillId="0" borderId="10" xfId="57" applyNumberFormat="1" applyFont="1" applyBorder="1" applyAlignment="1">
      <alignment horizontal="center" vertical="center" wrapText="1"/>
      <protection/>
    </xf>
    <xf numFmtId="3" fontId="13" fillId="0" borderId="10" xfId="71" applyNumberFormat="1" applyFont="1" applyFill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3" fontId="15" fillId="0" borderId="17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vertical="center" wrapText="1"/>
    </xf>
    <xf numFmtId="3" fontId="15" fillId="0" borderId="19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13" fillId="0" borderId="16" xfId="0" applyFont="1" applyBorder="1" applyAlignment="1">
      <alignment/>
    </xf>
    <xf numFmtId="0" fontId="6" fillId="0" borderId="20" xfId="0" applyFont="1" applyBorder="1" applyAlignment="1">
      <alignment vertical="top" wrapText="1"/>
    </xf>
    <xf numFmtId="3" fontId="15" fillId="0" borderId="21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3" fontId="15" fillId="0" borderId="23" xfId="0" applyNumberFormat="1" applyFont="1" applyBorder="1" applyAlignment="1">
      <alignment horizontal="center" vertical="top" wrapText="1"/>
    </xf>
    <xf numFmtId="3" fontId="6" fillId="0" borderId="23" xfId="0" applyNumberFormat="1" applyFont="1" applyBorder="1" applyAlignment="1">
      <alignment horizontal="center" vertical="top" wrapText="1"/>
    </xf>
    <xf numFmtId="0" fontId="5" fillId="0" borderId="22" xfId="0" applyFont="1" applyBorder="1" applyAlignment="1">
      <alignment/>
    </xf>
    <xf numFmtId="0" fontId="77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77" fillId="0" borderId="24" xfId="0" applyFont="1" applyBorder="1" applyAlignment="1">
      <alignment wrapText="1"/>
    </xf>
    <xf numFmtId="3" fontId="6" fillId="0" borderId="25" xfId="0" applyNumberFormat="1" applyFont="1" applyBorder="1" applyAlignment="1">
      <alignment horizontal="center" vertical="top" wrapText="1"/>
    </xf>
    <xf numFmtId="0" fontId="0" fillId="0" borderId="26" xfId="0" applyBorder="1" applyAlignment="1">
      <alignment/>
    </xf>
    <xf numFmtId="0" fontId="78" fillId="0" borderId="16" xfId="0" applyFont="1" applyBorder="1" applyAlignment="1">
      <alignment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" fontId="17" fillId="0" borderId="0" xfId="55" applyNumberFormat="1" applyFont="1" applyAlignment="1">
      <alignment horizontal="right" vertical="top" wrapText="1"/>
      <protection/>
    </xf>
    <xf numFmtId="0" fontId="18" fillId="0" borderId="0" xfId="0" applyFont="1" applyAlignment="1">
      <alignment/>
    </xf>
    <xf numFmtId="4" fontId="17" fillId="0" borderId="0" xfId="58" applyNumberFormat="1" applyFont="1" applyAlignment="1">
      <alignment horizontal="right" vertical="top" wrapText="1"/>
      <protection/>
    </xf>
    <xf numFmtId="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right"/>
    </xf>
    <xf numFmtId="0" fontId="22" fillId="0" borderId="14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0" fontId="22" fillId="0" borderId="27" xfId="0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28" xfId="0" applyFont="1" applyBorder="1" applyAlignment="1">
      <alignment horizontal="center" vertical="center" wrapText="1"/>
    </xf>
    <xf numFmtId="3" fontId="25" fillId="0" borderId="14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 wrapText="1"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horizontal="center" vertical="center" wrapText="1"/>
    </xf>
    <xf numFmtId="3" fontId="25" fillId="0" borderId="29" xfId="0" applyNumberFormat="1" applyFont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/>
    </xf>
    <xf numFmtId="3" fontId="25" fillId="0" borderId="14" xfId="57" applyNumberFormat="1" applyFont="1" applyBorder="1" applyAlignment="1">
      <alignment horizontal="center" vertical="center" wrapText="1"/>
      <protection/>
    </xf>
    <xf numFmtId="3" fontId="25" fillId="0" borderId="12" xfId="57" applyNumberFormat="1" applyFont="1" applyBorder="1" applyAlignment="1">
      <alignment horizontal="center" vertical="center" wrapText="1"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3" fontId="22" fillId="0" borderId="3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3" fontId="22" fillId="0" borderId="29" xfId="0" applyNumberFormat="1" applyFont="1" applyBorder="1" applyAlignment="1">
      <alignment horizontal="center" vertical="center" wrapText="1"/>
    </xf>
    <xf numFmtId="0" fontId="22" fillId="0" borderId="32" xfId="0" applyFont="1" applyBorder="1" applyAlignment="1">
      <alignment vertical="center" wrapText="1"/>
    </xf>
    <xf numFmtId="0" fontId="22" fillId="0" borderId="33" xfId="0" applyFont="1" applyBorder="1" applyAlignment="1">
      <alignment horizontal="center" vertical="center" wrapText="1"/>
    </xf>
    <xf numFmtId="3" fontId="22" fillId="0" borderId="33" xfId="0" applyNumberFormat="1" applyFont="1" applyBorder="1" applyAlignment="1">
      <alignment horizontal="center" vertical="center" wrapText="1"/>
    </xf>
    <xf numFmtId="3" fontId="22" fillId="0" borderId="32" xfId="0" applyNumberFormat="1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top" wrapText="1"/>
    </xf>
    <xf numFmtId="3" fontId="25" fillId="0" borderId="14" xfId="57" applyNumberFormat="1" applyFont="1" applyBorder="1" applyAlignment="1">
      <alignment horizontal="center" vertical="center"/>
      <protection/>
    </xf>
    <xf numFmtId="3" fontId="0" fillId="0" borderId="14" xfId="57" applyNumberFormat="1" applyFont="1" applyBorder="1" applyAlignment="1">
      <alignment horizontal="center" vertical="center"/>
      <protection/>
    </xf>
    <xf numFmtId="3" fontId="0" fillId="0" borderId="14" xfId="57" applyNumberFormat="1" applyFont="1" applyBorder="1" applyAlignment="1">
      <alignment horizontal="center" vertical="center"/>
      <protection/>
    </xf>
    <xf numFmtId="3" fontId="0" fillId="0" borderId="14" xfId="57" applyNumberFormat="1" applyFont="1" applyBorder="1" applyAlignment="1">
      <alignment horizontal="center"/>
      <protection/>
    </xf>
    <xf numFmtId="3" fontId="22" fillId="0" borderId="14" xfId="0" applyNumberFormat="1" applyFont="1" applyBorder="1" applyAlignment="1">
      <alignment horizontal="center" vertical="top" wrapText="1"/>
    </xf>
    <xf numFmtId="3" fontId="22" fillId="0" borderId="29" xfId="0" applyNumberFormat="1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center" wrapText="1"/>
    </xf>
    <xf numFmtId="3" fontId="22" fillId="0" borderId="27" xfId="0" applyNumberFormat="1" applyFont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 vertical="center" wrapText="1"/>
    </xf>
    <xf numFmtId="3" fontId="22" fillId="0" borderId="28" xfId="0" applyNumberFormat="1" applyFont="1" applyBorder="1" applyAlignment="1">
      <alignment horizontal="center" vertical="center" wrapText="1"/>
    </xf>
    <xf numFmtId="3" fontId="22" fillId="0" borderId="22" xfId="0" applyNumberFormat="1" applyFont="1" applyBorder="1" applyAlignment="1">
      <alignment horizontal="center" vertical="center" wrapText="1"/>
    </xf>
    <xf numFmtId="3" fontId="26" fillId="0" borderId="0" xfId="33" applyNumberFormat="1" applyFont="1" applyAlignment="1">
      <alignment horizontal="center" vertical="center" wrapText="1"/>
      <protection/>
    </xf>
    <xf numFmtId="3" fontId="26" fillId="0" borderId="18" xfId="33" applyNumberFormat="1" applyFont="1" applyBorder="1" applyAlignment="1">
      <alignment horizontal="center" vertical="center" wrapText="1"/>
      <protection/>
    </xf>
    <xf numFmtId="3" fontId="26" fillId="0" borderId="28" xfId="33" applyNumberFormat="1" applyFont="1" applyBorder="1" applyAlignment="1">
      <alignment vertical="center" wrapText="1"/>
      <protection/>
    </xf>
    <xf numFmtId="3" fontId="26" fillId="0" borderId="22" xfId="33" applyNumberFormat="1" applyFont="1" applyBorder="1" applyAlignment="1">
      <alignment vertical="center" wrapText="1"/>
      <protection/>
    </xf>
    <xf numFmtId="3" fontId="26" fillId="0" borderId="30" xfId="33" applyNumberFormat="1" applyFont="1" applyBorder="1" applyAlignment="1">
      <alignment horizontal="center" vertical="center" wrapText="1"/>
      <protection/>
    </xf>
    <xf numFmtId="3" fontId="26" fillId="0" borderId="26" xfId="33" applyNumberFormat="1" applyFont="1" applyBorder="1" applyAlignment="1">
      <alignment horizontal="center" vertical="center" wrapText="1"/>
      <protection/>
    </xf>
    <xf numFmtId="3" fontId="21" fillId="0" borderId="16" xfId="0" applyNumberFormat="1" applyFont="1" applyBorder="1" applyAlignment="1">
      <alignment horizontal="center" vertical="center" wrapText="1"/>
    </xf>
    <xf numFmtId="3" fontId="22" fillId="0" borderId="34" xfId="0" applyNumberFormat="1" applyFont="1" applyBorder="1" applyAlignment="1">
      <alignment horizontal="center" vertical="center" wrapText="1"/>
    </xf>
    <xf numFmtId="3" fontId="0" fillId="0" borderId="28" xfId="57" applyNumberFormat="1" applyFont="1" applyBorder="1" applyAlignment="1" quotePrefix="1">
      <alignment horizontal="center" vertical="center"/>
      <protection/>
    </xf>
    <xf numFmtId="3" fontId="0" fillId="0" borderId="30" xfId="57" applyNumberFormat="1" applyFont="1" applyBorder="1" applyAlignment="1">
      <alignment horizontal="center" vertical="center"/>
      <protection/>
    </xf>
    <xf numFmtId="0" fontId="22" fillId="0" borderId="35" xfId="0" applyFont="1" applyBorder="1" applyAlignment="1">
      <alignment vertical="center" wrapText="1"/>
    </xf>
    <xf numFmtId="0" fontId="22" fillId="0" borderId="35" xfId="0" applyFont="1" applyBorder="1" applyAlignment="1">
      <alignment horizontal="center" vertical="center" wrapText="1"/>
    </xf>
    <xf numFmtId="3" fontId="22" fillId="0" borderId="36" xfId="0" applyNumberFormat="1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4" fontId="27" fillId="0" borderId="0" xfId="59" applyNumberFormat="1" applyFont="1" applyAlignment="1">
      <alignment horizontal="right" vertical="top" wrapText="1"/>
      <protection/>
    </xf>
    <xf numFmtId="0" fontId="25" fillId="0" borderId="0" xfId="0" applyFont="1" applyAlignment="1">
      <alignment/>
    </xf>
    <xf numFmtId="4" fontId="27" fillId="0" borderId="0" xfId="54" applyNumberFormat="1" applyFont="1" applyAlignment="1">
      <alignment horizontal="right" vertical="top" wrapText="1"/>
      <protection/>
    </xf>
    <xf numFmtId="0" fontId="8" fillId="0" borderId="0" xfId="0" applyFont="1" applyAlignment="1">
      <alignment/>
    </xf>
    <xf numFmtId="173" fontId="27" fillId="0" borderId="0" xfId="60" applyNumberFormat="1" applyFont="1" applyAlignment="1">
      <alignment horizontal="right" vertical="top" wrapText="1"/>
      <protection/>
    </xf>
    <xf numFmtId="173" fontId="0" fillId="0" borderId="0" xfId="0" applyNumberFormat="1" applyAlignment="1">
      <alignment/>
    </xf>
    <xf numFmtId="0" fontId="28" fillId="0" borderId="0" xfId="0" applyFont="1" applyAlignment="1">
      <alignment/>
    </xf>
    <xf numFmtId="0" fontId="0" fillId="0" borderId="0" xfId="56">
      <alignment/>
      <protection/>
    </xf>
    <xf numFmtId="0" fontId="0" fillId="0" borderId="0" xfId="56" applyAlignment="1">
      <alignment horizontal="right"/>
      <protection/>
    </xf>
    <xf numFmtId="0" fontId="29" fillId="0" borderId="0" xfId="56" applyFont="1">
      <alignment/>
      <protection/>
    </xf>
    <xf numFmtId="0" fontId="30" fillId="0" borderId="0" xfId="56" applyFont="1">
      <alignment/>
      <protection/>
    </xf>
    <xf numFmtId="0" fontId="30" fillId="0" borderId="0" xfId="56" applyFont="1" applyAlignment="1">
      <alignment horizontal="left"/>
      <protection/>
    </xf>
    <xf numFmtId="0" fontId="25" fillId="0" borderId="0" xfId="56" applyFont="1">
      <alignment/>
      <protection/>
    </xf>
    <xf numFmtId="0" fontId="32" fillId="0" borderId="0" xfId="56" applyFont="1" applyAlignment="1">
      <alignment horizontal="left" wrapText="1"/>
      <protection/>
    </xf>
    <xf numFmtId="0" fontId="0" fillId="0" borderId="0" xfId="56" applyFont="1">
      <alignment/>
      <protection/>
    </xf>
    <xf numFmtId="0" fontId="33" fillId="0" borderId="10" xfId="56" applyFont="1" applyBorder="1" applyAlignment="1">
      <alignment horizontal="center" wrapText="1"/>
      <protection/>
    </xf>
    <xf numFmtId="0" fontId="33" fillId="0" borderId="10" xfId="56" applyFont="1" applyBorder="1" applyAlignment="1">
      <alignment vertical="top" wrapText="1"/>
      <protection/>
    </xf>
    <xf numFmtId="0" fontId="33" fillId="0" borderId="10" xfId="56" applyFont="1" applyBorder="1" applyAlignment="1">
      <alignment horizontal="left" wrapText="1" indent="1"/>
      <protection/>
    </xf>
    <xf numFmtId="0" fontId="36" fillId="0" borderId="10" xfId="56" applyFont="1" applyBorder="1" applyAlignment="1">
      <alignment horizontal="left" wrapText="1"/>
      <protection/>
    </xf>
    <xf numFmtId="0" fontId="34" fillId="0" borderId="10" xfId="56" applyFont="1" applyBorder="1" applyAlignment="1" quotePrefix="1">
      <alignment horizontal="left" wrapText="1"/>
      <protection/>
    </xf>
    <xf numFmtId="174" fontId="14" fillId="0" borderId="10" xfId="72" applyNumberFormat="1" applyFont="1" applyBorder="1" applyAlignment="1">
      <alignment vertical="center" wrapText="1"/>
    </xf>
    <xf numFmtId="174" fontId="37" fillId="0" borderId="10" xfId="72" applyNumberFormat="1" applyFont="1" applyBorder="1" applyAlignment="1">
      <alignment vertical="center" wrapText="1"/>
    </xf>
    <xf numFmtId="0" fontId="38" fillId="0" borderId="10" xfId="56" applyFont="1" applyBorder="1" applyAlignment="1">
      <alignment wrapText="1"/>
      <protection/>
    </xf>
    <xf numFmtId="174" fontId="15" fillId="0" borderId="10" xfId="72" applyNumberFormat="1" applyFont="1" applyBorder="1" applyAlignment="1">
      <alignment vertical="center" wrapText="1"/>
    </xf>
    <xf numFmtId="174" fontId="13" fillId="0" borderId="10" xfId="72" applyNumberFormat="1" applyFont="1" applyBorder="1" applyAlignment="1">
      <alignment vertical="center" wrapText="1"/>
    </xf>
    <xf numFmtId="174" fontId="0" fillId="0" borderId="0" xfId="56" applyNumberFormat="1">
      <alignment/>
      <protection/>
    </xf>
    <xf numFmtId="0" fontId="34" fillId="0" borderId="10" xfId="56" applyFont="1" applyBorder="1" applyAlignment="1">
      <alignment wrapText="1"/>
      <protection/>
    </xf>
    <xf numFmtId="175" fontId="15" fillId="0" borderId="10" xfId="72" applyNumberFormat="1" applyFont="1" applyBorder="1" applyAlignment="1">
      <alignment vertical="center" wrapText="1"/>
    </xf>
    <xf numFmtId="175" fontId="13" fillId="0" borderId="10" xfId="72" applyNumberFormat="1" applyFont="1" applyBorder="1" applyAlignment="1">
      <alignment vertical="center" wrapText="1"/>
    </xf>
    <xf numFmtId="0" fontId="33" fillId="0" borderId="10" xfId="56" applyFont="1" applyBorder="1" applyAlignment="1">
      <alignment wrapText="1"/>
      <protection/>
    </xf>
    <xf numFmtId="174" fontId="15" fillId="0" borderId="10" xfId="72" applyNumberFormat="1" applyFont="1" applyFill="1" applyBorder="1" applyAlignment="1">
      <alignment vertical="center" wrapText="1"/>
    </xf>
    <xf numFmtId="174" fontId="20" fillId="0" borderId="10" xfId="72" applyNumberFormat="1" applyFont="1" applyBorder="1" applyAlignment="1">
      <alignment vertical="center" wrapText="1"/>
    </xf>
    <xf numFmtId="0" fontId="34" fillId="0" borderId="10" xfId="56" applyFont="1" applyBorder="1" applyAlignment="1">
      <alignment vertical="top" wrapText="1"/>
      <protection/>
    </xf>
    <xf numFmtId="0" fontId="36" fillId="0" borderId="10" xfId="56" applyFont="1" applyBorder="1" applyAlignment="1" quotePrefix="1">
      <alignment horizontal="left" wrapText="1"/>
      <protection/>
    </xf>
    <xf numFmtId="0" fontId="11" fillId="0" borderId="0" xfId="56" applyFont="1">
      <alignment/>
      <protection/>
    </xf>
    <xf numFmtId="0" fontId="39" fillId="0" borderId="10" xfId="56" applyFont="1" applyBorder="1" applyAlignment="1">
      <alignment vertical="top" wrapText="1"/>
      <protection/>
    </xf>
    <xf numFmtId="14" fontId="34" fillId="0" borderId="10" xfId="56" applyNumberFormat="1" applyFont="1" applyBorder="1" applyAlignment="1" quotePrefix="1">
      <alignment horizontal="left" vertical="top" wrapText="1"/>
      <protection/>
    </xf>
    <xf numFmtId="174" fontId="15" fillId="33" borderId="10" xfId="72" applyNumberFormat="1" applyFont="1" applyFill="1" applyBorder="1" applyAlignment="1">
      <alignment vertical="center" wrapText="1"/>
    </xf>
    <xf numFmtId="0" fontId="33" fillId="0" borderId="0" xfId="56" applyFont="1" applyAlignment="1">
      <alignment vertical="top" wrapText="1"/>
      <protection/>
    </xf>
    <xf numFmtId="14" fontId="34" fillId="0" borderId="0" xfId="56" applyNumberFormat="1" applyFont="1" applyAlignment="1">
      <alignment horizontal="center" vertical="top" wrapText="1"/>
      <protection/>
    </xf>
    <xf numFmtId="174" fontId="24" fillId="0" borderId="0" xfId="72" applyNumberFormat="1" applyFont="1" applyBorder="1" applyAlignment="1">
      <alignment vertical="center" wrapText="1"/>
    </xf>
    <xf numFmtId="174" fontId="24" fillId="33" borderId="0" xfId="72" applyNumberFormat="1" applyFont="1" applyFill="1" applyBorder="1" applyAlignment="1">
      <alignment vertical="center" wrapText="1"/>
    </xf>
    <xf numFmtId="174" fontId="0" fillId="0" borderId="0" xfId="72" applyNumberFormat="1" applyFont="1" applyBorder="1" applyAlignment="1">
      <alignment vertical="center" wrapText="1"/>
    </xf>
    <xf numFmtId="174" fontId="5" fillId="0" borderId="0" xfId="72" applyNumberFormat="1" applyFont="1" applyBorder="1" applyAlignment="1">
      <alignment vertical="center" wrapText="1"/>
    </xf>
    <xf numFmtId="14" fontId="40" fillId="0" borderId="0" xfId="56" applyNumberFormat="1" applyFont="1" applyAlignment="1">
      <alignment horizontal="center" vertical="top" wrapText="1"/>
      <protection/>
    </xf>
    <xf numFmtId="174" fontId="23" fillId="0" borderId="0" xfId="72" applyNumberFormat="1" applyFont="1" applyBorder="1" applyAlignment="1">
      <alignment vertical="center" wrapText="1"/>
    </xf>
    <xf numFmtId="0" fontId="76" fillId="0" borderId="0" xfId="0" applyFont="1" applyAlignment="1">
      <alignment horizontal="right" vertical="center"/>
    </xf>
    <xf numFmtId="0" fontId="2" fillId="0" borderId="0" xfId="43" applyAlignment="1" applyProtection="1">
      <alignment horizontal="right" vertical="center"/>
      <protection/>
    </xf>
    <xf numFmtId="0" fontId="22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2" fillId="0" borderId="0" xfId="0" applyFont="1" applyAlignment="1" quotePrefix="1">
      <alignment horizontal="center"/>
    </xf>
    <xf numFmtId="0" fontId="22" fillId="0" borderId="0" xfId="0" applyFont="1" applyAlignment="1">
      <alignment horizontal="center"/>
    </xf>
    <xf numFmtId="0" fontId="22" fillId="0" borderId="29" xfId="0" applyFont="1" applyBorder="1" applyAlignment="1">
      <alignment horizontal="center" vertical="top" wrapText="1"/>
    </xf>
    <xf numFmtId="2" fontId="34" fillId="0" borderId="10" xfId="56" applyNumberFormat="1" applyFont="1" applyBorder="1" applyAlignment="1">
      <alignment horizontal="center" vertical="top"/>
      <protection/>
    </xf>
    <xf numFmtId="2" fontId="34" fillId="0" borderId="10" xfId="56" applyNumberFormat="1" applyFont="1" applyBorder="1" applyAlignment="1">
      <alignment horizontal="center" vertical="top" wrapText="1"/>
      <protection/>
    </xf>
    <xf numFmtId="2" fontId="35" fillId="0" borderId="10" xfId="56" applyNumberFormat="1" applyFont="1" applyBorder="1" applyAlignment="1">
      <alignment horizontal="center" vertical="top" wrapText="1"/>
      <protection/>
    </xf>
    <xf numFmtId="0" fontId="33" fillId="0" borderId="10" xfId="56" applyFont="1" applyBorder="1" applyAlignment="1">
      <alignment horizontal="center" wrapText="1"/>
      <protection/>
    </xf>
    <xf numFmtId="0" fontId="31" fillId="0" borderId="0" xfId="56" applyFont="1" applyAlignment="1">
      <alignment horizont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000(06)" xfId="54"/>
    <cellStyle name="Обычный_5710(2018)" xfId="55"/>
    <cellStyle name="Обычный_ДЗО Формы финотчетности Сам" xfId="56"/>
    <cellStyle name="Обычный_Ф 1,2,3,4, без переоценки" xfId="57"/>
    <cellStyle name="Обычный_ф2(11)" xfId="58"/>
    <cellStyle name="Обычный_ф3 (02)" xfId="59"/>
    <cellStyle name="Обычный_ф3(11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 2" xfId="70"/>
    <cellStyle name="Финансовый 3" xfId="71"/>
    <cellStyle name="Финансовый_Ф 1,2,3,4, без переоценки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..07%20&#1056;&#1040;&#1057;&#1063;&#1045;&#1058;%20&#1055;&#1056;&#1048;&#1041;&#1067;&#1051;&#1048;%20%20&#1085;&#1072;%2030.06.2020&#1075;&#1086;&#1076;&#1072;%20%20V1.%20..xls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 приб(01-12)"/>
      <sheetName val="ф1(04)"/>
      <sheetName val="ф2(04)"/>
      <sheetName val="ф4(04)"/>
      <sheetName val="ф3(04)"/>
      <sheetName val="сч 5710(04) корр"/>
      <sheetName val="осв (04) коррек"/>
      <sheetName val="сч 5710(04)"/>
      <sheetName val="осв (04)"/>
      <sheetName val="сч1000"/>
      <sheetName val="ф1"/>
      <sheetName val="расч приб(01-12) после оценки"/>
      <sheetName val="анализ сч 5710"/>
      <sheetName val="осв корр(05)"/>
      <sheetName val="ф2(5)"/>
      <sheetName val="5710(2019)"/>
      <sheetName val="ф1(5)"/>
      <sheetName val="сч 1000(05)"/>
      <sheetName val="ф3(05)"/>
      <sheetName val="5710(06)"/>
      <sheetName val="ф2(6)"/>
      <sheetName val="5710(0619)"/>
      <sheetName val="сч 1000(06)"/>
      <sheetName val="ф3(6)"/>
      <sheetName val="ф1(06)"/>
      <sheetName val="осв(06)"/>
      <sheetName val="сч 2170"/>
      <sheetName val="ф4(06)"/>
      <sheetName val="Лист1"/>
      <sheetName val="Лист2"/>
    </sheetNames>
    <sheetDataSet>
      <sheetData sheetId="21">
        <row r="8">
          <cell r="D8">
            <v>6068500877.78</v>
          </cell>
        </row>
        <row r="12">
          <cell r="D12">
            <v>184213869.86</v>
          </cell>
        </row>
        <row r="13">
          <cell r="D13">
            <v>128431054.01</v>
          </cell>
        </row>
        <row r="17">
          <cell r="C17">
            <v>83698417.41</v>
          </cell>
        </row>
        <row r="18">
          <cell r="C18">
            <v>589514695.69</v>
          </cell>
        </row>
        <row r="22">
          <cell r="C22">
            <v>148204337.92</v>
          </cell>
        </row>
        <row r="27">
          <cell r="C27">
            <v>34316909.33</v>
          </cell>
        </row>
        <row r="32">
          <cell r="C32">
            <v>486974063</v>
          </cell>
        </row>
        <row r="36">
          <cell r="C36">
            <v>1703742105.5100002</v>
          </cell>
        </row>
        <row r="40">
          <cell r="C40">
            <v>93023847.88</v>
          </cell>
        </row>
        <row r="42">
          <cell r="C42">
            <v>1320409358.1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7386494.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7386494.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l:37386494.0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J84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4.625" style="0" customWidth="1"/>
    <col min="2" max="2" width="55.25390625" style="0" customWidth="1"/>
    <col min="3" max="3" width="10.00390625" style="0" customWidth="1"/>
    <col min="4" max="4" width="25.875" style="0" customWidth="1"/>
    <col min="5" max="5" width="25.125" style="0" customWidth="1"/>
    <col min="6" max="6" width="19.25390625" style="0" bestFit="1" customWidth="1"/>
    <col min="7" max="7" width="18.25390625" style="0" customWidth="1"/>
    <col min="8" max="8" width="21.125" style="0" customWidth="1"/>
    <col min="9" max="9" width="12.75390625" style="0" customWidth="1"/>
  </cols>
  <sheetData>
    <row r="2" spans="4:5" ht="12.75">
      <c r="D2" s="182" t="s">
        <v>0</v>
      </c>
      <c r="E2" s="182"/>
    </row>
    <row r="3" spans="4:5" ht="12.75">
      <c r="D3" s="183" t="s">
        <v>1</v>
      </c>
      <c r="E3" s="183"/>
    </row>
    <row r="4" spans="4:5" ht="12.75">
      <c r="D4" s="182" t="s">
        <v>2</v>
      </c>
      <c r="E4" s="182"/>
    </row>
    <row r="5" spans="3:5" ht="12.75">
      <c r="C5" s="1"/>
      <c r="D5" s="182" t="s">
        <v>3</v>
      </c>
      <c r="E5" s="182"/>
    </row>
    <row r="6" spans="2:5" ht="12.75">
      <c r="B6" s="69" t="s">
        <v>167</v>
      </c>
      <c r="C6" s="1"/>
      <c r="D6" s="1"/>
      <c r="E6" s="1"/>
    </row>
    <row r="7" spans="3:5" ht="12.75">
      <c r="C7" s="1"/>
      <c r="D7" s="1"/>
      <c r="E7" s="2" t="s">
        <v>4</v>
      </c>
    </row>
    <row r="8" spans="2:6" ht="15.75">
      <c r="B8" s="3" t="s">
        <v>5</v>
      </c>
      <c r="C8" s="4"/>
      <c r="D8" s="4"/>
      <c r="E8" s="4"/>
      <c r="F8" s="4"/>
    </row>
    <row r="9" spans="2:6" ht="15.75">
      <c r="B9" s="3"/>
      <c r="C9" s="4"/>
      <c r="D9" s="4"/>
      <c r="E9" s="4"/>
      <c r="F9" s="4"/>
    </row>
    <row r="10" spans="2:6" ht="15.75">
      <c r="B10" s="5" t="s">
        <v>215</v>
      </c>
      <c r="C10" s="6"/>
      <c r="D10" s="4"/>
      <c r="E10" s="4"/>
      <c r="F10" s="4"/>
    </row>
    <row r="11" spans="2:6" ht="15.75">
      <c r="B11" s="7"/>
      <c r="C11" s="4"/>
      <c r="D11" s="4"/>
      <c r="E11" s="4"/>
      <c r="F11" s="4"/>
    </row>
    <row r="12" spans="2:6" ht="7.5" customHeight="1">
      <c r="B12" s="4"/>
      <c r="C12" s="4"/>
      <c r="D12" s="4"/>
      <c r="E12" s="4"/>
      <c r="F12" s="4"/>
    </row>
    <row r="13" spans="2:6" ht="15" customHeight="1">
      <c r="B13" s="4"/>
      <c r="C13" s="4"/>
      <c r="D13" s="4"/>
      <c r="E13" s="8" t="s">
        <v>6</v>
      </c>
      <c r="F13" s="4"/>
    </row>
    <row r="14" spans="2:6" ht="1.5" customHeight="1">
      <c r="B14" s="4"/>
      <c r="C14" s="4"/>
      <c r="D14" s="4"/>
      <c r="E14" s="4"/>
      <c r="F14" s="4"/>
    </row>
    <row r="15" spans="2:6" ht="15.75" thickBot="1">
      <c r="B15" s="4"/>
      <c r="C15" s="4"/>
      <c r="D15" s="4"/>
      <c r="E15" s="4"/>
      <c r="F15" s="4"/>
    </row>
    <row r="16" spans="2:6" ht="32.25" thickBot="1">
      <c r="B16" s="9" t="s">
        <v>7</v>
      </c>
      <c r="C16" s="10" t="s">
        <v>8</v>
      </c>
      <c r="D16" s="10" t="s">
        <v>9</v>
      </c>
      <c r="E16" s="10" t="s">
        <v>10</v>
      </c>
      <c r="F16" s="4"/>
    </row>
    <row r="17" spans="2:6" ht="19.5" customHeight="1" thickBot="1">
      <c r="B17" s="11" t="s">
        <v>11</v>
      </c>
      <c r="C17" s="12"/>
      <c r="D17" s="13"/>
      <c r="E17" s="13"/>
      <c r="F17" s="4"/>
    </row>
    <row r="18" spans="2:6" ht="33" customHeight="1" thickBot="1">
      <c r="B18" s="11" t="s">
        <v>12</v>
      </c>
      <c r="C18" s="12">
        <v>10</v>
      </c>
      <c r="D18" s="14">
        <v>1632115.2378099998</v>
      </c>
      <c r="E18" s="15">
        <v>1021554.4450399999</v>
      </c>
      <c r="F18" s="4"/>
    </row>
    <row r="19" spans="2:6" ht="32.25" customHeight="1" thickBot="1">
      <c r="B19" s="11" t="s">
        <v>13</v>
      </c>
      <c r="C19" s="12">
        <v>11</v>
      </c>
      <c r="D19" s="16"/>
      <c r="E19" s="16"/>
      <c r="F19" s="4"/>
    </row>
    <row r="20" spans="2:6" ht="17.25" customHeight="1" thickBot="1">
      <c r="B20" s="11" t="s">
        <v>14</v>
      </c>
      <c r="C20" s="12">
        <v>12</v>
      </c>
      <c r="D20" s="16"/>
      <c r="E20" s="16"/>
      <c r="F20" s="4"/>
    </row>
    <row r="21" spans="2:6" ht="44.25" customHeight="1" thickBot="1">
      <c r="B21" s="11" t="s">
        <v>15</v>
      </c>
      <c r="C21" s="12">
        <v>13</v>
      </c>
      <c r="D21" s="16"/>
      <c r="E21" s="16"/>
      <c r="F21" s="17"/>
    </row>
    <row r="22" spans="2:6" ht="24.75" customHeight="1" thickBot="1">
      <c r="B22" s="11" t="s">
        <v>16</v>
      </c>
      <c r="C22" s="12">
        <v>14</v>
      </c>
      <c r="D22" s="16"/>
      <c r="E22" s="16"/>
      <c r="F22" s="4"/>
    </row>
    <row r="23" spans="2:6" ht="22.5" customHeight="1" thickBot="1">
      <c r="B23" s="11" t="s">
        <v>17</v>
      </c>
      <c r="C23" s="12">
        <v>15</v>
      </c>
      <c r="D23" s="16"/>
      <c r="E23" s="16"/>
      <c r="F23" s="4"/>
    </row>
    <row r="24" spans="2:9" ht="32.25" thickBot="1">
      <c r="B24" s="11" t="s">
        <v>18</v>
      </c>
      <c r="C24" s="12">
        <v>16</v>
      </c>
      <c r="D24" s="16">
        <v>667642.4781300001</v>
      </c>
      <c r="E24" s="16">
        <v>917962.89652</v>
      </c>
      <c r="F24" s="4"/>
      <c r="G24" s="18"/>
      <c r="I24" s="18"/>
    </row>
    <row r="25" spans="2:7" ht="32.25" customHeight="1" thickBot="1">
      <c r="B25" s="11" t="s">
        <v>19</v>
      </c>
      <c r="C25" s="12">
        <v>17</v>
      </c>
      <c r="D25" s="16">
        <v>29666.62054</v>
      </c>
      <c r="E25" s="16"/>
      <c r="F25" s="4"/>
      <c r="G25" s="18"/>
    </row>
    <row r="26" spans="2:7" ht="27" customHeight="1" thickBot="1">
      <c r="B26" s="11" t="s">
        <v>20</v>
      </c>
      <c r="C26" s="12">
        <v>18</v>
      </c>
      <c r="D26" s="16">
        <v>204791.8676</v>
      </c>
      <c r="E26" s="16">
        <v>171439.50084999998</v>
      </c>
      <c r="F26" s="4"/>
      <c r="G26" s="18"/>
    </row>
    <row r="27" spans="2:7" ht="30" customHeight="1" thickBot="1">
      <c r="B27" s="11" t="s">
        <v>21</v>
      </c>
      <c r="C27" s="12">
        <v>19</v>
      </c>
      <c r="D27" s="16">
        <v>123091.56645999999</v>
      </c>
      <c r="E27" s="16">
        <f>272720.67-12174</f>
        <v>260546.66999999998</v>
      </c>
      <c r="F27" s="4"/>
      <c r="G27" s="18"/>
    </row>
    <row r="28" spans="2:6" ht="36" customHeight="1" thickBot="1">
      <c r="B28" s="11" t="s">
        <v>22</v>
      </c>
      <c r="C28" s="12">
        <v>100</v>
      </c>
      <c r="D28" s="19">
        <f>D18+D24+D25+D26+D27</f>
        <v>2657307.77054</v>
      </c>
      <c r="E28" s="19">
        <f>E18+E24+E26+E27</f>
        <v>2371503.51241</v>
      </c>
      <c r="F28" s="4"/>
    </row>
    <row r="29" spans="2:7" ht="34.5" customHeight="1" thickBot="1">
      <c r="B29" s="11" t="s">
        <v>23</v>
      </c>
      <c r="C29" s="12">
        <v>101</v>
      </c>
      <c r="D29" s="16"/>
      <c r="E29" s="16"/>
      <c r="F29" s="4"/>
      <c r="G29" s="18"/>
    </row>
    <row r="30" spans="2:7" ht="23.25" customHeight="1" thickBot="1">
      <c r="B30" s="11" t="s">
        <v>24</v>
      </c>
      <c r="C30" s="12"/>
      <c r="D30" s="16"/>
      <c r="E30" s="16"/>
      <c r="F30" s="4"/>
      <c r="G30" s="18"/>
    </row>
    <row r="31" spans="2:7" ht="33.75" customHeight="1" thickBot="1">
      <c r="B31" s="11" t="s">
        <v>13</v>
      </c>
      <c r="C31" s="12">
        <v>110</v>
      </c>
      <c r="D31" s="16"/>
      <c r="E31" s="16"/>
      <c r="F31" s="4"/>
      <c r="G31" s="18"/>
    </row>
    <row r="32" spans="2:7" ht="22.5" customHeight="1" thickBot="1">
      <c r="B32" s="11" t="s">
        <v>14</v>
      </c>
      <c r="C32" s="12">
        <v>111</v>
      </c>
      <c r="D32" s="16"/>
      <c r="E32" s="16"/>
      <c r="F32" s="4"/>
      <c r="G32" s="18"/>
    </row>
    <row r="33" spans="2:7" ht="38.25" customHeight="1" thickBot="1">
      <c r="B33" s="11" t="s">
        <v>15</v>
      </c>
      <c r="C33" s="12">
        <v>112</v>
      </c>
      <c r="D33" s="16"/>
      <c r="E33" s="16"/>
      <c r="F33" s="4"/>
      <c r="G33" s="18"/>
    </row>
    <row r="34" spans="2:7" ht="25.5" customHeight="1" thickBot="1">
      <c r="B34" s="11" t="s">
        <v>16</v>
      </c>
      <c r="C34" s="12">
        <v>113</v>
      </c>
      <c r="D34" s="16"/>
      <c r="E34" s="16"/>
      <c r="F34" s="4"/>
      <c r="G34" s="18"/>
    </row>
    <row r="35" spans="2:7" ht="23.25" customHeight="1" thickBot="1">
      <c r="B35" s="11" t="s">
        <v>25</v>
      </c>
      <c r="C35" s="12">
        <v>114</v>
      </c>
      <c r="D35" s="16"/>
      <c r="E35" s="16"/>
      <c r="F35" s="4"/>
      <c r="G35" s="20"/>
    </row>
    <row r="36" spans="2:7" ht="38.25" customHeight="1" thickBot="1">
      <c r="B36" s="11" t="s">
        <v>26</v>
      </c>
      <c r="C36" s="12">
        <v>115</v>
      </c>
      <c r="D36" s="16"/>
      <c r="E36" s="16"/>
      <c r="F36" s="4"/>
      <c r="G36" s="18"/>
    </row>
    <row r="37" spans="2:7" ht="37.5" customHeight="1" thickBot="1">
      <c r="B37" s="11" t="s">
        <v>27</v>
      </c>
      <c r="C37" s="12">
        <v>116</v>
      </c>
      <c r="D37" s="16"/>
      <c r="E37" s="16"/>
      <c r="F37" s="4"/>
      <c r="G37" s="18"/>
    </row>
    <row r="38" spans="2:6" ht="18.75" customHeight="1" thickBot="1">
      <c r="B38" s="11" t="s">
        <v>28</v>
      </c>
      <c r="C38" s="12">
        <v>117</v>
      </c>
      <c r="D38" s="16"/>
      <c r="E38" s="16"/>
      <c r="F38" s="4"/>
    </row>
    <row r="39" spans="2:8" ht="21" customHeight="1" thickBot="1">
      <c r="B39" s="11" t="s">
        <v>29</v>
      </c>
      <c r="C39" s="12">
        <v>118</v>
      </c>
      <c r="D39" s="21">
        <v>53174078.90832</v>
      </c>
      <c r="E39" s="21">
        <v>53404189</v>
      </c>
      <c r="F39" s="4"/>
      <c r="H39" s="22"/>
    </row>
    <row r="40" spans="2:6" ht="21" customHeight="1" thickBot="1">
      <c r="B40" s="11" t="s">
        <v>30</v>
      </c>
      <c r="C40" s="12">
        <v>119</v>
      </c>
      <c r="D40" s="16"/>
      <c r="E40" s="16"/>
      <c r="F40" s="4"/>
    </row>
    <row r="41" spans="2:6" ht="21.75" customHeight="1" thickBot="1">
      <c r="B41" s="11" t="s">
        <v>31</v>
      </c>
      <c r="C41" s="12">
        <v>120</v>
      </c>
      <c r="D41" s="16"/>
      <c r="E41" s="16"/>
      <c r="F41" s="4"/>
    </row>
    <row r="42" spans="2:6" ht="21.75" customHeight="1" thickBot="1">
      <c r="B42" s="11" t="s">
        <v>32</v>
      </c>
      <c r="C42" s="12">
        <v>121</v>
      </c>
      <c r="D42" s="16">
        <v>238099.99851</v>
      </c>
      <c r="E42" s="16">
        <v>272259.92299</v>
      </c>
      <c r="F42" s="4"/>
    </row>
    <row r="43" spans="2:6" ht="21.75" customHeight="1" thickBot="1">
      <c r="B43" s="11" t="s">
        <v>33</v>
      </c>
      <c r="C43" s="12">
        <v>122</v>
      </c>
      <c r="D43" s="16"/>
      <c r="E43" s="16"/>
      <c r="F43" s="4"/>
    </row>
    <row r="44" spans="2:6" ht="30" customHeight="1" thickBot="1">
      <c r="B44" s="11" t="s">
        <v>34</v>
      </c>
      <c r="C44" s="12">
        <v>123</v>
      </c>
      <c r="D44" s="16">
        <v>750387.72042</v>
      </c>
      <c r="E44" s="16">
        <f>622946</f>
        <v>622946</v>
      </c>
      <c r="F44" s="4"/>
    </row>
    <row r="45" spans="2:8" ht="41.25" customHeight="1" thickBot="1">
      <c r="B45" s="11" t="s">
        <v>35</v>
      </c>
      <c r="C45" s="12">
        <v>200</v>
      </c>
      <c r="D45" s="19">
        <f>D36+D39+D42+D44</f>
        <v>54162566.62725001</v>
      </c>
      <c r="E45" s="19">
        <v>54299395</v>
      </c>
      <c r="F45" s="4"/>
      <c r="G45" s="17"/>
      <c r="H45" s="22"/>
    </row>
    <row r="46" spans="2:8" ht="34.5" customHeight="1" thickBot="1">
      <c r="B46" s="23" t="s">
        <v>36</v>
      </c>
      <c r="C46" s="10"/>
      <c r="D46" s="24">
        <f>D28+D45</f>
        <v>56819874.39779001</v>
      </c>
      <c r="E46" s="24">
        <f>E28+E45</f>
        <v>56670898.51241</v>
      </c>
      <c r="F46" s="25"/>
      <c r="G46" s="18"/>
      <c r="H46" s="22"/>
    </row>
    <row r="47" spans="2:6" ht="39" customHeight="1" thickBot="1">
      <c r="B47" s="23" t="s">
        <v>37</v>
      </c>
      <c r="C47" s="10" t="s">
        <v>8</v>
      </c>
      <c r="D47" s="26" t="s">
        <v>9</v>
      </c>
      <c r="E47" s="26" t="s">
        <v>10</v>
      </c>
      <c r="F47" s="4"/>
    </row>
    <row r="48" spans="2:6" ht="21" customHeight="1" thickBot="1">
      <c r="B48" s="11" t="s">
        <v>38</v>
      </c>
      <c r="C48" s="12"/>
      <c r="D48" s="16"/>
      <c r="E48" s="16"/>
      <c r="F48" s="4"/>
    </row>
    <row r="49" spans="2:6" ht="20.25" customHeight="1" thickBot="1">
      <c r="B49" s="11" t="s">
        <v>39</v>
      </c>
      <c r="C49" s="12">
        <v>210</v>
      </c>
      <c r="D49" s="16"/>
      <c r="E49" s="16"/>
      <c r="F49" s="4"/>
    </row>
    <row r="50" spans="2:6" ht="22.5" customHeight="1" thickBot="1">
      <c r="B50" s="11" t="s">
        <v>14</v>
      </c>
      <c r="C50" s="12">
        <v>211</v>
      </c>
      <c r="D50" s="16"/>
      <c r="E50" s="16"/>
      <c r="F50" s="4"/>
    </row>
    <row r="51" spans="2:7" ht="26.25" customHeight="1" thickBot="1">
      <c r="B51" s="11" t="s">
        <v>40</v>
      </c>
      <c r="C51" s="12">
        <v>212</v>
      </c>
      <c r="D51" s="16">
        <v>1291345.27896</v>
      </c>
      <c r="E51" s="16">
        <v>2003559.85772</v>
      </c>
      <c r="F51" s="4"/>
      <c r="G51" s="22"/>
    </row>
    <row r="52" spans="2:10" ht="33" customHeight="1" thickBot="1">
      <c r="B52" s="11" t="s">
        <v>41</v>
      </c>
      <c r="C52" s="12">
        <v>213</v>
      </c>
      <c r="D52" s="16">
        <v>1980632.40572</v>
      </c>
      <c r="E52" s="16">
        <v>1252785</v>
      </c>
      <c r="F52" s="27"/>
      <c r="G52" s="22"/>
      <c r="J52" s="22"/>
    </row>
    <row r="53" spans="2:6" ht="21.75" customHeight="1" thickBot="1">
      <c r="B53" s="11" t="s">
        <v>42</v>
      </c>
      <c r="C53" s="12">
        <v>214</v>
      </c>
      <c r="D53" s="16">
        <v>49423.954</v>
      </c>
      <c r="E53" s="16">
        <v>48994.957</v>
      </c>
      <c r="F53" s="4"/>
    </row>
    <row r="54" spans="2:8" ht="30.75" customHeight="1" thickBot="1">
      <c r="B54" s="11" t="s">
        <v>43</v>
      </c>
      <c r="C54" s="12">
        <v>215</v>
      </c>
      <c r="D54" s="16">
        <v>35197.01234</v>
      </c>
      <c r="E54" s="16">
        <v>194719.712</v>
      </c>
      <c r="F54" s="4"/>
      <c r="H54" s="22"/>
    </row>
    <row r="55" spans="2:6" ht="27.75" customHeight="1" thickBot="1">
      <c r="B55" s="11" t="s">
        <v>44</v>
      </c>
      <c r="C55" s="12">
        <v>216</v>
      </c>
      <c r="D55" s="16">
        <v>135005.36931</v>
      </c>
      <c r="E55" s="16">
        <v>28617.13381</v>
      </c>
      <c r="F55" s="4"/>
    </row>
    <row r="56" spans="2:8" ht="29.25" customHeight="1" thickBot="1">
      <c r="B56" s="11" t="s">
        <v>45</v>
      </c>
      <c r="C56" s="12">
        <v>217</v>
      </c>
      <c r="D56" s="16">
        <v>331948.7498299999</v>
      </c>
      <c r="E56" s="16">
        <v>1263769</v>
      </c>
      <c r="F56" s="4"/>
      <c r="H56" s="18"/>
    </row>
    <row r="57" spans="2:7" ht="36" customHeight="1" thickBot="1">
      <c r="B57" s="11" t="s">
        <v>46</v>
      </c>
      <c r="C57" s="12">
        <v>300</v>
      </c>
      <c r="D57" s="19">
        <f>SUM(D51:D56)</f>
        <v>3823552.77016</v>
      </c>
      <c r="E57" s="19">
        <f>E51+E52+E53+E54+E55+E56</f>
        <v>4792445.660529999</v>
      </c>
      <c r="F57" s="4"/>
      <c r="G57" s="22"/>
    </row>
    <row r="58" spans="2:6" ht="37.5" customHeight="1" thickBot="1">
      <c r="B58" s="11" t="s">
        <v>47</v>
      </c>
      <c r="C58" s="12">
        <v>301</v>
      </c>
      <c r="D58" s="16"/>
      <c r="E58" s="16"/>
      <c r="F58" s="4"/>
    </row>
    <row r="59" spans="2:6" ht="28.5" customHeight="1" thickBot="1">
      <c r="B59" s="11" t="s">
        <v>48</v>
      </c>
      <c r="C59" s="12"/>
      <c r="D59" s="16"/>
      <c r="E59" s="16"/>
      <c r="F59" s="4"/>
    </row>
    <row r="60" spans="2:7" ht="21.75" customHeight="1" thickBot="1">
      <c r="B60" s="11" t="s">
        <v>39</v>
      </c>
      <c r="C60" s="12">
        <v>310</v>
      </c>
      <c r="D60" s="16">
        <v>19081076.009809997</v>
      </c>
      <c r="E60" s="16">
        <v>18755458</v>
      </c>
      <c r="F60" s="4"/>
      <c r="G60" s="22"/>
    </row>
    <row r="61" spans="2:7" ht="27.75" customHeight="1" thickBot="1">
      <c r="B61" s="11" t="s">
        <v>14</v>
      </c>
      <c r="C61" s="12">
        <v>311</v>
      </c>
      <c r="D61" s="28"/>
      <c r="E61" s="26"/>
      <c r="F61" s="4"/>
      <c r="G61" s="22"/>
    </row>
    <row r="62" spans="2:6" ht="24" customHeight="1" thickBot="1">
      <c r="B62" s="11" t="s">
        <v>49</v>
      </c>
      <c r="C62" s="29">
        <v>312</v>
      </c>
      <c r="D62" s="30"/>
      <c r="E62" s="31"/>
      <c r="F62" s="4"/>
    </row>
    <row r="63" spans="2:6" ht="39.75" customHeight="1" thickBot="1">
      <c r="B63" s="11" t="s">
        <v>50</v>
      </c>
      <c r="C63" s="12">
        <v>313</v>
      </c>
      <c r="D63" s="16"/>
      <c r="E63" s="16"/>
      <c r="F63" s="4"/>
    </row>
    <row r="64" spans="2:6" ht="29.25" customHeight="1" thickBot="1">
      <c r="B64" s="11" t="s">
        <v>51</v>
      </c>
      <c r="C64" s="12">
        <v>314</v>
      </c>
      <c r="D64" s="16">
        <v>35503.917</v>
      </c>
      <c r="E64" s="16">
        <v>35503.917</v>
      </c>
      <c r="F64" s="4"/>
    </row>
    <row r="65" spans="2:6" ht="33" customHeight="1" thickBot="1">
      <c r="B65" s="11" t="s">
        <v>52</v>
      </c>
      <c r="C65" s="12">
        <v>315</v>
      </c>
      <c r="D65" s="16">
        <v>4608470.57</v>
      </c>
      <c r="E65" s="16">
        <v>4451260</v>
      </c>
      <c r="F65" s="32"/>
    </row>
    <row r="66" spans="2:6" ht="24" customHeight="1" thickBot="1">
      <c r="B66" s="11" t="s">
        <v>53</v>
      </c>
      <c r="C66" s="12">
        <v>316</v>
      </c>
      <c r="D66" s="16">
        <v>1491811.3692700001</v>
      </c>
      <c r="E66" s="16">
        <v>1534671</v>
      </c>
      <c r="F66" s="4"/>
    </row>
    <row r="67" spans="2:8" ht="33.75" customHeight="1" thickBot="1">
      <c r="B67" s="11" t="s">
        <v>54</v>
      </c>
      <c r="C67" s="12">
        <v>400</v>
      </c>
      <c r="D67" s="19">
        <f>D60+D64+D65+D66</f>
        <v>25216861.866079997</v>
      </c>
      <c r="E67" s="19">
        <f>E60+E64+E65+E66</f>
        <v>24776892.917</v>
      </c>
      <c r="F67" s="4"/>
      <c r="G67" s="33"/>
      <c r="H67" s="22"/>
    </row>
    <row r="68" spans="2:6" ht="16.5" thickBot="1">
      <c r="B68" s="11" t="s">
        <v>55</v>
      </c>
      <c r="C68" s="12"/>
      <c r="D68" s="34"/>
      <c r="E68" s="34"/>
      <c r="F68" s="4"/>
    </row>
    <row r="69" spans="2:7" ht="24" customHeight="1" thickBot="1">
      <c r="B69" s="11" t="s">
        <v>56</v>
      </c>
      <c r="C69" s="12">
        <v>410</v>
      </c>
      <c r="D69" s="16">
        <v>1712761.7765</v>
      </c>
      <c r="E69" s="16">
        <v>1712761.7765</v>
      </c>
      <c r="F69" s="4"/>
      <c r="G69" s="22"/>
    </row>
    <row r="70" spans="2:6" ht="26.25" customHeight="1" thickBot="1">
      <c r="B70" s="11" t="s">
        <v>57</v>
      </c>
      <c r="C70" s="12">
        <v>411</v>
      </c>
      <c r="D70" s="34"/>
      <c r="E70" s="34"/>
      <c r="F70" s="4"/>
    </row>
    <row r="71" spans="2:6" ht="29.25" customHeight="1" thickBot="1">
      <c r="B71" s="11" t="s">
        <v>58</v>
      </c>
      <c r="C71" s="12">
        <v>412</v>
      </c>
      <c r="D71" s="16">
        <v>-38923.5764</v>
      </c>
      <c r="E71" s="16">
        <v>-38923.5764</v>
      </c>
      <c r="F71" s="4"/>
    </row>
    <row r="72" spans="2:6" ht="33" customHeight="1" thickBot="1">
      <c r="B72" s="11" t="s">
        <v>59</v>
      </c>
      <c r="C72" s="12">
        <v>413</v>
      </c>
      <c r="D72" s="16">
        <v>12013580.09781</v>
      </c>
      <c r="E72" s="16">
        <v>12463583</v>
      </c>
      <c r="F72" s="32"/>
    </row>
    <row r="73" spans="2:8" ht="31.5" customHeight="1" thickBot="1">
      <c r="B73" s="11" t="s">
        <v>60</v>
      </c>
      <c r="C73" s="12">
        <v>414</v>
      </c>
      <c r="D73" s="16">
        <v>14092041.46364</v>
      </c>
      <c r="E73" s="16">
        <v>12964139</v>
      </c>
      <c r="F73" s="17"/>
      <c r="H73" s="22"/>
    </row>
    <row r="74" spans="2:6" ht="36.75" customHeight="1" thickBot="1">
      <c r="B74" s="11" t="s">
        <v>61</v>
      </c>
      <c r="C74" s="12">
        <v>420</v>
      </c>
      <c r="D74" s="34"/>
      <c r="E74" s="34"/>
      <c r="F74" s="4"/>
    </row>
    <row r="75" spans="2:6" ht="32.25" customHeight="1" thickBot="1">
      <c r="B75" s="11" t="s">
        <v>62</v>
      </c>
      <c r="C75" s="12">
        <v>421</v>
      </c>
      <c r="D75" s="35"/>
      <c r="E75" s="35"/>
      <c r="F75" s="4"/>
    </row>
    <row r="76" spans="2:7" ht="27.75" customHeight="1" thickBot="1">
      <c r="B76" s="11" t="s">
        <v>63</v>
      </c>
      <c r="C76" s="12">
        <v>500</v>
      </c>
      <c r="D76" s="19">
        <f>D69+D71+D72+D73</f>
        <v>27779459.76155</v>
      </c>
      <c r="E76" s="19">
        <f>SUM(E69:E73)</f>
        <v>27101560.2001</v>
      </c>
      <c r="F76" s="4"/>
      <c r="G76" s="22"/>
    </row>
    <row r="77" spans="2:8" ht="36" customHeight="1" thickBot="1">
      <c r="B77" s="11" t="s">
        <v>64</v>
      </c>
      <c r="C77" s="12"/>
      <c r="D77" s="19">
        <f>D57+D67+D76</f>
        <v>56819874.39779</v>
      </c>
      <c r="E77" s="19">
        <f>E57+E67+E76</f>
        <v>56670898.77763</v>
      </c>
      <c r="F77" s="4"/>
      <c r="G77" s="22"/>
      <c r="H77" s="22"/>
    </row>
    <row r="78" spans="2:6" ht="15">
      <c r="B78" s="4"/>
      <c r="C78" s="4"/>
      <c r="D78" s="22"/>
      <c r="E78" s="4"/>
      <c r="F78" s="4"/>
    </row>
    <row r="79" spans="2:6" ht="15">
      <c r="B79" s="4"/>
      <c r="C79" s="4"/>
      <c r="D79" s="17"/>
      <c r="E79" s="17"/>
      <c r="F79" s="4"/>
    </row>
    <row r="80" spans="2:6" ht="20.25">
      <c r="B80" s="36" t="s">
        <v>65</v>
      </c>
      <c r="C80" s="4"/>
      <c r="D80" s="17"/>
      <c r="E80" s="4"/>
      <c r="F80" s="4"/>
    </row>
    <row r="81" spans="2:6" ht="20.25">
      <c r="B81" s="36"/>
      <c r="C81" s="4"/>
      <c r="D81" s="17"/>
      <c r="E81" s="4"/>
      <c r="F81" s="4"/>
    </row>
    <row r="82" spans="2:6" ht="20.25">
      <c r="B82" s="36" t="s">
        <v>66</v>
      </c>
      <c r="C82" s="4"/>
      <c r="D82" s="4"/>
      <c r="E82" s="4"/>
      <c r="F82" s="4"/>
    </row>
    <row r="83" spans="2:6" ht="20.25">
      <c r="B83" s="36"/>
      <c r="C83" s="4"/>
      <c r="D83" s="4"/>
      <c r="E83" s="4"/>
      <c r="F83" s="4"/>
    </row>
    <row r="84" ht="20.25">
      <c r="B84" s="36"/>
    </row>
  </sheetData>
  <sheetProtection/>
  <mergeCells count="4">
    <mergeCell ref="D2:E2"/>
    <mergeCell ref="D3:E3"/>
    <mergeCell ref="D4:E4"/>
    <mergeCell ref="D5:E5"/>
  </mergeCells>
  <hyperlinks>
    <hyperlink ref="D3" r:id="rId1" display="jl:37386494.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G54"/>
  <sheetViews>
    <sheetView view="pageBreakPreview" zoomScale="90" zoomScaleSheetLayoutView="90" zoomScalePageLayoutView="0" workbookViewId="0" topLeftCell="A1">
      <selection activeCell="B13" sqref="B13"/>
    </sheetView>
  </sheetViews>
  <sheetFormatPr defaultColWidth="9.00390625" defaultRowHeight="12.75"/>
  <cols>
    <col min="1" max="1" width="6.125" style="0" customWidth="1"/>
    <col min="2" max="2" width="50.875" style="0" customWidth="1"/>
    <col min="3" max="3" width="17.75390625" style="0" customWidth="1"/>
    <col min="4" max="4" width="24.25390625" style="0" customWidth="1"/>
    <col min="5" max="5" width="23.00390625" style="0" customWidth="1"/>
    <col min="6" max="6" width="19.25390625" style="0" customWidth="1"/>
  </cols>
  <sheetData>
    <row r="1" spans="2:5" ht="15">
      <c r="B1" s="4"/>
      <c r="D1" s="182" t="s">
        <v>67</v>
      </c>
      <c r="E1" s="182"/>
    </row>
    <row r="2" spans="2:5" ht="15">
      <c r="B2" s="4"/>
      <c r="D2" s="183" t="s">
        <v>1</v>
      </c>
      <c r="E2" s="183"/>
    </row>
    <row r="3" spans="2:5" ht="15">
      <c r="B3" s="4"/>
      <c r="D3" s="182" t="s">
        <v>2</v>
      </c>
      <c r="E3" s="182"/>
    </row>
    <row r="4" spans="2:5" ht="15">
      <c r="B4" s="4"/>
      <c r="C4" s="4"/>
      <c r="D4" s="182" t="s">
        <v>3</v>
      </c>
      <c r="E4" s="182"/>
    </row>
    <row r="5" spans="2:5" ht="15">
      <c r="B5" s="69" t="s">
        <v>167</v>
      </c>
      <c r="C5" s="4"/>
      <c r="D5" s="37"/>
      <c r="E5" s="37"/>
    </row>
    <row r="6" spans="2:5" ht="15">
      <c r="B6" s="4"/>
      <c r="C6" s="4"/>
      <c r="D6" s="37"/>
      <c r="E6" s="37" t="s">
        <v>4</v>
      </c>
    </row>
    <row r="7" spans="2:5" ht="15.75">
      <c r="B7" s="3" t="s">
        <v>68</v>
      </c>
      <c r="C7" s="4"/>
      <c r="D7" s="4"/>
      <c r="E7" s="4"/>
    </row>
    <row r="8" spans="2:5" ht="15">
      <c r="B8" s="5" t="s">
        <v>214</v>
      </c>
      <c r="C8" s="4"/>
      <c r="D8" s="4"/>
      <c r="E8" s="4"/>
    </row>
    <row r="9" spans="2:5" ht="15">
      <c r="B9" s="4"/>
      <c r="C9" s="4"/>
      <c r="D9" s="4"/>
      <c r="E9" s="4"/>
    </row>
    <row r="10" spans="2:5" ht="12.75" customHeight="1">
      <c r="B10" s="4"/>
      <c r="C10" s="4"/>
      <c r="D10" s="4"/>
      <c r="E10" s="8" t="s">
        <v>6</v>
      </c>
    </row>
    <row r="11" spans="2:5" ht="3" customHeight="1" hidden="1">
      <c r="B11" s="4"/>
      <c r="C11" s="4"/>
      <c r="D11" s="4"/>
      <c r="E11" s="4"/>
    </row>
    <row r="12" spans="2:5" ht="15.75" thickBot="1">
      <c r="B12" s="4"/>
      <c r="C12" s="4"/>
      <c r="D12" s="4"/>
      <c r="E12" s="4"/>
    </row>
    <row r="13" spans="2:5" ht="63.75" customHeight="1" thickBot="1">
      <c r="B13" s="9" t="s">
        <v>69</v>
      </c>
      <c r="C13" s="10" t="s">
        <v>8</v>
      </c>
      <c r="D13" s="10" t="s">
        <v>70</v>
      </c>
      <c r="E13" s="10" t="s">
        <v>71</v>
      </c>
    </row>
    <row r="14" spans="2:5" ht="16.5" thickBot="1">
      <c r="B14" s="38" t="s">
        <v>72</v>
      </c>
      <c r="C14" s="12">
        <v>10</v>
      </c>
      <c r="D14" s="39">
        <v>7349065.9428</v>
      </c>
      <c r="E14" s="39">
        <f>'[1]5710(0619)'!D8/1000</f>
        <v>6068500.87778</v>
      </c>
    </row>
    <row r="15" spans="2:5" ht="33.75" customHeight="1" thickBot="1">
      <c r="B15" s="38" t="s">
        <v>73</v>
      </c>
      <c r="C15" s="12">
        <v>11</v>
      </c>
      <c r="D15" s="40">
        <v>3758300.92979</v>
      </c>
      <c r="E15" s="40">
        <f>('[1]5710(0619)'!C36+'[1]5710(0619)'!C40+'[1]5710(0619)'!C42)/1000</f>
        <v>3117175.31149</v>
      </c>
    </row>
    <row r="16" spans="2:5" ht="30.75" customHeight="1" thickBot="1">
      <c r="B16" s="38" t="s">
        <v>74</v>
      </c>
      <c r="C16" s="12">
        <v>12</v>
      </c>
      <c r="D16" s="41">
        <f>D14-D15</f>
        <v>3590765.0130100003</v>
      </c>
      <c r="E16" s="41">
        <f>E14-E15</f>
        <v>2951325.5662899995</v>
      </c>
    </row>
    <row r="17" spans="2:5" ht="24.75" customHeight="1" thickBot="1">
      <c r="B17" s="38" t="s">
        <v>75</v>
      </c>
      <c r="C17" s="12">
        <v>13</v>
      </c>
      <c r="D17" s="42">
        <v>124384.68359</v>
      </c>
      <c r="E17" s="42">
        <f>'[1]5710(0619)'!C17/1000</f>
        <v>83698.41741</v>
      </c>
    </row>
    <row r="18" spans="2:5" ht="21" customHeight="1" thickBot="1">
      <c r="B18" s="38" t="s">
        <v>76</v>
      </c>
      <c r="C18" s="12">
        <v>14</v>
      </c>
      <c r="D18" s="42">
        <v>615311.7008599999</v>
      </c>
      <c r="E18" s="42">
        <f>'[1]5710(0619)'!C18/1000</f>
        <v>589514.6956900001</v>
      </c>
    </row>
    <row r="19" spans="2:7" ht="16.5" thickBot="1">
      <c r="B19" s="38" t="s">
        <v>77</v>
      </c>
      <c r="C19" s="12">
        <v>15</v>
      </c>
      <c r="D19" s="42">
        <v>711126.3545300001</v>
      </c>
      <c r="E19" s="39"/>
      <c r="G19" s="22"/>
    </row>
    <row r="20" spans="2:5" ht="16.5" thickBot="1">
      <c r="B20" s="38" t="s">
        <v>78</v>
      </c>
      <c r="C20" s="12">
        <v>16</v>
      </c>
      <c r="D20" s="42"/>
      <c r="E20" s="40">
        <f>('[1]5710(0619)'!D13-'[1]5710(0619)'!C27)/1000</f>
        <v>94114.14468000001</v>
      </c>
    </row>
    <row r="21" spans="2:5" ht="35.25" customHeight="1" thickBot="1">
      <c r="B21" s="38" t="s">
        <v>79</v>
      </c>
      <c r="C21" s="12">
        <v>20</v>
      </c>
      <c r="D21" s="42">
        <f>D16-D17-D18-D19+D20</f>
        <v>2139942.2740300004</v>
      </c>
      <c r="E21" s="42">
        <f>E16-E17-E18+E20</f>
        <v>2372226.5978699992</v>
      </c>
    </row>
    <row r="22" spans="2:7" ht="24" customHeight="1" thickBot="1">
      <c r="B22" s="38" t="s">
        <v>80</v>
      </c>
      <c r="C22" s="12">
        <v>21</v>
      </c>
      <c r="D22" s="42">
        <v>90383.38451999999</v>
      </c>
      <c r="E22" s="42">
        <f>'[1]5710(0619)'!D12/1000</f>
        <v>184213.86986</v>
      </c>
      <c r="G22" s="22"/>
    </row>
    <row r="23" spans="2:7" ht="29.25" customHeight="1" thickBot="1">
      <c r="B23" s="38" t="s">
        <v>81</v>
      </c>
      <c r="C23" s="12">
        <v>22</v>
      </c>
      <c r="D23" s="42">
        <v>954551.46857</v>
      </c>
      <c r="E23" s="42">
        <f>'[1]5710(0619)'!C22/1000</f>
        <v>148204.33792</v>
      </c>
      <c r="G23" s="22"/>
    </row>
    <row r="24" spans="2:5" ht="62.25" customHeight="1" thickBot="1">
      <c r="B24" s="38" t="s">
        <v>82</v>
      </c>
      <c r="C24" s="12">
        <v>23</v>
      </c>
      <c r="D24" s="42"/>
      <c r="E24" s="39"/>
    </row>
    <row r="25" spans="2:5" ht="20.25" customHeight="1" thickBot="1">
      <c r="B25" s="38" t="s">
        <v>83</v>
      </c>
      <c r="C25" s="12">
        <v>24</v>
      </c>
      <c r="D25" s="42"/>
      <c r="E25" s="40"/>
    </row>
    <row r="26" spans="2:5" ht="17.25" customHeight="1" thickBot="1">
      <c r="B26" s="38" t="s">
        <v>84</v>
      </c>
      <c r="C26" s="12">
        <v>25</v>
      </c>
      <c r="D26" s="42"/>
      <c r="E26" s="42"/>
    </row>
    <row r="27" spans="2:7" ht="36" customHeight="1" thickBot="1">
      <c r="B27" s="38" t="s">
        <v>85</v>
      </c>
      <c r="C27" s="12">
        <v>100</v>
      </c>
      <c r="D27" s="43">
        <f>D21+D22-D23</f>
        <v>1275774.1899800003</v>
      </c>
      <c r="E27" s="42">
        <f>E16+E20+E22-E17-E18-E23</f>
        <v>2408236.1298099994</v>
      </c>
      <c r="G27" s="22"/>
    </row>
    <row r="28" spans="2:5" ht="23.25" customHeight="1" thickBot="1">
      <c r="B28" s="38" t="s">
        <v>86</v>
      </c>
      <c r="C28" s="44">
        <v>101</v>
      </c>
      <c r="D28" s="45">
        <v>541962.192</v>
      </c>
      <c r="E28" s="42">
        <f>'[1]5710(0619)'!C32/1000</f>
        <v>486974.063</v>
      </c>
    </row>
    <row r="29" spans="2:7" ht="49.5" customHeight="1" thickBot="1">
      <c r="B29" s="38" t="s">
        <v>87</v>
      </c>
      <c r="C29" s="12">
        <v>200</v>
      </c>
      <c r="D29" s="46">
        <f>D27-D28</f>
        <v>733811.9979800002</v>
      </c>
      <c r="E29" s="39">
        <f>E27-E28</f>
        <v>1921262.0668099993</v>
      </c>
      <c r="G29" s="22"/>
    </row>
    <row r="30" spans="2:5" ht="48.75" customHeight="1" thickBot="1">
      <c r="B30" s="38" t="s">
        <v>88</v>
      </c>
      <c r="C30" s="12">
        <v>201</v>
      </c>
      <c r="D30" s="42"/>
      <c r="E30" s="40"/>
    </row>
    <row r="31" spans="2:5" ht="33.75" customHeight="1" thickBot="1">
      <c r="B31" s="38" t="s">
        <v>89</v>
      </c>
      <c r="C31" s="12">
        <v>300</v>
      </c>
      <c r="D31" s="41">
        <f>D29+D30</f>
        <v>733811.9979800002</v>
      </c>
      <c r="E31" s="41">
        <f>E29</f>
        <v>1921262.0668099993</v>
      </c>
    </row>
    <row r="32" spans="2:5" ht="16.5" thickBot="1">
      <c r="B32" s="38" t="s">
        <v>90</v>
      </c>
      <c r="C32" s="12"/>
      <c r="D32" s="47"/>
      <c r="E32" s="42"/>
    </row>
    <row r="33" spans="2:5" ht="16.5" thickBot="1">
      <c r="B33" s="48" t="s">
        <v>91</v>
      </c>
      <c r="C33" s="12"/>
      <c r="D33" s="49"/>
      <c r="E33" s="42"/>
    </row>
    <row r="34" spans="2:5" ht="32.25" thickBot="1">
      <c r="B34" s="50" t="s">
        <v>92</v>
      </c>
      <c r="C34" s="51">
        <v>400</v>
      </c>
      <c r="D34" s="52"/>
      <c r="E34" s="39"/>
    </row>
    <row r="35" spans="2:5" ht="16.5" thickBot="1">
      <c r="B35" s="23" t="s">
        <v>93</v>
      </c>
      <c r="C35" s="44"/>
      <c r="D35" s="53"/>
      <c r="E35" s="39"/>
    </row>
    <row r="36" spans="2:5" ht="16.5" thickBot="1">
      <c r="B36" s="54" t="s">
        <v>94</v>
      </c>
      <c r="C36" s="9">
        <v>410</v>
      </c>
      <c r="D36" s="55"/>
      <c r="E36" s="39"/>
    </row>
    <row r="37" spans="2:5" ht="32.25" thickBot="1">
      <c r="B37" s="56" t="s">
        <v>95</v>
      </c>
      <c r="C37" s="57">
        <v>411</v>
      </c>
      <c r="D37" s="58" t="s">
        <v>96</v>
      </c>
      <c r="E37" s="39"/>
    </row>
    <row r="38" spans="2:5" ht="63.75" thickBot="1">
      <c r="B38" s="56" t="s">
        <v>97</v>
      </c>
      <c r="C38" s="9">
        <v>412</v>
      </c>
      <c r="D38" s="59" t="s">
        <v>96</v>
      </c>
      <c r="E38" s="60"/>
    </row>
    <row r="39" spans="2:5" ht="32.25" thickBot="1">
      <c r="B39" s="56" t="s">
        <v>98</v>
      </c>
      <c r="C39" s="9">
        <v>413</v>
      </c>
      <c r="D39" s="59" t="s">
        <v>96</v>
      </c>
      <c r="E39" s="60"/>
    </row>
    <row r="40" spans="2:5" ht="32.25" thickBot="1">
      <c r="B40" s="56" t="s">
        <v>99</v>
      </c>
      <c r="C40" s="9">
        <v>414</v>
      </c>
      <c r="D40" s="59" t="s">
        <v>96</v>
      </c>
      <c r="E40" s="60"/>
    </row>
    <row r="41" spans="2:5" ht="16.5" thickBot="1">
      <c r="B41" s="56" t="s">
        <v>100</v>
      </c>
      <c r="C41" s="57">
        <v>415</v>
      </c>
      <c r="D41" s="59" t="s">
        <v>96</v>
      </c>
      <c r="E41" s="60"/>
    </row>
    <row r="42" spans="2:5" ht="32.25" thickBot="1">
      <c r="B42" s="56" t="s">
        <v>101</v>
      </c>
      <c r="C42" s="9">
        <v>416</v>
      </c>
      <c r="D42" s="59" t="s">
        <v>96</v>
      </c>
      <c r="E42" s="60"/>
    </row>
    <row r="43" spans="2:5" ht="32.25" thickBot="1">
      <c r="B43" s="56" t="s">
        <v>102</v>
      </c>
      <c r="C43" s="9">
        <v>417</v>
      </c>
      <c r="D43" s="59" t="s">
        <v>96</v>
      </c>
      <c r="E43" s="60"/>
    </row>
    <row r="44" spans="2:5" ht="32.25" thickBot="1">
      <c r="B44" s="61" t="s">
        <v>103</v>
      </c>
      <c r="C44" s="9">
        <v>418</v>
      </c>
      <c r="D44" s="59" t="s">
        <v>96</v>
      </c>
      <c r="E44" s="62"/>
    </row>
    <row r="45" spans="2:5" ht="32.25" thickBot="1">
      <c r="B45" s="61" t="s">
        <v>104</v>
      </c>
      <c r="C45" s="9">
        <v>419</v>
      </c>
      <c r="D45" s="59" t="s">
        <v>96</v>
      </c>
      <c r="E45" s="62"/>
    </row>
    <row r="46" spans="2:5" ht="32.25" thickBot="1">
      <c r="B46" s="63" t="s">
        <v>105</v>
      </c>
      <c r="C46" s="57">
        <v>420</v>
      </c>
      <c r="D46" s="64" t="s">
        <v>96</v>
      </c>
      <c r="E46" s="65"/>
    </row>
    <row r="47" spans="2:5" ht="48" thickBot="1">
      <c r="B47" s="66" t="s">
        <v>106</v>
      </c>
      <c r="C47" s="51">
        <v>500</v>
      </c>
      <c r="D47" s="67">
        <f>D31+D34</f>
        <v>733811.9979800002</v>
      </c>
      <c r="E47" s="68">
        <f>E31+E34</f>
        <v>1921262.0668099993</v>
      </c>
    </row>
    <row r="48" ht="12.75">
      <c r="E48" s="22"/>
    </row>
    <row r="49" spans="2:5" ht="12.75">
      <c r="B49" s="69"/>
      <c r="D49" s="18"/>
      <c r="E49" s="70"/>
    </row>
    <row r="50" spans="2:4" ht="15.75">
      <c r="B50" s="71" t="s">
        <v>65</v>
      </c>
      <c r="D50" s="72"/>
    </row>
    <row r="51" spans="2:5" ht="15.75">
      <c r="B51" s="71"/>
      <c r="D51" s="73"/>
      <c r="E51" s="18"/>
    </row>
    <row r="52" spans="2:3" ht="15.75">
      <c r="B52" s="71" t="s">
        <v>66</v>
      </c>
      <c r="C52" s="18"/>
    </row>
    <row r="53" ht="12.75">
      <c r="B53" s="69"/>
    </row>
    <row r="54" ht="12.75">
      <c r="B54" s="69"/>
    </row>
  </sheetData>
  <sheetProtection/>
  <mergeCells count="4">
    <mergeCell ref="D1:E1"/>
    <mergeCell ref="D2:E2"/>
    <mergeCell ref="D3:E3"/>
    <mergeCell ref="D4:E4"/>
  </mergeCells>
  <hyperlinks>
    <hyperlink ref="D2" r:id="rId1" display="jl:37386494.0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87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2.00390625" style="0" customWidth="1"/>
    <col min="2" max="2" width="49.75390625" style="0" customWidth="1"/>
    <col min="3" max="3" width="10.75390625" style="0" customWidth="1"/>
    <col min="4" max="4" width="15.625" style="0" customWidth="1"/>
    <col min="5" max="5" width="14.875" style="0" customWidth="1"/>
    <col min="227" max="227" width="2.00390625" style="0" customWidth="1"/>
    <col min="228" max="228" width="49.75390625" style="0" customWidth="1"/>
    <col min="229" max="229" width="10.75390625" style="0" customWidth="1"/>
    <col min="230" max="230" width="15.625" style="0" customWidth="1"/>
    <col min="231" max="231" width="14.875" style="0" customWidth="1"/>
    <col min="232" max="232" width="17.375" style="0" customWidth="1"/>
    <col min="233" max="233" width="23.125" style="0" customWidth="1"/>
    <col min="234" max="234" width="20.375" style="0" customWidth="1"/>
    <col min="235" max="236" width="0" style="0" hidden="1" customWidth="1"/>
    <col min="237" max="238" width="20.875" style="0" customWidth="1"/>
    <col min="239" max="239" width="11.75390625" style="0" bestFit="1" customWidth="1"/>
    <col min="241" max="241" width="15.375" style="0" customWidth="1"/>
    <col min="242" max="242" width="10.125" style="0" bestFit="1" customWidth="1"/>
    <col min="243" max="243" width="12.875" style="0" customWidth="1"/>
  </cols>
  <sheetData>
    <row r="1" spans="1:5" ht="14.25">
      <c r="A1" s="74"/>
      <c r="B1" s="74"/>
      <c r="C1" s="185" t="s">
        <v>107</v>
      </c>
      <c r="D1" s="185"/>
      <c r="E1" s="185"/>
    </row>
    <row r="2" spans="1:5" ht="14.25">
      <c r="A2" s="74"/>
      <c r="B2" s="74"/>
      <c r="C2" s="185" t="s">
        <v>1</v>
      </c>
      <c r="D2" s="185"/>
      <c r="E2" s="185"/>
    </row>
    <row r="3" spans="1:5" ht="14.25">
      <c r="A3" s="74"/>
      <c r="B3" s="74"/>
      <c r="C3" s="185" t="s">
        <v>2</v>
      </c>
      <c r="D3" s="185"/>
      <c r="E3" s="185"/>
    </row>
    <row r="4" spans="1:5" ht="14.25">
      <c r="A4" s="74"/>
      <c r="B4" s="74"/>
      <c r="C4" s="185" t="s">
        <v>3</v>
      </c>
      <c r="D4" s="185"/>
      <c r="E4" s="185"/>
    </row>
    <row r="5" spans="1:5" ht="14.25">
      <c r="A5" s="74"/>
      <c r="C5" s="75"/>
      <c r="D5" s="75"/>
      <c r="E5" s="75"/>
    </row>
    <row r="6" spans="1:5" ht="14.25">
      <c r="A6" s="74"/>
      <c r="B6" s="74"/>
      <c r="C6" s="75"/>
      <c r="D6" s="75"/>
      <c r="E6" s="75" t="s">
        <v>4</v>
      </c>
    </row>
    <row r="7" spans="1:5" ht="14.25">
      <c r="A7" s="74"/>
      <c r="B7" s="69" t="s">
        <v>167</v>
      </c>
      <c r="C7" s="75"/>
      <c r="D7" s="75"/>
      <c r="E7" s="75"/>
    </row>
    <row r="8" spans="1:5" ht="14.25">
      <c r="A8" s="74"/>
      <c r="B8" s="74"/>
      <c r="C8" s="75"/>
      <c r="D8" s="75"/>
      <c r="E8" s="75"/>
    </row>
    <row r="9" spans="1:3" ht="14.25">
      <c r="A9" s="74"/>
      <c r="C9" s="76" t="s">
        <v>108</v>
      </c>
    </row>
    <row r="10" spans="1:3" ht="14.25">
      <c r="A10" s="74"/>
      <c r="C10" s="76"/>
    </row>
    <row r="11" spans="1:4" ht="12.75" customHeight="1">
      <c r="A11" s="74"/>
      <c r="B11" s="186" t="s">
        <v>214</v>
      </c>
      <c r="C11" s="187"/>
      <c r="D11" s="187"/>
    </row>
    <row r="12" spans="1:3" ht="14.25">
      <c r="A12" s="74"/>
      <c r="B12" t="s">
        <v>109</v>
      </c>
      <c r="C12" s="77"/>
    </row>
    <row r="13" spans="1:5" ht="14.25">
      <c r="A13" s="74"/>
      <c r="E13" s="78" t="s">
        <v>110</v>
      </c>
    </row>
    <row r="14" ht="14.25">
      <c r="A14" s="74"/>
    </row>
    <row r="15" spans="1:5" ht="33.75" customHeight="1">
      <c r="A15" s="74"/>
      <c r="B15" s="79" t="s">
        <v>69</v>
      </c>
      <c r="C15" s="79" t="s">
        <v>8</v>
      </c>
      <c r="D15" s="79" t="s">
        <v>70</v>
      </c>
      <c r="E15" s="79" t="s">
        <v>111</v>
      </c>
    </row>
    <row r="16" spans="1:5" ht="13.5" customHeight="1" thickBot="1">
      <c r="A16" s="74"/>
      <c r="B16" s="188" t="s">
        <v>112</v>
      </c>
      <c r="C16" s="188"/>
      <c r="D16" s="188"/>
      <c r="E16" s="188"/>
    </row>
    <row r="17" spans="1:5" ht="27.75" customHeight="1" thickBot="1">
      <c r="A17" s="74"/>
      <c r="B17" s="80" t="s">
        <v>113</v>
      </c>
      <c r="C17" s="81">
        <v>10</v>
      </c>
      <c r="D17" s="82">
        <f>SUM(D18:D24)</f>
        <v>8319785.571509999</v>
      </c>
      <c r="E17" s="82">
        <v>13796459.51264</v>
      </c>
    </row>
    <row r="18" spans="1:5" ht="22.5" customHeight="1">
      <c r="A18" s="74"/>
      <c r="B18" s="83" t="s">
        <v>93</v>
      </c>
      <c r="C18" s="84"/>
      <c r="D18" s="85"/>
      <c r="E18" s="86"/>
    </row>
    <row r="19" spans="1:5" ht="15.75" customHeight="1">
      <c r="A19" s="74"/>
      <c r="B19" s="87" t="s">
        <v>114</v>
      </c>
      <c r="C19" s="88">
        <v>11</v>
      </c>
      <c r="D19" s="89">
        <v>3310920.19306</v>
      </c>
      <c r="E19" s="89">
        <v>4767453.703240001</v>
      </c>
    </row>
    <row r="20" spans="1:5" ht="18" customHeight="1">
      <c r="A20" s="74"/>
      <c r="B20" s="87" t="s">
        <v>115</v>
      </c>
      <c r="C20" s="88">
        <v>12</v>
      </c>
      <c r="D20" s="90">
        <v>0</v>
      </c>
      <c r="E20" s="89"/>
    </row>
    <row r="21" spans="1:5" ht="29.25" customHeight="1">
      <c r="A21" s="74"/>
      <c r="B21" s="87" t="s">
        <v>116</v>
      </c>
      <c r="C21" s="88">
        <v>13</v>
      </c>
      <c r="D21" s="89">
        <v>4875772.54441</v>
      </c>
      <c r="E21" s="89">
        <v>8474455.077850001</v>
      </c>
    </row>
    <row r="22" spans="1:5" ht="18" customHeight="1">
      <c r="A22" s="74"/>
      <c r="B22" s="87" t="s">
        <v>117</v>
      </c>
      <c r="C22" s="88">
        <v>14</v>
      </c>
      <c r="D22" s="90">
        <v>0</v>
      </c>
      <c r="E22" s="89"/>
    </row>
    <row r="23" spans="1:5" ht="15" customHeight="1">
      <c r="A23" s="74"/>
      <c r="B23" s="87" t="s">
        <v>118</v>
      </c>
      <c r="C23" s="88">
        <v>15</v>
      </c>
      <c r="D23" s="90">
        <v>76825.87686</v>
      </c>
      <c r="E23" s="89">
        <v>214561.93596</v>
      </c>
    </row>
    <row r="24" spans="1:5" ht="19.5" customHeight="1" thickBot="1">
      <c r="A24" s="74"/>
      <c r="B24" s="91" t="s">
        <v>119</v>
      </c>
      <c r="C24" s="92">
        <v>16</v>
      </c>
      <c r="D24" s="93">
        <v>56266.95718</v>
      </c>
      <c r="E24" s="89">
        <v>339988.79559</v>
      </c>
    </row>
    <row r="25" spans="1:5" ht="36" customHeight="1" thickBot="1">
      <c r="A25" s="74"/>
      <c r="B25" s="80" t="s">
        <v>120</v>
      </c>
      <c r="C25" s="81">
        <v>20</v>
      </c>
      <c r="D25" s="82">
        <f>D27+D28+D29+D30+D32+D33</f>
        <v>5948623.422230001</v>
      </c>
      <c r="E25" s="82">
        <v>9893867.183550008</v>
      </c>
    </row>
    <row r="26" spans="1:5" ht="14.25">
      <c r="A26" s="74"/>
      <c r="B26" s="83" t="s">
        <v>93</v>
      </c>
      <c r="C26" s="84"/>
      <c r="D26" s="85"/>
      <c r="E26" s="94"/>
    </row>
    <row r="27" spans="1:5" ht="21" customHeight="1">
      <c r="A27" s="74"/>
      <c r="B27" s="87" t="s">
        <v>121</v>
      </c>
      <c r="C27" s="88">
        <v>21</v>
      </c>
      <c r="D27" s="95">
        <v>1461452.2251600001</v>
      </c>
      <c r="E27" s="89">
        <v>3963085.9436100004</v>
      </c>
    </row>
    <row r="28" spans="1:5" ht="21" customHeight="1">
      <c r="A28" s="74"/>
      <c r="B28" s="87" t="s">
        <v>122</v>
      </c>
      <c r="C28" s="88">
        <v>22</v>
      </c>
      <c r="D28" s="95">
        <v>1095310.10766</v>
      </c>
      <c r="E28" s="89">
        <v>473668.3521</v>
      </c>
    </row>
    <row r="29" spans="1:5" ht="14.25">
      <c r="A29" s="74"/>
      <c r="B29" s="87" t="s">
        <v>123</v>
      </c>
      <c r="C29" s="88">
        <v>23</v>
      </c>
      <c r="D29" s="95">
        <v>830054.92912</v>
      </c>
      <c r="E29" s="89">
        <v>1910065.1108699997</v>
      </c>
    </row>
    <row r="30" spans="1:5" ht="16.5" customHeight="1">
      <c r="A30" s="74"/>
      <c r="B30" s="87" t="s">
        <v>124</v>
      </c>
      <c r="C30" s="88">
        <v>24</v>
      </c>
      <c r="D30" s="90">
        <v>903322.66785</v>
      </c>
      <c r="E30" s="89">
        <v>1595719.25825</v>
      </c>
    </row>
    <row r="31" spans="1:5" ht="18" customHeight="1">
      <c r="A31" s="74"/>
      <c r="B31" s="87" t="s">
        <v>125</v>
      </c>
      <c r="C31" s="88">
        <v>25</v>
      </c>
      <c r="D31" s="90"/>
      <c r="E31" s="89"/>
    </row>
    <row r="32" spans="1:5" ht="28.5" customHeight="1">
      <c r="A32" s="74"/>
      <c r="B32" s="87" t="s">
        <v>126</v>
      </c>
      <c r="C32" s="88">
        <v>26</v>
      </c>
      <c r="D32" s="95">
        <v>1446226.31195</v>
      </c>
      <c r="E32" s="89">
        <v>1667579.47668</v>
      </c>
    </row>
    <row r="33" spans="1:5" ht="15" thickBot="1">
      <c r="A33" s="74"/>
      <c r="B33" s="91" t="s">
        <v>127</v>
      </c>
      <c r="C33" s="92">
        <v>27</v>
      </c>
      <c r="D33" s="96">
        <v>212257.18049000026</v>
      </c>
      <c r="E33" s="89">
        <v>283749.042040007</v>
      </c>
    </row>
    <row r="34" spans="1:5" ht="52.5" customHeight="1" thickBot="1">
      <c r="A34" s="74"/>
      <c r="B34" s="80" t="s">
        <v>128</v>
      </c>
      <c r="C34" s="81">
        <v>30</v>
      </c>
      <c r="D34" s="82">
        <f>D17-D25</f>
        <v>2371162.1492799986</v>
      </c>
      <c r="E34" s="82">
        <v>3902592.3290899955</v>
      </c>
    </row>
    <row r="35" spans="1:5" ht="13.5" customHeight="1" thickBot="1">
      <c r="A35" s="74"/>
      <c r="B35" s="184" t="s">
        <v>129</v>
      </c>
      <c r="C35" s="184"/>
      <c r="D35" s="184"/>
      <c r="E35" s="184"/>
    </row>
    <row r="36" spans="1:5" ht="33.75" customHeight="1" thickBot="1">
      <c r="A36" s="74"/>
      <c r="B36" s="80" t="s">
        <v>130</v>
      </c>
      <c r="C36" s="81">
        <v>40</v>
      </c>
      <c r="D36" s="97">
        <f>SUM(D37:D48)</f>
        <v>0</v>
      </c>
      <c r="E36" s="97">
        <f>SUM(E37:E48)</f>
        <v>0</v>
      </c>
    </row>
    <row r="37" spans="1:5" ht="14.25">
      <c r="A37" s="74"/>
      <c r="B37" s="83" t="s">
        <v>93</v>
      </c>
      <c r="C37" s="98"/>
      <c r="D37" s="86"/>
      <c r="E37" s="99"/>
    </row>
    <row r="38" spans="1:5" ht="18" customHeight="1">
      <c r="A38" s="74"/>
      <c r="B38" s="87" t="s">
        <v>131</v>
      </c>
      <c r="C38" s="100">
        <v>41</v>
      </c>
      <c r="D38" s="101"/>
      <c r="E38" s="101"/>
    </row>
    <row r="39" spans="1:5" ht="21" customHeight="1">
      <c r="A39" s="74"/>
      <c r="B39" s="87" t="s">
        <v>132</v>
      </c>
      <c r="C39" s="100">
        <v>42</v>
      </c>
      <c r="D39" s="101"/>
      <c r="E39" s="101"/>
    </row>
    <row r="40" spans="1:5" ht="17.25" customHeight="1">
      <c r="A40" s="74"/>
      <c r="B40" s="87" t="s">
        <v>133</v>
      </c>
      <c r="C40" s="100">
        <v>43</v>
      </c>
      <c r="D40" s="101"/>
      <c r="E40" s="101"/>
    </row>
    <row r="41" spans="1:5" ht="41.25" customHeight="1">
      <c r="A41" s="74"/>
      <c r="B41" s="87" t="s">
        <v>134</v>
      </c>
      <c r="C41" s="100">
        <v>44</v>
      </c>
      <c r="D41" s="101"/>
      <c r="E41" s="101"/>
    </row>
    <row r="42" spans="1:5" ht="21" customHeight="1">
      <c r="A42" s="74"/>
      <c r="B42" s="87" t="s">
        <v>135</v>
      </c>
      <c r="C42" s="100">
        <v>45</v>
      </c>
      <c r="D42" s="101"/>
      <c r="E42" s="101"/>
    </row>
    <row r="43" spans="1:5" ht="36.75" customHeight="1">
      <c r="A43" s="74"/>
      <c r="B43" s="87" t="s">
        <v>136</v>
      </c>
      <c r="C43" s="100">
        <v>46</v>
      </c>
      <c r="D43" s="101"/>
      <c r="E43" s="101"/>
    </row>
    <row r="44" spans="1:5" ht="19.5" customHeight="1">
      <c r="A44" s="74"/>
      <c r="B44" s="87" t="s">
        <v>137</v>
      </c>
      <c r="C44" s="100">
        <v>47</v>
      </c>
      <c r="D44" s="101"/>
      <c r="E44" s="101"/>
    </row>
    <row r="45" spans="1:5" ht="21" customHeight="1">
      <c r="A45" s="74"/>
      <c r="B45" s="91" t="s">
        <v>138</v>
      </c>
      <c r="C45" s="102">
        <v>48</v>
      </c>
      <c r="D45" s="103"/>
      <c r="E45" s="103"/>
    </row>
    <row r="46" spans="1:5" ht="22.5" customHeight="1">
      <c r="A46" s="74"/>
      <c r="B46" s="87" t="s">
        <v>139</v>
      </c>
      <c r="C46" s="100">
        <v>49</v>
      </c>
      <c r="D46" s="101"/>
      <c r="E46" s="101"/>
    </row>
    <row r="47" spans="1:5" ht="18" customHeight="1">
      <c r="A47" s="74"/>
      <c r="B47" s="87" t="s">
        <v>118</v>
      </c>
      <c r="C47" s="100">
        <v>50</v>
      </c>
      <c r="D47" s="101"/>
      <c r="E47" s="101"/>
    </row>
    <row r="48" spans="1:5" ht="27.75" customHeight="1" thickBot="1">
      <c r="A48" s="74"/>
      <c r="B48" s="104" t="s">
        <v>119</v>
      </c>
      <c r="C48" s="105">
        <v>51</v>
      </c>
      <c r="D48" s="106"/>
      <c r="E48" s="107"/>
    </row>
    <row r="49" spans="1:5" ht="30.75" customHeight="1" thickBot="1">
      <c r="A49" s="74"/>
      <c r="B49" s="80" t="s">
        <v>140</v>
      </c>
      <c r="C49" s="81">
        <v>60</v>
      </c>
      <c r="D49" s="82">
        <f>SUM(D51:D61)</f>
        <v>842331.61791</v>
      </c>
      <c r="E49" s="82">
        <v>6930781.49179</v>
      </c>
    </row>
    <row r="50" spans="1:5" ht="14.25">
      <c r="A50" s="74"/>
      <c r="B50" s="83" t="s">
        <v>93</v>
      </c>
      <c r="C50" s="98"/>
      <c r="D50" s="85"/>
      <c r="E50" s="108"/>
    </row>
    <row r="51" spans="1:5" ht="29.25" customHeight="1">
      <c r="A51" s="74"/>
      <c r="B51" s="87" t="s">
        <v>141</v>
      </c>
      <c r="C51" s="100">
        <v>61</v>
      </c>
      <c r="D51" s="109">
        <v>842331.61791</v>
      </c>
      <c r="E51" s="110">
        <v>6930781.49179</v>
      </c>
    </row>
    <row r="52" spans="1:5" ht="18" customHeight="1">
      <c r="A52" s="74"/>
      <c r="B52" s="87" t="s">
        <v>142</v>
      </c>
      <c r="C52" s="100">
        <v>62</v>
      </c>
      <c r="D52" s="109"/>
      <c r="E52" s="110">
        <v>0</v>
      </c>
    </row>
    <row r="53" spans="1:5" ht="21.75" customHeight="1">
      <c r="A53" s="74"/>
      <c r="B53" s="87" t="s">
        <v>143</v>
      </c>
      <c r="C53" s="100">
        <v>63</v>
      </c>
      <c r="D53" s="111"/>
      <c r="E53" s="112"/>
    </row>
    <row r="54" spans="1:5" ht="41.25" customHeight="1">
      <c r="A54" s="74"/>
      <c r="B54" s="87" t="s">
        <v>144</v>
      </c>
      <c r="C54" s="100">
        <v>64</v>
      </c>
      <c r="D54" s="101"/>
      <c r="E54" s="113"/>
    </row>
    <row r="55" spans="1:5" ht="21.75" customHeight="1">
      <c r="A55" s="74"/>
      <c r="B55" s="87" t="s">
        <v>145</v>
      </c>
      <c r="C55" s="100">
        <v>65</v>
      </c>
      <c r="D55" s="101"/>
      <c r="E55" s="113"/>
    </row>
    <row r="56" spans="1:5" ht="24.75" customHeight="1">
      <c r="A56" s="74"/>
      <c r="B56" s="87" t="s">
        <v>146</v>
      </c>
      <c r="C56" s="100">
        <v>66</v>
      </c>
      <c r="D56" s="101"/>
      <c r="E56" s="113"/>
    </row>
    <row r="57" spans="1:5" ht="16.5" customHeight="1">
      <c r="A57" s="74"/>
      <c r="B57" s="87" t="s">
        <v>147</v>
      </c>
      <c r="C57" s="100">
        <v>67</v>
      </c>
      <c r="D57" s="101"/>
      <c r="E57" s="113"/>
    </row>
    <row r="58" spans="1:5" ht="14.25">
      <c r="A58" s="74"/>
      <c r="B58" s="87" t="s">
        <v>148</v>
      </c>
      <c r="C58" s="100">
        <v>68</v>
      </c>
      <c r="D58" s="101"/>
      <c r="E58" s="113"/>
    </row>
    <row r="59" spans="1:5" ht="32.25" customHeight="1">
      <c r="A59" s="74"/>
      <c r="B59" s="87" t="s">
        <v>138</v>
      </c>
      <c r="C59" s="100">
        <v>69</v>
      </c>
      <c r="D59" s="101"/>
      <c r="E59" s="113"/>
    </row>
    <row r="60" spans="1:5" ht="43.5" customHeight="1">
      <c r="A60" s="74"/>
      <c r="B60" s="87" t="s">
        <v>149</v>
      </c>
      <c r="C60" s="100">
        <v>70</v>
      </c>
      <c r="D60" s="101"/>
      <c r="E60" s="113"/>
    </row>
    <row r="61" spans="1:5" ht="15" thickBot="1">
      <c r="A61" s="74"/>
      <c r="B61" s="91" t="s">
        <v>127</v>
      </c>
      <c r="C61" s="102">
        <v>71</v>
      </c>
      <c r="D61" s="103"/>
      <c r="E61" s="114"/>
    </row>
    <row r="62" spans="1:5" ht="42" customHeight="1" thickBot="1">
      <c r="A62" s="74"/>
      <c r="B62" s="80" t="s">
        <v>150</v>
      </c>
      <c r="C62" s="81">
        <v>80</v>
      </c>
      <c r="D62" s="97">
        <f>D36-D49</f>
        <v>-842331.61791</v>
      </c>
      <c r="E62" s="97">
        <v>-6930781.49179</v>
      </c>
    </row>
    <row r="63" spans="1:5" ht="13.5" customHeight="1" thickBot="1">
      <c r="A63" s="74"/>
      <c r="B63" s="184" t="s">
        <v>151</v>
      </c>
      <c r="C63" s="184"/>
      <c r="D63" s="184"/>
      <c r="E63" s="184"/>
    </row>
    <row r="64" spans="1:5" ht="36" customHeight="1" thickBot="1">
      <c r="A64" s="74"/>
      <c r="B64" s="80" t="s">
        <v>152</v>
      </c>
      <c r="C64" s="81">
        <v>90</v>
      </c>
      <c r="D64" s="115">
        <f>SUM(D65:D69)</f>
        <v>0</v>
      </c>
      <c r="E64" s="115">
        <v>3757556.4529999997</v>
      </c>
    </row>
    <row r="65" spans="1:5" ht="14.25">
      <c r="A65" s="74"/>
      <c r="B65" s="83" t="s">
        <v>93</v>
      </c>
      <c r="C65" s="98"/>
      <c r="D65" s="116"/>
      <c r="E65" s="117"/>
    </row>
    <row r="66" spans="1:5" ht="21" customHeight="1">
      <c r="A66" s="74"/>
      <c r="B66" s="87" t="s">
        <v>153</v>
      </c>
      <c r="C66" s="100">
        <v>91</v>
      </c>
      <c r="D66" s="118"/>
      <c r="E66" s="119"/>
    </row>
    <row r="67" spans="1:5" ht="14.25">
      <c r="A67" s="74"/>
      <c r="B67" s="87" t="s">
        <v>154</v>
      </c>
      <c r="C67" s="100">
        <v>92</v>
      </c>
      <c r="D67" s="120"/>
      <c r="E67" s="121">
        <v>2000000</v>
      </c>
    </row>
    <row r="68" spans="1:5" ht="25.5" customHeight="1">
      <c r="A68" s="74"/>
      <c r="B68" s="87" t="s">
        <v>118</v>
      </c>
      <c r="C68" s="100">
        <v>93</v>
      </c>
      <c r="D68" s="122"/>
      <c r="E68" s="123"/>
    </row>
    <row r="69" spans="1:5" ht="17.25" customHeight="1" thickBot="1">
      <c r="A69" s="74"/>
      <c r="B69" s="91" t="s">
        <v>119</v>
      </c>
      <c r="C69" s="102">
        <v>94</v>
      </c>
      <c r="D69" s="124"/>
      <c r="E69" s="125">
        <v>1757556.453</v>
      </c>
    </row>
    <row r="70" spans="1:5" ht="28.5" customHeight="1" thickBot="1">
      <c r="A70" s="74"/>
      <c r="B70" s="80" t="s">
        <v>155</v>
      </c>
      <c r="C70" s="81">
        <v>100</v>
      </c>
      <c r="D70" s="126">
        <f>SUM(D72:D76)</f>
        <v>918269.7186</v>
      </c>
      <c r="E70" s="115">
        <v>1942423.7955399998</v>
      </c>
    </row>
    <row r="71" spans="1:5" ht="18.75" customHeight="1">
      <c r="A71" s="74"/>
      <c r="B71" s="83" t="s">
        <v>93</v>
      </c>
      <c r="C71" s="98"/>
      <c r="D71" s="116"/>
      <c r="E71" s="127"/>
    </row>
    <row r="72" spans="1:5" ht="19.5" customHeight="1">
      <c r="A72" s="74"/>
      <c r="B72" s="87" t="s">
        <v>156</v>
      </c>
      <c r="C72" s="100">
        <v>101</v>
      </c>
      <c r="D72" s="118">
        <v>829043.125</v>
      </c>
      <c r="E72" s="119"/>
    </row>
    <row r="73" spans="1:5" ht="18.75" customHeight="1">
      <c r="A73" s="74"/>
      <c r="B73" s="87" t="s">
        <v>124</v>
      </c>
      <c r="C73" s="100">
        <v>102</v>
      </c>
      <c r="D73" s="118"/>
      <c r="E73" s="119"/>
    </row>
    <row r="74" spans="1:5" ht="18" customHeight="1">
      <c r="A74" s="74"/>
      <c r="B74" s="87" t="s">
        <v>157</v>
      </c>
      <c r="C74" s="100">
        <v>103</v>
      </c>
      <c r="D74" s="128">
        <v>135.15580999999997</v>
      </c>
      <c r="E74" s="119">
        <v>6669.767</v>
      </c>
    </row>
    <row r="75" spans="1:5" ht="18.75" customHeight="1">
      <c r="A75" s="74"/>
      <c r="B75" s="87" t="s">
        <v>158</v>
      </c>
      <c r="C75" s="100">
        <v>104</v>
      </c>
      <c r="D75" s="118"/>
      <c r="E75" s="119"/>
    </row>
    <row r="76" spans="1:5" ht="15" thickBot="1">
      <c r="A76" s="74"/>
      <c r="B76" s="91" t="s">
        <v>159</v>
      </c>
      <c r="C76" s="102">
        <v>105</v>
      </c>
      <c r="D76" s="129">
        <v>89091.43779</v>
      </c>
      <c r="E76" s="119">
        <v>1935754.0285399999</v>
      </c>
    </row>
    <row r="77" spans="1:5" ht="26.25" customHeight="1" thickBot="1">
      <c r="A77" s="74"/>
      <c r="B77" s="80" t="s">
        <v>160</v>
      </c>
      <c r="C77" s="81">
        <v>110</v>
      </c>
      <c r="D77" s="126">
        <f>D64-D70</f>
        <v>-918269.7186</v>
      </c>
      <c r="E77" s="115">
        <v>1815132.65746</v>
      </c>
    </row>
    <row r="78" spans="1:5" ht="15.75" customHeight="1" thickBot="1">
      <c r="A78" s="74"/>
      <c r="B78" s="130" t="s">
        <v>161</v>
      </c>
      <c r="C78" s="131">
        <v>120</v>
      </c>
      <c r="D78" s="132"/>
      <c r="E78" s="133"/>
    </row>
    <row r="79" spans="1:5" ht="27" customHeight="1" thickBot="1">
      <c r="A79" s="74"/>
      <c r="B79" s="80" t="s">
        <v>162</v>
      </c>
      <c r="C79" s="81">
        <v>130</v>
      </c>
      <c r="D79" s="97">
        <f>D34+D62+D77</f>
        <v>610560.8127699986</v>
      </c>
      <c r="E79" s="97">
        <v>-1213056.505240005</v>
      </c>
    </row>
    <row r="80" spans="1:5" ht="30" customHeight="1" thickBot="1">
      <c r="A80" s="74"/>
      <c r="B80" s="80" t="s">
        <v>163</v>
      </c>
      <c r="C80" s="81">
        <v>140</v>
      </c>
      <c r="D80" s="134">
        <f>E81</f>
        <v>1021554.4457599949</v>
      </c>
      <c r="E80" s="115">
        <v>2234610.951</v>
      </c>
    </row>
    <row r="81" spans="1:5" ht="33" customHeight="1" thickBot="1">
      <c r="A81" s="74"/>
      <c r="B81" s="80" t="s">
        <v>164</v>
      </c>
      <c r="C81" s="81">
        <v>150</v>
      </c>
      <c r="D81" s="115">
        <f>D79+D80</f>
        <v>1632115.2585299935</v>
      </c>
      <c r="E81" s="115">
        <v>1021554.4457599949</v>
      </c>
    </row>
    <row r="82" spans="1:5" ht="14.25">
      <c r="A82" s="74"/>
      <c r="D82" s="135"/>
      <c r="E82" s="136"/>
    </row>
    <row r="83" spans="1:5" ht="14.25">
      <c r="A83" s="74"/>
      <c r="B83" s="137"/>
      <c r="D83" s="138"/>
      <c r="E83" s="22"/>
    </row>
    <row r="84" spans="2:4" ht="15">
      <c r="B84" s="139" t="s">
        <v>65</v>
      </c>
      <c r="D84" s="140"/>
    </row>
    <row r="85" spans="2:4" ht="15">
      <c r="B85" s="139"/>
      <c r="D85" s="22"/>
    </row>
    <row r="86" spans="2:4" ht="15">
      <c r="B86" s="139" t="s">
        <v>66</v>
      </c>
      <c r="D86" s="141"/>
    </row>
    <row r="87" ht="18">
      <c r="B87" s="142"/>
    </row>
  </sheetData>
  <sheetProtection/>
  <mergeCells count="8">
    <mergeCell ref="B35:E35"/>
    <mergeCell ref="B63:E63"/>
    <mergeCell ref="C1:E1"/>
    <mergeCell ref="C2:E2"/>
    <mergeCell ref="C3:E3"/>
    <mergeCell ref="C4:E4"/>
    <mergeCell ref="B11:D11"/>
    <mergeCell ref="B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64"/>
  <sheetViews>
    <sheetView zoomScalePageLayoutView="0" workbookViewId="0" topLeftCell="B1">
      <selection activeCell="D14" sqref="D14"/>
    </sheetView>
  </sheetViews>
  <sheetFormatPr defaultColWidth="9.00390625" defaultRowHeight="12.75"/>
  <cols>
    <col min="1" max="1" width="13.625" style="0" customWidth="1"/>
    <col min="2" max="2" width="29.00390625" style="0" customWidth="1"/>
    <col min="3" max="3" width="19.625" style="0" customWidth="1"/>
    <col min="4" max="4" width="15.625" style="0" customWidth="1"/>
    <col min="5" max="5" width="11.00390625" style="0" customWidth="1"/>
    <col min="6" max="6" width="20.875" style="0" customWidth="1"/>
    <col min="10" max="10" width="20.00390625" style="0" customWidth="1"/>
    <col min="11" max="11" width="15.00390625" style="0" customWidth="1"/>
    <col min="12" max="12" width="9.125" style="0" customWidth="1"/>
    <col min="13" max="13" width="16.375" style="0" customWidth="1"/>
    <col min="14" max="15" width="12.875" style="0" bestFit="1" customWidth="1"/>
  </cols>
  <sheetData>
    <row r="1" spans="9:12" s="143" customFormat="1" ht="12" customHeight="1">
      <c r="I1" s="144"/>
      <c r="J1" s="182" t="s">
        <v>165</v>
      </c>
      <c r="K1" s="182"/>
      <c r="L1" s="182"/>
    </row>
    <row r="2" spans="9:12" s="143" customFormat="1" ht="14.25" customHeight="1">
      <c r="I2" s="183" t="s">
        <v>1</v>
      </c>
      <c r="J2" s="183"/>
      <c r="K2" s="183"/>
      <c r="L2" s="183"/>
    </row>
    <row r="3" spans="9:12" s="143" customFormat="1" ht="18.75" customHeight="1">
      <c r="I3" s="182" t="s">
        <v>2</v>
      </c>
      <c r="J3" s="182"/>
      <c r="K3" s="182"/>
      <c r="L3" s="182"/>
    </row>
    <row r="4" spans="9:12" s="143" customFormat="1" ht="15" customHeight="1">
      <c r="I4" s="182" t="s">
        <v>166</v>
      </c>
      <c r="J4" s="182"/>
      <c r="K4" s="182"/>
      <c r="L4" s="182"/>
    </row>
    <row r="5" spans="9:12" s="143" customFormat="1" ht="12.75">
      <c r="I5" s="144"/>
      <c r="J5" s="37"/>
      <c r="K5" s="144"/>
      <c r="L5" s="144"/>
    </row>
    <row r="6" spans="9:12" s="143" customFormat="1" ht="12.75">
      <c r="I6" s="144"/>
      <c r="J6" s="182" t="s">
        <v>4</v>
      </c>
      <c r="K6" s="182"/>
      <c r="L6" s="182"/>
    </row>
    <row r="7" spans="1:8" s="143" customFormat="1" ht="12.75">
      <c r="A7" s="145"/>
      <c r="B7" s="145"/>
      <c r="C7" s="145" t="s">
        <v>167</v>
      </c>
      <c r="D7" s="146"/>
      <c r="E7" s="147"/>
      <c r="F7" s="146"/>
      <c r="G7" s="146"/>
      <c r="H7" s="146"/>
    </row>
    <row r="8" spans="1:8" s="148" customFormat="1" ht="15.75" customHeight="1">
      <c r="A8" s="193" t="s">
        <v>168</v>
      </c>
      <c r="B8" s="193"/>
      <c r="C8" s="193"/>
      <c r="D8" s="193"/>
      <c r="E8" s="193"/>
      <c r="F8" s="193"/>
      <c r="G8" s="193"/>
      <c r="H8" s="193"/>
    </row>
    <row r="9" spans="1:8" s="148" customFormat="1" ht="15.75" customHeight="1">
      <c r="A9" s="149"/>
      <c r="B9" s="186" t="s">
        <v>214</v>
      </c>
      <c r="C9" s="187"/>
      <c r="D9" s="187"/>
      <c r="E9" s="187"/>
      <c r="F9" s="187"/>
      <c r="G9" s="146"/>
      <c r="H9" s="146"/>
    </row>
    <row r="10" spans="2:13" s="143" customFormat="1" ht="13.5" thickBot="1">
      <c r="B10" s="150"/>
      <c r="M10" s="150" t="s">
        <v>110</v>
      </c>
    </row>
    <row r="11" spans="1:13" s="143" customFormat="1" ht="21.75" customHeight="1" thickBot="1">
      <c r="A11" s="151" t="s">
        <v>169</v>
      </c>
      <c r="B11" s="192"/>
      <c r="C11" s="190" t="s">
        <v>170</v>
      </c>
      <c r="D11" s="190" t="s">
        <v>171</v>
      </c>
      <c r="E11" s="190" t="s">
        <v>172</v>
      </c>
      <c r="F11" s="190" t="s">
        <v>173</v>
      </c>
      <c r="G11" s="190" t="s">
        <v>174</v>
      </c>
      <c r="H11" s="190" t="s">
        <v>175</v>
      </c>
      <c r="I11" s="190" t="s">
        <v>176</v>
      </c>
      <c r="J11" s="190" t="s">
        <v>60</v>
      </c>
      <c r="K11" s="190" t="s">
        <v>177</v>
      </c>
      <c r="L11" s="190" t="s">
        <v>178</v>
      </c>
      <c r="M11" s="189" t="s">
        <v>179</v>
      </c>
    </row>
    <row r="12" spans="1:13" s="143" customFormat="1" ht="63.75" customHeight="1" thickBot="1">
      <c r="A12" s="151"/>
      <c r="B12" s="192"/>
      <c r="C12" s="191"/>
      <c r="D12" s="191"/>
      <c r="E12" s="190"/>
      <c r="F12" s="191"/>
      <c r="G12" s="190"/>
      <c r="H12" s="190"/>
      <c r="I12" s="190"/>
      <c r="J12" s="191"/>
      <c r="K12" s="190"/>
      <c r="L12" s="190"/>
      <c r="M12" s="189"/>
    </row>
    <row r="13" spans="1:13" s="143" customFormat="1" ht="13.5" thickBot="1">
      <c r="A13" s="152"/>
      <c r="B13" s="153"/>
      <c r="C13" s="154" t="s">
        <v>180</v>
      </c>
      <c r="D13" s="154" t="s">
        <v>180</v>
      </c>
      <c r="E13" s="154" t="s">
        <v>180</v>
      </c>
      <c r="F13" s="154" t="s">
        <v>180</v>
      </c>
      <c r="G13" s="154" t="s">
        <v>180</v>
      </c>
      <c r="H13" s="154" t="s">
        <v>180</v>
      </c>
      <c r="I13" s="154" t="s">
        <v>180</v>
      </c>
      <c r="J13" s="154" t="s">
        <v>180</v>
      </c>
      <c r="K13" s="154" t="s">
        <v>180</v>
      </c>
      <c r="L13" s="154" t="s">
        <v>180</v>
      </c>
      <c r="M13" s="154" t="s">
        <v>180</v>
      </c>
    </row>
    <row r="14" spans="1:13" s="143" customFormat="1" ht="24.75" customHeight="1" thickBot="1">
      <c r="A14" s="152"/>
      <c r="B14" s="155" t="s">
        <v>181</v>
      </c>
      <c r="C14" s="156">
        <v>1712761.776</v>
      </c>
      <c r="D14" s="156">
        <v>-38923.559</v>
      </c>
      <c r="E14" s="156">
        <v>0</v>
      </c>
      <c r="F14" s="156">
        <v>12463583</v>
      </c>
      <c r="G14" s="156">
        <v>0</v>
      </c>
      <c r="H14" s="156">
        <v>0</v>
      </c>
      <c r="I14" s="156">
        <v>0</v>
      </c>
      <c r="J14" s="156">
        <v>12964139</v>
      </c>
      <c r="K14" s="157">
        <f>SUM(C14:J14)</f>
        <v>27101560.217</v>
      </c>
      <c r="L14" s="156">
        <v>0</v>
      </c>
      <c r="M14" s="157">
        <f>K14</f>
        <v>27101560.217</v>
      </c>
    </row>
    <row r="15" spans="1:13" s="143" customFormat="1" ht="39.75" customHeight="1" thickBot="1">
      <c r="A15" s="152" t="s">
        <v>182</v>
      </c>
      <c r="B15" s="158" t="s">
        <v>183</v>
      </c>
      <c r="C15" s="159"/>
      <c r="D15" s="159"/>
      <c r="E15" s="159"/>
      <c r="F15" s="159"/>
      <c r="G15" s="159"/>
      <c r="H15" s="159"/>
      <c r="I15" s="159"/>
      <c r="J15" s="159"/>
      <c r="K15" s="160">
        <f aca="true" t="shared" si="0" ref="K15:K34">+SUM(C15:J15)</f>
        <v>0</v>
      </c>
      <c r="L15" s="159"/>
      <c r="M15" s="160">
        <f aca="true" t="shared" si="1" ref="M15:M35">+K15+L15</f>
        <v>0</v>
      </c>
    </row>
    <row r="16" spans="1:13" s="143" customFormat="1" ht="34.5" customHeight="1" thickBot="1">
      <c r="A16" s="152" t="s">
        <v>182</v>
      </c>
      <c r="B16" s="158" t="s">
        <v>184</v>
      </c>
      <c r="C16" s="159"/>
      <c r="D16" s="159"/>
      <c r="E16" s="159"/>
      <c r="F16" s="159"/>
      <c r="G16" s="159"/>
      <c r="H16" s="159"/>
      <c r="I16" s="159"/>
      <c r="J16" s="159"/>
      <c r="K16" s="160">
        <f t="shared" si="0"/>
        <v>0</v>
      </c>
      <c r="L16" s="159"/>
      <c r="M16" s="160">
        <f t="shared" si="1"/>
        <v>0</v>
      </c>
    </row>
    <row r="17" spans="1:15" s="143" customFormat="1" ht="51.75" customHeight="1" thickBot="1">
      <c r="A17" s="152" t="s">
        <v>182</v>
      </c>
      <c r="B17" s="158" t="s">
        <v>185</v>
      </c>
      <c r="C17" s="159"/>
      <c r="D17" s="159"/>
      <c r="E17" s="159"/>
      <c r="F17" s="159"/>
      <c r="G17" s="159"/>
      <c r="H17" s="159"/>
      <c r="I17" s="159"/>
      <c r="J17" s="159"/>
      <c r="K17" s="160">
        <f t="shared" si="0"/>
        <v>0</v>
      </c>
      <c r="L17" s="159"/>
      <c r="M17" s="160">
        <f t="shared" si="1"/>
        <v>0</v>
      </c>
      <c r="O17" s="161"/>
    </row>
    <row r="18" spans="1:13" s="143" customFormat="1" ht="29.25" customHeight="1" thickBot="1">
      <c r="A18" s="152" t="s">
        <v>186</v>
      </c>
      <c r="B18" s="158" t="s">
        <v>187</v>
      </c>
      <c r="C18" s="159"/>
      <c r="D18" s="159"/>
      <c r="E18" s="159"/>
      <c r="F18" s="159"/>
      <c r="G18" s="159"/>
      <c r="H18" s="159"/>
      <c r="I18" s="159"/>
      <c r="J18" s="159"/>
      <c r="K18" s="160"/>
      <c r="L18" s="159"/>
      <c r="M18" s="160">
        <f t="shared" si="1"/>
        <v>0</v>
      </c>
    </row>
    <row r="19" spans="1:13" s="143" customFormat="1" ht="29.25" customHeight="1" thickBot="1">
      <c r="A19" s="152" t="s">
        <v>182</v>
      </c>
      <c r="B19" s="158" t="s">
        <v>188</v>
      </c>
      <c r="C19" s="159"/>
      <c r="D19" s="159"/>
      <c r="E19" s="159"/>
      <c r="F19" s="159"/>
      <c r="G19" s="159"/>
      <c r="H19" s="159"/>
      <c r="I19" s="159"/>
      <c r="J19" s="159"/>
      <c r="K19" s="160">
        <f t="shared" si="0"/>
        <v>0</v>
      </c>
      <c r="L19" s="159"/>
      <c r="M19" s="160">
        <f t="shared" si="1"/>
        <v>0</v>
      </c>
    </row>
    <row r="20" spans="1:13" s="143" customFormat="1" ht="40.5" customHeight="1" thickBot="1">
      <c r="A20" s="152" t="s">
        <v>182</v>
      </c>
      <c r="B20" s="162" t="s">
        <v>189</v>
      </c>
      <c r="C20" s="160">
        <f aca="true" t="shared" si="2" ref="C20:J20">+SUM(C15:C19)</f>
        <v>0</v>
      </c>
      <c r="D20" s="160">
        <f t="shared" si="2"/>
        <v>0</v>
      </c>
      <c r="E20" s="160">
        <f t="shared" si="2"/>
        <v>0</v>
      </c>
      <c r="F20" s="160"/>
      <c r="G20" s="160">
        <f t="shared" si="2"/>
        <v>0</v>
      </c>
      <c r="H20" s="160">
        <f t="shared" si="2"/>
        <v>0</v>
      </c>
      <c r="I20" s="160">
        <f t="shared" si="2"/>
        <v>0</v>
      </c>
      <c r="J20" s="160">
        <f t="shared" si="2"/>
        <v>0</v>
      </c>
      <c r="K20" s="160">
        <f t="shared" si="0"/>
        <v>0</v>
      </c>
      <c r="L20" s="160">
        <f>+SUM(L15:L19)</f>
        <v>0</v>
      </c>
      <c r="M20" s="160">
        <f t="shared" si="1"/>
        <v>0</v>
      </c>
    </row>
    <row r="21" spans="1:13" s="143" customFormat="1" ht="27.75" customHeight="1" thickBot="1">
      <c r="A21" s="152"/>
      <c r="B21" s="158" t="s">
        <v>190</v>
      </c>
      <c r="C21" s="159"/>
      <c r="D21" s="159"/>
      <c r="E21" s="159"/>
      <c r="F21" s="159"/>
      <c r="G21" s="159"/>
      <c r="H21" s="159"/>
      <c r="I21" s="159"/>
      <c r="J21" s="159"/>
      <c r="K21" s="160">
        <f t="shared" si="0"/>
        <v>0</v>
      </c>
      <c r="L21" s="159"/>
      <c r="M21" s="160">
        <f t="shared" si="1"/>
        <v>0</v>
      </c>
    </row>
    <row r="22" spans="1:13" s="143" customFormat="1" ht="46.5" customHeight="1" thickBot="1">
      <c r="A22" s="152" t="s">
        <v>191</v>
      </c>
      <c r="B22" s="158" t="s">
        <v>192</v>
      </c>
      <c r="C22" s="159"/>
      <c r="D22" s="159"/>
      <c r="E22" s="159"/>
      <c r="F22" s="159"/>
      <c r="G22" s="159"/>
      <c r="H22" s="159"/>
      <c r="I22" s="159"/>
      <c r="J22" s="159"/>
      <c r="K22" s="160">
        <f t="shared" si="0"/>
        <v>0</v>
      </c>
      <c r="L22" s="159"/>
      <c r="M22" s="160">
        <f t="shared" si="1"/>
        <v>0</v>
      </c>
    </row>
    <row r="23" spans="1:13" s="143" customFormat="1" ht="70.5" customHeight="1" thickBot="1">
      <c r="A23" s="152" t="s">
        <v>193</v>
      </c>
      <c r="B23" s="158" t="s">
        <v>194</v>
      </c>
      <c r="C23" s="159"/>
      <c r="D23" s="159"/>
      <c r="E23" s="159"/>
      <c r="F23" s="159"/>
      <c r="G23" s="159"/>
      <c r="H23" s="159"/>
      <c r="I23" s="159"/>
      <c r="J23" s="159"/>
      <c r="K23" s="160">
        <f t="shared" si="0"/>
        <v>0</v>
      </c>
      <c r="L23" s="159"/>
      <c r="M23" s="160">
        <f t="shared" si="1"/>
        <v>0</v>
      </c>
    </row>
    <row r="24" spans="1:13" s="143" customFormat="1" ht="37.5" customHeight="1" thickBot="1">
      <c r="A24" s="152"/>
      <c r="B24" s="158" t="s">
        <v>195</v>
      </c>
      <c r="C24" s="159"/>
      <c r="D24" s="159"/>
      <c r="E24" s="159"/>
      <c r="F24" s="159">
        <f>-450003</f>
        <v>-450003</v>
      </c>
      <c r="G24" s="159"/>
      <c r="H24" s="159"/>
      <c r="I24" s="159"/>
      <c r="J24" s="159">
        <v>450003</v>
      </c>
      <c r="K24" s="160">
        <f>+SUM(C24:J24)</f>
        <v>0</v>
      </c>
      <c r="L24" s="159"/>
      <c r="M24" s="160">
        <f t="shared" si="1"/>
        <v>0</v>
      </c>
    </row>
    <row r="25" spans="1:13" s="143" customFormat="1" ht="16.5" customHeight="1" thickBot="1">
      <c r="A25" s="152"/>
      <c r="B25" s="158" t="s">
        <v>196</v>
      </c>
      <c r="C25" s="159"/>
      <c r="D25" s="159"/>
      <c r="E25" s="159"/>
      <c r="F25" s="159"/>
      <c r="G25" s="159"/>
      <c r="H25" s="159"/>
      <c r="I25" s="159"/>
      <c r="J25" s="163">
        <v>-55912</v>
      </c>
      <c r="K25" s="164">
        <f>+SUM(C25:J25)</f>
        <v>-55912</v>
      </c>
      <c r="L25" s="159"/>
      <c r="M25" s="160">
        <f t="shared" si="1"/>
        <v>-55912</v>
      </c>
    </row>
    <row r="26" spans="1:13" s="143" customFormat="1" ht="26.25" customHeight="1" thickBot="1">
      <c r="A26" s="152" t="s">
        <v>197</v>
      </c>
      <c r="B26" s="165" t="s">
        <v>210</v>
      </c>
      <c r="C26" s="159"/>
      <c r="D26" s="159"/>
      <c r="E26" s="159"/>
      <c r="F26" s="159"/>
      <c r="G26" s="159"/>
      <c r="H26" s="159"/>
      <c r="I26" s="159"/>
      <c r="J26" s="166">
        <v>733811.9979800002</v>
      </c>
      <c r="K26" s="166">
        <f>J26</f>
        <v>733811.9979800002</v>
      </c>
      <c r="L26" s="159"/>
      <c r="M26" s="167">
        <f>K26</f>
        <v>733811.9979800002</v>
      </c>
    </row>
    <row r="27" spans="1:14" s="143" customFormat="1" ht="23.25" thickBot="1">
      <c r="A27" s="152" t="s">
        <v>198</v>
      </c>
      <c r="B27" s="162" t="s">
        <v>199</v>
      </c>
      <c r="C27" s="159"/>
      <c r="D27" s="159"/>
      <c r="E27" s="159">
        <f>E14</f>
        <v>0</v>
      </c>
      <c r="F27" s="159">
        <f>F14+F24</f>
        <v>12013580</v>
      </c>
      <c r="G27" s="159">
        <f>+SUM(G20:G26)</f>
        <v>0</v>
      </c>
      <c r="H27" s="159">
        <f>+SUM(H20:H26)</f>
        <v>0</v>
      </c>
      <c r="I27" s="159">
        <f>+SUM(I20:I26)</f>
        <v>0</v>
      </c>
      <c r="J27" s="166">
        <f>J14+J24+J26+J25</f>
        <v>14092041.99798</v>
      </c>
      <c r="K27" s="160">
        <f>K14+K26+K25</f>
        <v>27779460.21498</v>
      </c>
      <c r="L27" s="159">
        <f>+SUM(L20:L26)</f>
        <v>0</v>
      </c>
      <c r="M27" s="160">
        <f>+K27+L27</f>
        <v>27779460.21498</v>
      </c>
      <c r="N27" s="150"/>
    </row>
    <row r="28" spans="1:13" s="143" customFormat="1" ht="25.5" customHeight="1" thickBot="1">
      <c r="A28" s="152" t="s">
        <v>200</v>
      </c>
      <c r="B28" s="158" t="s">
        <v>201</v>
      </c>
      <c r="C28" s="159"/>
      <c r="D28" s="159"/>
      <c r="E28" s="159"/>
      <c r="F28" s="159"/>
      <c r="G28" s="159"/>
      <c r="H28" s="159"/>
      <c r="I28" s="159"/>
      <c r="J28" s="159"/>
      <c r="K28" s="160">
        <f t="shared" si="0"/>
        <v>0</v>
      </c>
      <c r="L28" s="159"/>
      <c r="M28" s="160">
        <f t="shared" si="1"/>
        <v>0</v>
      </c>
    </row>
    <row r="29" spans="1:13" s="143" customFormat="1" ht="25.5" customHeight="1" thickBot="1">
      <c r="A29" s="152"/>
      <c r="B29" s="158" t="s">
        <v>202</v>
      </c>
      <c r="C29" s="159"/>
      <c r="D29" s="159"/>
      <c r="E29" s="159"/>
      <c r="F29" s="159"/>
      <c r="G29" s="159"/>
      <c r="H29" s="159"/>
      <c r="I29" s="159"/>
      <c r="J29" s="159"/>
      <c r="K29" s="160">
        <f t="shared" si="0"/>
        <v>0</v>
      </c>
      <c r="L29" s="159"/>
      <c r="M29" s="160">
        <f t="shared" si="1"/>
        <v>0</v>
      </c>
    </row>
    <row r="30" spans="1:13" s="143" customFormat="1" ht="27" customHeight="1" thickBot="1">
      <c r="A30" s="152" t="s">
        <v>200</v>
      </c>
      <c r="B30" s="158" t="s">
        <v>203</v>
      </c>
      <c r="C30" s="159"/>
      <c r="D30" s="159"/>
      <c r="E30" s="159"/>
      <c r="F30" s="159"/>
      <c r="G30" s="159"/>
      <c r="H30" s="159"/>
      <c r="I30" s="159"/>
      <c r="J30" s="159"/>
      <c r="K30" s="160">
        <f t="shared" si="0"/>
        <v>0</v>
      </c>
      <c r="L30" s="159"/>
      <c r="M30" s="160">
        <f t="shared" si="1"/>
        <v>0</v>
      </c>
    </row>
    <row r="31" spans="1:13" s="143" customFormat="1" ht="23.25" customHeight="1" thickBot="1">
      <c r="A31" s="152" t="s">
        <v>200</v>
      </c>
      <c r="B31" s="158" t="s">
        <v>204</v>
      </c>
      <c r="C31" s="159"/>
      <c r="D31" s="159"/>
      <c r="E31" s="159"/>
      <c r="F31" s="159"/>
      <c r="G31" s="159"/>
      <c r="H31" s="159"/>
      <c r="I31" s="159"/>
      <c r="J31" s="159"/>
      <c r="K31" s="160">
        <f t="shared" si="0"/>
        <v>0</v>
      </c>
      <c r="L31" s="159"/>
      <c r="M31" s="160">
        <f t="shared" si="1"/>
        <v>0</v>
      </c>
    </row>
    <row r="32" spans="1:13" s="143" customFormat="1" ht="27.75" customHeight="1" thickBot="1">
      <c r="A32" s="152" t="s">
        <v>200</v>
      </c>
      <c r="B32" s="158" t="s">
        <v>205</v>
      </c>
      <c r="C32" s="159"/>
      <c r="D32" s="159"/>
      <c r="E32" s="159"/>
      <c r="F32" s="159"/>
      <c r="G32" s="159"/>
      <c r="H32" s="159"/>
      <c r="I32" s="159"/>
      <c r="J32" s="159"/>
      <c r="K32" s="160">
        <f t="shared" si="0"/>
        <v>0</v>
      </c>
      <c r="L32" s="159"/>
      <c r="M32" s="160">
        <f t="shared" si="1"/>
        <v>0</v>
      </c>
    </row>
    <row r="33" spans="1:13" s="143" customFormat="1" ht="25.5" customHeight="1" thickBot="1">
      <c r="A33" s="152"/>
      <c r="B33" s="158" t="s">
        <v>206</v>
      </c>
      <c r="C33" s="159"/>
      <c r="D33" s="159"/>
      <c r="E33" s="159"/>
      <c r="F33" s="159"/>
      <c r="G33" s="159"/>
      <c r="H33" s="159"/>
      <c r="I33" s="159"/>
      <c r="J33" s="159"/>
      <c r="K33" s="160">
        <f t="shared" si="0"/>
        <v>0</v>
      </c>
      <c r="L33" s="159"/>
      <c r="M33" s="160">
        <f t="shared" si="1"/>
        <v>0</v>
      </c>
    </row>
    <row r="34" spans="1:13" s="143" customFormat="1" ht="35.25" customHeight="1" thickBot="1">
      <c r="A34" s="152" t="s">
        <v>200</v>
      </c>
      <c r="B34" s="158" t="s">
        <v>207</v>
      </c>
      <c r="C34" s="159"/>
      <c r="D34" s="159"/>
      <c r="E34" s="159"/>
      <c r="F34" s="159"/>
      <c r="G34" s="159"/>
      <c r="H34" s="159"/>
      <c r="I34" s="159"/>
      <c r="J34" s="159"/>
      <c r="K34" s="160">
        <f t="shared" si="0"/>
        <v>0</v>
      </c>
      <c r="L34" s="159"/>
      <c r="M34" s="160">
        <f t="shared" si="1"/>
        <v>0</v>
      </c>
    </row>
    <row r="35" spans="1:13" s="143" customFormat="1" ht="27" customHeight="1" thickBot="1">
      <c r="A35" s="152" t="s">
        <v>200</v>
      </c>
      <c r="B35" s="158" t="s">
        <v>208</v>
      </c>
      <c r="C35" s="159"/>
      <c r="D35" s="159"/>
      <c r="E35" s="159"/>
      <c r="F35" s="159"/>
      <c r="G35" s="159"/>
      <c r="H35" s="159"/>
      <c r="I35" s="159"/>
      <c r="J35" s="159"/>
      <c r="K35" s="159">
        <f>J35</f>
        <v>0</v>
      </c>
      <c r="L35" s="159"/>
      <c r="M35" s="160">
        <f t="shared" si="1"/>
        <v>0</v>
      </c>
    </row>
    <row r="36" spans="1:15" s="143" customFormat="1" ht="26.25" customHeight="1" thickBot="1">
      <c r="A36" s="168"/>
      <c r="B36" s="169" t="s">
        <v>211</v>
      </c>
      <c r="C36" s="156">
        <f>+C14+C27+SUM(C28:C35)</f>
        <v>1712761.776</v>
      </c>
      <c r="D36" s="156">
        <f aca="true" t="shared" si="3" ref="D36:I36">+D14+D27+SUM(D28:D35)</f>
        <v>-38923.559</v>
      </c>
      <c r="E36" s="156">
        <f t="shared" si="3"/>
        <v>0</v>
      </c>
      <c r="F36" s="156">
        <f>F27</f>
        <v>12013580</v>
      </c>
      <c r="G36" s="156">
        <f t="shared" si="3"/>
        <v>0</v>
      </c>
      <c r="H36" s="156">
        <f t="shared" si="3"/>
        <v>0</v>
      </c>
      <c r="I36" s="156">
        <f t="shared" si="3"/>
        <v>0</v>
      </c>
      <c r="J36" s="156">
        <f>J27+J35</f>
        <v>14092041.99798</v>
      </c>
      <c r="K36" s="157">
        <f>+SUM(C36:J36)</f>
        <v>27779460.21498</v>
      </c>
      <c r="L36" s="156">
        <f>+L14+L27+SUM(L28:L35)</f>
        <v>0</v>
      </c>
      <c r="M36" s="157">
        <f>+K36+L36</f>
        <v>27779460.21498</v>
      </c>
      <c r="N36" s="161"/>
      <c r="O36" s="161"/>
    </row>
    <row r="37" spans="1:13" s="170" customFormat="1" ht="32.25" customHeight="1" thickBot="1">
      <c r="A37" s="168"/>
      <c r="B37" s="169" t="s">
        <v>213</v>
      </c>
      <c r="C37" s="156">
        <f>1712761.776</f>
        <v>1712761.776</v>
      </c>
      <c r="D37" s="156">
        <f>-38923.559</f>
        <v>-38923.559</v>
      </c>
      <c r="E37" s="156">
        <v>0</v>
      </c>
      <c r="F37" s="156">
        <v>13166327</v>
      </c>
      <c r="G37" s="156">
        <v>0</v>
      </c>
      <c r="H37" s="156">
        <v>0</v>
      </c>
      <c r="I37" s="156">
        <v>0</v>
      </c>
      <c r="J37" s="156">
        <v>7679276</v>
      </c>
      <c r="K37" s="157">
        <f>C37+D37+F37+J37</f>
        <v>22519441.217</v>
      </c>
      <c r="L37" s="156">
        <v>0</v>
      </c>
      <c r="M37" s="157">
        <f>K37</f>
        <v>22519441.217</v>
      </c>
    </row>
    <row r="38" spans="1:13" s="143" customFormat="1" ht="39.75" customHeight="1" thickBot="1">
      <c r="A38" s="152" t="s">
        <v>182</v>
      </c>
      <c r="B38" s="158" t="s">
        <v>183</v>
      </c>
      <c r="C38" s="159"/>
      <c r="D38" s="159"/>
      <c r="E38" s="159"/>
      <c r="F38" s="159"/>
      <c r="G38" s="159"/>
      <c r="H38" s="159"/>
      <c r="I38" s="159"/>
      <c r="J38" s="159"/>
      <c r="K38" s="160">
        <f aca="true" t="shared" si="4" ref="K38:K57">+SUM(C38:J38)</f>
        <v>0</v>
      </c>
      <c r="L38" s="159"/>
      <c r="M38" s="160">
        <f>+K38+L38</f>
        <v>0</v>
      </c>
    </row>
    <row r="39" spans="1:13" s="143" customFormat="1" ht="34.5" customHeight="1" thickBot="1">
      <c r="A39" s="152" t="s">
        <v>182</v>
      </c>
      <c r="B39" s="158" t="s">
        <v>184</v>
      </c>
      <c r="C39" s="159"/>
      <c r="D39" s="159"/>
      <c r="E39" s="159"/>
      <c r="F39" s="159"/>
      <c r="G39" s="159"/>
      <c r="H39" s="159"/>
      <c r="I39" s="159"/>
      <c r="J39" s="159"/>
      <c r="K39" s="160">
        <f t="shared" si="4"/>
        <v>0</v>
      </c>
      <c r="L39" s="159"/>
      <c r="M39" s="160">
        <f aca="true" t="shared" si="5" ref="M39:M58">+K39+L39</f>
        <v>0</v>
      </c>
    </row>
    <row r="40" spans="1:13" s="143" customFormat="1" ht="51.75" customHeight="1" thickBot="1">
      <c r="A40" s="152" t="s">
        <v>182</v>
      </c>
      <c r="B40" s="158" t="s">
        <v>185</v>
      </c>
      <c r="C40" s="159"/>
      <c r="D40" s="159"/>
      <c r="E40" s="159"/>
      <c r="F40" s="159"/>
      <c r="G40" s="159"/>
      <c r="H40" s="159"/>
      <c r="I40" s="159"/>
      <c r="J40" s="159"/>
      <c r="K40" s="160">
        <f t="shared" si="4"/>
        <v>0</v>
      </c>
      <c r="L40" s="159"/>
      <c r="M40" s="160">
        <f t="shared" si="5"/>
        <v>0</v>
      </c>
    </row>
    <row r="41" spans="1:13" s="143" customFormat="1" ht="29.25" customHeight="1" thickBot="1">
      <c r="A41" s="152" t="s">
        <v>186</v>
      </c>
      <c r="B41" s="158" t="s">
        <v>187</v>
      </c>
      <c r="C41" s="159"/>
      <c r="D41" s="159"/>
      <c r="E41" s="159"/>
      <c r="F41" s="159"/>
      <c r="G41" s="159"/>
      <c r="H41" s="159"/>
      <c r="I41" s="159"/>
      <c r="J41" s="159"/>
      <c r="K41" s="160"/>
      <c r="L41" s="159"/>
      <c r="M41" s="160">
        <f t="shared" si="5"/>
        <v>0</v>
      </c>
    </row>
    <row r="42" spans="1:13" s="143" customFormat="1" ht="29.25" customHeight="1" thickBot="1">
      <c r="A42" s="152" t="s">
        <v>182</v>
      </c>
      <c r="B42" s="158" t="s">
        <v>188</v>
      </c>
      <c r="C42" s="159"/>
      <c r="D42" s="159"/>
      <c r="E42" s="159"/>
      <c r="F42" s="159"/>
      <c r="G42" s="159"/>
      <c r="H42" s="159"/>
      <c r="I42" s="159"/>
      <c r="J42" s="159"/>
      <c r="K42" s="160"/>
      <c r="L42" s="159"/>
      <c r="M42" s="160"/>
    </row>
    <row r="43" spans="1:13" s="143" customFormat="1" ht="40.5" customHeight="1" thickBot="1">
      <c r="A43" s="152" t="s">
        <v>182</v>
      </c>
      <c r="B43" s="162" t="s">
        <v>189</v>
      </c>
      <c r="C43" s="160">
        <f>+SUM(C38:C42)</f>
        <v>0</v>
      </c>
      <c r="D43" s="160">
        <f>+SUM(D38:D42)</f>
        <v>0</v>
      </c>
      <c r="E43" s="160">
        <f>+SUM(E38:E42)</f>
        <v>0</v>
      </c>
      <c r="F43" s="160"/>
      <c r="G43" s="160"/>
      <c r="H43" s="160"/>
      <c r="I43" s="160"/>
      <c r="J43" s="160"/>
      <c r="K43" s="160"/>
      <c r="L43" s="160"/>
      <c r="M43" s="160"/>
    </row>
    <row r="44" spans="1:13" s="143" customFormat="1" ht="27.75" customHeight="1" thickBot="1">
      <c r="A44" s="152"/>
      <c r="B44" s="158" t="s">
        <v>190</v>
      </c>
      <c r="C44" s="159"/>
      <c r="D44" s="159"/>
      <c r="E44" s="159"/>
      <c r="F44" s="159"/>
      <c r="G44" s="159"/>
      <c r="H44" s="159"/>
      <c r="I44" s="159"/>
      <c r="J44" s="159"/>
      <c r="K44" s="160">
        <f t="shared" si="4"/>
        <v>0</v>
      </c>
      <c r="L44" s="159"/>
      <c r="M44" s="160">
        <f t="shared" si="5"/>
        <v>0</v>
      </c>
    </row>
    <row r="45" spans="1:13" s="143" customFormat="1" ht="56.25" customHeight="1" thickBot="1">
      <c r="A45" s="152" t="s">
        <v>191</v>
      </c>
      <c r="B45" s="158" t="s">
        <v>192</v>
      </c>
      <c r="C45" s="159"/>
      <c r="D45" s="159"/>
      <c r="E45" s="159"/>
      <c r="F45" s="159"/>
      <c r="G45" s="159"/>
      <c r="H45" s="159"/>
      <c r="I45" s="159"/>
      <c r="J45" s="159"/>
      <c r="K45" s="160">
        <f t="shared" si="4"/>
        <v>0</v>
      </c>
      <c r="L45" s="159"/>
      <c r="M45" s="160">
        <f t="shared" si="5"/>
        <v>0</v>
      </c>
    </row>
    <row r="46" spans="1:13" s="143" customFormat="1" ht="70.5" customHeight="1" thickBot="1">
      <c r="A46" s="152" t="s">
        <v>193</v>
      </c>
      <c r="B46" s="158" t="s">
        <v>194</v>
      </c>
      <c r="C46" s="159"/>
      <c r="D46" s="159"/>
      <c r="E46" s="159"/>
      <c r="F46" s="159"/>
      <c r="G46" s="159"/>
      <c r="H46" s="159"/>
      <c r="I46" s="159"/>
      <c r="J46" s="159"/>
      <c r="K46" s="160">
        <f t="shared" si="4"/>
        <v>0</v>
      </c>
      <c r="L46" s="159"/>
      <c r="M46" s="160">
        <f t="shared" si="5"/>
        <v>0</v>
      </c>
    </row>
    <row r="47" spans="1:13" s="143" customFormat="1" ht="37.5" customHeight="1" thickBot="1">
      <c r="A47" s="171"/>
      <c r="B47" s="158" t="s">
        <v>195</v>
      </c>
      <c r="C47" s="159"/>
      <c r="D47" s="159"/>
      <c r="E47" s="159"/>
      <c r="F47" s="159">
        <v>-377448.141</v>
      </c>
      <c r="G47" s="159"/>
      <c r="H47" s="159"/>
      <c r="I47" s="159"/>
      <c r="J47" s="159">
        <v>377448.141</v>
      </c>
      <c r="K47" s="160"/>
      <c r="L47" s="159"/>
      <c r="M47" s="160"/>
    </row>
    <row r="48" spans="1:13" s="143" customFormat="1" ht="15" thickBot="1">
      <c r="A48" s="171"/>
      <c r="B48" s="158" t="s">
        <v>209</v>
      </c>
      <c r="C48" s="159"/>
      <c r="D48" s="159"/>
      <c r="E48" s="159"/>
      <c r="F48" s="159"/>
      <c r="G48" s="159"/>
      <c r="H48" s="159"/>
      <c r="I48" s="159"/>
      <c r="J48" s="159"/>
      <c r="K48" s="160">
        <f>J48</f>
        <v>0</v>
      </c>
      <c r="L48" s="159"/>
      <c r="M48" s="160">
        <f t="shared" si="5"/>
        <v>0</v>
      </c>
    </row>
    <row r="49" spans="1:13" s="143" customFormat="1" ht="26.25" customHeight="1" thickBot="1">
      <c r="A49" s="152" t="s">
        <v>197</v>
      </c>
      <c r="B49" s="165" t="s">
        <v>210</v>
      </c>
      <c r="C49" s="159"/>
      <c r="D49" s="159"/>
      <c r="E49" s="159"/>
      <c r="F49" s="159"/>
      <c r="G49" s="159"/>
      <c r="H49" s="159"/>
      <c r="I49" s="159"/>
      <c r="J49" s="166">
        <v>1921262.06681</v>
      </c>
      <c r="K49" s="166">
        <v>1921262.06681</v>
      </c>
      <c r="L49" s="159"/>
      <c r="M49" s="167">
        <f>K49</f>
        <v>1921262.06681</v>
      </c>
    </row>
    <row r="50" spans="1:13" s="143" customFormat="1" ht="23.25" thickBot="1">
      <c r="A50" s="152" t="s">
        <v>198</v>
      </c>
      <c r="B50" s="162" t="s">
        <v>199</v>
      </c>
      <c r="C50" s="159">
        <f aca="true" t="shared" si="6" ref="C50:I50">+SUM(C43:C49)</f>
        <v>0</v>
      </c>
      <c r="D50" s="159">
        <f t="shared" si="6"/>
        <v>0</v>
      </c>
      <c r="E50" s="159">
        <f t="shared" si="6"/>
        <v>0</v>
      </c>
      <c r="F50" s="159">
        <f>SUM(F41:F48)</f>
        <v>-377448.141</v>
      </c>
      <c r="G50" s="159">
        <f t="shared" si="6"/>
        <v>0</v>
      </c>
      <c r="H50" s="159">
        <f t="shared" si="6"/>
        <v>0</v>
      </c>
      <c r="I50" s="159">
        <f t="shared" si="6"/>
        <v>0</v>
      </c>
      <c r="J50" s="166">
        <f>+SUM(J43:J49)</f>
        <v>2298710.20781</v>
      </c>
      <c r="K50" s="160">
        <f>+SUM(C50:J50)</f>
        <v>1921262.06681</v>
      </c>
      <c r="L50" s="159">
        <f>+SUM(L43:L49)</f>
        <v>0</v>
      </c>
      <c r="M50" s="160">
        <f>+K50+L50</f>
        <v>1921262.06681</v>
      </c>
    </row>
    <row r="51" spans="1:13" s="143" customFormat="1" ht="25.5" customHeight="1" thickBot="1">
      <c r="A51" s="152" t="s">
        <v>200</v>
      </c>
      <c r="B51" s="158" t="s">
        <v>201</v>
      </c>
      <c r="C51" s="159"/>
      <c r="D51" s="159"/>
      <c r="E51" s="159"/>
      <c r="F51" s="159"/>
      <c r="G51" s="159"/>
      <c r="H51" s="159"/>
      <c r="I51" s="159"/>
      <c r="J51" s="159"/>
      <c r="K51" s="160">
        <f t="shared" si="4"/>
        <v>0</v>
      </c>
      <c r="L51" s="159"/>
      <c r="M51" s="160">
        <f t="shared" si="5"/>
        <v>0</v>
      </c>
    </row>
    <row r="52" spans="1:13" s="143" customFormat="1" ht="25.5" customHeight="1" thickBot="1">
      <c r="A52" s="152"/>
      <c r="B52" s="158" t="s">
        <v>202</v>
      </c>
      <c r="C52" s="159"/>
      <c r="D52" s="159"/>
      <c r="E52" s="159"/>
      <c r="F52" s="159"/>
      <c r="G52" s="159"/>
      <c r="H52" s="159"/>
      <c r="I52" s="159"/>
      <c r="J52" s="159"/>
      <c r="K52" s="160">
        <f t="shared" si="4"/>
        <v>0</v>
      </c>
      <c r="L52" s="159"/>
      <c r="M52" s="160">
        <f t="shared" si="5"/>
        <v>0</v>
      </c>
    </row>
    <row r="53" spans="1:13" s="143" customFormat="1" ht="27" customHeight="1" thickBot="1">
      <c r="A53" s="152" t="s">
        <v>200</v>
      </c>
      <c r="B53" s="158" t="s">
        <v>203</v>
      </c>
      <c r="C53" s="159"/>
      <c r="D53" s="159"/>
      <c r="E53" s="159"/>
      <c r="F53" s="159"/>
      <c r="G53" s="159"/>
      <c r="H53" s="159"/>
      <c r="I53" s="159"/>
      <c r="J53" s="159"/>
      <c r="K53" s="160">
        <f t="shared" si="4"/>
        <v>0</v>
      </c>
      <c r="L53" s="159"/>
      <c r="M53" s="160">
        <f t="shared" si="5"/>
        <v>0</v>
      </c>
    </row>
    <row r="54" spans="1:13" s="143" customFormat="1" ht="23.25" customHeight="1" thickBot="1">
      <c r="A54" s="152" t="s">
        <v>200</v>
      </c>
      <c r="B54" s="158" t="s">
        <v>204</v>
      </c>
      <c r="C54" s="159"/>
      <c r="D54" s="159"/>
      <c r="E54" s="159"/>
      <c r="F54" s="159"/>
      <c r="G54" s="159"/>
      <c r="H54" s="159"/>
      <c r="I54" s="159"/>
      <c r="J54" s="159"/>
      <c r="K54" s="160">
        <f t="shared" si="4"/>
        <v>0</v>
      </c>
      <c r="L54" s="159"/>
      <c r="M54" s="160">
        <f t="shared" si="5"/>
        <v>0</v>
      </c>
    </row>
    <row r="55" spans="1:13" s="143" customFormat="1" ht="27.75" customHeight="1" thickBot="1">
      <c r="A55" s="152" t="s">
        <v>200</v>
      </c>
      <c r="B55" s="158" t="s">
        <v>205</v>
      </c>
      <c r="C55" s="159"/>
      <c r="D55" s="159"/>
      <c r="E55" s="159"/>
      <c r="F55" s="159"/>
      <c r="G55" s="159"/>
      <c r="H55" s="159"/>
      <c r="I55" s="159"/>
      <c r="J55" s="159"/>
      <c r="K55" s="160">
        <f t="shared" si="4"/>
        <v>0</v>
      </c>
      <c r="L55" s="159"/>
      <c r="M55" s="160">
        <f t="shared" si="5"/>
        <v>0</v>
      </c>
    </row>
    <row r="56" spans="1:13" s="143" customFormat="1" ht="25.5" customHeight="1" thickBot="1">
      <c r="A56" s="152"/>
      <c r="B56" s="158" t="s">
        <v>206</v>
      </c>
      <c r="C56" s="159"/>
      <c r="D56" s="159"/>
      <c r="E56" s="159"/>
      <c r="F56" s="159"/>
      <c r="G56" s="159"/>
      <c r="H56" s="159"/>
      <c r="I56" s="159"/>
      <c r="J56" s="159"/>
      <c r="K56" s="160">
        <f t="shared" si="4"/>
        <v>0</v>
      </c>
      <c r="L56" s="159"/>
      <c r="M56" s="160">
        <f t="shared" si="5"/>
        <v>0</v>
      </c>
    </row>
    <row r="57" spans="1:13" s="143" customFormat="1" ht="35.25" customHeight="1" thickBot="1">
      <c r="A57" s="152" t="s">
        <v>200</v>
      </c>
      <c r="B57" s="158" t="s">
        <v>207</v>
      </c>
      <c r="C57" s="159"/>
      <c r="D57" s="159"/>
      <c r="E57" s="159"/>
      <c r="F57" s="159"/>
      <c r="G57" s="159"/>
      <c r="H57" s="159"/>
      <c r="I57" s="159"/>
      <c r="J57" s="159"/>
      <c r="K57" s="160">
        <f t="shared" si="4"/>
        <v>0</v>
      </c>
      <c r="L57" s="159"/>
      <c r="M57" s="160">
        <f t="shared" si="5"/>
        <v>0</v>
      </c>
    </row>
    <row r="58" spans="1:13" s="143" customFormat="1" ht="27" customHeight="1" thickBot="1">
      <c r="A58" s="152" t="s">
        <v>200</v>
      </c>
      <c r="B58" s="158" t="s">
        <v>208</v>
      </c>
      <c r="C58" s="159"/>
      <c r="D58" s="159"/>
      <c r="E58" s="159"/>
      <c r="F58" s="159"/>
      <c r="G58" s="159"/>
      <c r="H58" s="159"/>
      <c r="I58" s="159"/>
      <c r="J58" s="159"/>
      <c r="K58" s="159">
        <f>J58</f>
        <v>0</v>
      </c>
      <c r="L58" s="159"/>
      <c r="M58" s="160">
        <f t="shared" si="5"/>
        <v>0</v>
      </c>
    </row>
    <row r="59" spans="1:13" s="143" customFormat="1" ht="20.25" customHeight="1" thickBot="1">
      <c r="A59" s="152"/>
      <c r="B59" s="172" t="s">
        <v>212</v>
      </c>
      <c r="C59" s="159">
        <f aca="true" t="shared" si="7" ref="C59:I59">+C37+C50+SUM(C51:C58)</f>
        <v>1712761.776</v>
      </c>
      <c r="D59" s="159">
        <f t="shared" si="7"/>
        <v>-38923.559</v>
      </c>
      <c r="E59" s="159">
        <f t="shared" si="7"/>
        <v>0</v>
      </c>
      <c r="F59" s="159">
        <f>F37+F50</f>
        <v>12788878.859</v>
      </c>
      <c r="G59" s="159">
        <f t="shared" si="7"/>
        <v>0</v>
      </c>
      <c r="H59" s="159">
        <f t="shared" si="7"/>
        <v>0</v>
      </c>
      <c r="I59" s="159">
        <f t="shared" si="7"/>
        <v>0</v>
      </c>
      <c r="J59" s="173">
        <f>J37+J50</f>
        <v>9977986.20781</v>
      </c>
      <c r="K59" s="160">
        <f>SUM(C59:J59)</f>
        <v>24440703.283809997</v>
      </c>
      <c r="L59" s="159">
        <f>+L36+L50+SUM(L51:L58)</f>
        <v>0</v>
      </c>
      <c r="M59" s="160">
        <f>+K59+L59</f>
        <v>24440703.283809997</v>
      </c>
    </row>
    <row r="60" spans="1:13" s="143" customFormat="1" ht="15">
      <c r="A60" s="174"/>
      <c r="B60" s="175"/>
      <c r="C60" s="176"/>
      <c r="D60" s="176"/>
      <c r="E60" s="176"/>
      <c r="F60" s="176"/>
      <c r="G60" s="176"/>
      <c r="H60" s="176"/>
      <c r="I60" s="176"/>
      <c r="J60" s="177"/>
      <c r="K60" s="178"/>
      <c r="L60" s="176"/>
      <c r="M60" s="179"/>
    </row>
    <row r="61" spans="1:13" s="143" customFormat="1" ht="15">
      <c r="A61" s="174"/>
      <c r="B61" s="180"/>
      <c r="C61" s="176"/>
      <c r="D61" s="176"/>
      <c r="E61" s="181"/>
      <c r="F61" s="176"/>
      <c r="G61" s="176"/>
      <c r="H61" s="176"/>
      <c r="I61" s="176"/>
      <c r="J61" s="177"/>
      <c r="K61" s="178"/>
      <c r="L61" s="176"/>
      <c r="M61" s="179"/>
    </row>
    <row r="62" spans="2:6" s="143" customFormat="1" ht="20.25">
      <c r="B62" s="36" t="s">
        <v>65</v>
      </c>
      <c r="F62" s="161"/>
    </row>
    <row r="63" s="143" customFormat="1" ht="20.25">
      <c r="B63" s="36"/>
    </row>
    <row r="64" s="143" customFormat="1" ht="39.75" customHeight="1">
      <c r="B64" s="36" t="s">
        <v>66</v>
      </c>
    </row>
  </sheetData>
  <sheetProtection/>
  <mergeCells count="19">
    <mergeCell ref="J1:L1"/>
    <mergeCell ref="I2:L2"/>
    <mergeCell ref="I3:L3"/>
    <mergeCell ref="I4:L4"/>
    <mergeCell ref="J6:L6"/>
    <mergeCell ref="A8:H8"/>
    <mergeCell ref="B9:F9"/>
    <mergeCell ref="B11:B12"/>
    <mergeCell ref="C11:C12"/>
    <mergeCell ref="D11:D12"/>
    <mergeCell ref="E11:E12"/>
    <mergeCell ref="F11:F12"/>
    <mergeCell ref="M11:M12"/>
    <mergeCell ref="G11:G12"/>
    <mergeCell ref="H11:H12"/>
    <mergeCell ref="I11:I12"/>
    <mergeCell ref="J11:J12"/>
    <mergeCell ref="K11:K12"/>
    <mergeCell ref="L11:L12"/>
  </mergeCells>
  <hyperlinks>
    <hyperlink ref="I2" r:id="rId1" display="jl:37386494.0"/>
  </hyperlinks>
  <printOptions/>
  <pageMargins left="0.7" right="0.7" top="0.75" bottom="0.75" header="0.3" footer="0.3"/>
  <pageSetup horizontalDpi="600" verticalDpi="600" orientation="landscape" paperSize="9" scale="6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Арай Сарниязова</dc:creator>
  <cp:keywords/>
  <dc:description/>
  <cp:lastModifiedBy>Ания Аккалиева</cp:lastModifiedBy>
  <dcterms:created xsi:type="dcterms:W3CDTF">2020-07-22T04:41:36Z</dcterms:created>
  <dcterms:modified xsi:type="dcterms:W3CDTF">2020-07-28T10:47:49Z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