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9440" windowHeight="7410" activeTab="3"/>
  </bookViews>
  <sheets>
    <sheet name="Ф1 ББ с переоц" sheetId="1" r:id="rId1"/>
    <sheet name="Ф2 2 кв" sheetId="2" r:id="rId2"/>
    <sheet name="Ф3 1кв" sheetId="3" state="hidden" r:id="rId3"/>
    <sheet name="Ф3 2кв (2)" sheetId="4" r:id="rId4"/>
    <sheet name="Ф4 2кв" sheetId="5" r:id="rId5"/>
    <sheet name="осв" sheetId="6" state="hidden" r:id="rId6"/>
    <sheet name="2184" sheetId="7" state="hidden" r:id="rId7"/>
    <sheet name="РАСЧЕТ ПРИБЫЛИ" sheetId="8" state="hidden" r:id="rId8"/>
    <sheet name="осв03" sheetId="9" state="hidden" r:id="rId9"/>
    <sheet name="ББ с переоц для 5 вып" sheetId="10" state="hidden" r:id="rId10"/>
  </sheets>
  <externalReferences>
    <externalReference r:id="rId13"/>
  </externalReferences>
  <definedNames>
    <definedName name="_xlnm.Print_Area" localSheetId="9">'ББ с переоц для 5 вып'!$A$1:$E$80</definedName>
    <definedName name="_xlnm.Print_Area" localSheetId="0">'Ф1 ББ с переоц'!$A$1:$E$80</definedName>
  </definedNames>
  <calcPr fullCalcOnLoad="1"/>
</workbook>
</file>

<file path=xl/comments1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10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3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3310,7210,8410,7470
</t>
        </r>
      </text>
    </comment>
    <comment ref="E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</t>
        </r>
      </text>
    </comment>
    <comment ref="E24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1610-119176(1612)
</t>
        </r>
      </text>
    </comment>
    <comment ref="D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3385</t>
        </r>
      </text>
    </comment>
    <comment ref="D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1251,2020,3396,3397,3402,1280,
</t>
        </r>
      </text>
    </comment>
    <comment ref="E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1251,2020,3396,3397,3402,7200,7400,8400
1280,
</t>
        </r>
      </text>
    </comment>
    <comment ref="D47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1612
</t>
        </r>
      </text>
    </comment>
    <comment ref="D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E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D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E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D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a.sarsenova</author>
  </authors>
  <commentList>
    <comment ref="B34" authorId="0">
      <text>
        <r>
          <rPr>
            <b/>
            <sz val="9"/>
            <rFont val="Tahoma"/>
            <family val="0"/>
          </rPr>
          <t>a.sarsenova:</t>
        </r>
        <r>
          <rPr>
            <sz val="9"/>
            <rFont val="Tahoma"/>
            <family val="0"/>
          </rPr>
          <t xml:space="preserve">
2083515,60-103192,20=1980323,40</t>
        </r>
      </text>
    </comment>
    <comment ref="I34" authorId="0">
      <text>
        <r>
          <rPr>
            <b/>
            <sz val="9"/>
            <rFont val="Tahoma"/>
            <family val="0"/>
          </rPr>
          <t>a.sarsenova:</t>
        </r>
        <r>
          <rPr>
            <sz val="9"/>
            <rFont val="Tahoma"/>
            <family val="0"/>
          </rPr>
          <t xml:space="preserve">
2083515,60-2491989,80=484474,20</t>
        </r>
      </text>
    </comment>
  </commentList>
</comments>
</file>

<file path=xl/sharedStrings.xml><?xml version="1.0" encoding="utf-8"?>
<sst xmlns="http://schemas.openxmlformats.org/spreadsheetml/2006/main" count="842" uniqueCount="463">
  <si>
    <t>Приложение 2</t>
  </si>
  <si>
    <t>к приказу Министра Финансов Республики Казахстан</t>
  </si>
  <si>
    <t>от 20 августа 2010 г. № 422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</si>
  <si>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</si>
  <si>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</si>
  <si>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</si>
  <si>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</si>
  <si>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</si>
  <si>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</si>
  <si>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</si>
  <si>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</si>
  <si>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</si>
  <si>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</si>
  <si>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</si>
  <si>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</si>
  <si>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</si>
  <si>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</si>
  <si>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</si>
  <si>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</si>
  <si>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</si>
  <si>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</si>
  <si>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</si>
  <si>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</si>
  <si>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</si>
  <si>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</si>
  <si>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</si>
  <si>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</si>
  <si>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</si>
  <si>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</si>
  <si>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</si>
  <si>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</si>
  <si>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</si>
  <si>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</si>
  <si>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</si>
  <si>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</si>
  <si>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</si>
  <si>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</si>
  <si>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</si>
  <si>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</si>
  <si>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</si>
  <si>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</si>
  <si>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</si>
  <si>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</si>
  <si>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</si>
  <si>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</si>
  <si>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</si>
  <si>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</si>
  <si>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</si>
  <si>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</si>
  <si>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</si>
  <si>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</si>
  <si>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</si>
  <si>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</si>
  <si>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</si>
  <si>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</si>
  <si>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</si>
  <si>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</si>
  <si>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</si>
  <si>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</si>
  <si>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</si>
  <si>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</si>
  <si>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</si>
  <si>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</si>
  <si>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</si>
  <si>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</si>
  <si>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АО "Мангистауская распределительная электросетевая компания"</t>
  </si>
  <si>
    <t>Источник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</si>
  <si>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</si>
  <si>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</si>
  <si>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</si>
  <si>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</si>
  <si>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</si>
  <si>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</si>
  <si>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</si>
  <si>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</si>
  <si>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</si>
  <si>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</si>
  <si>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</si>
  <si>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</si>
  <si>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</si>
  <si>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</si>
  <si>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</si>
  <si>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</si>
  <si>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</si>
  <si>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</si>
  <si>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</si>
  <si>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</si>
  <si>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</si>
  <si>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</si>
  <si>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</si>
  <si>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</si>
  <si>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</si>
  <si>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</si>
  <si>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</si>
  <si>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</si>
  <si>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</si>
  <si>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</si>
  <si>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</si>
  <si>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</si>
  <si>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</si>
  <si>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</si>
  <si>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</si>
  <si>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</si>
  <si>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</si>
  <si>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</si>
  <si>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</si>
  <si>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</si>
  <si>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тыс.тенге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</si>
  <si>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</si>
  <si>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</si>
  <si>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</si>
  <si>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</si>
  <si>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</si>
  <si>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</si>
  <si>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</si>
  <si>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</si>
  <si>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</si>
  <si>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</si>
  <si>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</si>
  <si>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</si>
  <si>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</si>
  <si>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</si>
  <si>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</si>
  <si>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</si>
  <si>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</si>
  <si>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</si>
  <si>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</si>
  <si>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</si>
  <si>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</si>
  <si>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</si>
  <si>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</si>
  <si>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</si>
  <si>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</si>
  <si>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</si>
  <si>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</si>
  <si>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</si>
  <si>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</si>
  <si>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</si>
  <si>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</si>
  <si>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</si>
  <si>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</si>
  <si>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</si>
  <si>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</si>
  <si>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</si>
  <si>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</si>
  <si>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</si>
  <si>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</si>
  <si>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</si>
  <si>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</si>
  <si>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</si>
  <si>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</si>
  <si>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</si>
  <si>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</si>
  <si>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</si>
  <si>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</si>
  <si>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</si>
  <si>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</si>
  <si>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</si>
  <si>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</si>
  <si>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</si>
  <si>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</si>
  <si>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</si>
  <si>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</si>
  <si>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</si>
  <si>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</si>
  <si>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</si>
  <si>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</si>
  <si>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</si>
  <si>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</si>
  <si>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</si>
  <si>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</si>
  <si>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</si>
  <si>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</si>
  <si>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</si>
  <si>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</si>
  <si>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</si>
  <si>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</si>
  <si>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</si>
  <si>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</si>
  <si>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</si>
  <si>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</si>
  <si>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</si>
  <si>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</si>
  <si>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</si>
  <si>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 xml:space="preserve">Сальдо на 1 января 2013 года  </t>
  </si>
  <si>
    <t>Дебет</t>
  </si>
  <si>
    <t>Кредит</t>
  </si>
  <si>
    <t>собственников материнской организации</t>
  </si>
  <si>
    <t>долю неконтролирующих собственников</t>
  </si>
  <si>
    <t>АО МРЭК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</si>
  <si>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</si>
  <si>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</si>
  <si>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</si>
  <si>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</si>
  <si>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</si>
  <si>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</si>
  <si>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</si>
  <si>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</si>
  <si>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</si>
  <si>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</si>
  <si>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</si>
  <si>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1031, Денежные средства на текущих банковских счетах</t>
  </si>
  <si>
    <t>1200, Краткосрочная дебиторская задолженность</t>
  </si>
  <si>
    <t>1201, Задолженность за техобслуживание</t>
  </si>
  <si>
    <t>1202, Задолженность за подключение</t>
  </si>
  <si>
    <t>1210, Краткосрочная дебиторская задолженность покупателей и заказчиков</t>
  </si>
  <si>
    <t>1211,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</si>
  <si>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</si>
  <si>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подочетных лиц</t>
  </si>
  <si>
    <t>1252, Задолженность по выплаченной заработной плате</t>
  </si>
  <si>
    <t>1255, Прочая краткосрочная дебиторская задолженность с работниками</t>
  </si>
  <si>
    <t>1280, Прочая краткосрочная дебиторская задолженность</t>
  </si>
  <si>
    <t>1284, Прочая краткосрочная дебиторская задолженность</t>
  </si>
  <si>
    <t>1290, Резерв по сомнительным требованиям</t>
  </si>
  <si>
    <t>1300, Запасы</t>
  </si>
  <si>
    <t>1310, Сырье и материалы</t>
  </si>
  <si>
    <t>1311, Сырье</t>
  </si>
  <si>
    <t>1312, Топливо</t>
  </si>
  <si>
    <t>1313, Запасные части</t>
  </si>
  <si>
    <t>1314, Строительные материалы</t>
  </si>
  <si>
    <t>1315, Прочее сырье и материалы</t>
  </si>
  <si>
    <t>1317, Резерв по устаревшим ТМЦ</t>
  </si>
  <si>
    <t>1320, Готовая продукция</t>
  </si>
  <si>
    <t>1324, Прочая готовая продукция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</si>
  <si>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</si>
  <si>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</si>
  <si>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</si>
  <si>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</si>
  <si>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</si>
  <si>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</si>
  <si>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</si>
  <si>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</si>
  <si>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1611, Краткосрочные авансы выданные под выполнение работ и оказание услуг и текущая часть авансов под выполнение работ</t>
  </si>
  <si>
    <t>1612, Краткосрочные авансы выданные под поставку ОС и текущая часть долгосрочных авансов, выданных под приобретение ОС</t>
  </si>
  <si>
    <t>1613, Краткосрочные авансы выданные по поставку ТМЗ и текущая часть долгосрочных авансов, выданных под поставку ТМЗ</t>
  </si>
  <si>
    <t>1620, Краткосрочные расходы будущих периодов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</si>
  <si>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</si>
  <si>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</si>
  <si>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</si>
  <si>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2400, Основные средства</t>
  </si>
  <si>
    <t>2410, Основные средства</t>
  </si>
  <si>
    <t>2412, Здания и сооружения</t>
  </si>
  <si>
    <t>2413, Машины, оборудование и передаточные устройства</t>
  </si>
  <si>
    <t>2414, Транспортные средства</t>
  </si>
  <si>
    <t>2419, Прочее</t>
  </si>
  <si>
    <t>2420, Амортизация основных средств</t>
  </si>
  <si>
    <t>2421, Амортизация зданий и сооружений</t>
  </si>
  <si>
    <t>2422, Амортизация машин, оборудования и передаточных устройств</t>
  </si>
  <si>
    <t>2423, Амортизация транспортных средств</t>
  </si>
  <si>
    <t>2427, Амортизация прочих основных средств</t>
  </si>
  <si>
    <t>2700, Нематериальные активы</t>
  </si>
  <si>
    <t>2730, Прочие нематериальные активы</t>
  </si>
  <si>
    <t>2732, Программное обеспечение</t>
  </si>
  <si>
    <t>2733, Лицензии и франшизы</t>
  </si>
  <si>
    <t>2735, Прочие нематериальные активы</t>
  </si>
  <si>
    <t>2740, Амортизация прочих нематериальных активов</t>
  </si>
  <si>
    <t>2742, Амортизация программного обеспечения</t>
  </si>
  <si>
    <t>2743, Амортизация лицензий и франшиз</t>
  </si>
  <si>
    <t>2745, Амортизация прочих нематериальных активов</t>
  </si>
  <si>
    <t>2900, Прочие долгосрочные активы</t>
  </si>
  <si>
    <t>2930, Незавершенное строительство</t>
  </si>
  <si>
    <t>2931, Незавершенное строительство</t>
  </si>
  <si>
    <t>3000, Краткосрочные финансовые обязательства</t>
  </si>
  <si>
    <t>3030, Краткосрочная кредиторская задолженность по дивидендам и доходам участников</t>
  </si>
  <si>
    <t>3031, Расчеты по простым акциям</t>
  </si>
  <si>
    <t>3032, Расчеты по привилегированным акциям</t>
  </si>
  <si>
    <t>3040, Текущая часть долгосрочных финансовых обязательств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</si>
  <si>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</si>
  <si>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</si>
  <si>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</si>
  <si>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</si>
  <si>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</si>
  <si>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</si>
  <si>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</si>
  <si>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</si>
  <si>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</si>
  <si>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</si>
  <si>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</si>
  <si>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</si>
  <si>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</si>
  <si>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</si>
  <si>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3313, Прочая краткосрочная кредиторская задолженность поставщикам и подрядчикам</t>
  </si>
  <si>
    <t>3314, Краткосрочная кредит, задолжен, поставщикам и подрядчикам(материалы)</t>
  </si>
  <si>
    <t>3315, Краткосрочная кредит, задолжен, поставщикам и подрядчикам(услуги)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</si>
  <si>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</si>
  <si>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</si>
  <si>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</si>
  <si>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3394, Задолженность по депонированной заработной плате</t>
  </si>
  <si>
    <t>3395, Задолженность по исполнительным листам</t>
  </si>
  <si>
    <t>3396, Задолженность перед подотчетными лицами</t>
  </si>
  <si>
    <t>3397, Прочая краткосрочная кредиторская задолженность</t>
  </si>
  <si>
    <t>3401, Прочая кредиторская задолженность(687.1.5)</t>
  </si>
  <si>
    <t>3402, Прочая краткосрочная кредиторская 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</si>
  <si>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</si>
  <si>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</si>
  <si>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</si>
  <si>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</si>
  <si>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3515, Авансы краткосрочные,  полученные под выполнение прочих работ и оказание прочих услуг</t>
  </si>
  <si>
    <t>3516, Переплата за услуги</t>
  </si>
  <si>
    <t>4000, Долгосрочные финансовые обязательства</t>
  </si>
  <si>
    <t>4020, Долгосрочные займы полученные от организаций осуществляющие банковские операции без лицензии уполномоченного органа</t>
  </si>
  <si>
    <t>4024, Займы по плате за доп. мощности</t>
  </si>
  <si>
    <t>4025, Займы по облигациям</t>
  </si>
  <si>
    <t>4030, Прочие долгосрочные финансовые обязательства</t>
  </si>
  <si>
    <t>4033, Обязательства по привилигированным акциям</t>
  </si>
  <si>
    <t>4035, Отсроченный доход</t>
  </si>
  <si>
    <t>4200, Долгосрочные оценочные обязательства</t>
  </si>
  <si>
    <t>4230, Долгосрочные оценочные обязательства по вознаграждениям работникам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</si>
  <si>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</si>
  <si>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</si>
  <si>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</si>
  <si>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5010, Привилегированные акции</t>
  </si>
  <si>
    <t>5020, Простые акции</t>
  </si>
  <si>
    <t>5200, Выкупленные собственные долевые инструменты</t>
  </si>
  <si>
    <t>5210, Выкупленные собственные долевые инструменты</t>
  </si>
  <si>
    <t>5400, Резервы</t>
  </si>
  <si>
    <t>5410, Резервный капитал установленный учредительными документами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</si>
  <si>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</si>
  <si>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</si>
  <si>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</si>
  <si>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</si>
  <si>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</si>
  <si>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</si>
  <si>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6012, Доход от реализации услуг</t>
  </si>
  <si>
    <t>6200, Прочие доходы</t>
  </si>
  <si>
    <t>6280, Прочие доходы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</si>
  <si>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</si>
  <si>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</si>
  <si>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</si>
  <si>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</si>
  <si>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расходы, идущие на вычет по КПН</t>
  </si>
  <si>
    <t>7212, Административные расходы, не идущие на вычет по КПН</t>
  </si>
  <si>
    <t>7300, Расходы на финансирование</t>
  </si>
  <si>
    <t>7310, Расходы по вознаграждениям</t>
  </si>
  <si>
    <t>7313, Амортизация скидок и премий, связанных с займами, векселями и облигациями</t>
  </si>
  <si>
    <t>7340, Прочие расходы на финансирование</t>
  </si>
  <si>
    <t>7400, Прочие расходы</t>
  </si>
  <si>
    <t>7410, Расходы по выбытию активов</t>
  </si>
  <si>
    <t>7412, Расходы по выбытию основных средств</t>
  </si>
  <si>
    <t>7700, Расходы по корпоративному подоходному налогу</t>
  </si>
  <si>
    <t>7710, Расходы по корпоративному подоходному налогу</t>
  </si>
  <si>
    <t>7712, Текущее налоговое обязательство по корпоративному подоходному налогу</t>
  </si>
  <si>
    <t>8100, Основное производство</t>
  </si>
  <si>
    <t>8110, Основное производство</t>
  </si>
  <si>
    <t>8111, Основное производство (МОЛ)</t>
  </si>
  <si>
    <t>8112, Основное производство (над)</t>
  </si>
  <si>
    <t>8300, Вспомогательные производства</t>
  </si>
  <si>
    <t>8310, Вспомогательные производства</t>
  </si>
  <si>
    <t>8400, Накладные расходы</t>
  </si>
  <si>
    <t>8410, Накладные расходы</t>
  </si>
  <si>
    <t>8420, Ремонт основных средств, выполненный собственными силами</t>
  </si>
  <si>
    <t>8421, Текущий ремонт ВЛ и ПС</t>
  </si>
  <si>
    <t>8423, Текущий ремонт автотранспорта</t>
  </si>
  <si>
    <t>8424, Капитальный ремонт ВЛ и ПС</t>
  </si>
  <si>
    <t>3385, Прочие краткосрочные начисленные вознаграждения</t>
  </si>
  <si>
    <t>3431, Краткосрочные оценочные обязательства по вознаграждениям работникам</t>
  </si>
  <si>
    <t>1291, Резерв по сомнительным требованиям по краткосрочной дебиторской задолженности покупателей и заказчиков</t>
  </si>
  <si>
    <t>1294, Резерв по сомнительным требованиям по прочим краткосрочным активам (по авансам выданным)</t>
  </si>
  <si>
    <t>3041, Текущая часть долгосрочных займов</t>
  </si>
  <si>
    <t>5300, Эмиссионный доход</t>
  </si>
  <si>
    <t>5310, Эмиссионный доход</t>
  </si>
  <si>
    <t>5520, Нераспределенная прибыль непокрытый убыток предыдущих лет</t>
  </si>
  <si>
    <t xml:space="preserve">          по состоянию на «31» марта 2014 года</t>
  </si>
  <si>
    <t>Оборотно-сальдовая ведомость за Март 2014 г.</t>
  </si>
  <si>
    <t>000, Вспомогательный</t>
  </si>
  <si>
    <t>1282, Задолженность по претензиям</t>
  </si>
  <si>
    <t>Оборотно-сальдовая ведомость по счету 2184 за 1 квартал 2014 г.</t>
  </si>
  <si>
    <t>Счет</t>
  </si>
  <si>
    <t>Контрагенты</t>
  </si>
  <si>
    <t>АО "Инвестиционный финансовый дом "RESMI"</t>
  </si>
  <si>
    <t>АО "ИФД Resmi</t>
  </si>
  <si>
    <t>АО "САМРУК -ЭНЕРГО"</t>
  </si>
  <si>
    <t>Ответственный:</t>
  </si>
  <si>
    <t>(должность)</t>
  </si>
  <si>
    <t>(подпись)</t>
  </si>
  <si>
    <t>(расшифровка подписи)</t>
  </si>
  <si>
    <t xml:space="preserve">     Расчет     прибыли                                        </t>
  </si>
  <si>
    <t>с начало года</t>
  </si>
  <si>
    <t>Январь 2014 г(без переоценки)</t>
  </si>
  <si>
    <t>С начало года (без переоценки)в тыс.тенге</t>
  </si>
  <si>
    <t>Реализация э/нергии</t>
  </si>
  <si>
    <t>Себестоимость реализ. э/э</t>
  </si>
  <si>
    <t>Валовый доход (убыток)</t>
  </si>
  <si>
    <t>Расходы периода (всего)</t>
  </si>
  <si>
    <t>Общие и админстр,расходы</t>
  </si>
  <si>
    <t>Расходы периода за счет прибыли</t>
  </si>
  <si>
    <t>Расходы в виде вознаграждения</t>
  </si>
  <si>
    <t>Резерв по устаревшим тмз</t>
  </si>
  <si>
    <t>Резерв по отпускам</t>
  </si>
  <si>
    <t>Актуарные расчеты</t>
  </si>
  <si>
    <t>Доход от основной деятельности</t>
  </si>
  <si>
    <t>Прочая прибыль:</t>
  </si>
  <si>
    <t>за техобслуживание</t>
  </si>
  <si>
    <t>за подключение</t>
  </si>
  <si>
    <t>доходы в виде вознаграждении</t>
  </si>
  <si>
    <t>доход от курсовой разницы</t>
  </si>
  <si>
    <t>списание кт зад/ти(возврат госпошл)</t>
  </si>
  <si>
    <t>признание отсроченного дохода</t>
  </si>
  <si>
    <t>доход от реализац. списания тмз, ОС</t>
  </si>
  <si>
    <t>доход от  безвозмездного оприходовании ОС</t>
  </si>
  <si>
    <t>доход от пении,штрафа</t>
  </si>
  <si>
    <t xml:space="preserve">прочие доходы </t>
  </si>
  <si>
    <t>ИТОГО</t>
  </si>
  <si>
    <t>Прочие убытки</t>
  </si>
  <si>
    <t>штраф,пеня в бюджет,госпошлина</t>
  </si>
  <si>
    <t>расходы по курсовой разнице</t>
  </si>
  <si>
    <t>расходы по реализации ОС/выбытия ОС</t>
  </si>
  <si>
    <t>Прочие расходы (списание неликвидных мат.в)</t>
  </si>
  <si>
    <t xml:space="preserve">Доход (убыток) от обычной </t>
  </si>
  <si>
    <t>деятельности до налогооблажения</t>
  </si>
  <si>
    <t>списание дисконта по ПДМ</t>
  </si>
  <si>
    <t>Корпоративный п/н</t>
  </si>
  <si>
    <t>отсроченный налог</t>
  </si>
  <si>
    <t>дивиденды по привелиг.акц</t>
  </si>
  <si>
    <t>Чистый доход</t>
  </si>
  <si>
    <t>убыток</t>
  </si>
  <si>
    <t>Оборотно-сальдовая ведомость за 1 квартал 2014 г.</t>
  </si>
  <si>
    <t>6100, Доходы от финансирования</t>
  </si>
  <si>
    <t>6110, Доходы по вознаграждениям</t>
  </si>
  <si>
    <t>6111, Доходы по вознаграждениям - Вознаграждение (купон) по договору</t>
  </si>
  <si>
    <t xml:space="preserve">Сальдо на 1 января 2014 года  </t>
  </si>
  <si>
    <t>Промежуточный отчет о финансовом положении</t>
  </si>
  <si>
    <t xml:space="preserve">Промежуточный отчет  о совокупном доходе </t>
  </si>
  <si>
    <t>Промежуточный отчет о движении денежных средств (прямой метод)</t>
  </si>
  <si>
    <t xml:space="preserve">                                на «31» марта  2014 года</t>
  </si>
  <si>
    <t>Промежуточный отчет о движении денежных средств (косвенный метод)</t>
  </si>
  <si>
    <t>Движение денежных средств от операционной деятельности:</t>
  </si>
  <si>
    <t>Прибыль до подоходного налога</t>
  </si>
  <si>
    <t>Поправки на:</t>
  </si>
  <si>
    <t>Износ и амортизация</t>
  </si>
  <si>
    <t>Финансовые расходы</t>
  </si>
  <si>
    <t>Убыток от выбытия основных средств</t>
  </si>
  <si>
    <t>Амортизация доходов будущих периодов</t>
  </si>
  <si>
    <t>Прочие</t>
  </si>
  <si>
    <t>Движение денежных средств от операционной деятельности до изменений в оборотном капитале</t>
  </si>
  <si>
    <t>Увеличение дебиторской задолженности по основной деятельности и прочей дебиторской задолженности</t>
  </si>
  <si>
    <t>Увеличение товарно-материальных запасов</t>
  </si>
  <si>
    <t>Денежные средства, полученные операционной деятельности</t>
  </si>
  <si>
    <t>Увеличение / (уменьшение) кредиторской задолженности по   основной деятельности и прочей кредиторской задолженности</t>
  </si>
  <si>
    <t xml:space="preserve">Проценты уплаченные </t>
  </si>
  <si>
    <t>Подоходный налог уплаченный</t>
  </si>
  <si>
    <r>
      <t xml:space="preserve">Чистые денежные средства, полученные от </t>
    </r>
    <r>
      <rPr>
        <b/>
        <sz val="9"/>
        <color indexed="8"/>
        <rFont val="Arial"/>
        <family val="2"/>
      </rPr>
      <t>операционной</t>
    </r>
    <r>
      <rPr>
        <b/>
        <sz val="9"/>
        <rFont val="Arial"/>
        <family val="2"/>
      </rPr>
      <t xml:space="preserve"> деятельности </t>
    </r>
  </si>
  <si>
    <t>Движение денежных средств от инвестиционной деятельности:</t>
  </si>
  <si>
    <t>Авансы на строительство</t>
  </si>
  <si>
    <r>
      <t>Чистые денежные средства, использованные от инвести</t>
    </r>
    <r>
      <rPr>
        <b/>
        <sz val="9"/>
        <color indexed="8"/>
        <rFont val="Arial"/>
        <family val="2"/>
      </rPr>
      <t>ционной</t>
    </r>
    <r>
      <rPr>
        <b/>
        <sz val="9"/>
        <rFont val="Arial"/>
        <family val="2"/>
      </rPr>
      <t xml:space="preserve"> деятельности </t>
    </r>
  </si>
  <si>
    <t>Движение денежных средств от финансовой деятельности:</t>
  </si>
  <si>
    <t>Поступление от эмиссии облигаций</t>
  </si>
  <si>
    <t>Погашение облигаций</t>
  </si>
  <si>
    <t xml:space="preserve">Выплата займов </t>
  </si>
  <si>
    <t>Чистые денежные средства, (использованные в) / полученные от финансовой деятельности</t>
  </si>
  <si>
    <t>Чистое (уменьшение) / увеличение денежных средств</t>
  </si>
  <si>
    <t>Денежные средства и их эквиваленты на начало периода</t>
  </si>
  <si>
    <t>Денежные средства и их эквиваленты на конец периода</t>
  </si>
  <si>
    <t>Балансовая стоимость привилегированной акции в тенге                                        585                               585</t>
  </si>
  <si>
    <t>Балансовая стоимость простой акции в тенге                                                             7,232                           7,131</t>
  </si>
  <si>
    <t xml:space="preserve">          по состоянию на «30» сентября 2014 года</t>
  </si>
  <si>
    <t xml:space="preserve">   по состоянию на «30» сентября 2014 года</t>
  </si>
  <si>
    <t xml:space="preserve">                                на «30» сентября 2014 года</t>
  </si>
  <si>
    <t>Отчет об изменениях в собственном капитале по состоянию на 30.09.2014г</t>
  </si>
  <si>
    <t>Сальдо на 30 сентября 2013 г.</t>
  </si>
  <si>
    <t>Сальдо на 30 сентября 2014 г.</t>
  </si>
  <si>
    <t>Начисленные резервы</t>
  </si>
  <si>
    <t>Прочие поступления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</si>
</sst>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9"/>
      <name val="Arial"/>
      <family val="2"/>
    </font>
    <font>
      <sz val="10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8"/>
      <color indexed="56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Arial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0" applyNumberFormat="0" applyAlignment="0" applyProtection="0"/>
    <xf numFmtId="0" fontId="72" fillId="41" borderId="11" applyNumberFormat="0" applyAlignment="0" applyProtection="0"/>
    <xf numFmtId="0" fontId="73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20" fillId="0" borderId="0">
      <alignment/>
      <protection/>
    </xf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center" vertical="top" wrapText="1"/>
    </xf>
    <xf numFmtId="3" fontId="24" fillId="0" borderId="22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24" fillId="47" borderId="22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/>
    </xf>
    <xf numFmtId="3" fontId="25" fillId="0" borderId="22" xfId="0" applyNumberFormat="1" applyFont="1" applyBorder="1" applyAlignment="1">
      <alignment horizontal="center" vertical="top" wrapText="1"/>
    </xf>
    <xf numFmtId="3" fontId="26" fillId="0" borderId="22" xfId="0" applyNumberFormat="1" applyFont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horizontal="center" vertical="top" wrapText="1"/>
    </xf>
    <xf numFmtId="0" fontId="0" fillId="0" borderId="0" xfId="95">
      <alignment/>
      <protection/>
    </xf>
    <xf numFmtId="0" fontId="27" fillId="4" borderId="0" xfId="95" applyFont="1" applyFill="1">
      <alignment/>
      <protection/>
    </xf>
    <xf numFmtId="0" fontId="28" fillId="0" borderId="0" xfId="95" applyFont="1">
      <alignment/>
      <protection/>
    </xf>
    <xf numFmtId="0" fontId="28" fillId="0" borderId="0" xfId="95" applyFont="1" applyAlignment="1">
      <alignment horizontal="left"/>
      <protection/>
    </xf>
    <xf numFmtId="0" fontId="29" fillId="48" borderId="0" xfId="95" applyFont="1" applyFill="1" applyAlignment="1">
      <alignment horizontal="left" wrapText="1"/>
      <protection/>
    </xf>
    <xf numFmtId="0" fontId="30" fillId="0" borderId="0" xfId="95" applyFont="1" applyFill="1" applyBorder="1">
      <alignment/>
      <protection/>
    </xf>
    <xf numFmtId="0" fontId="31" fillId="0" borderId="19" xfId="95" applyFont="1" applyFill="1" applyBorder="1" applyAlignment="1">
      <alignment horizontal="center" wrapText="1"/>
      <protection/>
    </xf>
    <xf numFmtId="0" fontId="31" fillId="0" borderId="19" xfId="95" applyFont="1" applyFill="1" applyBorder="1" applyAlignment="1">
      <alignment vertical="top" wrapText="1"/>
      <protection/>
    </xf>
    <xf numFmtId="0" fontId="31" fillId="0" borderId="19" xfId="95" applyFont="1" applyFill="1" applyBorder="1" applyAlignment="1">
      <alignment horizontal="left" wrapText="1" indent="1"/>
      <protection/>
    </xf>
    <xf numFmtId="0" fontId="34" fillId="0" borderId="19" xfId="95" applyFont="1" applyFill="1" applyBorder="1" applyAlignment="1">
      <alignment horizontal="left" wrapText="1"/>
      <protection/>
    </xf>
    <xf numFmtId="0" fontId="31" fillId="0" borderId="19" xfId="95" applyFont="1" applyBorder="1" applyAlignment="1">
      <alignment vertical="top" wrapText="1"/>
      <protection/>
    </xf>
    <xf numFmtId="0" fontId="32" fillId="0" borderId="19" xfId="95" applyFont="1" applyBorder="1" applyAlignment="1">
      <alignment wrapText="1"/>
      <protection/>
    </xf>
    <xf numFmtId="0" fontId="36" fillId="0" borderId="19" xfId="95" applyFont="1" applyBorder="1" applyAlignment="1">
      <alignment wrapText="1"/>
      <protection/>
    </xf>
    <xf numFmtId="0" fontId="31" fillId="0" borderId="19" xfId="95" applyFont="1" applyBorder="1" applyAlignment="1">
      <alignment wrapText="1"/>
      <protection/>
    </xf>
    <xf numFmtId="0" fontId="32" fillId="0" borderId="19" xfId="95" applyFont="1" applyBorder="1" applyAlignment="1">
      <alignment vertical="top" wrapText="1"/>
      <protection/>
    </xf>
    <xf numFmtId="0" fontId="34" fillId="0" borderId="19" xfId="95" applyFont="1" applyBorder="1" applyAlignment="1">
      <alignment wrapText="1"/>
      <protection/>
    </xf>
    <xf numFmtId="0" fontId="37" fillId="0" borderId="0" xfId="95" applyFont="1">
      <alignment/>
      <protection/>
    </xf>
    <xf numFmtId="0" fontId="38" fillId="0" borderId="19" xfId="95" applyFont="1" applyBorder="1" applyAlignment="1">
      <alignment vertical="top" wrapText="1"/>
      <protection/>
    </xf>
    <xf numFmtId="0" fontId="31" fillId="0" borderId="0" xfId="95" applyFont="1" applyBorder="1" applyAlignment="1">
      <alignment vertical="top" wrapText="1"/>
      <protection/>
    </xf>
    <xf numFmtId="14" fontId="32" fillId="0" borderId="0" xfId="95" applyNumberFormat="1" applyFont="1" applyFill="1" applyBorder="1" applyAlignment="1">
      <alignment horizontal="center" vertical="top" wrapText="1"/>
      <protection/>
    </xf>
    <xf numFmtId="179" fontId="35" fillId="0" borderId="0" xfId="110" applyNumberFormat="1" applyFont="1" applyBorder="1" applyAlignment="1">
      <alignment vertical="center" wrapText="1"/>
    </xf>
    <xf numFmtId="179" fontId="35" fillId="47" borderId="0" xfId="110" applyNumberFormat="1" applyFont="1" applyFill="1" applyBorder="1" applyAlignment="1">
      <alignment vertical="center" wrapText="1"/>
    </xf>
    <xf numFmtId="179" fontId="0" fillId="0" borderId="0" xfId="110" applyNumberFormat="1" applyFont="1" applyBorder="1" applyAlignment="1">
      <alignment vertical="center" wrapText="1"/>
    </xf>
    <xf numFmtId="179" fontId="23" fillId="0" borderId="0" xfId="110" applyNumberFormat="1" applyFont="1" applyBorder="1" applyAlignment="1">
      <alignment vertical="center" wrapText="1"/>
    </xf>
    <xf numFmtId="14" fontId="39" fillId="0" borderId="0" xfId="95" applyNumberFormat="1" applyFont="1" applyFill="1" applyBorder="1" applyAlignment="1">
      <alignment horizontal="center" vertical="top" wrapText="1"/>
      <protection/>
    </xf>
    <xf numFmtId="0" fontId="23" fillId="0" borderId="0" xfId="95" applyFont="1">
      <alignment/>
      <protection/>
    </xf>
    <xf numFmtId="0" fontId="0" fillId="0" borderId="0" xfId="95" applyFont="1">
      <alignment/>
      <protection/>
    </xf>
    <xf numFmtId="0" fontId="41" fillId="0" borderId="0" xfId="0" applyFont="1" applyAlignment="1">
      <alignment horizontal="right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3" fontId="41" fillId="0" borderId="2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26" fillId="0" borderId="2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43" fontId="0" fillId="0" borderId="0" xfId="105" applyFont="1" applyAlignment="1">
      <alignment/>
    </xf>
    <xf numFmtId="178" fontId="23" fillId="0" borderId="0" xfId="0" applyNumberFormat="1" applyFont="1" applyAlignment="1">
      <alignment/>
    </xf>
    <xf numFmtId="179" fontId="46" fillId="0" borderId="19" xfId="110" applyNumberFormat="1" applyFont="1" applyBorder="1" applyAlignment="1">
      <alignment vertical="center" wrapText="1"/>
    </xf>
    <xf numFmtId="179" fontId="45" fillId="0" borderId="19" xfId="110" applyNumberFormat="1" applyFont="1" applyBorder="1" applyAlignment="1">
      <alignment vertical="center" wrapText="1"/>
    </xf>
    <xf numFmtId="179" fontId="47" fillId="0" borderId="19" xfId="110" applyNumberFormat="1" applyFont="1" applyBorder="1" applyAlignment="1">
      <alignment vertical="center" wrapText="1"/>
    </xf>
    <xf numFmtId="179" fontId="44" fillId="0" borderId="19" xfId="110" applyNumberFormat="1" applyFont="1" applyBorder="1" applyAlignment="1">
      <alignment vertical="center" wrapText="1"/>
    </xf>
    <xf numFmtId="179" fontId="47" fillId="0" borderId="19" xfId="110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3" fontId="40" fillId="0" borderId="22" xfId="0" applyNumberFormat="1" applyFont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vertical="top" wrapText="1"/>
    </xf>
    <xf numFmtId="0" fontId="41" fillId="0" borderId="22" xfId="0" applyFont="1" applyFill="1" applyBorder="1" applyAlignment="1">
      <alignment horizontal="center" vertical="top" wrapText="1"/>
    </xf>
    <xf numFmtId="3" fontId="40" fillId="0" borderId="22" xfId="0" applyNumberFormat="1" applyFont="1" applyFill="1" applyBorder="1" applyAlignment="1">
      <alignment horizontal="center" vertical="top" wrapText="1"/>
    </xf>
    <xf numFmtId="3" fontId="37" fillId="0" borderId="23" xfId="96" applyNumberFormat="1" applyFont="1" applyFill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48" fillId="0" borderId="0" xfId="0" applyFont="1" applyAlignment="1">
      <alignment/>
    </xf>
    <xf numFmtId="3" fontId="22" fillId="0" borderId="22" xfId="0" applyNumberFormat="1" applyFont="1" applyFill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vertical="top" wrapText="1"/>
    </xf>
    <xf numFmtId="3" fontId="49" fillId="0" borderId="23" xfId="96" applyNumberFormat="1" applyFont="1" applyFill="1" applyBorder="1" applyAlignment="1">
      <alignment horizontal="center" wrapText="1"/>
      <protection/>
    </xf>
    <xf numFmtId="3" fontId="49" fillId="0" borderId="23" xfId="107" applyNumberFormat="1" applyFont="1" applyFill="1" applyBorder="1" applyAlignment="1">
      <alignment horizontal="center" vertical="center"/>
    </xf>
    <xf numFmtId="3" fontId="49" fillId="47" borderId="23" xfId="107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vertical="top"/>
    </xf>
    <xf numFmtId="0" fontId="50" fillId="0" borderId="24" xfId="0" applyNumberFormat="1" applyFont="1" applyBorder="1" applyAlignment="1">
      <alignment horizontal="right" vertical="top" wrapText="1"/>
    </xf>
    <xf numFmtId="3" fontId="4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49" fillId="0" borderId="0" xfId="107" applyNumberFormat="1" applyFont="1" applyFill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50" fillId="33" borderId="24" xfId="0" applyNumberFormat="1" applyFont="1" applyFill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right" vertical="top"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50" fillId="0" borderId="24" xfId="0" applyNumberFormat="1" applyFont="1" applyBorder="1" applyAlignment="1">
      <alignment horizontal="left" vertical="top" wrapText="1"/>
    </xf>
    <xf numFmtId="0" fontId="55" fillId="0" borderId="24" xfId="0" applyNumberFormat="1" applyFont="1" applyBorder="1" applyAlignment="1">
      <alignment horizontal="left" vertical="top" wrapText="1" indent="2"/>
    </xf>
    <xf numFmtId="4" fontId="55" fillId="0" borderId="24" xfId="0" applyNumberFormat="1" applyFont="1" applyBorder="1" applyAlignment="1">
      <alignment horizontal="right" vertical="top" wrapText="1"/>
    </xf>
    <xf numFmtId="0" fontId="55" fillId="0" borderId="24" xfId="0" applyNumberFormat="1" applyFont="1" applyBorder="1" applyAlignment="1">
      <alignment horizontal="right" vertical="top" wrapText="1"/>
    </xf>
    <xf numFmtId="0" fontId="56" fillId="0" borderId="24" xfId="0" applyNumberFormat="1" applyFont="1" applyBorder="1" applyAlignment="1">
      <alignment horizontal="left" vertical="top" wrapText="1" indent="2"/>
    </xf>
    <xf numFmtId="4" fontId="56" fillId="0" borderId="24" xfId="0" applyNumberFormat="1" applyFont="1" applyBorder="1" applyAlignment="1">
      <alignment horizontal="right" vertical="top" wrapText="1"/>
    </xf>
    <xf numFmtId="0" fontId="56" fillId="0" borderId="24" xfId="0" applyNumberFormat="1" applyFont="1" applyBorder="1" applyAlignment="1">
      <alignment horizontal="right" vertical="top" wrapText="1"/>
    </xf>
    <xf numFmtId="0" fontId="55" fillId="0" borderId="24" xfId="0" applyNumberFormat="1" applyFont="1" applyBorder="1" applyAlignment="1">
      <alignment horizontal="left" vertical="top" wrapText="1" indent="4"/>
    </xf>
    <xf numFmtId="2" fontId="55" fillId="0" borderId="24" xfId="0" applyNumberFormat="1" applyFont="1" applyBorder="1" applyAlignment="1">
      <alignment horizontal="right" vertical="top" wrapText="1"/>
    </xf>
    <xf numFmtId="4" fontId="57" fillId="0" borderId="24" xfId="0" applyNumberFormat="1" applyFont="1" applyBorder="1" applyAlignment="1">
      <alignment horizontal="right" vertical="top" wrapText="1"/>
    </xf>
    <xf numFmtId="4" fontId="58" fillId="0" borderId="24" xfId="0" applyNumberFormat="1" applyFont="1" applyBorder="1" applyAlignment="1">
      <alignment horizontal="right" vertical="top" wrapText="1"/>
    </xf>
    <xf numFmtId="0" fontId="56" fillId="0" borderId="24" xfId="0" applyNumberFormat="1" applyFont="1" applyBorder="1" applyAlignment="1">
      <alignment horizontal="left" vertical="top" wrapText="1" indent="4"/>
    </xf>
    <xf numFmtId="0" fontId="59" fillId="33" borderId="24" xfId="0" applyNumberFormat="1" applyFont="1" applyFill="1" applyBorder="1" applyAlignment="1">
      <alignment horizontal="left" vertical="top"/>
    </xf>
    <xf numFmtId="200" fontId="59" fillId="33" borderId="2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23" fillId="0" borderId="0" xfId="0" applyFont="1" applyAlignment="1">
      <alignment/>
    </xf>
    <xf numFmtId="3" fontId="24" fillId="0" borderId="25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23" fillId="0" borderId="0" xfId="0" applyFont="1" applyFill="1" applyAlignment="1">
      <alignment/>
    </xf>
    <xf numFmtId="0" fontId="61" fillId="0" borderId="0" xfId="0" applyFont="1" applyFill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3" fontId="24" fillId="0" borderId="27" xfId="0" applyNumberFormat="1" applyFont="1" applyFill="1" applyBorder="1" applyAlignment="1">
      <alignment horizontal="center" vertical="top" wrapText="1"/>
    </xf>
    <xf numFmtId="3" fontId="49" fillId="0" borderId="23" xfId="0" applyNumberFormat="1" applyFont="1" applyBorder="1" applyAlignment="1">
      <alignment horizontal="center"/>
    </xf>
    <xf numFmtId="1" fontId="41" fillId="0" borderId="2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50" fillId="0" borderId="24" xfId="0" applyNumberFormat="1" applyFont="1" applyBorder="1" applyAlignment="1">
      <alignment horizontal="right" vertical="top" wrapText="1"/>
    </xf>
    <xf numFmtId="2" fontId="57" fillId="0" borderId="2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0" fontId="53" fillId="49" borderId="28" xfId="0" applyNumberFormat="1" applyFont="1" applyFill="1" applyBorder="1" applyAlignment="1">
      <alignment horizontal="right" vertical="top" wrapText="1"/>
    </xf>
    <xf numFmtId="0" fontId="53" fillId="49" borderId="29" xfId="0" applyNumberFormat="1" applyFont="1" applyFill="1" applyBorder="1" applyAlignment="1">
      <alignment horizontal="right" vertical="top" wrapText="1"/>
    </xf>
    <xf numFmtId="0" fontId="53" fillId="49" borderId="30" xfId="0" applyNumberFormat="1" applyFont="1" applyFill="1" applyBorder="1" applyAlignment="1">
      <alignment horizontal="right" vertical="top" wrapText="1"/>
    </xf>
    <xf numFmtId="0" fontId="53" fillId="49" borderId="24" xfId="0" applyNumberFormat="1" applyFont="1" applyFill="1" applyBorder="1" applyAlignment="1">
      <alignment horizontal="right" vertical="top" wrapText="1"/>
    </xf>
    <xf numFmtId="0" fontId="50" fillId="0" borderId="28" xfId="0" applyNumberFormat="1" applyFont="1" applyBorder="1" applyAlignment="1">
      <alignment horizontal="right" vertical="top" wrapText="1"/>
    </xf>
    <xf numFmtId="0" fontId="50" fillId="0" borderId="29" xfId="0" applyNumberFormat="1" applyFont="1" applyBorder="1" applyAlignment="1">
      <alignment horizontal="right" vertical="top" wrapText="1"/>
    </xf>
    <xf numFmtId="0" fontId="50" fillId="0" borderId="30" xfId="0" applyNumberFormat="1" applyFont="1" applyBorder="1" applyAlignment="1">
      <alignment horizontal="right" vertical="top" wrapText="1"/>
    </xf>
    <xf numFmtId="2" fontId="64" fillId="0" borderId="0" xfId="0" applyNumberFormat="1" applyFont="1" applyAlignment="1">
      <alignment wrapText="1"/>
    </xf>
    <xf numFmtId="0" fontId="23" fillId="0" borderId="31" xfId="0" applyFont="1" applyBorder="1" applyAlignment="1">
      <alignment/>
    </xf>
    <xf numFmtId="17" fontId="65" fillId="0" borderId="23" xfId="0" applyNumberFormat="1" applyFont="1" applyBorder="1" applyAlignment="1">
      <alignment horizontal="center" wrapText="1"/>
    </xf>
    <xf numFmtId="17" fontId="65" fillId="0" borderId="32" xfId="0" applyNumberFormat="1" applyFont="1" applyBorder="1" applyAlignment="1">
      <alignment horizontal="center" wrapText="1"/>
    </xf>
    <xf numFmtId="49" fontId="65" fillId="0" borderId="32" xfId="0" applyNumberFormat="1" applyFont="1" applyBorder="1" applyAlignment="1">
      <alignment horizontal="center" wrapText="1"/>
    </xf>
    <xf numFmtId="0" fontId="65" fillId="0" borderId="23" xfId="0" applyFont="1" applyBorder="1" applyAlignment="1">
      <alignment wrapText="1"/>
    </xf>
    <xf numFmtId="0" fontId="65" fillId="0" borderId="23" xfId="0" applyFont="1" applyBorder="1" applyAlignment="1">
      <alignment horizontal="center" wrapText="1"/>
    </xf>
    <xf numFmtId="0" fontId="23" fillId="0" borderId="33" xfId="0" applyFont="1" applyBorder="1" applyAlignment="1">
      <alignment/>
    </xf>
    <xf numFmtId="0" fontId="0" fillId="0" borderId="23" xfId="0" applyBorder="1" applyAlignment="1">
      <alignment/>
    </xf>
    <xf numFmtId="0" fontId="23" fillId="0" borderId="34" xfId="0" applyFont="1" applyBorder="1" applyAlignment="1">
      <alignment wrapText="1"/>
    </xf>
    <xf numFmtId="4" fontId="0" fillId="0" borderId="23" xfId="0" applyNumberFormat="1" applyBorder="1" applyAlignment="1">
      <alignment/>
    </xf>
    <xf numFmtId="4" fontId="0" fillId="5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64" fillId="0" borderId="35" xfId="0" applyFont="1" applyBorder="1" applyAlignment="1">
      <alignment wrapText="1"/>
    </xf>
    <xf numFmtId="4" fontId="77" fillId="0" borderId="23" xfId="0" applyNumberFormat="1" applyFont="1" applyBorder="1" applyAlignment="1">
      <alignment/>
    </xf>
    <xf numFmtId="0" fontId="23" fillId="0" borderId="36" xfId="0" applyFont="1" applyBorder="1" applyAlignment="1">
      <alignment wrapText="1"/>
    </xf>
    <xf numFmtId="0" fontId="64" fillId="0" borderId="37" xfId="0" applyFont="1" applyBorder="1" applyAlignment="1">
      <alignment wrapText="1"/>
    </xf>
    <xf numFmtId="4" fontId="77" fillId="0" borderId="0" xfId="0" applyNumberFormat="1" applyFont="1" applyAlignment="1">
      <alignment/>
    </xf>
    <xf numFmtId="0" fontId="23" fillId="0" borderId="3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64" fillId="0" borderId="39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0" fontId="64" fillId="0" borderId="31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64" fillId="0" borderId="41" xfId="0" applyFont="1" applyBorder="1" applyAlignment="1">
      <alignment wrapText="1"/>
    </xf>
    <xf numFmtId="0" fontId="64" fillId="0" borderId="34" xfId="0" applyFont="1" applyBorder="1" applyAlignment="1">
      <alignment wrapText="1"/>
    </xf>
    <xf numFmtId="4" fontId="23" fillId="0" borderId="23" xfId="0" applyNumberFormat="1" applyFont="1" applyBorder="1" applyAlignment="1">
      <alignment wrapText="1"/>
    </xf>
    <xf numFmtId="0" fontId="23" fillId="0" borderId="34" xfId="0" applyFont="1" applyBorder="1" applyAlignment="1">
      <alignment/>
    </xf>
    <xf numFmtId="0" fontId="64" fillId="0" borderId="34" xfId="0" applyFont="1" applyBorder="1" applyAlignment="1">
      <alignment/>
    </xf>
    <xf numFmtId="0" fontId="64" fillId="0" borderId="38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35" xfId="0" applyFont="1" applyFill="1" applyBorder="1" applyAlignment="1">
      <alignment/>
    </xf>
    <xf numFmtId="0" fontId="0" fillId="0" borderId="0" xfId="0" applyBorder="1" applyAlignment="1">
      <alignment/>
    </xf>
    <xf numFmtId="3" fontId="66" fillId="0" borderId="23" xfId="96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77" fillId="0" borderId="0" xfId="0" applyFont="1" applyAlignment="1">
      <alignment horizontal="left"/>
    </xf>
    <xf numFmtId="0" fontId="41" fillId="0" borderId="19" xfId="0" applyFont="1" applyFill="1" applyBorder="1" applyAlignment="1">
      <alignment vertical="top" wrapText="1"/>
    </xf>
    <xf numFmtId="0" fontId="87" fillId="0" borderId="42" xfId="0" applyFont="1" applyBorder="1" applyAlignment="1">
      <alignment vertical="center" wrapText="1"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5" fillId="0" borderId="42" xfId="0" applyNumberFormat="1" applyFont="1" applyBorder="1" applyAlignment="1">
      <alignment vertical="center" wrapText="1"/>
    </xf>
    <xf numFmtId="0" fontId="41" fillId="0" borderId="19" xfId="0" applyFont="1" applyFill="1" applyBorder="1" applyAlignment="1">
      <alignment horizontal="center" vertical="top" wrapText="1"/>
    </xf>
    <xf numFmtId="0" fontId="55" fillId="0" borderId="21" xfId="0" applyFont="1" applyBorder="1" applyAlignment="1">
      <alignment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Border="1" applyAlignment="1">
      <alignment/>
    </xf>
    <xf numFmtId="3" fontId="40" fillId="0" borderId="22" xfId="0" applyNumberFormat="1" applyFont="1" applyFill="1" applyBorder="1" applyAlignment="1">
      <alignment horizontal="center" wrapText="1"/>
    </xf>
    <xf numFmtId="3" fontId="41" fillId="0" borderId="19" xfId="0" applyNumberFormat="1" applyFont="1" applyFill="1" applyBorder="1" applyAlignment="1">
      <alignment horizontal="center" vertical="top" wrapText="1"/>
    </xf>
    <xf numFmtId="179" fontId="46" fillId="47" borderId="19" xfId="110" applyNumberFormat="1" applyFont="1" applyFill="1" applyBorder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50" fillId="0" borderId="4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86" fillId="0" borderId="0" xfId="0" applyFont="1" applyAlignment="1">
      <alignment/>
    </xf>
    <xf numFmtId="0" fontId="41" fillId="0" borderId="44" xfId="0" applyFont="1" applyBorder="1" applyAlignment="1">
      <alignment horizontal="center" vertical="top" wrapText="1"/>
    </xf>
    <xf numFmtId="0" fontId="41" fillId="0" borderId="45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44" xfId="0" applyFont="1" applyFill="1" applyBorder="1" applyAlignment="1">
      <alignment horizontal="center" vertical="top" wrapText="1"/>
    </xf>
    <xf numFmtId="0" fontId="41" fillId="0" borderId="45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86" fillId="0" borderId="0" xfId="0" applyFont="1" applyAlignment="1">
      <alignment horizontal="left"/>
    </xf>
    <xf numFmtId="2" fontId="32" fillId="0" borderId="19" xfId="95" applyNumberFormat="1" applyFont="1" applyFill="1" applyBorder="1" applyAlignment="1">
      <alignment horizontal="center" vertical="top" wrapText="1"/>
      <protection/>
    </xf>
    <xf numFmtId="2" fontId="33" fillId="0" borderId="19" xfId="95" applyNumberFormat="1" applyFont="1" applyFill="1" applyBorder="1" applyAlignment="1">
      <alignment horizontal="center" vertical="top" wrapText="1"/>
      <protection/>
    </xf>
    <xf numFmtId="2" fontId="32" fillId="0" borderId="19" xfId="95" applyNumberFormat="1" applyFont="1" applyFill="1" applyBorder="1" applyAlignment="1">
      <alignment horizontal="center" vertical="top"/>
      <protection/>
    </xf>
    <xf numFmtId="0" fontId="29" fillId="48" borderId="0" xfId="95" applyFont="1" applyFill="1" applyAlignment="1">
      <alignment horizontal="left" wrapText="1"/>
      <protection/>
    </xf>
    <xf numFmtId="0" fontId="28" fillId="48" borderId="0" xfId="95" applyFont="1" applyFill="1" applyAlignment="1">
      <alignment/>
      <protection/>
    </xf>
    <xf numFmtId="0" fontId="31" fillId="0" borderId="19" xfId="95" applyFont="1" applyFill="1" applyBorder="1" applyAlignment="1">
      <alignment horizontal="center" wrapText="1"/>
      <protection/>
    </xf>
    <xf numFmtId="0" fontId="50" fillId="33" borderId="24" xfId="0" applyNumberFormat="1" applyFont="1" applyFill="1" applyBorder="1" applyAlignment="1">
      <alignment horizontal="left" vertical="center" wrapText="1"/>
    </xf>
    <xf numFmtId="0" fontId="50" fillId="33" borderId="24" xfId="0" applyNumberFormat="1" applyFont="1" applyFill="1" applyBorder="1" applyAlignment="1">
      <alignment horizontal="center" vertical="center" wrapText="1"/>
    </xf>
    <xf numFmtId="1" fontId="53" fillId="49" borderId="24" xfId="0" applyNumberFormat="1" applyFont="1" applyFill="1" applyBorder="1" applyAlignment="1">
      <alignment horizontal="left" vertical="top" wrapText="1"/>
    </xf>
    <xf numFmtId="4" fontId="53" fillId="49" borderId="24" xfId="0" applyNumberFormat="1" applyFont="1" applyFill="1" applyBorder="1" applyAlignment="1">
      <alignment horizontal="right" vertical="top" wrapText="1"/>
    </xf>
    <xf numFmtId="0" fontId="50" fillId="0" borderId="24" xfId="0" applyNumberFormat="1" applyFont="1" applyBorder="1" applyAlignment="1">
      <alignment horizontal="left" vertical="top" wrapText="1" indent="2"/>
    </xf>
    <xf numFmtId="4" fontId="50" fillId="0" borderId="24" xfId="0" applyNumberFormat="1" applyFont="1" applyBorder="1" applyAlignment="1">
      <alignment horizontal="right" vertical="top" wrapText="1"/>
    </xf>
    <xf numFmtId="0" fontId="0" fillId="0" borderId="46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ЗО Формы финотчетности Сам" xfId="95"/>
    <cellStyle name="Обычный_Ф 1,2,3,4, без переоценки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Финансовый 3" xfId="108"/>
    <cellStyle name="Финансовый 4" xfId="109"/>
    <cellStyle name="Финансовый_Ф 1,2,3,4, без переоценки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_togisova\NET\DOCUME~1\G_TOGI~1\LOCALS~1\Temp\bat\&#1044;&#1047;&#1054;%20&#1060;&#1086;&#1088;&#1084;&#1099;%20&#1092;&#1080;&#1085;&#1086;&#1090;&#1095;&#1077;&#1090;&#1085;&#1086;&#1089;&#1090;&#1080;%20&#1057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 - 2"/>
      <sheetName val="Ф4"/>
    </sheetNames>
    <sheetDataSet>
      <sheetData sheetId="0">
        <row r="1">
          <cell r="A1" t="str">
            <v>Введите название компании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28">
      <selection activeCell="B7" sqref="B7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2.25" customHeight="1">
      <c r="D2" s="1"/>
    </row>
    <row r="3" spans="3:4" ht="12.75" hidden="1">
      <c r="C3" s="1"/>
      <c r="D3" s="1"/>
    </row>
    <row r="4" spans="3:5" ht="2.25" customHeight="1">
      <c r="C4" s="1"/>
      <c r="D4" s="1"/>
      <c r="E4" s="1"/>
    </row>
    <row r="5" spans="2:6" ht="15.75">
      <c r="B5" s="163" t="s">
        <v>421</v>
      </c>
      <c r="C5" s="3"/>
      <c r="D5" s="3"/>
      <c r="E5" s="3"/>
      <c r="F5" s="3"/>
    </row>
    <row r="6" spans="2:6" ht="5.25" customHeight="1">
      <c r="B6" s="2"/>
      <c r="C6" s="3"/>
      <c r="D6" s="3"/>
      <c r="E6" s="3"/>
      <c r="F6" s="3"/>
    </row>
    <row r="7" spans="2:6" ht="15.75">
      <c r="B7" s="163" t="s">
        <v>455</v>
      </c>
      <c r="C7" s="163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0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3">
        <v>2340511</v>
      </c>
      <c r="E15" s="74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v>910197</v>
      </c>
      <c r="E21" s="16">
        <v>781327</v>
      </c>
      <c r="F21" s="3"/>
      <c r="G21" s="50"/>
      <c r="I21" s="50"/>
    </row>
    <row r="22" spans="2:6" ht="16.5" thickBot="1">
      <c r="B22" s="7" t="s">
        <v>17</v>
      </c>
      <c r="C22" s="8">
        <v>17</v>
      </c>
      <c r="D22" s="16">
        <v>90406</v>
      </c>
      <c r="E22" s="14">
        <v>46123</v>
      </c>
      <c r="F22" s="3"/>
    </row>
    <row r="23" spans="2:6" ht="16.5" thickBot="1">
      <c r="B23" s="7" t="s">
        <v>18</v>
      </c>
      <c r="C23" s="8">
        <v>18</v>
      </c>
      <c r="D23" s="16">
        <v>231697</v>
      </c>
      <c r="E23" s="14">
        <v>209303</v>
      </c>
      <c r="F23" s="3"/>
    </row>
    <row r="24" spans="2:6" ht="16.5" thickBot="1">
      <c r="B24" s="7" t="s">
        <v>19</v>
      </c>
      <c r="C24" s="8">
        <v>19</v>
      </c>
      <c r="D24" s="10"/>
      <c r="E24" s="9"/>
      <c r="F24" s="3"/>
    </row>
    <row r="25" spans="2:6" ht="32.25" thickBot="1">
      <c r="B25" s="7" t="s">
        <v>20</v>
      </c>
      <c r="C25" s="8">
        <v>100</v>
      </c>
      <c r="D25" s="70">
        <f>SUM(D15:D23)</f>
        <v>3572811</v>
      </c>
      <c r="E25" s="15">
        <f>SUM(E15:E24)</f>
        <v>2757063</v>
      </c>
      <c r="F25" s="3"/>
    </row>
    <row r="26" spans="2:6" ht="32.25" thickBot="1">
      <c r="B26" s="7" t="s">
        <v>21</v>
      </c>
      <c r="C26" s="8">
        <v>101</v>
      </c>
      <c r="D26" s="10"/>
      <c r="E26" s="9"/>
      <c r="F26" s="3"/>
    </row>
    <row r="27" spans="2:6" ht="16.5" thickBot="1">
      <c r="B27" s="7" t="s">
        <v>22</v>
      </c>
      <c r="C27" s="8"/>
      <c r="D27" s="10"/>
      <c r="E27" s="9"/>
      <c r="F27" s="3"/>
    </row>
    <row r="28" spans="2:6" ht="32.25" thickBot="1">
      <c r="B28" s="7" t="s">
        <v>11</v>
      </c>
      <c r="C28" s="8">
        <v>110</v>
      </c>
      <c r="D28" s="10"/>
      <c r="E28" s="9"/>
      <c r="F28" s="3"/>
    </row>
    <row r="29" spans="2:6" ht="16.5" thickBot="1">
      <c r="B29" s="7" t="s">
        <v>12</v>
      </c>
      <c r="C29" s="8">
        <v>111</v>
      </c>
      <c r="D29" s="10"/>
      <c r="E29" s="9"/>
      <c r="F29" s="3"/>
    </row>
    <row r="30" spans="2:6" ht="48" thickBot="1">
      <c r="B30" s="7" t="s">
        <v>13</v>
      </c>
      <c r="C30" s="8">
        <v>112</v>
      </c>
      <c r="D30" s="10"/>
      <c r="E30" s="9"/>
      <c r="F30" s="3"/>
    </row>
    <row r="31" spans="2:6" ht="32.25" thickBot="1">
      <c r="B31" s="7" t="s">
        <v>14</v>
      </c>
      <c r="C31" s="8">
        <v>113</v>
      </c>
      <c r="D31" s="10"/>
      <c r="E31" s="9"/>
      <c r="F31" s="3"/>
    </row>
    <row r="32" spans="2:6" ht="16.5" thickBot="1">
      <c r="B32" s="7" t="s">
        <v>23</v>
      </c>
      <c r="C32" s="8">
        <v>114</v>
      </c>
      <c r="D32" s="10"/>
      <c r="E32" s="9"/>
      <c r="F32" s="3"/>
    </row>
    <row r="33" spans="2:6" ht="32.25" thickBot="1">
      <c r="B33" s="7" t="s">
        <v>24</v>
      </c>
      <c r="C33" s="8">
        <v>115</v>
      </c>
      <c r="D33" s="10"/>
      <c r="E33" s="9"/>
      <c r="F33" s="3"/>
    </row>
    <row r="34" spans="2:6" ht="32.25" thickBot="1">
      <c r="B34" s="7" t="s">
        <v>25</v>
      </c>
      <c r="C34" s="8">
        <v>116</v>
      </c>
      <c r="D34" s="10"/>
      <c r="E34" s="9"/>
      <c r="F34" s="3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2">
        <v>22173920</v>
      </c>
      <c r="E36" s="72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v>96447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6">
        <v>36120</v>
      </c>
      <c r="E41" s="9"/>
      <c r="F41" s="3"/>
    </row>
    <row r="42" spans="2:8" ht="32.25" thickBot="1">
      <c r="B42" s="7" t="s">
        <v>33</v>
      </c>
      <c r="C42" s="8">
        <v>200</v>
      </c>
      <c r="D42" s="51">
        <f>SUM(D30:D41)</f>
        <v>22306487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1">
        <f>D25+D42</f>
        <v>25879298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v>217382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v>1438542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v>112540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v>57844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v>141658</v>
      </c>
      <c r="E53" s="12">
        <v>28412</v>
      </c>
      <c r="F53" s="3"/>
      <c r="H53" s="50"/>
    </row>
    <row r="54" spans="2:6" ht="32.25" thickBot="1">
      <c r="B54" s="7" t="s">
        <v>44</v>
      </c>
      <c r="C54" s="8">
        <v>300</v>
      </c>
      <c r="D54" s="15">
        <f>SUM(D48:D53)</f>
        <v>1967966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13"/>
      <c r="E58" s="9"/>
      <c r="F58" s="3"/>
    </row>
    <row r="59" spans="2:7" ht="32.25" thickBot="1">
      <c r="B59" s="7" t="s">
        <v>47</v>
      </c>
      <c r="C59" s="112">
        <v>312</v>
      </c>
      <c r="D59" s="114">
        <v>4573063</v>
      </c>
      <c r="E59" s="114">
        <v>2166323</v>
      </c>
      <c r="F59" s="3"/>
      <c r="G59" s="11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v>59694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v>2896480</v>
      </c>
      <c r="E62" s="16">
        <v>2865933</v>
      </c>
      <c r="F62" s="54"/>
    </row>
    <row r="63" spans="2:7" ht="16.5" thickBot="1">
      <c r="B63" s="7" t="s">
        <v>51</v>
      </c>
      <c r="C63" s="8">
        <v>316</v>
      </c>
      <c r="D63" s="16">
        <v>1657812</v>
      </c>
      <c r="E63" s="14">
        <v>1708160</v>
      </c>
      <c r="F63" s="3"/>
      <c r="G63" s="11"/>
    </row>
    <row r="64" spans="2:6" ht="32.25" thickBot="1">
      <c r="B64" s="7" t="s">
        <v>52</v>
      </c>
      <c r="C64" s="8">
        <v>400</v>
      </c>
      <c r="D64" s="15">
        <f>SUM(D57:D63)</f>
        <v>9187049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1"/>
      <c r="E65" s="14"/>
      <c r="F65" s="3"/>
    </row>
    <row r="66" spans="2:7" ht="16.5" thickBot="1">
      <c r="B66" s="7" t="s">
        <v>54</v>
      </c>
      <c r="C66" s="8">
        <v>410</v>
      </c>
      <c r="D66" s="16">
        <v>1712762</v>
      </c>
      <c r="E66" s="16">
        <v>1712762</v>
      </c>
      <c r="F66" s="3"/>
      <c r="G66" s="11"/>
    </row>
    <row r="67" spans="2:6" ht="16.5" thickBot="1">
      <c r="B67" s="7" t="s">
        <v>55</v>
      </c>
      <c r="C67" s="8">
        <v>411</v>
      </c>
      <c r="D67" s="71"/>
      <c r="E67" s="14"/>
      <c r="F67" s="3"/>
    </row>
    <row r="68" spans="2:6" ht="32.25" thickBot="1">
      <c r="B68" s="7" t="s">
        <v>56</v>
      </c>
      <c r="C68" s="8">
        <v>412</v>
      </c>
      <c r="D68" s="16">
        <v>-38924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v>7236912</v>
      </c>
      <c r="E69" s="16">
        <v>7754455</v>
      </c>
      <c r="F69" s="54"/>
    </row>
    <row r="70" spans="2:8" ht="32.25" thickBot="1">
      <c r="B70" s="7" t="s">
        <v>58</v>
      </c>
      <c r="C70" s="8">
        <v>414</v>
      </c>
      <c r="D70" s="16">
        <v>5813533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1"/>
      <c r="E71" s="9"/>
      <c r="F71" s="3"/>
    </row>
    <row r="72" spans="2:6" ht="16.5" thickBot="1">
      <c r="B72" s="7" t="s">
        <v>60</v>
      </c>
      <c r="C72" s="8">
        <v>421</v>
      </c>
      <c r="D72" s="75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14724283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25879298</v>
      </c>
      <c r="E74" s="15">
        <f>E54+E64+E73</f>
        <v>25371343</v>
      </c>
      <c r="F74" s="3"/>
      <c r="H74" s="11"/>
    </row>
    <row r="75" spans="2:6" ht="18.75" customHeight="1">
      <c r="B75" s="179" t="s">
        <v>454</v>
      </c>
      <c r="C75" s="179"/>
      <c r="D75" s="179"/>
      <c r="E75" s="179"/>
      <c r="F75" s="3"/>
    </row>
    <row r="76" spans="2:6" ht="14.25" customHeight="1">
      <c r="B76" s="180" t="s">
        <v>453</v>
      </c>
      <c r="C76" s="180"/>
      <c r="D76" s="180"/>
      <c r="E76" s="180"/>
      <c r="F76" s="3"/>
    </row>
    <row r="77" spans="2:6" ht="12" customHeight="1">
      <c r="B77" s="178"/>
      <c r="C77" s="3"/>
      <c r="D77" s="13"/>
      <c r="E77" s="3"/>
      <c r="F77" s="3"/>
    </row>
    <row r="78" spans="2:6" ht="24.75" customHeight="1">
      <c r="B78" s="3" t="s">
        <v>63</v>
      </c>
      <c r="C78" s="3"/>
      <c r="D78" s="13"/>
      <c r="E78" s="3"/>
      <c r="F78" s="3"/>
    </row>
    <row r="79" spans="2:6" ht="10.5" customHeight="1">
      <c r="B79" s="3"/>
      <c r="C79" s="3"/>
      <c r="D79" s="13"/>
      <c r="E79" s="3"/>
      <c r="F79" s="3"/>
    </row>
    <row r="80" spans="2:6" ht="21" customHeight="1">
      <c r="B80" s="3" t="s">
        <v>64</v>
      </c>
      <c r="C80" s="3"/>
      <c r="D80" s="3"/>
      <c r="E80" s="3"/>
      <c r="F80" s="3"/>
    </row>
  </sheetData>
  <sheetProtection/>
  <mergeCells count="2">
    <mergeCell ref="B75:E75"/>
    <mergeCell ref="B76:E76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40">
      <selection activeCell="D71" sqref="D71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202" t="s">
        <v>362</v>
      </c>
      <c r="C7" s="202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0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3">
        <v>1639452</v>
      </c>
      <c r="E15" s="74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609319</f>
        <v>609319</v>
      </c>
      <c r="E21" s="16">
        <v>781327</v>
      </c>
      <c r="F21" s="3"/>
      <c r="G21" s="50"/>
      <c r="I21" s="50">
        <f>D21-G21</f>
        <v>609319</v>
      </c>
    </row>
    <row r="22" spans="2:6" ht="16.5" thickBot="1">
      <c r="B22" s="7" t="s">
        <v>17</v>
      </c>
      <c r="C22" s="8">
        <v>17</v>
      </c>
      <c r="D22" s="16">
        <f>46123</f>
        <v>46123</v>
      </c>
      <c r="E22" s="14">
        <v>46123</v>
      </c>
      <c r="F22" s="3"/>
    </row>
    <row r="23" spans="2:6" ht="16.5" thickBot="1">
      <c r="B23" s="7" t="s">
        <v>18</v>
      </c>
      <c r="C23" s="8">
        <v>18</v>
      </c>
      <c r="D23" s="16">
        <v>243725</v>
      </c>
      <c r="E23" s="14">
        <v>209303</v>
      </c>
      <c r="F23" s="3"/>
    </row>
    <row r="24" spans="2:6" ht="16.5" thickBot="1">
      <c r="B24" s="7" t="s">
        <v>19</v>
      </c>
      <c r="C24" s="8">
        <v>19</v>
      </c>
      <c r="D24" s="10"/>
      <c r="E24" s="9"/>
      <c r="F24" s="3"/>
    </row>
    <row r="25" spans="2:6" ht="32.25" thickBot="1">
      <c r="B25" s="7" t="s">
        <v>20</v>
      </c>
      <c r="C25" s="8">
        <v>100</v>
      </c>
      <c r="D25" s="70">
        <f>SUM(D15:D23)</f>
        <v>2538619</v>
      </c>
      <c r="E25" s="15">
        <f>SUM(E15:E24)</f>
        <v>2757063</v>
      </c>
      <c r="F25" s="3"/>
    </row>
    <row r="26" spans="2:6" ht="32.25" thickBot="1">
      <c r="B26" s="7" t="s">
        <v>21</v>
      </c>
      <c r="C26" s="8">
        <v>101</v>
      </c>
      <c r="D26" s="10"/>
      <c r="E26" s="9"/>
      <c r="F26" s="3"/>
    </row>
    <row r="27" spans="2:6" ht="16.5" thickBot="1">
      <c r="B27" s="7" t="s">
        <v>22</v>
      </c>
      <c r="C27" s="8"/>
      <c r="D27" s="10"/>
      <c r="E27" s="9"/>
      <c r="F27" s="3"/>
    </row>
    <row r="28" spans="2:6" ht="32.25" thickBot="1">
      <c r="B28" s="7" t="s">
        <v>11</v>
      </c>
      <c r="C28" s="8">
        <v>110</v>
      </c>
      <c r="D28" s="10"/>
      <c r="E28" s="9"/>
      <c r="F28" s="3"/>
    </row>
    <row r="29" spans="2:6" ht="16.5" thickBot="1">
      <c r="B29" s="7" t="s">
        <v>12</v>
      </c>
      <c r="C29" s="8">
        <v>111</v>
      </c>
      <c r="D29" s="10"/>
      <c r="E29" s="9"/>
      <c r="F29" s="3"/>
    </row>
    <row r="30" spans="2:6" ht="48" thickBot="1">
      <c r="B30" s="7" t="s">
        <v>13</v>
      </c>
      <c r="C30" s="8">
        <v>112</v>
      </c>
      <c r="D30" s="10"/>
      <c r="E30" s="9"/>
      <c r="F30" s="3"/>
    </row>
    <row r="31" spans="2:6" ht="32.25" thickBot="1">
      <c r="B31" s="7" t="s">
        <v>14</v>
      </c>
      <c r="C31" s="8">
        <v>113</v>
      </c>
      <c r="D31" s="10"/>
      <c r="E31" s="9"/>
      <c r="F31" s="3"/>
    </row>
    <row r="32" spans="2:6" ht="16.5" thickBot="1">
      <c r="B32" s="7" t="s">
        <v>23</v>
      </c>
      <c r="C32" s="8">
        <v>114</v>
      </c>
      <c r="D32" s="10"/>
      <c r="E32" s="9"/>
      <c r="F32" s="3"/>
    </row>
    <row r="33" spans="2:6" ht="32.25" thickBot="1">
      <c r="B33" s="7" t="s">
        <v>24</v>
      </c>
      <c r="C33" s="8">
        <v>115</v>
      </c>
      <c r="D33" s="10"/>
      <c r="E33" s="9"/>
      <c r="F33" s="3"/>
    </row>
    <row r="34" spans="2:6" ht="32.25" thickBot="1">
      <c r="B34" s="7" t="s">
        <v>25</v>
      </c>
      <c r="C34" s="8">
        <v>116</v>
      </c>
      <c r="D34" s="10"/>
      <c r="E34" s="9"/>
      <c r="F34" s="3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2">
        <f>(осв!F55+осв!F77)/1000</f>
        <v>22190980.61779</v>
      </c>
      <c r="E36" s="72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осв!F67/1000</f>
        <v>103864.96997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/>
      <c r="E41" s="9"/>
      <c r="F41" s="3"/>
    </row>
    <row r="42" spans="2:8" ht="32.25" thickBot="1">
      <c r="B42" s="7" t="s">
        <v>33</v>
      </c>
      <c r="C42" s="8">
        <v>200</v>
      </c>
      <c r="D42" s="51">
        <f>SUM(D30:D41)</f>
        <v>22294845.587759998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1">
        <f>D25+D42</f>
        <v>24833464.587759998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v>1064375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v>1889482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v>111410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v>64874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v>38065</v>
      </c>
      <c r="E53" s="12">
        <v>28412</v>
      </c>
      <c r="F53" s="3"/>
      <c r="H53" s="50">
        <f>D54-D48</f>
        <v>2103831</v>
      </c>
    </row>
    <row r="54" spans="2:6" ht="32.25" thickBot="1">
      <c r="B54" s="7" t="s">
        <v>44</v>
      </c>
      <c r="C54" s="8">
        <v>300</v>
      </c>
      <c r="D54" s="15">
        <f>SUM(D48:D53)</f>
        <v>3168206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13"/>
      <c r="E58" s="9"/>
      <c r="F58" s="3"/>
    </row>
    <row r="59" spans="2:7" ht="32.25" thickBot="1">
      <c r="B59" s="7" t="s">
        <v>47</v>
      </c>
      <c r="C59" s="112">
        <v>312</v>
      </c>
      <c r="D59" s="114">
        <v>2202233</v>
      </c>
      <c r="E59" s="114">
        <v>2166323</v>
      </c>
      <c r="F59" s="3"/>
      <c r="G59" s="11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v>57306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v>2865933</v>
      </c>
      <c r="E62" s="16">
        <v>2865933</v>
      </c>
      <c r="F62" s="54"/>
    </row>
    <row r="63" spans="2:9" ht="16.5" thickBot="1">
      <c r="B63" s="7" t="s">
        <v>51</v>
      </c>
      <c r="C63" s="8">
        <v>316</v>
      </c>
      <c r="D63" s="16">
        <v>1691376</v>
      </c>
      <c r="E63" s="14">
        <v>1708160</v>
      </c>
      <c r="F63" s="3"/>
      <c r="G63" s="11">
        <f>D54+D64</f>
        <v>9985054</v>
      </c>
      <c r="H63">
        <f>24833465-103865-9985054-12319</f>
        <v>14732227</v>
      </c>
      <c r="I63">
        <f>H63/2009738</f>
        <v>7.330421676855391</v>
      </c>
    </row>
    <row r="64" spans="2:6" ht="32.25" thickBot="1">
      <c r="B64" s="7" t="s">
        <v>52</v>
      </c>
      <c r="C64" s="8">
        <v>400</v>
      </c>
      <c r="D64" s="15">
        <f>SUM(D57:D63)</f>
        <v>6816848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1"/>
      <c r="E65" s="14"/>
      <c r="F65" s="3"/>
    </row>
    <row r="66" spans="2:7" ht="16.5" thickBot="1">
      <c r="B66" s="7" t="s">
        <v>54</v>
      </c>
      <c r="C66" s="8">
        <v>410</v>
      </c>
      <c r="D66" s="16">
        <v>1756762</v>
      </c>
      <c r="E66" s="16">
        <v>1712762</v>
      </c>
      <c r="F66" s="3"/>
      <c r="G66" s="11"/>
    </row>
    <row r="67" spans="2:6" ht="16.5" thickBot="1">
      <c r="B67" s="7" t="s">
        <v>55</v>
      </c>
      <c r="C67" s="8">
        <v>411</v>
      </c>
      <c r="D67" s="71"/>
      <c r="E67" s="14"/>
      <c r="F67" s="3"/>
    </row>
    <row r="68" spans="2:6" ht="32.25" thickBot="1">
      <c r="B68" s="7" t="s">
        <v>56</v>
      </c>
      <c r="C68" s="8">
        <v>412</v>
      </c>
      <c r="D68" s="16">
        <v>-82924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v>7581990</v>
      </c>
      <c r="E69" s="16">
        <v>7754455</v>
      </c>
      <c r="F69" s="54"/>
    </row>
    <row r="70" spans="2:8" ht="32.25" thickBot="1">
      <c r="B70" s="7" t="s">
        <v>58</v>
      </c>
      <c r="C70" s="8">
        <v>414</v>
      </c>
      <c r="D70" s="16">
        <v>5592583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1"/>
      <c r="E71" s="9"/>
      <c r="F71" s="3"/>
    </row>
    <row r="72" spans="2:6" ht="16.5" thickBot="1">
      <c r="B72" s="7" t="s">
        <v>60</v>
      </c>
      <c r="C72" s="8">
        <v>421</v>
      </c>
      <c r="D72" s="75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14848411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24833465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14">
      <selection activeCell="D28" sqref="D28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16"/>
      <c r="D1" s="116"/>
      <c r="E1" s="107"/>
    </row>
    <row r="2" spans="2:5" ht="15">
      <c r="B2" s="3"/>
      <c r="C2" s="116"/>
      <c r="D2" s="116"/>
      <c r="E2" s="107"/>
    </row>
    <row r="3" spans="2:5" ht="15">
      <c r="B3" s="3"/>
      <c r="C3" s="116"/>
      <c r="D3" s="116"/>
      <c r="E3" s="107"/>
    </row>
    <row r="4" spans="2:5" ht="15">
      <c r="B4" s="3"/>
      <c r="C4" s="3"/>
      <c r="D4" s="3"/>
      <c r="E4" s="3"/>
    </row>
    <row r="5" spans="2:5" ht="15.75">
      <c r="B5" s="2"/>
      <c r="C5" s="3"/>
      <c r="D5" s="3"/>
      <c r="E5" s="3"/>
    </row>
    <row r="6" spans="2:5" ht="15.75">
      <c r="B6" s="164" t="s">
        <v>422</v>
      </c>
      <c r="C6" s="3"/>
      <c r="D6" s="3"/>
      <c r="E6" s="3"/>
    </row>
    <row r="7" spans="2:5" ht="15.75">
      <c r="B7" s="164" t="s">
        <v>456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0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108</v>
      </c>
      <c r="C12" s="6" t="s">
        <v>6</v>
      </c>
      <c r="D12" s="6" t="s">
        <v>109</v>
      </c>
      <c r="E12" s="6" t="s">
        <v>165</v>
      </c>
    </row>
    <row r="13" spans="2:5" ht="16.5" thickBot="1">
      <c r="B13" s="7" t="s">
        <v>166</v>
      </c>
      <c r="C13" s="8">
        <v>10</v>
      </c>
      <c r="D13" s="162">
        <v>6374361</v>
      </c>
      <c r="E13" s="162">
        <v>5780967</v>
      </c>
    </row>
    <row r="14" spans="2:5" ht="34.5" customHeight="1" thickBot="1">
      <c r="B14" s="7" t="s">
        <v>167</v>
      </c>
      <c r="C14" s="8">
        <v>11</v>
      </c>
      <c r="D14" s="162">
        <v>4686409</v>
      </c>
      <c r="E14" s="162">
        <v>3801880</v>
      </c>
    </row>
    <row r="15" spans="2:5" ht="30.75" customHeight="1" thickBot="1">
      <c r="B15" s="7" t="s">
        <v>168</v>
      </c>
      <c r="C15" s="8">
        <v>12</v>
      </c>
      <c r="D15" s="70">
        <f>D13-D14</f>
        <v>1687952</v>
      </c>
      <c r="E15" s="70">
        <f>E13-E14</f>
        <v>1979087</v>
      </c>
    </row>
    <row r="16" spans="2:5" ht="24.75" customHeight="1" thickBot="1">
      <c r="B16" s="7" t="s">
        <v>169</v>
      </c>
      <c r="C16" s="8">
        <v>13</v>
      </c>
      <c r="D16" s="10">
        <v>66057</v>
      </c>
      <c r="E16" s="10">
        <v>56136</v>
      </c>
    </row>
    <row r="17" spans="2:5" ht="21" customHeight="1" thickBot="1">
      <c r="B17" s="7" t="s">
        <v>170</v>
      </c>
      <c r="C17" s="8">
        <v>14</v>
      </c>
      <c r="D17" s="10">
        <v>648775</v>
      </c>
      <c r="E17" s="10">
        <v>438767</v>
      </c>
    </row>
    <row r="18" spans="2:5" ht="16.5" thickBot="1">
      <c r="B18" s="7" t="s">
        <v>171</v>
      </c>
      <c r="C18" s="8">
        <v>15</v>
      </c>
      <c r="D18" s="10"/>
      <c r="E18" s="10"/>
    </row>
    <row r="19" spans="2:5" ht="16.5" thickBot="1">
      <c r="B19" s="7" t="s">
        <v>172</v>
      </c>
      <c r="C19" s="8">
        <v>16</v>
      </c>
      <c r="D19" s="10">
        <v>100160</v>
      </c>
      <c r="E19" s="10">
        <v>114796</v>
      </c>
    </row>
    <row r="20" spans="2:5" ht="35.25" customHeight="1" thickBot="1">
      <c r="B20" s="7" t="s">
        <v>173</v>
      </c>
      <c r="C20" s="8">
        <v>20</v>
      </c>
      <c r="D20" s="70">
        <f>D15-D16-D17+D19-D18</f>
        <v>1073280</v>
      </c>
      <c r="E20" s="70">
        <f>E15-E16-E17+E19-E18</f>
        <v>1598980</v>
      </c>
    </row>
    <row r="21" spans="2:5" ht="24" customHeight="1" thickBot="1">
      <c r="B21" s="7" t="s">
        <v>174</v>
      </c>
      <c r="C21" s="8">
        <v>21</v>
      </c>
      <c r="D21" s="10">
        <v>11949</v>
      </c>
      <c r="E21" s="10">
        <v>3901</v>
      </c>
    </row>
    <row r="22" spans="2:5" ht="29.25" customHeight="1" thickBot="1">
      <c r="B22" s="7" t="s">
        <v>175</v>
      </c>
      <c r="C22" s="8">
        <v>22</v>
      </c>
      <c r="D22" s="10">
        <v>214696</v>
      </c>
      <c r="E22" s="10">
        <v>215086</v>
      </c>
    </row>
    <row r="23" spans="2:5" ht="62.25" customHeight="1" thickBot="1">
      <c r="B23" s="7" t="s">
        <v>176</v>
      </c>
      <c r="C23" s="8">
        <v>23</v>
      </c>
      <c r="D23" s="10"/>
      <c r="E23" s="10"/>
    </row>
    <row r="24" spans="2:5" ht="20.25" customHeight="1" thickBot="1">
      <c r="B24" s="7" t="s">
        <v>177</v>
      </c>
      <c r="C24" s="8">
        <v>24</v>
      </c>
      <c r="D24" s="10"/>
      <c r="E24" s="10"/>
    </row>
    <row r="25" spans="2:5" ht="17.25" customHeight="1" thickBot="1">
      <c r="B25" s="7" t="s">
        <v>178</v>
      </c>
      <c r="C25" s="8">
        <v>25</v>
      </c>
      <c r="D25" s="10"/>
      <c r="E25" s="10"/>
    </row>
    <row r="26" spans="2:5" ht="36" customHeight="1" thickBot="1">
      <c r="B26" s="7" t="s">
        <v>179</v>
      </c>
      <c r="C26" s="8">
        <v>100</v>
      </c>
      <c r="D26" s="70">
        <f>D20+D21-D22-D25</f>
        <v>870533</v>
      </c>
      <c r="E26" s="70">
        <f>E20+E21-E22-E25</f>
        <v>1387795</v>
      </c>
    </row>
    <row r="27" spans="2:5" ht="23.25" customHeight="1" thickBot="1">
      <c r="B27" s="7" t="s">
        <v>180</v>
      </c>
      <c r="C27" s="5">
        <v>101</v>
      </c>
      <c r="D27" s="108">
        <v>170815</v>
      </c>
      <c r="E27" s="108">
        <v>267332</v>
      </c>
    </row>
    <row r="28" spans="2:5" ht="54.75" customHeight="1" thickBot="1">
      <c r="B28" s="7" t="s">
        <v>181</v>
      </c>
      <c r="C28" s="8">
        <v>200</v>
      </c>
      <c r="D28" s="70">
        <f>D26-D27</f>
        <v>699718</v>
      </c>
      <c r="E28" s="70">
        <f>E26-E27</f>
        <v>1120463</v>
      </c>
    </row>
    <row r="29" spans="2:5" ht="48.75" customHeight="1" thickBot="1">
      <c r="B29" s="7" t="s">
        <v>182</v>
      </c>
      <c r="C29" s="8">
        <v>201</v>
      </c>
      <c r="D29" s="10"/>
      <c r="E29" s="10"/>
    </row>
    <row r="30" spans="2:5" ht="33.75" customHeight="1" thickBot="1">
      <c r="B30" s="7" t="s">
        <v>183</v>
      </c>
      <c r="C30" s="8">
        <v>300</v>
      </c>
      <c r="D30" s="70">
        <f>D28+D29</f>
        <v>699718</v>
      </c>
      <c r="E30" s="70">
        <f>E28+E29</f>
        <v>1120463</v>
      </c>
    </row>
    <row r="31" spans="2:5" ht="16.5" thickBot="1">
      <c r="B31" s="7" t="s">
        <v>187</v>
      </c>
      <c r="C31" s="8"/>
      <c r="D31" s="10"/>
      <c r="E31" s="10"/>
    </row>
    <row r="32" spans="2:5" ht="16.5" thickBot="1">
      <c r="B32" s="7" t="s">
        <v>188</v>
      </c>
      <c r="C32" s="8"/>
      <c r="D32" s="10"/>
      <c r="E32" s="10"/>
    </row>
    <row r="33" spans="2:5" ht="23.25" customHeight="1">
      <c r="B33" s="109"/>
      <c r="C33" s="3"/>
      <c r="D33" s="3"/>
      <c r="E33" s="110"/>
    </row>
    <row r="34" spans="2:5" ht="33.75" customHeight="1">
      <c r="B34" s="111" t="s">
        <v>63</v>
      </c>
      <c r="C34" s="3"/>
      <c r="D34" s="3"/>
      <c r="E34" s="110"/>
    </row>
    <row r="35" spans="2:5" ht="15">
      <c r="B35" s="109"/>
      <c r="C35" s="3"/>
      <c r="D35" s="3"/>
      <c r="E35" s="110"/>
    </row>
    <row r="36" spans="2:5" ht="35.25" customHeight="1">
      <c r="B36" s="111" t="s">
        <v>64</v>
      </c>
      <c r="C36" s="3"/>
      <c r="D36" s="3"/>
      <c r="E36" s="110"/>
    </row>
    <row r="37" ht="18">
      <c r="B37" s="8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83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5" width="20.625" style="0" customWidth="1"/>
    <col min="6" max="9" width="25.875" style="0" customWidth="1"/>
  </cols>
  <sheetData>
    <row r="1" spans="1:5" ht="14.25">
      <c r="A1" s="52"/>
      <c r="B1" s="52"/>
      <c r="C1" s="61"/>
      <c r="D1" s="61"/>
      <c r="E1" s="52"/>
    </row>
    <row r="2" spans="1:5" ht="14.25">
      <c r="A2" s="52"/>
      <c r="B2" s="52"/>
      <c r="C2" s="61"/>
      <c r="D2" s="61"/>
      <c r="E2" s="52"/>
    </row>
    <row r="3" spans="1:5" ht="14.25">
      <c r="A3" s="52"/>
      <c r="B3" s="52"/>
      <c r="C3" s="61"/>
      <c r="D3" s="61"/>
      <c r="E3" s="52"/>
    </row>
    <row r="4" spans="1:5" ht="14.25">
      <c r="A4" s="52"/>
      <c r="B4" s="52"/>
      <c r="C4" s="52"/>
      <c r="D4" s="52"/>
      <c r="E4" s="52"/>
    </row>
    <row r="5" spans="1:5" ht="15.75">
      <c r="A5" s="52"/>
      <c r="B5" s="188" t="s">
        <v>423</v>
      </c>
      <c r="C5" s="188"/>
      <c r="D5" s="188"/>
      <c r="E5" s="61"/>
    </row>
    <row r="6" spans="1:5" ht="9" customHeight="1">
      <c r="A6" s="52"/>
      <c r="B6" s="52"/>
      <c r="C6" s="85"/>
      <c r="D6" s="52"/>
      <c r="E6" s="61"/>
    </row>
    <row r="7" spans="1:5" ht="12.75" customHeight="1">
      <c r="A7" s="52"/>
      <c r="B7" s="181" t="s">
        <v>424</v>
      </c>
      <c r="C7" s="181"/>
      <c r="D7" s="52"/>
      <c r="E7" s="61"/>
    </row>
    <row r="8" spans="1:5" ht="15">
      <c r="A8" s="52"/>
      <c r="B8" s="52"/>
      <c r="C8" s="86"/>
      <c r="D8" s="52"/>
      <c r="E8" s="61"/>
    </row>
    <row r="9" spans="1:5" ht="14.25">
      <c r="A9" s="52"/>
      <c r="B9" s="61"/>
      <c r="C9" s="61"/>
      <c r="D9" s="61"/>
      <c r="E9" s="44" t="s">
        <v>107</v>
      </c>
    </row>
    <row r="10" spans="1:5" ht="15" thickBot="1">
      <c r="A10" s="52"/>
      <c r="B10" s="61"/>
      <c r="C10" s="61"/>
      <c r="D10" s="61"/>
      <c r="E10" s="61"/>
    </row>
    <row r="11" spans="1:5" ht="33.75" customHeight="1" thickBot="1">
      <c r="A11" s="52"/>
      <c r="B11" s="45" t="s">
        <v>108</v>
      </c>
      <c r="C11" s="46" t="s">
        <v>6</v>
      </c>
      <c r="D11" s="46" t="s">
        <v>109</v>
      </c>
      <c r="E11" s="46" t="s">
        <v>110</v>
      </c>
    </row>
    <row r="12" spans="1:5" ht="13.5" customHeight="1" thickBot="1">
      <c r="A12" s="52"/>
      <c r="B12" s="182" t="s">
        <v>111</v>
      </c>
      <c r="C12" s="183"/>
      <c r="D12" s="183"/>
      <c r="E12" s="184"/>
    </row>
    <row r="13" spans="1:7" ht="35.25" customHeight="1" thickBot="1">
      <c r="A13" s="52"/>
      <c r="B13" s="47" t="s">
        <v>112</v>
      </c>
      <c r="C13" s="48">
        <v>10</v>
      </c>
      <c r="D13" s="62">
        <f>SUM(D14:D20)</f>
        <v>2625547</v>
      </c>
      <c r="E13" s="62">
        <f>SUM(E14:E20)</f>
        <v>9562296</v>
      </c>
      <c r="G13" s="11"/>
    </row>
    <row r="14" spans="1:5" ht="22.5" customHeight="1" thickBot="1">
      <c r="A14" s="52"/>
      <c r="B14" s="47" t="s">
        <v>113</v>
      </c>
      <c r="C14" s="48"/>
      <c r="D14" s="77"/>
      <c r="E14" s="49"/>
    </row>
    <row r="15" spans="1:5" ht="15.75" customHeight="1" thickBot="1">
      <c r="A15" s="52"/>
      <c r="B15" s="64" t="s">
        <v>114</v>
      </c>
      <c r="C15" s="65">
        <v>11</v>
      </c>
      <c r="D15" s="49">
        <v>2503745</v>
      </c>
      <c r="E15" s="49">
        <v>9077032</v>
      </c>
    </row>
    <row r="16" spans="1:5" ht="18" customHeight="1" thickBot="1">
      <c r="A16" s="52"/>
      <c r="B16" s="64" t="s">
        <v>115</v>
      </c>
      <c r="C16" s="65">
        <v>12</v>
      </c>
      <c r="D16" s="49"/>
      <c r="E16" s="49"/>
    </row>
    <row r="17" spans="1:7" ht="29.25" customHeight="1" thickBot="1">
      <c r="A17" s="52"/>
      <c r="B17" s="64" t="s">
        <v>116</v>
      </c>
      <c r="C17" s="65">
        <v>13</v>
      </c>
      <c r="D17" s="49">
        <v>74722</v>
      </c>
      <c r="E17" s="49">
        <v>179295</v>
      </c>
      <c r="G17" s="53"/>
    </row>
    <row r="18" spans="1:5" ht="18" customHeight="1" thickBot="1">
      <c r="A18" s="52"/>
      <c r="B18" s="64" t="s">
        <v>117</v>
      </c>
      <c r="C18" s="65">
        <v>14</v>
      </c>
      <c r="D18" s="49"/>
      <c r="E18" s="49"/>
    </row>
    <row r="19" spans="1:5" ht="15" customHeight="1" thickBot="1">
      <c r="A19" s="52"/>
      <c r="B19" s="64" t="s">
        <v>118</v>
      </c>
      <c r="C19" s="65">
        <v>15</v>
      </c>
      <c r="D19" s="49"/>
      <c r="E19" s="49"/>
    </row>
    <row r="20" spans="1:5" ht="41.25" customHeight="1" thickBot="1">
      <c r="A20" s="52"/>
      <c r="B20" s="64" t="s">
        <v>119</v>
      </c>
      <c r="C20" s="65">
        <v>16</v>
      </c>
      <c r="D20" s="49">
        <v>47080</v>
      </c>
      <c r="E20" s="49">
        <v>305969</v>
      </c>
    </row>
    <row r="21" spans="1:5" ht="36" customHeight="1" thickBot="1">
      <c r="A21" s="52"/>
      <c r="B21" s="64" t="s">
        <v>120</v>
      </c>
      <c r="C21" s="65">
        <v>20</v>
      </c>
      <c r="D21" s="66">
        <f>SUM(D23:D29)</f>
        <v>1894575</v>
      </c>
      <c r="E21" s="66">
        <f>SUM(E23:E29)</f>
        <v>7364169</v>
      </c>
    </row>
    <row r="22" spans="1:5" ht="15" thickBot="1">
      <c r="A22" s="52"/>
      <c r="B22" s="64" t="s">
        <v>113</v>
      </c>
      <c r="C22" s="65"/>
      <c r="D22" s="49"/>
      <c r="E22" s="49"/>
    </row>
    <row r="23" spans="1:5" ht="21" customHeight="1" thickBot="1">
      <c r="A23" s="52"/>
      <c r="B23" s="64" t="s">
        <v>121</v>
      </c>
      <c r="C23" s="65">
        <v>21</v>
      </c>
      <c r="D23" s="49">
        <v>1391180</v>
      </c>
      <c r="E23" s="49">
        <v>4323119</v>
      </c>
    </row>
    <row r="24" spans="1:5" ht="33" customHeight="1" thickBot="1">
      <c r="A24" s="52"/>
      <c r="B24" s="64" t="s">
        <v>122</v>
      </c>
      <c r="C24" s="65">
        <v>22</v>
      </c>
      <c r="D24" s="49">
        <v>502</v>
      </c>
      <c r="E24" s="49">
        <v>300215</v>
      </c>
    </row>
    <row r="25" spans="1:5" ht="15" thickBot="1">
      <c r="A25" s="52"/>
      <c r="B25" s="64" t="s">
        <v>123</v>
      </c>
      <c r="C25" s="65">
        <v>23</v>
      </c>
      <c r="D25" s="49">
        <v>271482</v>
      </c>
      <c r="E25" s="49">
        <v>1209299</v>
      </c>
    </row>
    <row r="26" spans="1:5" ht="16.5" customHeight="1" thickBot="1">
      <c r="A26" s="52"/>
      <c r="B26" s="64" t="s">
        <v>124</v>
      </c>
      <c r="C26" s="65">
        <v>24</v>
      </c>
      <c r="D26" s="49"/>
      <c r="E26" s="49">
        <v>256803</v>
      </c>
    </row>
    <row r="27" spans="1:5" ht="24" customHeight="1" thickBot="1">
      <c r="A27" s="52"/>
      <c r="B27" s="64" t="s">
        <v>125</v>
      </c>
      <c r="C27" s="65">
        <v>25</v>
      </c>
      <c r="D27" s="49"/>
      <c r="E27" s="49"/>
    </row>
    <row r="28" spans="1:5" ht="28.5" customHeight="1" thickBot="1">
      <c r="A28" s="52"/>
      <c r="B28" s="64" t="s">
        <v>126</v>
      </c>
      <c r="C28" s="65">
        <v>26</v>
      </c>
      <c r="D28" s="49">
        <v>182315</v>
      </c>
      <c r="E28" s="49">
        <v>1140659</v>
      </c>
    </row>
    <row r="29" spans="1:5" ht="15" thickBot="1">
      <c r="A29" s="52"/>
      <c r="B29" s="64" t="s">
        <v>127</v>
      </c>
      <c r="C29" s="65">
        <v>27</v>
      </c>
      <c r="D29" s="49">
        <v>49096</v>
      </c>
      <c r="E29" s="49">
        <v>134074</v>
      </c>
    </row>
    <row r="30" spans="1:7" ht="52.5" customHeight="1" thickBot="1">
      <c r="A30" s="52"/>
      <c r="B30" s="64" t="s">
        <v>128</v>
      </c>
      <c r="C30" s="65">
        <v>30</v>
      </c>
      <c r="D30" s="66">
        <f>D13-D21</f>
        <v>730972</v>
      </c>
      <c r="E30" s="66">
        <f>E13-E21</f>
        <v>2198127</v>
      </c>
      <c r="G30" s="11"/>
    </row>
    <row r="31" spans="1:5" ht="13.5" customHeight="1" thickBot="1">
      <c r="A31" s="52"/>
      <c r="B31" s="185" t="s">
        <v>129</v>
      </c>
      <c r="C31" s="186"/>
      <c r="D31" s="186"/>
      <c r="E31" s="187"/>
    </row>
    <row r="32" spans="1:5" ht="43.5" customHeight="1" thickBot="1">
      <c r="A32" s="52"/>
      <c r="B32" s="64" t="s">
        <v>130</v>
      </c>
      <c r="C32" s="65">
        <v>40</v>
      </c>
      <c r="D32" s="49">
        <f>SUM(D33:D44)</f>
        <v>0</v>
      </c>
      <c r="E32" s="49">
        <f>SUM(E33:E44)</f>
        <v>0</v>
      </c>
    </row>
    <row r="33" spans="1:5" ht="15" thickBot="1">
      <c r="A33" s="52"/>
      <c r="B33" s="64" t="s">
        <v>113</v>
      </c>
      <c r="C33" s="65"/>
      <c r="D33" s="49"/>
      <c r="E33" s="49"/>
    </row>
    <row r="34" spans="1:5" ht="18" customHeight="1" thickBot="1">
      <c r="A34" s="52"/>
      <c r="B34" s="64" t="s">
        <v>131</v>
      </c>
      <c r="C34" s="65">
        <v>41</v>
      </c>
      <c r="D34" s="49"/>
      <c r="E34" s="49"/>
    </row>
    <row r="35" spans="1:5" ht="25.5" customHeight="1" thickBot="1">
      <c r="A35" s="52"/>
      <c r="B35" s="64" t="s">
        <v>132</v>
      </c>
      <c r="C35" s="65">
        <v>42</v>
      </c>
      <c r="D35" s="49"/>
      <c r="E35" s="49"/>
    </row>
    <row r="36" spans="1:5" ht="17.25" customHeight="1" thickBot="1">
      <c r="A36" s="52"/>
      <c r="B36" s="64" t="s">
        <v>133</v>
      </c>
      <c r="C36" s="65">
        <v>43</v>
      </c>
      <c r="D36" s="49"/>
      <c r="E36" s="49"/>
    </row>
    <row r="37" spans="1:5" ht="41.25" customHeight="1" thickBot="1">
      <c r="A37" s="52"/>
      <c r="B37" s="64" t="s">
        <v>134</v>
      </c>
      <c r="C37" s="65">
        <v>44</v>
      </c>
      <c r="D37" s="49"/>
      <c r="E37" s="49"/>
    </row>
    <row r="38" spans="1:5" ht="34.5" customHeight="1" thickBot="1">
      <c r="A38" s="52"/>
      <c r="B38" s="64" t="s">
        <v>135</v>
      </c>
      <c r="C38" s="65">
        <v>45</v>
      </c>
      <c r="D38" s="49"/>
      <c r="E38" s="49"/>
    </row>
    <row r="39" spans="1:5" ht="36.75" customHeight="1" thickBot="1">
      <c r="A39" s="52"/>
      <c r="B39" s="64" t="s">
        <v>136</v>
      </c>
      <c r="C39" s="65">
        <v>46</v>
      </c>
      <c r="D39" s="49"/>
      <c r="E39" s="49"/>
    </row>
    <row r="40" spans="1:5" ht="31.5" customHeight="1" thickBot="1">
      <c r="A40" s="52"/>
      <c r="B40" s="64" t="s">
        <v>137</v>
      </c>
      <c r="C40" s="65">
        <v>47</v>
      </c>
      <c r="D40" s="49"/>
      <c r="E40" s="49"/>
    </row>
    <row r="41" spans="1:5" ht="33.75" customHeight="1" thickBot="1">
      <c r="A41" s="52"/>
      <c r="B41" s="64" t="s">
        <v>138</v>
      </c>
      <c r="C41" s="65">
        <v>48</v>
      </c>
      <c r="D41" s="49"/>
      <c r="E41" s="49"/>
    </row>
    <row r="42" spans="1:5" ht="22.5" customHeight="1" thickBot="1">
      <c r="A42" s="52"/>
      <c r="B42" s="64" t="s">
        <v>139</v>
      </c>
      <c r="C42" s="65">
        <v>49</v>
      </c>
      <c r="D42" s="49"/>
      <c r="E42" s="49"/>
    </row>
    <row r="43" spans="1:5" ht="18" customHeight="1" thickBot="1">
      <c r="A43" s="52"/>
      <c r="B43" s="64" t="s">
        <v>118</v>
      </c>
      <c r="C43" s="65">
        <v>50</v>
      </c>
      <c r="D43" s="49"/>
      <c r="E43" s="49"/>
    </row>
    <row r="44" spans="1:5" ht="21.75" customHeight="1" thickBot="1">
      <c r="A44" s="52"/>
      <c r="B44" s="64" t="s">
        <v>119</v>
      </c>
      <c r="C44" s="65">
        <v>51</v>
      </c>
      <c r="D44" s="49"/>
      <c r="E44" s="49"/>
    </row>
    <row r="45" spans="1:7" ht="42.75" customHeight="1" thickBot="1">
      <c r="A45" s="52"/>
      <c r="B45" s="64" t="s">
        <v>140</v>
      </c>
      <c r="C45" s="65">
        <v>60</v>
      </c>
      <c r="D45" s="66">
        <f>SUM(D47:D49)</f>
        <v>762890</v>
      </c>
      <c r="E45" s="66">
        <f>SUM(E47:E49)</f>
        <v>2062631</v>
      </c>
      <c r="G45" s="11"/>
    </row>
    <row r="46" spans="1:5" ht="15" thickBot="1">
      <c r="A46" s="52"/>
      <c r="B46" s="64" t="s">
        <v>113</v>
      </c>
      <c r="C46" s="65"/>
      <c r="D46" s="49"/>
      <c r="E46" s="49"/>
    </row>
    <row r="47" spans="1:5" ht="29.25" customHeight="1" thickBot="1">
      <c r="A47" s="52"/>
      <c r="B47" s="64" t="s">
        <v>141</v>
      </c>
      <c r="C47" s="65">
        <v>61</v>
      </c>
      <c r="D47" s="115">
        <v>700794</v>
      </c>
      <c r="E47" s="115">
        <v>2037962</v>
      </c>
    </row>
    <row r="48" spans="1:5" ht="18" customHeight="1" thickBot="1">
      <c r="A48" s="52"/>
      <c r="B48" s="64" t="s">
        <v>142</v>
      </c>
      <c r="C48" s="65">
        <v>62</v>
      </c>
      <c r="D48" s="115">
        <v>60962</v>
      </c>
      <c r="E48" s="115">
        <v>22229</v>
      </c>
    </row>
    <row r="49" spans="1:5" ht="27" customHeight="1" thickBot="1">
      <c r="A49" s="52"/>
      <c r="B49" s="64" t="s">
        <v>143</v>
      </c>
      <c r="C49" s="65">
        <v>63</v>
      </c>
      <c r="D49" s="115">
        <v>1134</v>
      </c>
      <c r="E49" s="115">
        <v>2440</v>
      </c>
    </row>
    <row r="50" spans="1:5" ht="41.25" customHeight="1" thickBot="1">
      <c r="A50" s="52"/>
      <c r="B50" s="64" t="s">
        <v>144</v>
      </c>
      <c r="C50" s="65">
        <v>64</v>
      </c>
      <c r="D50" s="49"/>
      <c r="E50" s="49"/>
    </row>
    <row r="51" spans="1:5" ht="30.75" customHeight="1" thickBot="1">
      <c r="A51" s="52"/>
      <c r="B51" s="64" t="s">
        <v>145</v>
      </c>
      <c r="C51" s="65">
        <v>65</v>
      </c>
      <c r="D51" s="49"/>
      <c r="E51" s="49"/>
    </row>
    <row r="52" spans="1:5" ht="37.5" customHeight="1" thickBot="1">
      <c r="A52" s="52"/>
      <c r="B52" s="64" t="s">
        <v>146</v>
      </c>
      <c r="C52" s="65">
        <v>66</v>
      </c>
      <c r="D52" s="49"/>
      <c r="E52" s="49"/>
    </row>
    <row r="53" spans="1:5" ht="16.5" customHeight="1" thickBot="1">
      <c r="A53" s="52"/>
      <c r="B53" s="64" t="s">
        <v>147</v>
      </c>
      <c r="C53" s="65">
        <v>67</v>
      </c>
      <c r="D53" s="49"/>
      <c r="E53" s="49"/>
    </row>
    <row r="54" spans="1:5" ht="15" thickBot="1">
      <c r="A54" s="52"/>
      <c r="B54" s="64" t="s">
        <v>148</v>
      </c>
      <c r="C54" s="65">
        <v>68</v>
      </c>
      <c r="D54" s="49"/>
      <c r="E54" s="49"/>
    </row>
    <row r="55" spans="1:5" ht="32.25" customHeight="1" thickBot="1">
      <c r="A55" s="52"/>
      <c r="B55" s="64" t="s">
        <v>138</v>
      </c>
      <c r="C55" s="65">
        <v>69</v>
      </c>
      <c r="D55" s="49"/>
      <c r="E55" s="49"/>
    </row>
    <row r="56" spans="1:5" ht="43.5" customHeight="1" thickBot="1">
      <c r="A56" s="52"/>
      <c r="B56" s="64" t="s">
        <v>149</v>
      </c>
      <c r="C56" s="65">
        <v>70</v>
      </c>
      <c r="D56" s="49"/>
      <c r="E56" s="49"/>
    </row>
    <row r="57" spans="1:5" ht="15" thickBot="1">
      <c r="A57" s="52"/>
      <c r="B57" s="64" t="s">
        <v>127</v>
      </c>
      <c r="C57" s="65">
        <v>71</v>
      </c>
      <c r="D57" s="49"/>
      <c r="E57" s="49"/>
    </row>
    <row r="58" spans="1:5" ht="42" customHeight="1" thickBot="1">
      <c r="A58" s="52"/>
      <c r="B58" s="64" t="s">
        <v>150</v>
      </c>
      <c r="C58" s="65">
        <v>80</v>
      </c>
      <c r="D58" s="115">
        <f>D32-D45</f>
        <v>-762890</v>
      </c>
      <c r="E58" s="115">
        <f>E32-E45</f>
        <v>-2062631</v>
      </c>
    </row>
    <row r="59" spans="1:5" ht="13.5" customHeight="1" thickBot="1">
      <c r="A59" s="52"/>
      <c r="B59" s="185" t="s">
        <v>151</v>
      </c>
      <c r="C59" s="186"/>
      <c r="D59" s="186"/>
      <c r="E59" s="187"/>
    </row>
    <row r="60" spans="1:5" ht="44.25" customHeight="1" thickBot="1">
      <c r="A60" s="52"/>
      <c r="B60" s="64" t="s">
        <v>152</v>
      </c>
      <c r="C60" s="65">
        <v>90</v>
      </c>
      <c r="D60" s="66">
        <f>D65+D64+D63+D62</f>
        <v>0</v>
      </c>
      <c r="E60" s="66">
        <f>E65+E64+E63+E62</f>
        <v>1601988</v>
      </c>
    </row>
    <row r="61" spans="1:5" ht="15" thickBot="1">
      <c r="A61" s="52"/>
      <c r="B61" s="64" t="s">
        <v>113</v>
      </c>
      <c r="C61" s="65"/>
      <c r="D61" s="49"/>
      <c r="E61" s="49"/>
    </row>
    <row r="62" spans="1:5" ht="29.25" customHeight="1" thickBot="1">
      <c r="A62" s="52"/>
      <c r="B62" s="64" t="s">
        <v>153</v>
      </c>
      <c r="C62" s="65">
        <v>91</v>
      </c>
      <c r="D62" s="49"/>
      <c r="E62" s="49"/>
    </row>
    <row r="63" spans="1:5" ht="15" thickBot="1">
      <c r="A63" s="52"/>
      <c r="B63" s="64" t="s">
        <v>154</v>
      </c>
      <c r="C63" s="65">
        <v>92</v>
      </c>
      <c r="D63" s="49"/>
      <c r="E63" s="49">
        <v>1601764</v>
      </c>
    </row>
    <row r="64" spans="1:5" ht="25.5" customHeight="1" thickBot="1">
      <c r="A64" s="52"/>
      <c r="B64" s="64" t="s">
        <v>118</v>
      </c>
      <c r="C64" s="65">
        <v>93</v>
      </c>
      <c r="D64" s="49"/>
      <c r="E64" s="49"/>
    </row>
    <row r="65" spans="1:5" ht="17.25" customHeight="1" thickBot="1">
      <c r="A65" s="52"/>
      <c r="B65" s="64" t="s">
        <v>119</v>
      </c>
      <c r="C65" s="65">
        <v>94</v>
      </c>
      <c r="D65" s="49"/>
      <c r="E65" s="67">
        <v>224</v>
      </c>
    </row>
    <row r="66" spans="1:7" ht="28.5" customHeight="1" thickBot="1">
      <c r="A66" s="52"/>
      <c r="B66" s="64" t="s">
        <v>155</v>
      </c>
      <c r="C66" s="65">
        <v>100</v>
      </c>
      <c r="D66" s="66">
        <f>SUM(D68:D72)</f>
        <v>48940</v>
      </c>
      <c r="E66" s="66">
        <f>SUM(E68:E72)</f>
        <v>1239617</v>
      </c>
      <c r="G66" s="11"/>
    </row>
    <row r="67" spans="1:7" ht="18.75" customHeight="1" thickBot="1">
      <c r="A67" s="52"/>
      <c r="B67" s="64" t="s">
        <v>113</v>
      </c>
      <c r="C67" s="65"/>
      <c r="D67" s="49"/>
      <c r="E67" s="49"/>
      <c r="G67" s="11"/>
    </row>
    <row r="68" spans="1:5" ht="19.5" customHeight="1" thickBot="1">
      <c r="A68" s="52"/>
      <c r="B68" s="64" t="s">
        <v>156</v>
      </c>
      <c r="C68" s="65">
        <v>101</v>
      </c>
      <c r="D68" s="49"/>
      <c r="E68" s="49">
        <v>790190</v>
      </c>
    </row>
    <row r="69" spans="1:5" ht="22.5" customHeight="1" thickBot="1">
      <c r="A69" s="52"/>
      <c r="B69" s="64" t="s">
        <v>124</v>
      </c>
      <c r="C69" s="65">
        <v>102</v>
      </c>
      <c r="D69" s="49"/>
      <c r="E69" s="49"/>
    </row>
    <row r="70" spans="1:5" ht="18" customHeight="1" thickBot="1">
      <c r="A70" s="52"/>
      <c r="B70" s="64" t="s">
        <v>157</v>
      </c>
      <c r="C70" s="65">
        <v>103</v>
      </c>
      <c r="D70" s="49">
        <v>320</v>
      </c>
      <c r="E70" s="49">
        <v>254613</v>
      </c>
    </row>
    <row r="71" spans="1:5" ht="18.75" customHeight="1" thickBot="1">
      <c r="A71" s="52"/>
      <c r="B71" s="64" t="s">
        <v>158</v>
      </c>
      <c r="C71" s="65">
        <v>104</v>
      </c>
      <c r="D71" s="49"/>
      <c r="E71" s="49"/>
    </row>
    <row r="72" spans="1:5" ht="15" thickBot="1">
      <c r="A72" s="52"/>
      <c r="B72" s="64" t="s">
        <v>159</v>
      </c>
      <c r="C72" s="65">
        <v>105</v>
      </c>
      <c r="D72" s="49">
        <v>48620</v>
      </c>
      <c r="E72" s="49">
        <v>194814</v>
      </c>
    </row>
    <row r="73" spans="1:5" ht="37.5" customHeight="1" thickBot="1">
      <c r="A73" s="52"/>
      <c r="B73" s="64" t="s">
        <v>160</v>
      </c>
      <c r="C73" s="65">
        <v>110</v>
      </c>
      <c r="D73" s="66">
        <f>D60-D66</f>
        <v>-48940</v>
      </c>
      <c r="E73" s="66">
        <f>E60-E66</f>
        <v>362371</v>
      </c>
    </row>
    <row r="74" spans="1:5" ht="15.75" customHeight="1" thickBot="1">
      <c r="A74" s="52"/>
      <c r="B74" s="64" t="s">
        <v>161</v>
      </c>
      <c r="C74" s="65">
        <v>120</v>
      </c>
      <c r="D74" s="49"/>
      <c r="E74" s="49"/>
    </row>
    <row r="75" spans="1:7" ht="27" customHeight="1" thickBot="1">
      <c r="A75" s="52"/>
      <c r="B75" s="47" t="s">
        <v>162</v>
      </c>
      <c r="C75" s="48">
        <v>130</v>
      </c>
      <c r="D75" s="62">
        <f>D30+D58+D73</f>
        <v>-80858</v>
      </c>
      <c r="E75" s="62">
        <f>E30+E58+E73</f>
        <v>497867</v>
      </c>
      <c r="F75" s="50"/>
      <c r="G75" s="11"/>
    </row>
    <row r="76" spans="1:5" ht="41.25" customHeight="1" thickBot="1">
      <c r="A76" s="52"/>
      <c r="B76" s="47" t="s">
        <v>163</v>
      </c>
      <c r="C76" s="48">
        <v>140</v>
      </c>
      <c r="D76" s="62">
        <v>1720310</v>
      </c>
      <c r="E76" s="62">
        <v>1222443</v>
      </c>
    </row>
    <row r="77" spans="1:5" ht="39" customHeight="1" thickBot="1">
      <c r="A77" s="52"/>
      <c r="B77" s="47" t="s">
        <v>164</v>
      </c>
      <c r="C77" s="45">
        <v>150</v>
      </c>
      <c r="D77" s="80">
        <f>D76+D75</f>
        <v>1639452</v>
      </c>
      <c r="E77" s="80">
        <f>E76+E75</f>
        <v>1720310</v>
      </c>
    </row>
    <row r="78" spans="1:5" ht="14.25">
      <c r="A78" s="52"/>
      <c r="B78" s="61"/>
      <c r="C78" s="78"/>
      <c r="D78" s="81"/>
      <c r="E78" s="82"/>
    </row>
    <row r="79" spans="1:5" ht="15">
      <c r="A79" s="52"/>
      <c r="B79" s="61"/>
      <c r="C79" s="78"/>
      <c r="D79" s="79"/>
      <c r="E79" s="78"/>
    </row>
    <row r="80" spans="2:5" ht="12.75">
      <c r="B80" s="63" t="s">
        <v>63</v>
      </c>
      <c r="C80" s="78"/>
      <c r="D80" s="78"/>
      <c r="E80" s="78"/>
    </row>
    <row r="81" spans="2:5" ht="12.75">
      <c r="B81" s="69"/>
      <c r="C81" s="61"/>
      <c r="D81" s="68"/>
      <c r="E81" s="61"/>
    </row>
    <row r="82" spans="2:5" ht="12.75">
      <c r="B82" s="69" t="s">
        <v>64</v>
      </c>
      <c r="C82" s="61"/>
      <c r="D82" s="61"/>
      <c r="E82" s="61"/>
    </row>
    <row r="83" ht="18">
      <c r="B83" s="83"/>
    </row>
  </sheetData>
  <sheetProtection/>
  <mergeCells count="5">
    <mergeCell ref="B7:C7"/>
    <mergeCell ref="B12:E12"/>
    <mergeCell ref="B31:E31"/>
    <mergeCell ref="B59:E59"/>
    <mergeCell ref="B5:D5"/>
  </mergeCells>
  <printOptions/>
  <pageMargins left="0.75" right="0.75" top="1" bottom="1" header="0.5" footer="0.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"/>
  <sheetViews>
    <sheetView tabSelected="1" zoomScalePageLayoutView="0" workbookViewId="0" topLeftCell="A26">
      <selection activeCell="E43" sqref="E43"/>
    </sheetView>
  </sheetViews>
  <sheetFormatPr defaultColWidth="9.00390625" defaultRowHeight="12.75"/>
  <cols>
    <col min="1" max="1" width="2.00390625" style="0" customWidth="1"/>
    <col min="2" max="2" width="51.375" style="0" customWidth="1"/>
    <col min="3" max="3" width="6.375" style="0" customWidth="1"/>
    <col min="4" max="4" width="18.125" style="0" customWidth="1"/>
    <col min="5" max="5" width="16.375" style="0" customWidth="1"/>
    <col min="6" max="9" width="25.875" style="0" customWidth="1"/>
  </cols>
  <sheetData>
    <row r="1" spans="1:5" ht="12" customHeight="1">
      <c r="A1" s="52"/>
      <c r="B1" s="52"/>
      <c r="C1" s="61"/>
      <c r="D1" s="61"/>
      <c r="E1" s="52"/>
    </row>
    <row r="2" spans="1:5" ht="3.75" customHeight="1" hidden="1">
      <c r="A2" s="52"/>
      <c r="B2" s="52"/>
      <c r="C2" s="61"/>
      <c r="D2" s="61"/>
      <c r="E2" s="52"/>
    </row>
    <row r="3" spans="1:5" ht="14.25" hidden="1">
      <c r="A3" s="52"/>
      <c r="B3" s="52"/>
      <c r="C3" s="61"/>
      <c r="D3" s="61"/>
      <c r="E3" s="52"/>
    </row>
    <row r="4" spans="1:5" ht="14.25" hidden="1">
      <c r="A4" s="52"/>
      <c r="B4" s="52"/>
      <c r="C4" s="52"/>
      <c r="D4" s="52"/>
      <c r="E4" s="52"/>
    </row>
    <row r="5" spans="1:5" ht="15.75">
      <c r="A5" s="52"/>
      <c r="B5" s="188" t="s">
        <v>425</v>
      </c>
      <c r="C5" s="188"/>
      <c r="D5" s="188"/>
      <c r="E5" s="61"/>
    </row>
    <row r="6" spans="1:5" ht="9" customHeight="1">
      <c r="A6" s="52"/>
      <c r="B6" s="52"/>
      <c r="C6" s="85"/>
      <c r="D6" s="52"/>
      <c r="E6" s="61"/>
    </row>
    <row r="7" spans="1:5" ht="12.75" customHeight="1">
      <c r="A7" s="52"/>
      <c r="B7" s="181" t="s">
        <v>457</v>
      </c>
      <c r="C7" s="181"/>
      <c r="D7" s="52"/>
      <c r="E7" s="61"/>
    </row>
    <row r="8" spans="1:5" ht="2.25" customHeight="1">
      <c r="A8" s="52"/>
      <c r="B8" s="52"/>
      <c r="C8" s="86"/>
      <c r="D8" s="52"/>
      <c r="E8" s="61"/>
    </row>
    <row r="9" spans="1:5" ht="14.25">
      <c r="A9" s="52"/>
      <c r="B9" s="61"/>
      <c r="C9" s="61"/>
      <c r="D9" s="61"/>
      <c r="E9" s="44" t="s">
        <v>107</v>
      </c>
    </row>
    <row r="10" spans="1:5" ht="1.5" customHeight="1" thickBot="1">
      <c r="A10" s="52"/>
      <c r="B10" s="61"/>
      <c r="C10" s="61"/>
      <c r="D10" s="61"/>
      <c r="E10" s="61"/>
    </row>
    <row r="11" spans="1:5" ht="33.75" customHeight="1" thickBot="1">
      <c r="A11" s="52"/>
      <c r="B11" s="45" t="s">
        <v>108</v>
      </c>
      <c r="C11" s="46" t="s">
        <v>6</v>
      </c>
      <c r="D11" s="46" t="s">
        <v>109</v>
      </c>
      <c r="E11" s="46" t="s">
        <v>110</v>
      </c>
    </row>
    <row r="12" spans="1:7" ht="19.5" customHeight="1" thickBot="1">
      <c r="A12" s="52"/>
      <c r="B12" s="166" t="s">
        <v>426</v>
      </c>
      <c r="C12" s="48"/>
      <c r="D12" s="62"/>
      <c r="E12" s="62"/>
      <c r="G12" s="11"/>
    </row>
    <row r="13" spans="1:5" ht="14.25" customHeight="1" thickBot="1">
      <c r="A13" s="52"/>
      <c r="B13" s="167" t="s">
        <v>427</v>
      </c>
      <c r="C13" s="48"/>
      <c r="D13" s="77">
        <v>870533</v>
      </c>
      <c r="E13" s="77">
        <v>1387795</v>
      </c>
    </row>
    <row r="14" spans="1:5" ht="15.75" customHeight="1" thickBot="1">
      <c r="A14" s="52"/>
      <c r="B14" s="168" t="s">
        <v>428</v>
      </c>
      <c r="C14" s="65"/>
      <c r="D14" s="77"/>
      <c r="E14" s="77"/>
    </row>
    <row r="15" spans="1:5" ht="18" customHeight="1" thickBot="1">
      <c r="A15" s="52"/>
      <c r="B15" s="168" t="s">
        <v>429</v>
      </c>
      <c r="C15" s="65"/>
      <c r="D15" s="77">
        <v>949579</v>
      </c>
      <c r="E15" s="77">
        <v>889398</v>
      </c>
    </row>
    <row r="16" spans="1:7" ht="18" customHeight="1" thickBot="1">
      <c r="A16" s="52"/>
      <c r="B16" s="168" t="s">
        <v>430</v>
      </c>
      <c r="C16" s="65"/>
      <c r="D16" s="77">
        <v>214696</v>
      </c>
      <c r="E16" s="77">
        <v>215086</v>
      </c>
      <c r="G16" s="53"/>
    </row>
    <row r="17" spans="1:5" ht="18" customHeight="1" thickBot="1">
      <c r="A17" s="52"/>
      <c r="B17" s="168" t="s">
        <v>431</v>
      </c>
      <c r="C17" s="65"/>
      <c r="D17" s="77">
        <v>2746</v>
      </c>
      <c r="E17" s="77">
        <v>16</v>
      </c>
    </row>
    <row r="18" spans="1:5" ht="15" customHeight="1" thickBot="1">
      <c r="A18" s="52"/>
      <c r="B18" s="168" t="s">
        <v>432</v>
      </c>
      <c r="C18" s="65"/>
      <c r="D18" s="77">
        <v>-50347</v>
      </c>
      <c r="E18" s="77">
        <v>-50347</v>
      </c>
    </row>
    <row r="19" spans="1:5" ht="15" customHeight="1" thickBot="1">
      <c r="A19" s="52"/>
      <c r="B19" s="168" t="s">
        <v>461</v>
      </c>
      <c r="C19" s="65"/>
      <c r="D19" s="77">
        <v>-112539</v>
      </c>
      <c r="E19" s="77">
        <v>-39410</v>
      </c>
    </row>
    <row r="20" spans="1:5" ht="16.5" customHeight="1" thickBot="1">
      <c r="A20" s="52"/>
      <c r="B20" s="168" t="s">
        <v>433</v>
      </c>
      <c r="C20" s="65"/>
      <c r="D20" s="77"/>
      <c r="E20" s="77">
        <v>-1374</v>
      </c>
    </row>
    <row r="21" spans="1:5" ht="25.5" customHeight="1" thickBot="1">
      <c r="A21" s="52"/>
      <c r="B21" s="169" t="s">
        <v>434</v>
      </c>
      <c r="C21" s="65"/>
      <c r="D21" s="175">
        <f>SUM(D13:D20)</f>
        <v>1874668</v>
      </c>
      <c r="E21" s="175">
        <f>SUM(E13:E20)</f>
        <v>2401164</v>
      </c>
    </row>
    <row r="22" spans="1:5" ht="24.75" thickBot="1">
      <c r="A22" s="52"/>
      <c r="B22" s="168" t="s">
        <v>435</v>
      </c>
      <c r="C22" s="65"/>
      <c r="D22" s="49">
        <v>-128870</v>
      </c>
      <c r="E22" s="49">
        <v>-65852</v>
      </c>
    </row>
    <row r="23" spans="1:5" ht="15" customHeight="1" thickBot="1">
      <c r="A23" s="52"/>
      <c r="B23" s="167" t="s">
        <v>436</v>
      </c>
      <c r="C23" s="65"/>
      <c r="D23" s="49">
        <v>-22394</v>
      </c>
      <c r="E23" s="49">
        <v>-107862</v>
      </c>
    </row>
    <row r="24" spans="1:5" ht="39.75" customHeight="1" thickBot="1">
      <c r="A24" s="52"/>
      <c r="B24" s="170" t="s">
        <v>438</v>
      </c>
      <c r="C24" s="171"/>
      <c r="D24" s="176">
        <v>324523</v>
      </c>
      <c r="E24" s="176">
        <v>251396</v>
      </c>
    </row>
    <row r="25" spans="1:5" ht="21.75" customHeight="1" thickBot="1">
      <c r="A25" s="52"/>
      <c r="B25" s="169" t="s">
        <v>437</v>
      </c>
      <c r="C25" s="65"/>
      <c r="D25" s="175">
        <f>SUM(D22:D24)+D21</f>
        <v>2047927</v>
      </c>
      <c r="E25" s="175">
        <f>SUM(E21:E24)</f>
        <v>2478846</v>
      </c>
    </row>
    <row r="26" spans="1:5" ht="19.5" customHeight="1" thickBot="1">
      <c r="A26" s="52"/>
      <c r="B26" s="168" t="s">
        <v>439</v>
      </c>
      <c r="C26" s="65"/>
      <c r="D26" s="77">
        <v>-130394</v>
      </c>
      <c r="E26" s="77">
        <v>-126409</v>
      </c>
    </row>
    <row r="27" spans="1:5" ht="21" customHeight="1" thickBot="1">
      <c r="A27" s="52"/>
      <c r="B27" s="172" t="s">
        <v>440</v>
      </c>
      <c r="C27" s="65"/>
      <c r="D27" s="77">
        <v>-184551</v>
      </c>
      <c r="E27" s="77">
        <v>-128295</v>
      </c>
    </row>
    <row r="28" spans="1:5" ht="24.75" thickBot="1">
      <c r="A28" s="52"/>
      <c r="B28" s="173" t="s">
        <v>441</v>
      </c>
      <c r="C28" s="65"/>
      <c r="D28" s="175">
        <f>SUM(D25:D27)</f>
        <v>1732982</v>
      </c>
      <c r="E28" s="175">
        <f>SUM(E25:E27)</f>
        <v>2224142</v>
      </c>
    </row>
    <row r="29" spans="1:5" ht="21" customHeight="1" thickBot="1">
      <c r="A29" s="52"/>
      <c r="B29" s="166" t="s">
        <v>442</v>
      </c>
      <c r="C29" s="65"/>
      <c r="D29" s="49"/>
      <c r="E29" s="49"/>
    </row>
    <row r="30" spans="1:5" ht="23.25" customHeight="1" thickBot="1">
      <c r="A30" s="52"/>
      <c r="B30" s="165" t="s">
        <v>141</v>
      </c>
      <c r="C30" s="65"/>
      <c r="D30" s="77">
        <v>-1979742</v>
      </c>
      <c r="E30" s="77">
        <v>-281532</v>
      </c>
    </row>
    <row r="31" spans="1:5" ht="18" customHeight="1" thickBot="1">
      <c r="A31" s="52"/>
      <c r="B31" s="64" t="s">
        <v>142</v>
      </c>
      <c r="C31" s="65"/>
      <c r="D31" s="77">
        <v>-68651</v>
      </c>
      <c r="E31" s="77">
        <v>-160</v>
      </c>
    </row>
    <row r="32" spans="1:5" ht="23.25" customHeight="1" thickBot="1">
      <c r="A32" s="52"/>
      <c r="B32" s="167" t="s">
        <v>443</v>
      </c>
      <c r="C32" s="171"/>
      <c r="D32" s="77">
        <v>-37254</v>
      </c>
      <c r="E32" s="77">
        <v>-653931</v>
      </c>
    </row>
    <row r="33" spans="1:5" ht="24" customHeight="1" thickBot="1">
      <c r="A33" s="52"/>
      <c r="B33" s="173" t="s">
        <v>444</v>
      </c>
      <c r="C33" s="65"/>
      <c r="D33" s="175">
        <f>SUM(D30:D32)</f>
        <v>-2085647</v>
      </c>
      <c r="E33" s="175">
        <f>SUM(E30:E32)</f>
        <v>-935623</v>
      </c>
    </row>
    <row r="34" spans="1:5" ht="25.5" customHeight="1" thickBot="1">
      <c r="A34" s="52"/>
      <c r="B34" s="166" t="s">
        <v>445</v>
      </c>
      <c r="C34" s="65"/>
      <c r="D34" s="66"/>
      <c r="E34" s="66"/>
    </row>
    <row r="35" spans="1:5" ht="15" thickBot="1">
      <c r="A35" s="52"/>
      <c r="B35" s="168" t="s">
        <v>106</v>
      </c>
      <c r="C35" s="65"/>
      <c r="D35" s="49">
        <v>-433923</v>
      </c>
      <c r="E35" s="49">
        <v>-254414</v>
      </c>
    </row>
    <row r="36" spans="1:5" ht="15" customHeight="1" thickBot="1">
      <c r="A36" s="52"/>
      <c r="B36" s="168" t="s">
        <v>446</v>
      </c>
      <c r="C36" s="65"/>
      <c r="D36" s="49">
        <v>2344262</v>
      </c>
      <c r="E36" s="49">
        <v>1601764</v>
      </c>
    </row>
    <row r="37" spans="1:5" ht="15" thickBot="1">
      <c r="A37" s="52"/>
      <c r="B37" s="168" t="s">
        <v>447</v>
      </c>
      <c r="C37" s="65"/>
      <c r="D37" s="49">
        <v>-789920</v>
      </c>
      <c r="E37" s="49">
        <v>-790190</v>
      </c>
    </row>
    <row r="38" spans="1:5" ht="16.5" customHeight="1" thickBot="1">
      <c r="A38" s="52"/>
      <c r="B38" s="168" t="s">
        <v>448</v>
      </c>
      <c r="C38" s="65"/>
      <c r="D38" s="49">
        <v>-148959</v>
      </c>
      <c r="E38" s="49">
        <v>-146144</v>
      </c>
    </row>
    <row r="39" spans="1:5" ht="16.5" customHeight="1" thickBot="1">
      <c r="A39" s="52"/>
      <c r="B39" s="168" t="s">
        <v>462</v>
      </c>
      <c r="C39" s="65"/>
      <c r="D39" s="49">
        <v>1406</v>
      </c>
      <c r="E39" s="49">
        <v>190</v>
      </c>
    </row>
    <row r="40" spans="1:7" ht="28.5" customHeight="1" thickBot="1">
      <c r="A40" s="52"/>
      <c r="B40" s="169" t="s">
        <v>449</v>
      </c>
      <c r="C40" s="65"/>
      <c r="D40" s="66">
        <f>SUM(D35:D39)</f>
        <v>972866</v>
      </c>
      <c r="E40" s="66">
        <f>SUM(E35:E39)</f>
        <v>411206</v>
      </c>
      <c r="G40" s="11"/>
    </row>
    <row r="41" spans="1:7" ht="18.75" customHeight="1" thickBot="1">
      <c r="A41" s="52"/>
      <c r="B41" s="169" t="s">
        <v>450</v>
      </c>
      <c r="C41" s="65"/>
      <c r="D41" s="66">
        <f>D28+D33+D40</f>
        <v>620201</v>
      </c>
      <c r="E41" s="66">
        <f>E28+E33+E40</f>
        <v>1699725</v>
      </c>
      <c r="G41" s="11"/>
    </row>
    <row r="42" spans="1:5" ht="22.5" customHeight="1" thickBot="1">
      <c r="A42" s="52"/>
      <c r="B42" s="168" t="s">
        <v>451</v>
      </c>
      <c r="C42" s="65"/>
      <c r="D42" s="49">
        <v>1720310</v>
      </c>
      <c r="E42" s="49">
        <v>1222443</v>
      </c>
    </row>
    <row r="43" spans="1:5" ht="19.5" customHeight="1" thickBot="1">
      <c r="A43" s="52"/>
      <c r="B43" s="174" t="s">
        <v>452</v>
      </c>
      <c r="C43" s="45"/>
      <c r="D43" s="80">
        <f>SUM(D41:D42)</f>
        <v>2340511</v>
      </c>
      <c r="E43" s="80">
        <f>SUM(E41:E42)</f>
        <v>2922168</v>
      </c>
    </row>
    <row r="44" spans="1:5" ht="14.25">
      <c r="A44" s="52"/>
      <c r="B44" s="61"/>
      <c r="C44" s="78"/>
      <c r="D44" s="81"/>
      <c r="E44" s="82"/>
    </row>
    <row r="45" spans="1:5" ht="15">
      <c r="A45" s="52"/>
      <c r="B45" s="61"/>
      <c r="C45" s="78"/>
      <c r="D45" s="79"/>
      <c r="E45" s="78"/>
    </row>
    <row r="46" spans="2:5" ht="12.75">
      <c r="B46" s="63" t="s">
        <v>63</v>
      </c>
      <c r="C46" s="78"/>
      <c r="D46" s="78"/>
      <c r="E46" s="78"/>
    </row>
    <row r="47" spans="2:5" ht="12.75">
      <c r="B47" s="69"/>
      <c r="C47" s="61"/>
      <c r="D47" s="68"/>
      <c r="E47" s="61"/>
    </row>
    <row r="48" spans="2:5" ht="29.25" customHeight="1">
      <c r="B48" s="69" t="s">
        <v>64</v>
      </c>
      <c r="C48" s="61"/>
      <c r="D48" s="61"/>
      <c r="E48" s="61"/>
    </row>
    <row r="49" ht="18">
      <c r="B49" s="83"/>
    </row>
  </sheetData>
  <sheetProtection/>
  <mergeCells count="2">
    <mergeCell ref="B5:D5"/>
    <mergeCell ref="B7:C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7:M63"/>
  <sheetViews>
    <sheetView zoomScalePageLayoutView="0" workbookViewId="0" topLeftCell="A47">
      <selection activeCell="M49" sqref="M49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192" t="s">
        <v>458</v>
      </c>
      <c r="C8" s="192"/>
      <c r="D8" s="192"/>
      <c r="E8" s="192"/>
      <c r="F8" s="192"/>
      <c r="G8" s="193"/>
      <c r="H8" s="193"/>
    </row>
    <row r="9" s="17" customFormat="1" ht="13.5" thickBot="1"/>
    <row r="10" spans="1:13" s="17" customFormat="1" ht="21.75" customHeight="1" thickBot="1">
      <c r="A10" s="23" t="s">
        <v>67</v>
      </c>
      <c r="B10" s="194"/>
      <c r="C10" s="189" t="s">
        <v>68</v>
      </c>
      <c r="D10" s="189" t="s">
        <v>69</v>
      </c>
      <c r="E10" s="189" t="s">
        <v>70</v>
      </c>
      <c r="F10" s="189" t="s">
        <v>71</v>
      </c>
      <c r="G10" s="189" t="s">
        <v>72</v>
      </c>
      <c r="H10" s="189" t="s">
        <v>73</v>
      </c>
      <c r="I10" s="189" t="s">
        <v>74</v>
      </c>
      <c r="J10" s="189" t="s">
        <v>58</v>
      </c>
      <c r="K10" s="189" t="s">
        <v>75</v>
      </c>
      <c r="L10" s="189" t="s">
        <v>76</v>
      </c>
      <c r="M10" s="191" t="s">
        <v>77</v>
      </c>
    </row>
    <row r="11" spans="1:13" s="17" customFormat="1" ht="63.75" customHeight="1" thickBot="1">
      <c r="A11" s="23"/>
      <c r="B11" s="194"/>
      <c r="C11" s="190"/>
      <c r="D11" s="190"/>
      <c r="E11" s="189"/>
      <c r="F11" s="190"/>
      <c r="G11" s="189"/>
      <c r="H11" s="189"/>
      <c r="I11" s="189"/>
      <c r="J11" s="190"/>
      <c r="K11" s="189"/>
      <c r="L11" s="189"/>
      <c r="M11" s="191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184</v>
      </c>
      <c r="C13" s="55">
        <v>1712762</v>
      </c>
      <c r="D13" s="55">
        <v>-38924</v>
      </c>
      <c r="E13" s="55"/>
      <c r="F13" s="55">
        <v>8443674</v>
      </c>
      <c r="G13" s="55"/>
      <c r="H13" s="55"/>
      <c r="I13" s="55"/>
      <c r="J13" s="55">
        <v>3428771</v>
      </c>
      <c r="K13" s="56">
        <f>SUM(C13:J13)</f>
        <v>13546283</v>
      </c>
      <c r="L13" s="55"/>
      <c r="M13" s="56">
        <f aca="true" t="shared" si="0" ref="M13:M34">+K13+L13</f>
        <v>13546283</v>
      </c>
    </row>
    <row r="14" spans="1:13" s="17" customFormat="1" ht="39.75" customHeight="1" thickBot="1">
      <c r="A14" s="27" t="s">
        <v>79</v>
      </c>
      <c r="B14" s="29" t="s">
        <v>80</v>
      </c>
      <c r="C14" s="57"/>
      <c r="D14" s="57"/>
      <c r="E14" s="57"/>
      <c r="F14" s="57"/>
      <c r="G14" s="57"/>
      <c r="H14" s="57"/>
      <c r="I14" s="57"/>
      <c r="J14" s="57">
        <v>1120463</v>
      </c>
      <c r="K14" s="58">
        <f aca="true" t="shared" si="1" ref="K14:K34">+SUM(C14:J14)</f>
        <v>1120463</v>
      </c>
      <c r="L14" s="57"/>
      <c r="M14" s="58">
        <f t="shared" si="0"/>
        <v>1120463</v>
      </c>
    </row>
    <row r="15" spans="1:13" s="17" customFormat="1" ht="34.5" customHeight="1" thickBot="1">
      <c r="A15" s="27" t="s">
        <v>79</v>
      </c>
      <c r="B15" s="29" t="s">
        <v>81</v>
      </c>
      <c r="C15" s="57"/>
      <c r="D15" s="57"/>
      <c r="E15" s="57"/>
      <c r="F15" s="57"/>
      <c r="G15" s="57"/>
      <c r="H15" s="57"/>
      <c r="I15" s="57"/>
      <c r="J15" s="57"/>
      <c r="K15" s="58">
        <f t="shared" si="1"/>
        <v>0</v>
      </c>
      <c r="L15" s="57"/>
      <c r="M15" s="58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7"/>
      <c r="D16" s="57"/>
      <c r="E16" s="57"/>
      <c r="F16" s="57"/>
      <c r="G16" s="57"/>
      <c r="H16" s="57"/>
      <c r="I16" s="57"/>
      <c r="J16" s="57"/>
      <c r="K16" s="58">
        <f t="shared" si="1"/>
        <v>0</v>
      </c>
      <c r="L16" s="57"/>
      <c r="M16" s="58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7"/>
      <c r="D17" s="57"/>
      <c r="E17" s="57"/>
      <c r="F17" s="57"/>
      <c r="G17" s="57"/>
      <c r="H17" s="57"/>
      <c r="I17" s="57"/>
      <c r="J17" s="57"/>
      <c r="K17" s="58">
        <f>+SUM(C17:J17)</f>
        <v>0</v>
      </c>
      <c r="L17" s="57"/>
      <c r="M17" s="58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7"/>
      <c r="D18" s="57"/>
      <c r="E18" s="57"/>
      <c r="F18" s="57"/>
      <c r="G18" s="57"/>
      <c r="H18" s="57"/>
      <c r="I18" s="57"/>
      <c r="J18" s="57"/>
      <c r="K18" s="58">
        <f t="shared" si="1"/>
        <v>0</v>
      </c>
      <c r="L18" s="57"/>
      <c r="M18" s="58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8">
        <f aca="true" t="shared" si="2" ref="C19:J19">+SUM(C14:C18)</f>
        <v>0</v>
      </c>
      <c r="D19" s="58">
        <f t="shared" si="2"/>
        <v>0</v>
      </c>
      <c r="E19" s="58">
        <f t="shared" si="2"/>
        <v>0</v>
      </c>
      <c r="F19" s="58"/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1120463</v>
      </c>
      <c r="K19" s="58">
        <f t="shared" si="1"/>
        <v>1120463</v>
      </c>
      <c r="L19" s="58">
        <f>+SUM(L14:L18)</f>
        <v>0</v>
      </c>
      <c r="M19" s="58">
        <f t="shared" si="0"/>
        <v>1120463</v>
      </c>
    </row>
    <row r="20" spans="1:13" s="17" customFormat="1" ht="27.75" customHeight="1" thickBot="1">
      <c r="A20" s="27"/>
      <c r="B20" s="29" t="s">
        <v>87</v>
      </c>
      <c r="C20" s="57"/>
      <c r="D20" s="57"/>
      <c r="E20" s="57"/>
      <c r="F20" s="57"/>
      <c r="G20" s="57"/>
      <c r="H20" s="57"/>
      <c r="I20" s="57"/>
      <c r="J20" s="57"/>
      <c r="K20" s="58">
        <f t="shared" si="1"/>
        <v>0</v>
      </c>
      <c r="L20" s="57"/>
      <c r="M20" s="58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7"/>
      <c r="D21" s="57"/>
      <c r="E21" s="57"/>
      <c r="F21" s="57"/>
      <c r="G21" s="57"/>
      <c r="H21" s="57"/>
      <c r="I21" s="57"/>
      <c r="J21" s="57"/>
      <c r="K21" s="58">
        <f t="shared" si="1"/>
        <v>0</v>
      </c>
      <c r="L21" s="57"/>
      <c r="M21" s="58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7"/>
      <c r="D22" s="57"/>
      <c r="E22" s="57"/>
      <c r="F22" s="57"/>
      <c r="G22" s="57"/>
      <c r="H22" s="57"/>
      <c r="I22" s="57"/>
      <c r="J22" s="57"/>
      <c r="K22" s="58">
        <f t="shared" si="1"/>
        <v>0</v>
      </c>
      <c r="L22" s="57"/>
      <c r="M22" s="58">
        <f t="shared" si="0"/>
        <v>0</v>
      </c>
    </row>
    <row r="23" spans="1:13" s="17" customFormat="1" ht="37.5" customHeight="1" thickBot="1">
      <c r="A23" s="27"/>
      <c r="B23" s="29" t="s">
        <v>92</v>
      </c>
      <c r="C23" s="57"/>
      <c r="D23" s="57"/>
      <c r="E23" s="57"/>
      <c r="F23" s="57">
        <v>-448248</v>
      </c>
      <c r="G23" s="57"/>
      <c r="H23" s="57"/>
      <c r="I23" s="57"/>
      <c r="J23" s="57">
        <f>-F23</f>
        <v>448248</v>
      </c>
      <c r="K23" s="58">
        <f t="shared" si="1"/>
        <v>0</v>
      </c>
      <c r="L23" s="57"/>
      <c r="M23" s="58">
        <f t="shared" si="0"/>
        <v>0</v>
      </c>
    </row>
    <row r="24" spans="1:13" s="17" customFormat="1" ht="16.5" customHeight="1" thickBot="1">
      <c r="A24" s="27"/>
      <c r="B24" s="29" t="s">
        <v>93</v>
      </c>
      <c r="C24" s="57"/>
      <c r="D24" s="57"/>
      <c r="E24" s="57"/>
      <c r="F24" s="57"/>
      <c r="G24" s="57"/>
      <c r="H24" s="57"/>
      <c r="I24" s="57"/>
      <c r="J24" s="57"/>
      <c r="K24" s="58">
        <f t="shared" si="1"/>
        <v>0</v>
      </c>
      <c r="L24" s="57"/>
      <c r="M24" s="58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7"/>
      <c r="D25" s="57"/>
      <c r="E25" s="57"/>
      <c r="F25" s="57"/>
      <c r="G25" s="57"/>
      <c r="H25" s="57"/>
      <c r="I25" s="57"/>
      <c r="J25" s="59"/>
      <c r="K25" s="58">
        <f t="shared" si="1"/>
        <v>0</v>
      </c>
      <c r="L25" s="57"/>
      <c r="M25" s="58">
        <f t="shared" si="0"/>
        <v>0</v>
      </c>
    </row>
    <row r="26" spans="1:13" s="17" customFormat="1" ht="23.25" thickBot="1">
      <c r="A26" s="27" t="s">
        <v>96</v>
      </c>
      <c r="B26" s="28" t="s">
        <v>97</v>
      </c>
      <c r="C26" s="57">
        <f aca="true" t="shared" si="3" ref="C26:I26">+SUM(C19:C25)</f>
        <v>0</v>
      </c>
      <c r="D26" s="57">
        <f t="shared" si="3"/>
        <v>0</v>
      </c>
      <c r="E26" s="57">
        <f t="shared" si="3"/>
        <v>0</v>
      </c>
      <c r="F26" s="57">
        <f>+SUM(F19:F25)</f>
        <v>-448248</v>
      </c>
      <c r="G26" s="57">
        <f t="shared" si="3"/>
        <v>0</v>
      </c>
      <c r="H26" s="57">
        <f t="shared" si="3"/>
        <v>0</v>
      </c>
      <c r="I26" s="57">
        <f t="shared" si="3"/>
        <v>0</v>
      </c>
      <c r="J26" s="59">
        <f>+SUM(J19:J25)</f>
        <v>1568711</v>
      </c>
      <c r="K26" s="58">
        <f>+SUM(C26:J26)</f>
        <v>1120463</v>
      </c>
      <c r="L26" s="57">
        <f>+SUM(L19:L25)</f>
        <v>0</v>
      </c>
      <c r="M26" s="58">
        <f>+K26+L26</f>
        <v>1120463</v>
      </c>
    </row>
    <row r="27" spans="1:13" s="17" customFormat="1" ht="25.5" customHeight="1" thickBot="1">
      <c r="A27" s="27" t="s">
        <v>98</v>
      </c>
      <c r="B27" s="29" t="s">
        <v>99</v>
      </c>
      <c r="C27" s="57"/>
      <c r="D27" s="57"/>
      <c r="E27" s="57"/>
      <c r="F27" s="57"/>
      <c r="G27" s="57"/>
      <c r="H27" s="57"/>
      <c r="I27" s="57"/>
      <c r="J27" s="57"/>
      <c r="K27" s="58">
        <f t="shared" si="1"/>
        <v>0</v>
      </c>
      <c r="L27" s="57"/>
      <c r="M27" s="58">
        <f t="shared" si="0"/>
        <v>0</v>
      </c>
    </row>
    <row r="28" spans="1:13" s="17" customFormat="1" ht="25.5" customHeight="1" thickBot="1">
      <c r="A28" s="27"/>
      <c r="B28" s="29" t="s">
        <v>100</v>
      </c>
      <c r="C28" s="57"/>
      <c r="D28" s="57"/>
      <c r="E28" s="57"/>
      <c r="F28" s="57"/>
      <c r="G28" s="57"/>
      <c r="H28" s="57"/>
      <c r="I28" s="57"/>
      <c r="J28" s="57"/>
      <c r="K28" s="58">
        <f t="shared" si="1"/>
        <v>0</v>
      </c>
      <c r="L28" s="57"/>
      <c r="M28" s="58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7"/>
      <c r="D29" s="57"/>
      <c r="E29" s="57"/>
      <c r="F29" s="57"/>
      <c r="G29" s="57"/>
      <c r="H29" s="57"/>
      <c r="I29" s="57"/>
      <c r="J29" s="57"/>
      <c r="K29" s="58">
        <f t="shared" si="1"/>
        <v>0</v>
      </c>
      <c r="L29" s="57"/>
      <c r="M29" s="58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7"/>
      <c r="D30" s="57"/>
      <c r="E30" s="57"/>
      <c r="F30" s="57"/>
      <c r="G30" s="57"/>
      <c r="H30" s="57"/>
      <c r="I30" s="57"/>
      <c r="J30" s="57"/>
      <c r="K30" s="58">
        <f t="shared" si="1"/>
        <v>0</v>
      </c>
      <c r="L30" s="57"/>
      <c r="M30" s="58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7"/>
      <c r="D31" s="57"/>
      <c r="E31" s="57"/>
      <c r="F31" s="57"/>
      <c r="G31" s="57"/>
      <c r="H31" s="57"/>
      <c r="I31" s="57"/>
      <c r="J31" s="57"/>
      <c r="K31" s="58">
        <f t="shared" si="1"/>
        <v>0</v>
      </c>
      <c r="L31" s="57"/>
      <c r="M31" s="58">
        <f t="shared" si="0"/>
        <v>0</v>
      </c>
    </row>
    <row r="32" spans="1:13" s="17" customFormat="1" ht="25.5" customHeight="1" thickBot="1">
      <c r="A32" s="27"/>
      <c r="B32" s="29" t="s">
        <v>104</v>
      </c>
      <c r="C32" s="57"/>
      <c r="D32" s="57"/>
      <c r="E32" s="57"/>
      <c r="F32" s="57"/>
      <c r="G32" s="57"/>
      <c r="H32" s="57"/>
      <c r="I32" s="57"/>
      <c r="J32" s="57"/>
      <c r="K32" s="58">
        <f t="shared" si="1"/>
        <v>0</v>
      </c>
      <c r="L32" s="57"/>
      <c r="M32" s="58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7"/>
      <c r="D33" s="57"/>
      <c r="E33" s="57"/>
      <c r="F33" s="57"/>
      <c r="G33" s="57"/>
      <c r="H33" s="57"/>
      <c r="I33" s="57"/>
      <c r="J33" s="57"/>
      <c r="K33" s="58">
        <f t="shared" si="1"/>
        <v>0</v>
      </c>
      <c r="L33" s="57"/>
      <c r="M33" s="58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7"/>
      <c r="D34" s="57"/>
      <c r="E34" s="57"/>
      <c r="F34" s="57"/>
      <c r="G34" s="57"/>
      <c r="H34" s="57"/>
      <c r="I34" s="57"/>
      <c r="J34" s="57">
        <v>-249924</v>
      </c>
      <c r="K34" s="58">
        <f t="shared" si="1"/>
        <v>-249924</v>
      </c>
      <c r="L34" s="57"/>
      <c r="M34" s="58">
        <f t="shared" si="0"/>
        <v>-249924</v>
      </c>
    </row>
    <row r="35" spans="1:13" s="17" customFormat="1" ht="24.75" thickBot="1">
      <c r="A35" s="31"/>
      <c r="B35" s="32" t="s">
        <v>459</v>
      </c>
      <c r="C35" s="55">
        <f aca="true" t="shared" si="4" ref="C35:J35">+C13+C26+SUM(C27:C34)</f>
        <v>1712762</v>
      </c>
      <c r="D35" s="55">
        <f t="shared" si="4"/>
        <v>-38924</v>
      </c>
      <c r="E35" s="55">
        <f t="shared" si="4"/>
        <v>0</v>
      </c>
      <c r="F35" s="55">
        <f t="shared" si="4"/>
        <v>7995426</v>
      </c>
      <c r="G35" s="55">
        <f t="shared" si="4"/>
        <v>0</v>
      </c>
      <c r="H35" s="55">
        <f t="shared" si="4"/>
        <v>0</v>
      </c>
      <c r="I35" s="55">
        <f t="shared" si="4"/>
        <v>0</v>
      </c>
      <c r="J35" s="55">
        <f t="shared" si="4"/>
        <v>4747558</v>
      </c>
      <c r="K35" s="56">
        <f>+SUM(C35:J35)</f>
        <v>14416822</v>
      </c>
      <c r="L35" s="55">
        <f>+L13+L26+SUM(L27:L34)</f>
        <v>0</v>
      </c>
      <c r="M35" s="56">
        <f>+K35+L35</f>
        <v>14416822</v>
      </c>
    </row>
    <row r="36" spans="1:13" s="33" customFormat="1" ht="32.25" customHeight="1" thickBot="1">
      <c r="A36" s="31"/>
      <c r="B36" s="32" t="s">
        <v>420</v>
      </c>
      <c r="C36" s="55">
        <f>C35</f>
        <v>1712762</v>
      </c>
      <c r="D36" s="55">
        <f aca="true" t="shared" si="5" ref="D36:L36">D35</f>
        <v>-38924</v>
      </c>
      <c r="E36" s="55">
        <f t="shared" si="5"/>
        <v>0</v>
      </c>
      <c r="F36" s="55">
        <v>7754455</v>
      </c>
      <c r="G36" s="55">
        <f t="shared" si="5"/>
        <v>0</v>
      </c>
      <c r="H36" s="55">
        <f t="shared" si="5"/>
        <v>0</v>
      </c>
      <c r="I36" s="55">
        <f t="shared" si="5"/>
        <v>0</v>
      </c>
      <c r="J36" s="55">
        <v>5024692</v>
      </c>
      <c r="K36" s="56">
        <f>+SUM(C36:J36)</f>
        <v>14452985</v>
      </c>
      <c r="L36" s="55">
        <f t="shared" si="5"/>
        <v>0</v>
      </c>
      <c r="M36" s="56">
        <f>+K36+L36</f>
        <v>14452985</v>
      </c>
    </row>
    <row r="37" spans="1:13" s="17" customFormat="1" ht="39.75" customHeight="1" thickBot="1">
      <c r="A37" s="27" t="s">
        <v>79</v>
      </c>
      <c r="B37" s="29" t="s">
        <v>80</v>
      </c>
      <c r="C37" s="57"/>
      <c r="D37" s="57"/>
      <c r="E37" s="57"/>
      <c r="F37" s="57"/>
      <c r="G37" s="57"/>
      <c r="H37" s="57"/>
      <c r="I37" s="57"/>
      <c r="J37" s="57">
        <v>699718</v>
      </c>
      <c r="K37" s="58">
        <f>J37</f>
        <v>699718</v>
      </c>
      <c r="L37" s="57"/>
      <c r="M37" s="58">
        <f>+K37+L37</f>
        <v>699718</v>
      </c>
    </row>
    <row r="38" spans="1:13" s="17" customFormat="1" ht="34.5" customHeight="1" thickBot="1">
      <c r="A38" s="27" t="s">
        <v>79</v>
      </c>
      <c r="B38" s="29" t="s">
        <v>81</v>
      </c>
      <c r="C38" s="57"/>
      <c r="D38" s="57"/>
      <c r="E38" s="57"/>
      <c r="F38" s="57"/>
      <c r="G38" s="57"/>
      <c r="H38" s="57"/>
      <c r="I38" s="57"/>
      <c r="J38" s="57"/>
      <c r="K38" s="58">
        <f aca="true" t="shared" si="6" ref="K38:K57">+SUM(C38:J38)</f>
        <v>0</v>
      </c>
      <c r="L38" s="57"/>
      <c r="M38" s="58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7"/>
      <c r="D39" s="57"/>
      <c r="E39" s="57"/>
      <c r="F39" s="57"/>
      <c r="G39" s="57"/>
      <c r="H39" s="57"/>
      <c r="I39" s="57"/>
      <c r="J39" s="57"/>
      <c r="K39" s="58">
        <f t="shared" si="6"/>
        <v>0</v>
      </c>
      <c r="L39" s="57"/>
      <c r="M39" s="58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7"/>
      <c r="D40" s="57"/>
      <c r="E40" s="57"/>
      <c r="F40" s="57"/>
      <c r="G40" s="57"/>
      <c r="H40" s="57"/>
      <c r="I40" s="57"/>
      <c r="J40" s="57"/>
      <c r="K40" s="58">
        <f t="shared" si="6"/>
        <v>0</v>
      </c>
      <c r="L40" s="57"/>
      <c r="M40" s="58">
        <f t="shared" si="7"/>
        <v>0</v>
      </c>
    </row>
    <row r="41" spans="1:13" s="17" customFormat="1" ht="29.25" customHeight="1" thickBot="1">
      <c r="A41" s="27" t="s">
        <v>79</v>
      </c>
      <c r="B41" s="29" t="s">
        <v>85</v>
      </c>
      <c r="C41" s="57"/>
      <c r="D41" s="57"/>
      <c r="E41" s="57"/>
      <c r="F41" s="57"/>
      <c r="G41" s="57"/>
      <c r="H41" s="57"/>
      <c r="I41" s="57"/>
      <c r="J41" s="57"/>
      <c r="K41" s="58">
        <f t="shared" si="6"/>
        <v>0</v>
      </c>
      <c r="L41" s="57"/>
      <c r="M41" s="58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8">
        <f aca="true" t="shared" si="8" ref="C42:J42">+SUM(C37:C41)</f>
        <v>0</v>
      </c>
      <c r="D42" s="58">
        <f t="shared" si="8"/>
        <v>0</v>
      </c>
      <c r="E42" s="58">
        <f t="shared" si="8"/>
        <v>0</v>
      </c>
      <c r="F42" s="58">
        <f>+SUM(F37:F41)</f>
        <v>0</v>
      </c>
      <c r="G42" s="58">
        <f t="shared" si="8"/>
        <v>0</v>
      </c>
      <c r="H42" s="58">
        <f t="shared" si="8"/>
        <v>0</v>
      </c>
      <c r="I42" s="58">
        <f t="shared" si="8"/>
        <v>0</v>
      </c>
      <c r="J42" s="58">
        <f t="shared" si="8"/>
        <v>699718</v>
      </c>
      <c r="K42" s="58">
        <f t="shared" si="6"/>
        <v>699718</v>
      </c>
      <c r="L42" s="58">
        <f>+SUM(L37:L41)</f>
        <v>0</v>
      </c>
      <c r="M42" s="58">
        <f t="shared" si="7"/>
        <v>699718</v>
      </c>
    </row>
    <row r="43" spans="1:13" s="17" customFormat="1" ht="27.75" customHeight="1" thickBot="1">
      <c r="A43" s="27"/>
      <c r="B43" s="29" t="s">
        <v>87</v>
      </c>
      <c r="C43" s="57"/>
      <c r="D43" s="57"/>
      <c r="E43" s="57"/>
      <c r="F43" s="57"/>
      <c r="G43" s="57"/>
      <c r="H43" s="57"/>
      <c r="I43" s="57"/>
      <c r="J43" s="57"/>
      <c r="K43" s="58">
        <f t="shared" si="6"/>
        <v>0</v>
      </c>
      <c r="L43" s="57"/>
      <c r="M43" s="58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7"/>
      <c r="D44" s="57"/>
      <c r="E44" s="57"/>
      <c r="F44" s="57"/>
      <c r="G44" s="57"/>
      <c r="H44" s="57"/>
      <c r="I44" s="57"/>
      <c r="J44" s="57"/>
      <c r="K44" s="58">
        <f t="shared" si="6"/>
        <v>0</v>
      </c>
      <c r="L44" s="57"/>
      <c r="M44" s="58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7"/>
      <c r="D45" s="57"/>
      <c r="E45" s="57"/>
      <c r="F45" s="57"/>
      <c r="G45" s="57"/>
      <c r="H45" s="57"/>
      <c r="I45" s="57"/>
      <c r="J45" s="57"/>
      <c r="K45" s="58">
        <f t="shared" si="6"/>
        <v>0</v>
      </c>
      <c r="L45" s="57"/>
      <c r="M45" s="58">
        <f t="shared" si="7"/>
        <v>0</v>
      </c>
    </row>
    <row r="46" spans="1:13" s="17" customFormat="1" ht="37.5" customHeight="1" thickBot="1">
      <c r="A46" s="34"/>
      <c r="B46" s="29" t="s">
        <v>92</v>
      </c>
      <c r="C46" s="57"/>
      <c r="D46" s="57"/>
      <c r="E46" s="57"/>
      <c r="F46" s="57">
        <v>-517543</v>
      </c>
      <c r="G46" s="57"/>
      <c r="H46" s="57"/>
      <c r="I46" s="57"/>
      <c r="J46" s="57">
        <f>-F46</f>
        <v>517543</v>
      </c>
      <c r="K46" s="58"/>
      <c r="L46" s="57"/>
      <c r="M46" s="58"/>
    </row>
    <row r="47" spans="1:13" s="17" customFormat="1" ht="15" thickBot="1">
      <c r="A47" s="34"/>
      <c r="B47" s="29" t="s">
        <v>93</v>
      </c>
      <c r="C47" s="57"/>
      <c r="D47" s="57"/>
      <c r="E47" s="57"/>
      <c r="F47" s="57"/>
      <c r="G47" s="57"/>
      <c r="H47" s="57"/>
      <c r="I47" s="57"/>
      <c r="J47" s="57"/>
      <c r="K47" s="58">
        <f t="shared" si="6"/>
        <v>0</v>
      </c>
      <c r="L47" s="57"/>
      <c r="M47" s="58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7"/>
      <c r="D48" s="57"/>
      <c r="E48" s="57"/>
      <c r="F48" s="57"/>
      <c r="G48" s="57"/>
      <c r="H48" s="57"/>
      <c r="I48" s="57"/>
      <c r="J48" s="59"/>
      <c r="K48" s="58">
        <f t="shared" si="6"/>
        <v>0</v>
      </c>
      <c r="L48" s="57"/>
      <c r="M48" s="58">
        <f t="shared" si="7"/>
        <v>0</v>
      </c>
    </row>
    <row r="49" spans="1:13" s="17" customFormat="1" ht="23.25" thickBot="1">
      <c r="A49" s="27" t="s">
        <v>96</v>
      </c>
      <c r="B49" s="28" t="s">
        <v>97</v>
      </c>
      <c r="C49" s="57">
        <f aca="true" t="shared" si="9" ref="C49:I49">+SUM(C42:C48)</f>
        <v>0</v>
      </c>
      <c r="D49" s="57">
        <f t="shared" si="9"/>
        <v>0</v>
      </c>
      <c r="E49" s="57">
        <f t="shared" si="9"/>
        <v>0</v>
      </c>
      <c r="F49" s="57">
        <f>+SUM(F42:F48)</f>
        <v>-517543</v>
      </c>
      <c r="G49" s="57">
        <f t="shared" si="9"/>
        <v>0</v>
      </c>
      <c r="H49" s="57">
        <f t="shared" si="9"/>
        <v>0</v>
      </c>
      <c r="I49" s="57">
        <f t="shared" si="9"/>
        <v>0</v>
      </c>
      <c r="J49" s="59">
        <f>J48+J46</f>
        <v>517543</v>
      </c>
      <c r="K49" s="58">
        <f>+SUM(C49:J49)</f>
        <v>0</v>
      </c>
      <c r="L49" s="57">
        <f>+SUM(L42:L48)</f>
        <v>0</v>
      </c>
      <c r="M49" s="58"/>
    </row>
    <row r="50" spans="1:13" s="17" customFormat="1" ht="25.5" customHeight="1" thickBot="1">
      <c r="A50" s="27" t="s">
        <v>98</v>
      </c>
      <c r="B50" s="29" t="s">
        <v>99</v>
      </c>
      <c r="C50" s="57"/>
      <c r="D50" s="57"/>
      <c r="E50" s="57"/>
      <c r="F50" s="57"/>
      <c r="G50" s="57"/>
      <c r="H50" s="57"/>
      <c r="I50" s="57"/>
      <c r="J50" s="57"/>
      <c r="K50" s="58">
        <f t="shared" si="6"/>
        <v>0</v>
      </c>
      <c r="L50" s="57"/>
      <c r="M50" s="58">
        <f t="shared" si="7"/>
        <v>0</v>
      </c>
    </row>
    <row r="51" spans="1:13" s="17" customFormat="1" ht="25.5" customHeight="1" thickBot="1">
      <c r="A51" s="27"/>
      <c r="B51" s="29" t="s">
        <v>100</v>
      </c>
      <c r="C51" s="57"/>
      <c r="D51" s="57"/>
      <c r="E51" s="57"/>
      <c r="F51" s="57"/>
      <c r="G51" s="57"/>
      <c r="H51" s="57"/>
      <c r="I51" s="57"/>
      <c r="J51" s="57"/>
      <c r="K51" s="58">
        <f t="shared" si="6"/>
        <v>0</v>
      </c>
      <c r="L51" s="57"/>
      <c r="M51" s="58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7"/>
      <c r="D52" s="57"/>
      <c r="E52" s="57"/>
      <c r="F52" s="57"/>
      <c r="G52" s="57"/>
      <c r="H52" s="57"/>
      <c r="I52" s="57"/>
      <c r="J52" s="57"/>
      <c r="K52" s="58">
        <f t="shared" si="6"/>
        <v>0</v>
      </c>
      <c r="L52" s="57"/>
      <c r="M52" s="58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7"/>
      <c r="D53" s="57"/>
      <c r="E53" s="57"/>
      <c r="F53" s="57"/>
      <c r="G53" s="57"/>
      <c r="H53" s="57"/>
      <c r="I53" s="57"/>
      <c r="J53" s="57"/>
      <c r="K53" s="58">
        <f t="shared" si="6"/>
        <v>0</v>
      </c>
      <c r="L53" s="57"/>
      <c r="M53" s="58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7"/>
      <c r="D54" s="57"/>
      <c r="E54" s="57"/>
      <c r="F54" s="57"/>
      <c r="G54" s="57"/>
      <c r="H54" s="57"/>
      <c r="I54" s="57"/>
      <c r="J54" s="57"/>
      <c r="K54" s="58">
        <f t="shared" si="6"/>
        <v>0</v>
      </c>
      <c r="L54" s="57"/>
      <c r="M54" s="58">
        <f t="shared" si="7"/>
        <v>0</v>
      </c>
    </row>
    <row r="55" spans="1:13" s="17" customFormat="1" ht="25.5" customHeight="1" thickBot="1">
      <c r="A55" s="27"/>
      <c r="B55" s="29" t="s">
        <v>104</v>
      </c>
      <c r="C55" s="57"/>
      <c r="D55" s="57"/>
      <c r="E55" s="57"/>
      <c r="F55" s="57"/>
      <c r="G55" s="57"/>
      <c r="H55" s="57"/>
      <c r="I55" s="57"/>
      <c r="J55" s="57"/>
      <c r="K55" s="58">
        <f t="shared" si="6"/>
        <v>0</v>
      </c>
      <c r="L55" s="57"/>
      <c r="M55" s="58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7"/>
      <c r="D56" s="57"/>
      <c r="E56" s="57"/>
      <c r="F56" s="57"/>
      <c r="G56" s="57"/>
      <c r="H56" s="57"/>
      <c r="I56" s="57"/>
      <c r="J56" s="57"/>
      <c r="K56" s="58">
        <f t="shared" si="6"/>
        <v>0</v>
      </c>
      <c r="L56" s="57"/>
      <c r="M56" s="58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7"/>
      <c r="D57" s="57"/>
      <c r="E57" s="57"/>
      <c r="F57" s="57"/>
      <c r="G57" s="57"/>
      <c r="H57" s="57"/>
      <c r="I57" s="57"/>
      <c r="J57" s="57">
        <v>-428420</v>
      </c>
      <c r="K57" s="58">
        <f t="shared" si="6"/>
        <v>-428420</v>
      </c>
      <c r="L57" s="57"/>
      <c r="M57" s="58">
        <f t="shared" si="7"/>
        <v>-428420</v>
      </c>
    </row>
    <row r="58" spans="1:13" s="17" customFormat="1" ht="24.75" thickBot="1">
      <c r="A58" s="27"/>
      <c r="B58" s="32" t="s">
        <v>460</v>
      </c>
      <c r="C58" s="55">
        <f>C36</f>
        <v>1712762</v>
      </c>
      <c r="D58" s="55">
        <f aca="true" t="shared" si="10" ref="D58:I58">+D36+D49+SUM(D50:D57)</f>
        <v>-38924</v>
      </c>
      <c r="E58" s="55">
        <f t="shared" si="10"/>
        <v>0</v>
      </c>
      <c r="F58" s="55">
        <f>F36+F49</f>
        <v>7236912</v>
      </c>
      <c r="G58" s="55">
        <f t="shared" si="10"/>
        <v>0</v>
      </c>
      <c r="H58" s="55">
        <f t="shared" si="10"/>
        <v>0</v>
      </c>
      <c r="I58" s="55">
        <f t="shared" si="10"/>
        <v>0</v>
      </c>
      <c r="J58" s="177">
        <f>J49+J36+J57+J42</f>
        <v>5813533</v>
      </c>
      <c r="K58" s="56">
        <f>K49+K36+K57+K42</f>
        <v>14724283</v>
      </c>
      <c r="L58" s="55">
        <f>+L35+L49+SUM(L50:L57)</f>
        <v>0</v>
      </c>
      <c r="M58" s="56">
        <f>+K58+L58</f>
        <v>14724283</v>
      </c>
    </row>
    <row r="59" spans="1:13" s="17" customFormat="1" ht="15">
      <c r="A59" s="35"/>
      <c r="B59" s="36"/>
      <c r="C59" s="37"/>
      <c r="D59" s="37"/>
      <c r="E59" s="37"/>
      <c r="F59" s="37"/>
      <c r="G59" s="37"/>
      <c r="H59" s="37"/>
      <c r="I59" s="37"/>
      <c r="J59" s="38"/>
      <c r="K59" s="39"/>
      <c r="L59" s="37"/>
      <c r="M59" s="40"/>
    </row>
    <row r="60" spans="1:13" s="17" customFormat="1" ht="15">
      <c r="A60" s="35"/>
      <c r="B60" s="41"/>
      <c r="C60" s="37"/>
      <c r="D60" s="37"/>
      <c r="E60" s="37"/>
      <c r="F60" s="37"/>
      <c r="G60" s="37"/>
      <c r="H60" s="37"/>
      <c r="I60" s="37"/>
      <c r="J60" s="38"/>
      <c r="K60" s="39"/>
      <c r="L60" s="37"/>
      <c r="M60" s="40"/>
    </row>
    <row r="61" s="17" customFormat="1" ht="15">
      <c r="B61" s="42" t="s">
        <v>63</v>
      </c>
    </row>
    <row r="62" s="17" customFormat="1" ht="12.75">
      <c r="B62" s="43"/>
    </row>
    <row r="63" s="17" customFormat="1" ht="30.75" customHeight="1">
      <c r="B63" s="42" t="s">
        <v>64</v>
      </c>
    </row>
  </sheetData>
  <sheetProtection/>
  <mergeCells count="13">
    <mergeCell ref="F10:F11"/>
    <mergeCell ref="G10:G11"/>
    <mergeCell ref="H10:H11"/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64">
      <selection activeCell="G89" sqref="G89"/>
    </sheetView>
  </sheetViews>
  <sheetFormatPr defaultColWidth="9.00390625" defaultRowHeight="12.75" outlineLevelRow="2"/>
  <cols>
    <col min="1" max="1" width="29.25390625" style="90" customWidth="1"/>
    <col min="2" max="2" width="17.00390625" style="90" customWidth="1"/>
    <col min="3" max="3" width="18.875" style="90" customWidth="1"/>
    <col min="4" max="5" width="15.625" style="90" customWidth="1"/>
    <col min="6" max="6" width="18.625" style="90" customWidth="1"/>
    <col min="7" max="7" width="19.625" style="90" customWidth="1"/>
    <col min="8" max="9" width="9.125" style="0" customWidth="1"/>
    <col min="10" max="10" width="15.625" style="0" customWidth="1"/>
  </cols>
  <sheetData>
    <row r="1" ht="12.75">
      <c r="A1" s="89" t="s">
        <v>189</v>
      </c>
    </row>
    <row r="2" ht="15.75">
      <c r="A2" s="91" t="s">
        <v>363</v>
      </c>
    </row>
    <row r="3" spans="1:2" ht="12.75">
      <c r="A3" s="90" t="s">
        <v>190</v>
      </c>
      <c r="B3" s="90" t="s">
        <v>191</v>
      </c>
    </row>
    <row r="4" spans="1:7" ht="12" customHeight="1">
      <c r="A4" s="195" t="s">
        <v>192</v>
      </c>
      <c r="B4" s="196" t="s">
        <v>193</v>
      </c>
      <c r="C4" s="196"/>
      <c r="D4" s="196" t="s">
        <v>194</v>
      </c>
      <c r="E4" s="196"/>
      <c r="F4" s="196" t="s">
        <v>195</v>
      </c>
      <c r="G4" s="196"/>
    </row>
    <row r="5" spans="1:7" ht="12" customHeight="1">
      <c r="A5" s="195"/>
      <c r="B5" s="87" t="s">
        <v>185</v>
      </c>
      <c r="C5" s="87" t="s">
        <v>186</v>
      </c>
      <c r="D5" s="87" t="s">
        <v>185</v>
      </c>
      <c r="E5" s="87" t="s">
        <v>186</v>
      </c>
      <c r="F5" s="87" t="s">
        <v>185</v>
      </c>
      <c r="G5" s="87" t="s">
        <v>186</v>
      </c>
    </row>
    <row r="6" spans="1:7" ht="12" customHeight="1">
      <c r="A6" s="92" t="s">
        <v>364</v>
      </c>
      <c r="B6" s="76"/>
      <c r="C6" s="117">
        <v>10</v>
      </c>
      <c r="D6" s="76"/>
      <c r="E6" s="76"/>
      <c r="F6" s="76"/>
      <c r="G6" s="117">
        <v>10</v>
      </c>
    </row>
    <row r="7" spans="1:7" ht="12" customHeight="1">
      <c r="A7" s="92" t="s">
        <v>196</v>
      </c>
      <c r="B7" s="88">
        <v>891832439.98</v>
      </c>
      <c r="C7" s="76"/>
      <c r="D7" s="88">
        <v>1425486116.2</v>
      </c>
      <c r="E7" s="88">
        <v>677866476.19</v>
      </c>
      <c r="F7" s="88">
        <v>1639452079.99</v>
      </c>
      <c r="G7" s="76"/>
    </row>
    <row r="8" spans="1:7" ht="23.25" customHeight="1" outlineLevel="1">
      <c r="A8" s="93" t="s">
        <v>197</v>
      </c>
      <c r="B8" s="94">
        <v>640584.18</v>
      </c>
      <c r="C8" s="95"/>
      <c r="D8" s="94">
        <v>6304913</v>
      </c>
      <c r="E8" s="94">
        <v>5487087.7</v>
      </c>
      <c r="F8" s="94">
        <v>1458409.48</v>
      </c>
      <c r="G8" s="95"/>
    </row>
    <row r="9" spans="1:7" ht="23.25" customHeight="1" outlineLevel="1">
      <c r="A9" s="96" t="s">
        <v>198</v>
      </c>
      <c r="B9" s="97">
        <v>19156927.68</v>
      </c>
      <c r="C9" s="98"/>
      <c r="D9" s="98"/>
      <c r="E9" s="98"/>
      <c r="F9" s="97">
        <v>19156927.68</v>
      </c>
      <c r="G9" s="98"/>
    </row>
    <row r="10" spans="1:7" ht="23.25" customHeight="1" outlineLevel="2">
      <c r="A10" s="99" t="s">
        <v>199</v>
      </c>
      <c r="B10" s="94">
        <v>19156927.68</v>
      </c>
      <c r="C10" s="95"/>
      <c r="D10" s="95"/>
      <c r="E10" s="95"/>
      <c r="F10" s="94">
        <v>19156927.68</v>
      </c>
      <c r="G10" s="95"/>
    </row>
    <row r="11" spans="1:7" ht="23.25" customHeight="1" outlineLevel="1">
      <c r="A11" s="96" t="s">
        <v>200</v>
      </c>
      <c r="B11" s="97">
        <v>872034928.12</v>
      </c>
      <c r="C11" s="98"/>
      <c r="D11" s="97">
        <v>1419181203.2</v>
      </c>
      <c r="E11" s="97">
        <v>672379388.49</v>
      </c>
      <c r="F11" s="97">
        <v>1618836742.8300002</v>
      </c>
      <c r="G11" s="98"/>
    </row>
    <row r="12" spans="1:7" ht="23.25" customHeight="1" outlineLevel="2">
      <c r="A12" s="99" t="s">
        <v>201</v>
      </c>
      <c r="B12" s="94">
        <v>872034928.12</v>
      </c>
      <c r="C12" s="95"/>
      <c r="D12" s="94">
        <v>1419181203.2</v>
      </c>
      <c r="E12" s="94">
        <v>672379388.49</v>
      </c>
      <c r="F12" s="94">
        <v>1618836742.8300002</v>
      </c>
      <c r="G12" s="95"/>
    </row>
    <row r="13" spans="1:7" ht="23.25" customHeight="1">
      <c r="A13" s="92" t="s">
        <v>202</v>
      </c>
      <c r="B13" s="88">
        <v>593629068.02</v>
      </c>
      <c r="C13" s="76"/>
      <c r="D13" s="88">
        <v>934966551.96</v>
      </c>
      <c r="E13" s="88">
        <v>1248292157.36</v>
      </c>
      <c r="F13" s="88">
        <v>280303462.62</v>
      </c>
      <c r="G13" s="76"/>
    </row>
    <row r="14" spans="1:7" ht="23.25" customHeight="1" outlineLevel="1">
      <c r="A14" s="93" t="s">
        <v>203</v>
      </c>
      <c r="B14" s="94">
        <v>19623542.29</v>
      </c>
      <c r="C14" s="95"/>
      <c r="D14" s="94">
        <v>4319668.71</v>
      </c>
      <c r="E14" s="94">
        <v>1470289.41</v>
      </c>
      <c r="F14" s="94">
        <v>22472921.59</v>
      </c>
      <c r="G14" s="95"/>
    </row>
    <row r="15" spans="1:7" ht="23.25" customHeight="1" outlineLevel="1">
      <c r="A15" s="93" t="s">
        <v>204</v>
      </c>
      <c r="B15" s="95"/>
      <c r="C15" s="95"/>
      <c r="D15" s="94">
        <v>22864</v>
      </c>
      <c r="E15" s="94">
        <v>22864</v>
      </c>
      <c r="F15" s="95"/>
      <c r="G15" s="95"/>
    </row>
    <row r="16" spans="1:7" ht="34.5" customHeight="1" outlineLevel="1">
      <c r="A16" s="96" t="s">
        <v>205</v>
      </c>
      <c r="B16" s="97">
        <v>576977178.97</v>
      </c>
      <c r="C16" s="98"/>
      <c r="D16" s="97">
        <v>903495455.78</v>
      </c>
      <c r="E16" s="97">
        <v>1222005011.71</v>
      </c>
      <c r="F16" s="97">
        <v>258467623.04</v>
      </c>
      <c r="G16" s="98"/>
    </row>
    <row r="17" spans="1:7" ht="34.5" customHeight="1" outlineLevel="2">
      <c r="A17" s="99" t="s">
        <v>206</v>
      </c>
      <c r="B17" s="94">
        <v>576977178.97</v>
      </c>
      <c r="C17" s="95"/>
      <c r="D17" s="94">
        <v>903495455.78</v>
      </c>
      <c r="E17" s="94">
        <v>1222005011.71</v>
      </c>
      <c r="F17" s="94">
        <v>258467623.04</v>
      </c>
      <c r="G17" s="95"/>
    </row>
    <row r="18" spans="1:7" ht="34.5" customHeight="1" outlineLevel="1">
      <c r="A18" s="96" t="s">
        <v>207</v>
      </c>
      <c r="B18" s="97">
        <v>1669691.51</v>
      </c>
      <c r="C18" s="98"/>
      <c r="D18" s="97">
        <v>4288806</v>
      </c>
      <c r="E18" s="97">
        <v>5007111.3</v>
      </c>
      <c r="F18" s="97">
        <v>951386.21</v>
      </c>
      <c r="G18" s="98"/>
    </row>
    <row r="19" spans="1:7" ht="34.5" customHeight="1" outlineLevel="2">
      <c r="A19" s="99" t="s">
        <v>208</v>
      </c>
      <c r="B19" s="94">
        <v>1497288.49</v>
      </c>
      <c r="C19" s="95"/>
      <c r="D19" s="94">
        <v>4270436</v>
      </c>
      <c r="E19" s="94">
        <v>5022256</v>
      </c>
      <c r="F19" s="94">
        <v>745468.49</v>
      </c>
      <c r="G19" s="95"/>
    </row>
    <row r="20" spans="1:7" ht="34.5" customHeight="1" outlineLevel="2">
      <c r="A20" s="99" t="s">
        <v>209</v>
      </c>
      <c r="B20" s="94">
        <v>172403.02</v>
      </c>
      <c r="C20" s="95"/>
      <c r="D20" s="101">
        <v>-8718</v>
      </c>
      <c r="E20" s="101">
        <v>-42232.7</v>
      </c>
      <c r="F20" s="94">
        <v>205917.72</v>
      </c>
      <c r="G20" s="95"/>
    </row>
    <row r="21" spans="1:7" ht="34.5" customHeight="1" outlineLevel="2">
      <c r="A21" s="99" t="s">
        <v>210</v>
      </c>
      <c r="B21" s="95"/>
      <c r="C21" s="95"/>
      <c r="D21" s="94">
        <v>27088</v>
      </c>
      <c r="E21" s="94">
        <v>27088</v>
      </c>
      <c r="F21" s="95"/>
      <c r="G21" s="95"/>
    </row>
    <row r="22" spans="1:7" ht="23.25" customHeight="1" outlineLevel="1">
      <c r="A22" s="93" t="s">
        <v>211</v>
      </c>
      <c r="B22" s="94">
        <v>24592227.15</v>
      </c>
      <c r="C22" s="95"/>
      <c r="D22" s="94">
        <v>22839757.47</v>
      </c>
      <c r="E22" s="94">
        <v>19786880.94</v>
      </c>
      <c r="F22" s="94">
        <v>27645103.68</v>
      </c>
      <c r="G22" s="95"/>
    </row>
    <row r="23" spans="1:7" ht="23.25" customHeight="1" outlineLevel="2">
      <c r="A23" s="99" t="s">
        <v>211</v>
      </c>
      <c r="B23" s="94">
        <v>12831948.92</v>
      </c>
      <c r="C23" s="95"/>
      <c r="D23" s="94">
        <v>19766011</v>
      </c>
      <c r="E23" s="94">
        <v>19786881.22</v>
      </c>
      <c r="F23" s="94">
        <v>12811078.7</v>
      </c>
      <c r="G23" s="95"/>
    </row>
    <row r="24" spans="1:7" ht="23.25" customHeight="1" outlineLevel="2">
      <c r="A24" s="99" t="s">
        <v>365</v>
      </c>
      <c r="B24" s="94">
        <v>9372119.23</v>
      </c>
      <c r="C24" s="95"/>
      <c r="D24" s="94">
        <v>3073746.47</v>
      </c>
      <c r="E24" s="95"/>
      <c r="F24" s="94">
        <v>12445865.7</v>
      </c>
      <c r="G24" s="95"/>
    </row>
    <row r="25" spans="1:7" ht="23.25" customHeight="1" outlineLevel="2">
      <c r="A25" s="99" t="s">
        <v>212</v>
      </c>
      <c r="B25" s="94">
        <v>2388159</v>
      </c>
      <c r="C25" s="95"/>
      <c r="D25" s="95"/>
      <c r="E25" s="118">
        <v>-0.28</v>
      </c>
      <c r="F25" s="94">
        <v>2388159.28</v>
      </c>
      <c r="G25" s="95"/>
    </row>
    <row r="26" spans="1:7" ht="23.25" customHeight="1" outlineLevel="1">
      <c r="A26" s="96" t="s">
        <v>213</v>
      </c>
      <c r="B26" s="98"/>
      <c r="C26" s="97">
        <v>29233571.9</v>
      </c>
      <c r="D26" s="98"/>
      <c r="E26" s="98"/>
      <c r="F26" s="98"/>
      <c r="G26" s="97">
        <v>29233571.9</v>
      </c>
    </row>
    <row r="27" spans="1:7" ht="57" customHeight="1" outlineLevel="2">
      <c r="A27" s="99" t="s">
        <v>356</v>
      </c>
      <c r="B27" s="95"/>
      <c r="C27" s="94">
        <v>22769018.21</v>
      </c>
      <c r="D27" s="95"/>
      <c r="E27" s="95"/>
      <c r="F27" s="95"/>
      <c r="G27" s="94">
        <v>22769018.21</v>
      </c>
    </row>
    <row r="28" spans="1:7" ht="57" customHeight="1" outlineLevel="2">
      <c r="A28" s="99" t="s">
        <v>357</v>
      </c>
      <c r="B28" s="95"/>
      <c r="C28" s="94">
        <v>6464553.69</v>
      </c>
      <c r="D28" s="95"/>
      <c r="E28" s="95"/>
      <c r="F28" s="95"/>
      <c r="G28" s="94">
        <v>6464553.69</v>
      </c>
    </row>
    <row r="29" spans="1:7" ht="12" customHeight="1">
      <c r="A29" s="92" t="s">
        <v>214</v>
      </c>
      <c r="B29" s="88">
        <v>245701608.09</v>
      </c>
      <c r="C29" s="76"/>
      <c r="D29" s="88">
        <v>228482004.01</v>
      </c>
      <c r="E29" s="88">
        <v>230458085.41</v>
      </c>
      <c r="F29" s="88">
        <v>243725526.69</v>
      </c>
      <c r="G29" s="76"/>
    </row>
    <row r="30" spans="1:7" ht="12" customHeight="1" outlineLevel="1">
      <c r="A30" s="96" t="s">
        <v>215</v>
      </c>
      <c r="B30" s="97">
        <v>245583428.73</v>
      </c>
      <c r="C30" s="98"/>
      <c r="D30" s="97">
        <v>21362199.73</v>
      </c>
      <c r="E30" s="97">
        <v>23300183.84</v>
      </c>
      <c r="F30" s="97">
        <v>243645444.62</v>
      </c>
      <c r="G30" s="98"/>
    </row>
    <row r="31" spans="1:7" ht="12" customHeight="1" outlineLevel="2">
      <c r="A31" s="99" t="s">
        <v>216</v>
      </c>
      <c r="B31" s="94">
        <v>173300356.59</v>
      </c>
      <c r="C31" s="95"/>
      <c r="D31" s="94">
        <v>11170358.12</v>
      </c>
      <c r="E31" s="94">
        <v>9689256.42</v>
      </c>
      <c r="F31" s="94">
        <v>174781458.29</v>
      </c>
      <c r="G31" s="95"/>
    </row>
    <row r="32" spans="1:7" ht="12" customHeight="1" outlineLevel="2">
      <c r="A32" s="99" t="s">
        <v>217</v>
      </c>
      <c r="B32" s="94">
        <v>39509757.58</v>
      </c>
      <c r="C32" s="95"/>
      <c r="D32" s="94">
        <v>6597388.69</v>
      </c>
      <c r="E32" s="94">
        <v>10707848.83</v>
      </c>
      <c r="F32" s="94">
        <v>35399297.44</v>
      </c>
      <c r="G32" s="95"/>
    </row>
    <row r="33" spans="1:7" ht="12" customHeight="1" outlineLevel="2">
      <c r="A33" s="99" t="s">
        <v>218</v>
      </c>
      <c r="B33" s="94">
        <v>6361987.47</v>
      </c>
      <c r="C33" s="95"/>
      <c r="D33" s="95"/>
      <c r="E33" s="94">
        <v>163886.85</v>
      </c>
      <c r="F33" s="94">
        <v>6198100.62</v>
      </c>
      <c r="G33" s="95"/>
    </row>
    <row r="34" spans="1:7" ht="23.25" customHeight="1" outlineLevel="2">
      <c r="A34" s="99" t="s">
        <v>219</v>
      </c>
      <c r="B34" s="94">
        <v>13567548.32</v>
      </c>
      <c r="C34" s="95"/>
      <c r="D34" s="94">
        <v>206671.92</v>
      </c>
      <c r="E34" s="94">
        <v>290586.42</v>
      </c>
      <c r="F34" s="94">
        <v>13483633.82</v>
      </c>
      <c r="G34" s="95"/>
    </row>
    <row r="35" spans="1:7" ht="23.25" customHeight="1" outlineLevel="2">
      <c r="A35" s="99" t="s">
        <v>220</v>
      </c>
      <c r="B35" s="94">
        <v>21485367.86</v>
      </c>
      <c r="C35" s="95"/>
      <c r="D35" s="94">
        <v>3387781</v>
      </c>
      <c r="E35" s="94">
        <v>2448605.32</v>
      </c>
      <c r="F35" s="94">
        <v>22424543.54</v>
      </c>
      <c r="G35" s="95"/>
    </row>
    <row r="36" spans="1:7" ht="23.25" customHeight="1" outlineLevel="2">
      <c r="A36" s="99" t="s">
        <v>221</v>
      </c>
      <c r="B36" s="101">
        <v>-8641589.09</v>
      </c>
      <c r="C36" s="95"/>
      <c r="D36" s="95"/>
      <c r="E36" s="95"/>
      <c r="F36" s="101">
        <v>-8641589.09</v>
      </c>
      <c r="G36" s="95"/>
    </row>
    <row r="37" spans="1:7" ht="12" customHeight="1" outlineLevel="1">
      <c r="A37" s="93" t="s">
        <v>222</v>
      </c>
      <c r="B37" s="95"/>
      <c r="C37" s="95"/>
      <c r="D37" s="94">
        <v>206950161.44</v>
      </c>
      <c r="E37" s="94">
        <v>206950161.44</v>
      </c>
      <c r="F37" s="95"/>
      <c r="G37" s="95"/>
    </row>
    <row r="38" spans="1:7" ht="23.25" customHeight="1" outlineLevel="2">
      <c r="A38" s="99" t="s">
        <v>223</v>
      </c>
      <c r="B38" s="95"/>
      <c r="C38" s="95"/>
      <c r="D38" s="94">
        <v>206950161.44</v>
      </c>
      <c r="E38" s="94">
        <v>206950161.44</v>
      </c>
      <c r="F38" s="95"/>
      <c r="G38" s="95"/>
    </row>
    <row r="39" spans="1:7" ht="12" customHeight="1" outlineLevel="1">
      <c r="A39" s="93" t="s">
        <v>224</v>
      </c>
      <c r="B39" s="94">
        <v>118179.36</v>
      </c>
      <c r="C39" s="95"/>
      <c r="D39" s="94">
        <v>169642.84</v>
      </c>
      <c r="E39" s="94">
        <v>207740.13</v>
      </c>
      <c r="F39" s="94">
        <v>80082.07</v>
      </c>
      <c r="G39" s="95"/>
    </row>
    <row r="40" spans="1:7" ht="12" customHeight="1">
      <c r="A40" s="92" t="s">
        <v>225</v>
      </c>
      <c r="B40" s="88">
        <v>181142655.65</v>
      </c>
      <c r="C40" s="76"/>
      <c r="D40" s="88">
        <v>33966486.94</v>
      </c>
      <c r="E40" s="88">
        <v>91253936.65</v>
      </c>
      <c r="F40" s="88">
        <v>123855205.94</v>
      </c>
      <c r="G40" s="76"/>
    </row>
    <row r="41" spans="1:7" ht="23.25" customHeight="1" outlineLevel="1">
      <c r="A41" s="93" t="s">
        <v>226</v>
      </c>
      <c r="B41" s="94">
        <v>46123063.79</v>
      </c>
      <c r="C41" s="95"/>
      <c r="D41" s="95"/>
      <c r="E41" s="95"/>
      <c r="F41" s="94">
        <v>46123063.79</v>
      </c>
      <c r="G41" s="95"/>
    </row>
    <row r="42" spans="1:7" ht="23.25" customHeight="1" outlineLevel="1">
      <c r="A42" s="96" t="s">
        <v>227</v>
      </c>
      <c r="B42" s="97">
        <v>134880261.49</v>
      </c>
      <c r="C42" s="98"/>
      <c r="D42" s="97">
        <v>32734906.39</v>
      </c>
      <c r="E42" s="97">
        <v>91249609.65</v>
      </c>
      <c r="F42" s="97">
        <v>76365558.23</v>
      </c>
      <c r="G42" s="98"/>
    </row>
    <row r="43" spans="1:7" ht="23.25" customHeight="1" outlineLevel="2">
      <c r="A43" s="103" t="s">
        <v>227</v>
      </c>
      <c r="B43" s="97">
        <v>615840</v>
      </c>
      <c r="C43" s="98"/>
      <c r="D43" s="97">
        <v>56850</v>
      </c>
      <c r="E43" s="98"/>
      <c r="F43" s="97">
        <v>672690</v>
      </c>
      <c r="G43" s="98"/>
    </row>
    <row r="44" spans="1:7" ht="23.25" customHeight="1" outlineLevel="2">
      <c r="A44" s="99" t="s">
        <v>228</v>
      </c>
      <c r="B44" s="94">
        <v>134264421.49</v>
      </c>
      <c r="C44" s="95"/>
      <c r="D44" s="94">
        <v>32678056.39</v>
      </c>
      <c r="E44" s="94">
        <v>91249609.65</v>
      </c>
      <c r="F44" s="94">
        <v>75692868.23</v>
      </c>
      <c r="G44" s="95"/>
    </row>
    <row r="45" spans="1:7" ht="34.5" customHeight="1" outlineLevel="1">
      <c r="A45" s="93" t="s">
        <v>229</v>
      </c>
      <c r="B45" s="94">
        <v>139330.37</v>
      </c>
      <c r="C45" s="95"/>
      <c r="D45" s="94">
        <v>1231580.55</v>
      </c>
      <c r="E45" s="94">
        <v>4327</v>
      </c>
      <c r="F45" s="94">
        <v>1366583.92</v>
      </c>
      <c r="G45" s="95"/>
    </row>
    <row r="46" spans="1:7" ht="23.25" customHeight="1">
      <c r="A46" s="92" t="s">
        <v>230</v>
      </c>
      <c r="B46" s="88">
        <v>280613617.13</v>
      </c>
      <c r="C46" s="76"/>
      <c r="D46" s="88">
        <v>224410689.49</v>
      </c>
      <c r="E46" s="88">
        <v>252851093.68</v>
      </c>
      <c r="F46" s="88">
        <v>252173212.94</v>
      </c>
      <c r="G46" s="76"/>
    </row>
    <row r="47" spans="1:7" ht="23.25" customHeight="1" outlineLevel="1">
      <c r="A47" s="93" t="s">
        <v>231</v>
      </c>
      <c r="B47" s="94">
        <v>274417803.52</v>
      </c>
      <c r="C47" s="95"/>
      <c r="D47" s="94">
        <v>224333381.49</v>
      </c>
      <c r="E47" s="94">
        <v>250655979.04</v>
      </c>
      <c r="F47" s="94">
        <v>248095205.97</v>
      </c>
      <c r="G47" s="95"/>
    </row>
    <row r="48" spans="1:7" ht="57" customHeight="1" outlineLevel="2">
      <c r="A48" s="99" t="s">
        <v>232</v>
      </c>
      <c r="B48" s="94">
        <v>256436351.32</v>
      </c>
      <c r="C48" s="95"/>
      <c r="D48" s="94">
        <v>212693516.05</v>
      </c>
      <c r="E48" s="94">
        <v>246728329.82</v>
      </c>
      <c r="F48" s="94">
        <v>222401537.55</v>
      </c>
      <c r="G48" s="95"/>
    </row>
    <row r="49" spans="1:7" ht="57" customHeight="1" outlineLevel="2">
      <c r="A49" s="99" t="s">
        <v>233</v>
      </c>
      <c r="B49" s="94">
        <v>2461902.8</v>
      </c>
      <c r="C49" s="95"/>
      <c r="D49" s="94">
        <v>1779600</v>
      </c>
      <c r="E49" s="94">
        <v>1779600</v>
      </c>
      <c r="F49" s="94">
        <v>2461902.8</v>
      </c>
      <c r="G49" s="95"/>
    </row>
    <row r="50" spans="1:7" ht="57" customHeight="1" outlineLevel="2">
      <c r="A50" s="99" t="s">
        <v>234</v>
      </c>
      <c r="B50" s="94">
        <v>15519549.4</v>
      </c>
      <c r="C50" s="95"/>
      <c r="D50" s="94">
        <v>9860265.44</v>
      </c>
      <c r="E50" s="94">
        <v>2148049.22</v>
      </c>
      <c r="F50" s="94">
        <v>23231765.62</v>
      </c>
      <c r="G50" s="95"/>
    </row>
    <row r="51" spans="1:7" ht="23.25" customHeight="1" outlineLevel="1">
      <c r="A51" s="93" t="s">
        <v>235</v>
      </c>
      <c r="B51" s="94">
        <v>6195813.61</v>
      </c>
      <c r="C51" s="95"/>
      <c r="D51" s="94">
        <v>77308</v>
      </c>
      <c r="E51" s="94">
        <v>2195114.64</v>
      </c>
      <c r="F51" s="94">
        <v>4078006.97</v>
      </c>
      <c r="G51" s="95"/>
    </row>
    <row r="52" spans="1:7" ht="23.25" customHeight="1">
      <c r="A52" s="92" t="s">
        <v>236</v>
      </c>
      <c r="B52" s="88">
        <v>109752546.46</v>
      </c>
      <c r="C52" s="76"/>
      <c r="D52" s="88">
        <v>716792.73</v>
      </c>
      <c r="E52" s="88">
        <v>13369236.29</v>
      </c>
      <c r="F52" s="88">
        <v>97100102.9</v>
      </c>
      <c r="G52" s="76"/>
    </row>
    <row r="53" spans="1:7" ht="23.25" customHeight="1" outlineLevel="1">
      <c r="A53" s="93" t="s">
        <v>237</v>
      </c>
      <c r="B53" s="94">
        <v>109752546.46</v>
      </c>
      <c r="C53" s="95"/>
      <c r="D53" s="94">
        <v>716792.73</v>
      </c>
      <c r="E53" s="94">
        <v>13369236.29</v>
      </c>
      <c r="F53" s="94">
        <v>97100102.9</v>
      </c>
      <c r="G53" s="95"/>
    </row>
    <row r="54" spans="1:7" ht="23.25" customHeight="1" outlineLevel="2">
      <c r="A54" s="99" t="s">
        <v>238</v>
      </c>
      <c r="B54" s="94">
        <v>109752546.46</v>
      </c>
      <c r="C54" s="95"/>
      <c r="D54" s="94">
        <v>716792.73</v>
      </c>
      <c r="E54" s="94">
        <v>13369236.29</v>
      </c>
      <c r="F54" s="94">
        <v>97100102.9</v>
      </c>
      <c r="G54" s="95"/>
    </row>
    <row r="55" spans="1:7" ht="12" customHeight="1">
      <c r="A55" s="92" t="s">
        <v>239</v>
      </c>
      <c r="B55" s="88">
        <v>21983659943.12</v>
      </c>
      <c r="C55" s="76"/>
      <c r="D55" s="88">
        <v>2129600</v>
      </c>
      <c r="E55" s="88">
        <v>105080018</v>
      </c>
      <c r="F55" s="88">
        <v>21880709525.12</v>
      </c>
      <c r="G55" s="76"/>
    </row>
    <row r="56" spans="1:7" ht="23.25" customHeight="1" outlineLevel="1">
      <c r="A56" s="96" t="s">
        <v>240</v>
      </c>
      <c r="B56" s="97">
        <v>115592750163.62001</v>
      </c>
      <c r="C56" s="98"/>
      <c r="D56" s="97">
        <v>2129600</v>
      </c>
      <c r="E56" s="98"/>
      <c r="F56" s="97">
        <v>115594879763.62001</v>
      </c>
      <c r="G56" s="98"/>
    </row>
    <row r="57" spans="1:7" ht="12" customHeight="1" outlineLevel="2">
      <c r="A57" s="103" t="s">
        <v>240</v>
      </c>
      <c r="B57" s="98"/>
      <c r="C57" s="98"/>
      <c r="D57" s="97">
        <v>350000</v>
      </c>
      <c r="E57" s="98"/>
      <c r="F57" s="97">
        <v>350000</v>
      </c>
      <c r="G57" s="98"/>
    </row>
    <row r="58" spans="1:7" ht="12" customHeight="1" outlineLevel="2">
      <c r="A58" s="99" t="s">
        <v>241</v>
      </c>
      <c r="B58" s="94">
        <v>1972608577.12</v>
      </c>
      <c r="C58" s="95"/>
      <c r="D58" s="95"/>
      <c r="E58" s="95"/>
      <c r="F58" s="94">
        <v>1972608577.12</v>
      </c>
      <c r="G58" s="95"/>
    </row>
    <row r="59" spans="1:7" ht="23.25" customHeight="1" outlineLevel="2">
      <c r="A59" s="99" t="s">
        <v>242</v>
      </c>
      <c r="B59" s="94">
        <v>113051217825.90001</v>
      </c>
      <c r="C59" s="95"/>
      <c r="D59" s="95"/>
      <c r="E59" s="95"/>
      <c r="F59" s="94">
        <v>113051217825.90001</v>
      </c>
      <c r="G59" s="95"/>
    </row>
    <row r="60" spans="1:7" ht="12" customHeight="1" outlineLevel="2">
      <c r="A60" s="99" t="s">
        <v>243</v>
      </c>
      <c r="B60" s="94">
        <v>364394962.88</v>
      </c>
      <c r="C60" s="95"/>
      <c r="D60" s="95"/>
      <c r="E60" s="95"/>
      <c r="F60" s="94">
        <v>364394962.88</v>
      </c>
      <c r="G60" s="95"/>
    </row>
    <row r="61" spans="1:7" ht="12" customHeight="1" outlineLevel="2">
      <c r="A61" s="99" t="s">
        <v>244</v>
      </c>
      <c r="B61" s="94">
        <v>204528797.72</v>
      </c>
      <c r="C61" s="95"/>
      <c r="D61" s="94">
        <v>1779600</v>
      </c>
      <c r="E61" s="95"/>
      <c r="F61" s="94">
        <v>206308397.72</v>
      </c>
      <c r="G61" s="95"/>
    </row>
    <row r="62" spans="1:7" ht="23.25" customHeight="1" outlineLevel="1">
      <c r="A62" s="96" t="s">
        <v>245</v>
      </c>
      <c r="B62" s="98"/>
      <c r="C62" s="97">
        <v>93609090220.50002</v>
      </c>
      <c r="D62" s="98"/>
      <c r="E62" s="97">
        <v>105080018</v>
      </c>
      <c r="F62" s="98"/>
      <c r="G62" s="97">
        <v>93714170238.50002</v>
      </c>
    </row>
    <row r="63" spans="1:7" ht="23.25" customHeight="1" outlineLevel="2">
      <c r="A63" s="99" t="s">
        <v>246</v>
      </c>
      <c r="B63" s="95"/>
      <c r="C63" s="94">
        <v>1114888510.26</v>
      </c>
      <c r="D63" s="95"/>
      <c r="E63" s="94">
        <v>3421023</v>
      </c>
      <c r="F63" s="95"/>
      <c r="G63" s="94">
        <v>1118309533.26</v>
      </c>
    </row>
    <row r="64" spans="1:7" ht="34.5" customHeight="1" outlineLevel="2">
      <c r="A64" s="99" t="s">
        <v>247</v>
      </c>
      <c r="B64" s="95"/>
      <c r="C64" s="94">
        <v>92252361849.36</v>
      </c>
      <c r="D64" s="95"/>
      <c r="E64" s="94">
        <v>96012672</v>
      </c>
      <c r="F64" s="95"/>
      <c r="G64" s="94">
        <v>92348374521.36</v>
      </c>
    </row>
    <row r="65" spans="1:7" ht="23.25" customHeight="1" outlineLevel="2">
      <c r="A65" s="99" t="s">
        <v>248</v>
      </c>
      <c r="B65" s="95"/>
      <c r="C65" s="94">
        <v>156051747.92</v>
      </c>
      <c r="D65" s="95"/>
      <c r="E65" s="94">
        <v>3466731</v>
      </c>
      <c r="F65" s="95"/>
      <c r="G65" s="94">
        <v>159518478.92</v>
      </c>
    </row>
    <row r="66" spans="1:7" ht="23.25" customHeight="1" outlineLevel="2">
      <c r="A66" s="99" t="s">
        <v>249</v>
      </c>
      <c r="B66" s="95"/>
      <c r="C66" s="94">
        <v>85788112.96</v>
      </c>
      <c r="D66" s="95"/>
      <c r="E66" s="94">
        <v>2179592</v>
      </c>
      <c r="F66" s="95"/>
      <c r="G66" s="94">
        <v>87967704.96</v>
      </c>
    </row>
    <row r="67" spans="1:7" ht="12" customHeight="1">
      <c r="A67" s="92" t="s">
        <v>250</v>
      </c>
      <c r="B67" s="88">
        <v>105323832.29</v>
      </c>
      <c r="C67" s="76"/>
      <c r="D67" s="88">
        <v>396000</v>
      </c>
      <c r="E67" s="88">
        <v>1854862.32</v>
      </c>
      <c r="F67" s="88">
        <v>103864969.97</v>
      </c>
      <c r="G67" s="76"/>
    </row>
    <row r="68" spans="1:7" ht="23.25" customHeight="1" outlineLevel="1">
      <c r="A68" s="96" t="s">
        <v>251</v>
      </c>
      <c r="B68" s="97">
        <v>150499913.18</v>
      </c>
      <c r="C68" s="98"/>
      <c r="D68" s="97">
        <v>396000</v>
      </c>
      <c r="E68" s="98"/>
      <c r="F68" s="97">
        <v>150895913.18</v>
      </c>
      <c r="G68" s="98"/>
    </row>
    <row r="69" spans="1:7" ht="23.25" customHeight="1" outlineLevel="2">
      <c r="A69" s="103" t="s">
        <v>251</v>
      </c>
      <c r="B69" s="98"/>
      <c r="C69" s="98"/>
      <c r="D69" s="97">
        <v>396000</v>
      </c>
      <c r="E69" s="98"/>
      <c r="F69" s="97">
        <v>396000</v>
      </c>
      <c r="G69" s="98"/>
    </row>
    <row r="70" spans="1:7" ht="23.25" customHeight="1" outlineLevel="2">
      <c r="A70" s="99" t="s">
        <v>252</v>
      </c>
      <c r="B70" s="94">
        <v>140333862.78</v>
      </c>
      <c r="C70" s="95"/>
      <c r="D70" s="95"/>
      <c r="E70" s="95"/>
      <c r="F70" s="94">
        <v>140333862.78</v>
      </c>
      <c r="G70" s="95"/>
    </row>
    <row r="71" spans="1:7" ht="12" customHeight="1" outlineLevel="2">
      <c r="A71" s="99" t="s">
        <v>253</v>
      </c>
      <c r="B71" s="94">
        <v>4272845.04</v>
      </c>
      <c r="C71" s="95"/>
      <c r="D71" s="95"/>
      <c r="E71" s="95"/>
      <c r="F71" s="94">
        <v>4272845.04</v>
      </c>
      <c r="G71" s="95"/>
    </row>
    <row r="72" spans="1:7" ht="23.25" customHeight="1" outlineLevel="2">
      <c r="A72" s="99" t="s">
        <v>254</v>
      </c>
      <c r="B72" s="94">
        <v>5893205.36</v>
      </c>
      <c r="C72" s="95"/>
      <c r="D72" s="95"/>
      <c r="E72" s="95"/>
      <c r="F72" s="94">
        <v>5893205.36</v>
      </c>
      <c r="G72" s="95"/>
    </row>
    <row r="73" spans="1:7" ht="23.25" customHeight="1" outlineLevel="1">
      <c r="A73" s="96" t="s">
        <v>255</v>
      </c>
      <c r="B73" s="98"/>
      <c r="C73" s="97">
        <v>45176080.89</v>
      </c>
      <c r="D73" s="98"/>
      <c r="E73" s="97">
        <v>1854862.32</v>
      </c>
      <c r="F73" s="98"/>
      <c r="G73" s="97">
        <v>47030943.21</v>
      </c>
    </row>
    <row r="74" spans="1:7" ht="23.25" customHeight="1" outlineLevel="2">
      <c r="A74" s="99" t="s">
        <v>256</v>
      </c>
      <c r="B74" s="95"/>
      <c r="C74" s="94">
        <v>41023769.31</v>
      </c>
      <c r="D74" s="95"/>
      <c r="E74" s="94">
        <v>1728039.03</v>
      </c>
      <c r="F74" s="95"/>
      <c r="G74" s="94">
        <v>42751808.34</v>
      </c>
    </row>
    <row r="75" spans="1:7" ht="23.25" customHeight="1" outlineLevel="2">
      <c r="A75" s="99" t="s">
        <v>257</v>
      </c>
      <c r="B75" s="95"/>
      <c r="C75" s="94">
        <v>1323404.48</v>
      </c>
      <c r="D75" s="95"/>
      <c r="E75" s="94">
        <v>53158.24</v>
      </c>
      <c r="F75" s="95"/>
      <c r="G75" s="94">
        <v>1376562.72</v>
      </c>
    </row>
    <row r="76" spans="1:7" ht="23.25" customHeight="1" outlineLevel="2">
      <c r="A76" s="99" t="s">
        <v>258</v>
      </c>
      <c r="B76" s="95"/>
      <c r="C76" s="94">
        <v>2828907.1</v>
      </c>
      <c r="D76" s="95"/>
      <c r="E76" s="94">
        <v>73665.05</v>
      </c>
      <c r="F76" s="95"/>
      <c r="G76" s="94">
        <v>2902572.15</v>
      </c>
    </row>
    <row r="77" spans="1:7" ht="23.25" customHeight="1">
      <c r="A77" s="92" t="s">
        <v>259</v>
      </c>
      <c r="B77" s="88">
        <v>310271092.67</v>
      </c>
      <c r="C77" s="76"/>
      <c r="D77" s="76"/>
      <c r="E77" s="76"/>
      <c r="F77" s="88">
        <v>310271092.67</v>
      </c>
      <c r="G77" s="76"/>
    </row>
    <row r="78" spans="1:7" ht="23.25" customHeight="1" outlineLevel="1">
      <c r="A78" s="93" t="s">
        <v>260</v>
      </c>
      <c r="B78" s="94">
        <v>310271092.67</v>
      </c>
      <c r="C78" s="95"/>
      <c r="D78" s="95"/>
      <c r="E78" s="95"/>
      <c r="F78" s="94">
        <v>310271092.67</v>
      </c>
      <c r="G78" s="95"/>
    </row>
    <row r="79" spans="1:7" ht="23.25" customHeight="1" outlineLevel="2">
      <c r="A79" s="99" t="s">
        <v>261</v>
      </c>
      <c r="B79" s="94">
        <v>310271092.67</v>
      </c>
      <c r="C79" s="95"/>
      <c r="D79" s="95"/>
      <c r="E79" s="95"/>
      <c r="F79" s="94">
        <v>310271092.67</v>
      </c>
      <c r="G79" s="95"/>
    </row>
    <row r="80" spans="1:7" ht="23.25" customHeight="1">
      <c r="A80" s="92" t="s">
        <v>262</v>
      </c>
      <c r="B80" s="76"/>
      <c r="C80" s="88">
        <v>986487598.99</v>
      </c>
      <c r="D80" s="88">
        <v>26513133.63</v>
      </c>
      <c r="E80" s="76"/>
      <c r="F80" s="76"/>
      <c r="G80" s="88">
        <v>959974465.36</v>
      </c>
    </row>
    <row r="81" spans="1:7" ht="45.75" customHeight="1" outlineLevel="1">
      <c r="A81" s="93" t="s">
        <v>263</v>
      </c>
      <c r="B81" s="95"/>
      <c r="C81" s="94">
        <v>20005465.29</v>
      </c>
      <c r="D81" s="94">
        <v>183008.46</v>
      </c>
      <c r="E81" s="95"/>
      <c r="F81" s="95"/>
      <c r="G81" s="94">
        <v>19822456.83</v>
      </c>
    </row>
    <row r="82" spans="1:7" ht="23.25" customHeight="1" outlineLevel="2">
      <c r="A82" s="99" t="s">
        <v>264</v>
      </c>
      <c r="B82" s="95"/>
      <c r="C82" s="94">
        <v>9366008.67</v>
      </c>
      <c r="D82" s="95"/>
      <c r="E82" s="95"/>
      <c r="F82" s="95"/>
      <c r="G82" s="94">
        <v>9366008.67</v>
      </c>
    </row>
    <row r="83" spans="1:7" ht="23.25" customHeight="1" outlineLevel="2">
      <c r="A83" s="99" t="s">
        <v>265</v>
      </c>
      <c r="B83" s="95"/>
      <c r="C83" s="94">
        <v>10639456.62</v>
      </c>
      <c r="D83" s="94">
        <v>183008.46</v>
      </c>
      <c r="E83" s="95"/>
      <c r="F83" s="95"/>
      <c r="G83" s="94">
        <v>10456448.16</v>
      </c>
    </row>
    <row r="84" spans="1:7" ht="34.5" customHeight="1" outlineLevel="1">
      <c r="A84" s="96" t="s">
        <v>266</v>
      </c>
      <c r="B84" s="98"/>
      <c r="C84" s="97">
        <v>966482133.7</v>
      </c>
      <c r="D84" s="97">
        <v>26330125.17</v>
      </c>
      <c r="E84" s="98"/>
      <c r="F84" s="98"/>
      <c r="G84" s="97">
        <v>940152008.53</v>
      </c>
    </row>
    <row r="85" spans="1:7" ht="23.25" customHeight="1" outlineLevel="2">
      <c r="A85" s="99" t="s">
        <v>358</v>
      </c>
      <c r="B85" s="95"/>
      <c r="C85" s="94">
        <v>966482133.7</v>
      </c>
      <c r="D85" s="94">
        <v>26330125.17</v>
      </c>
      <c r="E85" s="95"/>
      <c r="F85" s="95"/>
      <c r="G85" s="94">
        <v>940152008.53</v>
      </c>
    </row>
    <row r="86" spans="1:7" ht="12" customHeight="1">
      <c r="A86" s="92" t="s">
        <v>267</v>
      </c>
      <c r="B86" s="76"/>
      <c r="C86" s="88">
        <v>10068692.05</v>
      </c>
      <c r="D86" s="88">
        <v>129149875.65</v>
      </c>
      <c r="E86" s="88">
        <v>136986905.6</v>
      </c>
      <c r="F86" s="76"/>
      <c r="G86" s="88">
        <v>17905722</v>
      </c>
    </row>
    <row r="87" spans="1:7" ht="34.5" customHeight="1" outlineLevel="1">
      <c r="A87" s="93" t="s">
        <v>268</v>
      </c>
      <c r="B87" s="95"/>
      <c r="C87" s="95"/>
      <c r="D87" s="94">
        <v>27623631</v>
      </c>
      <c r="E87" s="94">
        <v>27623631</v>
      </c>
      <c r="F87" s="95"/>
      <c r="G87" s="95"/>
    </row>
    <row r="88" spans="1:7" ht="23.25" customHeight="1" outlineLevel="1">
      <c r="A88" s="93" t="s">
        <v>269</v>
      </c>
      <c r="B88" s="95"/>
      <c r="C88" s="94">
        <v>5377574</v>
      </c>
      <c r="D88" s="94">
        <v>5660958</v>
      </c>
      <c r="E88" s="94">
        <v>10013431</v>
      </c>
      <c r="F88" s="95"/>
      <c r="G88" s="94">
        <v>9730047</v>
      </c>
    </row>
    <row r="89" spans="1:7" ht="23.25" customHeight="1" outlineLevel="1">
      <c r="A89" s="93" t="s">
        <v>270</v>
      </c>
      <c r="B89" s="95"/>
      <c r="C89" s="95"/>
      <c r="D89" s="94">
        <v>91249609.65</v>
      </c>
      <c r="E89" s="94">
        <v>91249609.65</v>
      </c>
      <c r="F89" s="95"/>
      <c r="G89" s="95"/>
    </row>
    <row r="90" spans="1:7" ht="12" customHeight="1" outlineLevel="1">
      <c r="A90" s="93" t="s">
        <v>271</v>
      </c>
      <c r="B90" s="95"/>
      <c r="C90" s="94">
        <v>4561350</v>
      </c>
      <c r="D90" s="94">
        <v>4611350</v>
      </c>
      <c r="E90" s="94">
        <v>8068379</v>
      </c>
      <c r="F90" s="95"/>
      <c r="G90" s="94">
        <v>8018379</v>
      </c>
    </row>
    <row r="91" spans="1:7" ht="12" customHeight="1" outlineLevel="1">
      <c r="A91" s="93" t="s">
        <v>272</v>
      </c>
      <c r="B91" s="95"/>
      <c r="C91" s="94">
        <v>157296</v>
      </c>
      <c r="D91" s="95"/>
      <c r="E91" s="95"/>
      <c r="F91" s="95"/>
      <c r="G91" s="94">
        <v>157296</v>
      </c>
    </row>
    <row r="92" spans="1:7" ht="23.25" customHeight="1" outlineLevel="1">
      <c r="A92" s="93" t="s">
        <v>273</v>
      </c>
      <c r="B92" s="95"/>
      <c r="C92" s="94">
        <v>4327</v>
      </c>
      <c r="D92" s="94">
        <v>4327</v>
      </c>
      <c r="E92" s="95"/>
      <c r="F92" s="95"/>
      <c r="G92" s="95"/>
    </row>
    <row r="93" spans="1:7" ht="12" customHeight="1" outlineLevel="1">
      <c r="A93" s="93" t="s">
        <v>274</v>
      </c>
      <c r="B93" s="95"/>
      <c r="C93" s="118">
        <v>-0.55</v>
      </c>
      <c r="D93" s="95"/>
      <c r="E93" s="100">
        <v>0.55</v>
      </c>
      <c r="F93" s="95"/>
      <c r="G93" s="95"/>
    </row>
    <row r="94" spans="1:7" ht="12" customHeight="1" outlineLevel="1">
      <c r="A94" s="93" t="s">
        <v>275</v>
      </c>
      <c r="B94" s="95"/>
      <c r="C94" s="101">
        <v>-31854.4</v>
      </c>
      <c r="D94" s="95"/>
      <c r="E94" s="94">
        <v>31854.4</v>
      </c>
      <c r="F94" s="95"/>
      <c r="G94" s="95"/>
    </row>
    <row r="95" spans="1:7" ht="34.5" customHeight="1">
      <c r="A95" s="92" t="s">
        <v>276</v>
      </c>
      <c r="B95" s="76"/>
      <c r="C95" s="88">
        <v>12540054.08</v>
      </c>
      <c r="D95" s="88">
        <v>11053506.43</v>
      </c>
      <c r="E95" s="88">
        <v>17098356.08</v>
      </c>
      <c r="F95" s="76"/>
      <c r="G95" s="88">
        <v>18584903.73</v>
      </c>
    </row>
    <row r="96" spans="1:7" ht="23.25" customHeight="1" outlineLevel="1">
      <c r="A96" s="93" t="s">
        <v>277</v>
      </c>
      <c r="B96" s="95"/>
      <c r="C96" s="94">
        <v>3215922.07</v>
      </c>
      <c r="D96" s="94">
        <v>3129212.13</v>
      </c>
      <c r="E96" s="94">
        <v>4488133.58</v>
      </c>
      <c r="F96" s="95"/>
      <c r="G96" s="94">
        <v>4574843.52</v>
      </c>
    </row>
    <row r="97" spans="1:7" ht="23.25" customHeight="1" outlineLevel="1">
      <c r="A97" s="93" t="s">
        <v>278</v>
      </c>
      <c r="B97" s="95"/>
      <c r="C97" s="94">
        <v>9324132.01</v>
      </c>
      <c r="D97" s="94">
        <v>7924294.3</v>
      </c>
      <c r="E97" s="94">
        <v>12610222.5</v>
      </c>
      <c r="F97" s="95"/>
      <c r="G97" s="94">
        <v>14010060.21</v>
      </c>
    </row>
    <row r="98" spans="1:7" ht="23.25" customHeight="1">
      <c r="A98" s="92" t="s">
        <v>279</v>
      </c>
      <c r="B98" s="76"/>
      <c r="C98" s="88">
        <v>1474904007.7500002</v>
      </c>
      <c r="D98" s="88">
        <v>710466186.11</v>
      </c>
      <c r="E98" s="88">
        <v>652752873.42</v>
      </c>
      <c r="F98" s="76"/>
      <c r="G98" s="88">
        <v>1417190695.06</v>
      </c>
    </row>
    <row r="99" spans="1:7" ht="34.5" customHeight="1" outlineLevel="1">
      <c r="A99" s="96" t="s">
        <v>280</v>
      </c>
      <c r="B99" s="98"/>
      <c r="C99" s="97">
        <v>1286667072.86</v>
      </c>
      <c r="D99" s="97">
        <v>519386039.36</v>
      </c>
      <c r="E99" s="97">
        <v>414577484.07</v>
      </c>
      <c r="F99" s="98"/>
      <c r="G99" s="97">
        <v>1181858517.57</v>
      </c>
    </row>
    <row r="100" spans="1:7" ht="34.5" customHeight="1" outlineLevel="2">
      <c r="A100" s="99" t="s">
        <v>281</v>
      </c>
      <c r="B100" s="95"/>
      <c r="C100" s="94">
        <v>58178046.48</v>
      </c>
      <c r="D100" s="94">
        <v>58137214.91</v>
      </c>
      <c r="E100" s="94">
        <v>24456115.26</v>
      </c>
      <c r="F100" s="95"/>
      <c r="G100" s="94">
        <v>24496946.83</v>
      </c>
    </row>
    <row r="101" spans="1:7" ht="34.5" customHeight="1" outlineLevel="2">
      <c r="A101" s="99" t="s">
        <v>282</v>
      </c>
      <c r="B101" s="95"/>
      <c r="C101" s="94">
        <v>1136458244.99</v>
      </c>
      <c r="D101" s="94">
        <v>49709773.68</v>
      </c>
      <c r="E101" s="94">
        <v>9263647.54</v>
      </c>
      <c r="F101" s="95"/>
      <c r="G101" s="94">
        <v>1096012118.85</v>
      </c>
    </row>
    <row r="102" spans="1:7" ht="34.5" customHeight="1" outlineLevel="2">
      <c r="A102" s="99" t="s">
        <v>283</v>
      </c>
      <c r="B102" s="95"/>
      <c r="C102" s="94">
        <v>92030781.39</v>
      </c>
      <c r="D102" s="94">
        <v>411539050.77</v>
      </c>
      <c r="E102" s="94">
        <v>380857721.27</v>
      </c>
      <c r="F102" s="95"/>
      <c r="G102" s="94">
        <v>61349451.89</v>
      </c>
    </row>
    <row r="103" spans="1:7" ht="23.25" customHeight="1" outlineLevel="1">
      <c r="A103" s="93" t="s">
        <v>284</v>
      </c>
      <c r="B103" s="95"/>
      <c r="C103" s="94">
        <v>57457284.42</v>
      </c>
      <c r="D103" s="94">
        <v>126739731.4</v>
      </c>
      <c r="E103" s="94">
        <v>134157185</v>
      </c>
      <c r="F103" s="95"/>
      <c r="G103" s="94">
        <v>64874738.02</v>
      </c>
    </row>
    <row r="104" spans="1:7" ht="23.25" customHeight="1" outlineLevel="1">
      <c r="A104" s="93" t="s">
        <v>285</v>
      </c>
      <c r="B104" s="95"/>
      <c r="C104" s="94">
        <v>101209477.12</v>
      </c>
      <c r="D104" s="94">
        <v>50195374.45</v>
      </c>
      <c r="E104" s="94">
        <v>75008831</v>
      </c>
      <c r="F104" s="95"/>
      <c r="G104" s="94">
        <v>126022933.67</v>
      </c>
    </row>
    <row r="105" spans="1:7" ht="23.25" customHeight="1" outlineLevel="2">
      <c r="A105" s="99" t="s">
        <v>354</v>
      </c>
      <c r="B105" s="95"/>
      <c r="C105" s="94">
        <v>101209477.12</v>
      </c>
      <c r="D105" s="94">
        <v>50195374.45</v>
      </c>
      <c r="E105" s="94">
        <v>75008831</v>
      </c>
      <c r="F105" s="95"/>
      <c r="G105" s="94">
        <v>126022933.67</v>
      </c>
    </row>
    <row r="106" spans="1:7" ht="23.25" customHeight="1" outlineLevel="1">
      <c r="A106" s="96" t="s">
        <v>286</v>
      </c>
      <c r="B106" s="98"/>
      <c r="C106" s="97">
        <v>29570173.35</v>
      </c>
      <c r="D106" s="97">
        <v>14145040.9</v>
      </c>
      <c r="E106" s="97">
        <v>29009373.35</v>
      </c>
      <c r="F106" s="98"/>
      <c r="G106" s="97">
        <v>44434505.8</v>
      </c>
    </row>
    <row r="107" spans="1:7" ht="34.5" customHeight="1" outlineLevel="2">
      <c r="A107" s="99" t="s">
        <v>287</v>
      </c>
      <c r="B107" s="95"/>
      <c r="C107" s="94">
        <v>2040732.84</v>
      </c>
      <c r="D107" s="94">
        <v>337865.35</v>
      </c>
      <c r="E107" s="94">
        <v>191276.7</v>
      </c>
      <c r="F107" s="95"/>
      <c r="G107" s="94">
        <v>1894144.19</v>
      </c>
    </row>
    <row r="108" spans="1:7" ht="23.25" customHeight="1" outlineLevel="2">
      <c r="A108" s="99" t="s">
        <v>288</v>
      </c>
      <c r="B108" s="95"/>
      <c r="C108" s="94">
        <v>709806</v>
      </c>
      <c r="D108" s="94">
        <v>542966</v>
      </c>
      <c r="E108" s="94">
        <v>554651</v>
      </c>
      <c r="F108" s="95"/>
      <c r="G108" s="94">
        <v>721491</v>
      </c>
    </row>
    <row r="109" spans="1:7" ht="23.25" customHeight="1" outlineLevel="2">
      <c r="A109" s="99" t="s">
        <v>289</v>
      </c>
      <c r="B109" s="95"/>
      <c r="C109" s="94">
        <v>816620.52</v>
      </c>
      <c r="D109" s="94">
        <v>1264874.42</v>
      </c>
      <c r="E109" s="94">
        <v>1165495.2</v>
      </c>
      <c r="F109" s="95"/>
      <c r="G109" s="94">
        <v>717241.3</v>
      </c>
    </row>
    <row r="110" spans="1:7" ht="23.25" customHeight="1" outlineLevel="2">
      <c r="A110" s="99" t="s">
        <v>290</v>
      </c>
      <c r="B110" s="95"/>
      <c r="C110" s="94">
        <v>22925919.53</v>
      </c>
      <c r="D110" s="94">
        <v>10534013.13</v>
      </c>
      <c r="E110" s="94">
        <v>24599249.45</v>
      </c>
      <c r="F110" s="95"/>
      <c r="G110" s="94">
        <v>36991155.85</v>
      </c>
    </row>
    <row r="111" spans="1:7" ht="23.25" customHeight="1" outlineLevel="2">
      <c r="A111" s="99" t="s">
        <v>291</v>
      </c>
      <c r="B111" s="95"/>
      <c r="C111" s="94">
        <v>2275762.46</v>
      </c>
      <c r="D111" s="94">
        <v>804925</v>
      </c>
      <c r="E111" s="94">
        <v>1886654</v>
      </c>
      <c r="F111" s="95"/>
      <c r="G111" s="94">
        <v>3357491.46</v>
      </c>
    </row>
    <row r="112" spans="1:7" ht="23.25" customHeight="1" outlineLevel="2">
      <c r="A112" s="99" t="s">
        <v>292</v>
      </c>
      <c r="B112" s="95"/>
      <c r="C112" s="94">
        <v>801332</v>
      </c>
      <c r="D112" s="94">
        <v>660397</v>
      </c>
      <c r="E112" s="94">
        <v>612047</v>
      </c>
      <c r="F112" s="95"/>
      <c r="G112" s="94">
        <v>752982</v>
      </c>
    </row>
    <row r="113" spans="1:7" ht="23.25" customHeight="1">
      <c r="A113" s="92" t="s">
        <v>293</v>
      </c>
      <c r="B113" s="76"/>
      <c r="C113" s="88">
        <v>112982721</v>
      </c>
      <c r="D113" s="76"/>
      <c r="E113" s="76"/>
      <c r="F113" s="76"/>
      <c r="G113" s="88">
        <v>112982721</v>
      </c>
    </row>
    <row r="114" spans="1:7" ht="34.5" customHeight="1" outlineLevel="1">
      <c r="A114" s="93" t="s">
        <v>294</v>
      </c>
      <c r="B114" s="95"/>
      <c r="C114" s="94">
        <v>112982721</v>
      </c>
      <c r="D114" s="95"/>
      <c r="E114" s="95"/>
      <c r="F114" s="95"/>
      <c r="G114" s="94">
        <v>112982721</v>
      </c>
    </row>
    <row r="115" spans="1:7" ht="34.5" customHeight="1" outlineLevel="2">
      <c r="A115" s="99" t="s">
        <v>355</v>
      </c>
      <c r="B115" s="95"/>
      <c r="C115" s="94">
        <v>112982721</v>
      </c>
      <c r="D115" s="95"/>
      <c r="E115" s="95"/>
      <c r="F115" s="95"/>
      <c r="G115" s="94">
        <v>112982721</v>
      </c>
    </row>
    <row r="116" spans="1:10" ht="23.25" customHeight="1">
      <c r="A116" s="92" t="s">
        <v>295</v>
      </c>
      <c r="B116" s="76"/>
      <c r="C116" s="88">
        <v>443647468.03</v>
      </c>
      <c r="D116" s="88">
        <v>1059550852.17</v>
      </c>
      <c r="E116" s="88">
        <v>1260159480.88</v>
      </c>
      <c r="F116" s="76"/>
      <c r="G116" s="88">
        <v>644256096.74</v>
      </c>
      <c r="J116" s="50">
        <f>G84+G104</f>
        <v>1066174942.1999999</v>
      </c>
    </row>
    <row r="117" spans="1:7" ht="23.25" customHeight="1" outlineLevel="1">
      <c r="A117" s="93" t="s">
        <v>296</v>
      </c>
      <c r="B117" s="95"/>
      <c r="C117" s="94">
        <v>443647468.03</v>
      </c>
      <c r="D117" s="94">
        <v>1059550852.17</v>
      </c>
      <c r="E117" s="94">
        <v>1260159480.88</v>
      </c>
      <c r="F117" s="95"/>
      <c r="G117" s="94">
        <v>644256096.74</v>
      </c>
    </row>
    <row r="118" spans="1:7" ht="23.25" customHeight="1" outlineLevel="2">
      <c r="A118" s="99" t="s">
        <v>296</v>
      </c>
      <c r="B118" s="95"/>
      <c r="C118" s="94">
        <v>20000</v>
      </c>
      <c r="D118" s="95"/>
      <c r="E118" s="95"/>
      <c r="F118" s="95"/>
      <c r="G118" s="94">
        <v>20000</v>
      </c>
    </row>
    <row r="119" spans="1:7" ht="45.75" customHeight="1" outlineLevel="2">
      <c r="A119" s="99" t="s">
        <v>297</v>
      </c>
      <c r="B119" s="95"/>
      <c r="C119" s="94">
        <v>443627468.03</v>
      </c>
      <c r="D119" s="94">
        <v>1059550852.17</v>
      </c>
      <c r="E119" s="94">
        <v>1232026192.92</v>
      </c>
      <c r="F119" s="95"/>
      <c r="G119" s="94">
        <v>616102808.78</v>
      </c>
    </row>
    <row r="120" spans="1:7" ht="12" customHeight="1" outlineLevel="2">
      <c r="A120" s="99" t="s">
        <v>298</v>
      </c>
      <c r="B120" s="95"/>
      <c r="C120" s="95"/>
      <c r="D120" s="95"/>
      <c r="E120" s="94">
        <v>28133287.96</v>
      </c>
      <c r="F120" s="95"/>
      <c r="G120" s="94">
        <v>28133287.96</v>
      </c>
    </row>
    <row r="121" spans="1:7" ht="23.25" customHeight="1">
      <c r="A121" s="92" t="s">
        <v>299</v>
      </c>
      <c r="B121" s="76"/>
      <c r="C121" s="88">
        <v>3970838197.16</v>
      </c>
      <c r="D121" s="88">
        <v>16782119.72</v>
      </c>
      <c r="E121" s="88">
        <v>34853500</v>
      </c>
      <c r="F121" s="76"/>
      <c r="G121" s="88">
        <v>3988909577.44</v>
      </c>
    </row>
    <row r="122" spans="1:7" ht="57" customHeight="1" outlineLevel="1">
      <c r="A122" s="93" t="s">
        <v>300</v>
      </c>
      <c r="B122" s="95"/>
      <c r="C122" s="94">
        <v>2262679428.15</v>
      </c>
      <c r="D122" s="95"/>
      <c r="E122" s="94">
        <v>34853500</v>
      </c>
      <c r="F122" s="95"/>
      <c r="G122" s="94">
        <v>2297532928.15</v>
      </c>
    </row>
    <row r="123" spans="1:7" ht="23.25" customHeight="1" outlineLevel="2">
      <c r="A123" s="99" t="s">
        <v>301</v>
      </c>
      <c r="B123" s="95"/>
      <c r="C123" s="94">
        <v>582679428.15</v>
      </c>
      <c r="D123" s="95"/>
      <c r="E123" s="94">
        <v>34853500</v>
      </c>
      <c r="F123" s="95"/>
      <c r="G123" s="94">
        <v>617532928.15</v>
      </c>
    </row>
    <row r="124" spans="1:7" ht="12" customHeight="1" outlineLevel="2">
      <c r="A124" s="99" t="s">
        <v>302</v>
      </c>
      <c r="B124" s="95"/>
      <c r="C124" s="94">
        <v>1680000000</v>
      </c>
      <c r="D124" s="95"/>
      <c r="E124" s="95"/>
      <c r="F124" s="95"/>
      <c r="G124" s="94">
        <v>1680000000</v>
      </c>
    </row>
    <row r="125" spans="1:7" ht="23.25" customHeight="1" outlineLevel="1">
      <c r="A125" s="96" t="s">
        <v>303</v>
      </c>
      <c r="B125" s="98"/>
      <c r="C125" s="97">
        <v>1708158769.01</v>
      </c>
      <c r="D125" s="97">
        <v>16782119.72</v>
      </c>
      <c r="E125" s="98"/>
      <c r="F125" s="98"/>
      <c r="G125" s="97">
        <v>1691376649.29</v>
      </c>
    </row>
    <row r="126" spans="1:7" ht="23.25" customHeight="1" outlineLevel="2">
      <c r="A126" s="99" t="s">
        <v>304</v>
      </c>
      <c r="B126" s="95"/>
      <c r="C126" s="94">
        <v>43999948</v>
      </c>
      <c r="D126" s="95"/>
      <c r="E126" s="95"/>
      <c r="F126" s="95"/>
      <c r="G126" s="94">
        <v>43999948</v>
      </c>
    </row>
    <row r="127" spans="1:7" ht="12" customHeight="1" outlineLevel="2">
      <c r="A127" s="99" t="s">
        <v>305</v>
      </c>
      <c r="B127" s="95"/>
      <c r="C127" s="94">
        <v>1664158821.01</v>
      </c>
      <c r="D127" s="94">
        <v>16782119.72</v>
      </c>
      <c r="E127" s="95"/>
      <c r="F127" s="95"/>
      <c r="G127" s="94">
        <v>1647376701.29</v>
      </c>
    </row>
    <row r="128" spans="1:7" ht="23.25" customHeight="1">
      <c r="A128" s="92" t="s">
        <v>306</v>
      </c>
      <c r="B128" s="76"/>
      <c r="C128" s="88">
        <v>57306299</v>
      </c>
      <c r="D128" s="76"/>
      <c r="E128" s="76"/>
      <c r="F128" s="76"/>
      <c r="G128" s="88">
        <v>57306299</v>
      </c>
    </row>
    <row r="129" spans="1:7" ht="34.5" customHeight="1" outlineLevel="1">
      <c r="A129" s="93" t="s">
        <v>307</v>
      </c>
      <c r="B129" s="95"/>
      <c r="C129" s="94">
        <v>57306299</v>
      </c>
      <c r="D129" s="95"/>
      <c r="E129" s="95"/>
      <c r="F129" s="95"/>
      <c r="G129" s="94">
        <v>57306299</v>
      </c>
    </row>
    <row r="130" spans="1:7" ht="23.25" customHeight="1">
      <c r="A130" s="92" t="s">
        <v>308</v>
      </c>
      <c r="B130" s="76"/>
      <c r="C130" s="88">
        <v>2865932800</v>
      </c>
      <c r="D130" s="76"/>
      <c r="E130" s="76"/>
      <c r="F130" s="76"/>
      <c r="G130" s="88">
        <v>2865932800</v>
      </c>
    </row>
    <row r="131" spans="1:7" ht="45.75" customHeight="1" outlineLevel="1">
      <c r="A131" s="93" t="s">
        <v>309</v>
      </c>
      <c r="B131" s="95"/>
      <c r="C131" s="94">
        <v>2865932800</v>
      </c>
      <c r="D131" s="95"/>
      <c r="E131" s="95"/>
      <c r="F131" s="95"/>
      <c r="G131" s="94">
        <v>2865932800</v>
      </c>
    </row>
    <row r="132" spans="1:7" ht="12" customHeight="1">
      <c r="A132" s="92" t="s">
        <v>310</v>
      </c>
      <c r="B132" s="76"/>
      <c r="C132" s="88">
        <v>1188015776.5</v>
      </c>
      <c r="D132" s="76"/>
      <c r="E132" s="76"/>
      <c r="F132" s="76"/>
      <c r="G132" s="88">
        <v>1188015776.5</v>
      </c>
    </row>
    <row r="133" spans="1:7" ht="12" customHeight="1" outlineLevel="1">
      <c r="A133" s="93" t="s">
        <v>311</v>
      </c>
      <c r="B133" s="95"/>
      <c r="C133" s="94">
        <v>12319172</v>
      </c>
      <c r="D133" s="95"/>
      <c r="E133" s="95"/>
      <c r="F133" s="95"/>
      <c r="G133" s="94">
        <v>12319172</v>
      </c>
    </row>
    <row r="134" spans="1:7" ht="12" customHeight="1" outlineLevel="1">
      <c r="A134" s="93" t="s">
        <v>312</v>
      </c>
      <c r="B134" s="95"/>
      <c r="C134" s="94">
        <v>1175696604.5</v>
      </c>
      <c r="D134" s="95"/>
      <c r="E134" s="95"/>
      <c r="F134" s="95"/>
      <c r="G134" s="94">
        <v>1175696604.5</v>
      </c>
    </row>
    <row r="135" spans="1:7" ht="23.25" customHeight="1">
      <c r="A135" s="92" t="s">
        <v>313</v>
      </c>
      <c r="B135" s="76"/>
      <c r="C135" s="102">
        <v>-38923576.4</v>
      </c>
      <c r="D135" s="76"/>
      <c r="E135" s="76"/>
      <c r="F135" s="76"/>
      <c r="G135" s="102">
        <v>-38923576.4</v>
      </c>
    </row>
    <row r="136" spans="1:7" ht="23.25" customHeight="1" outlineLevel="1">
      <c r="A136" s="93" t="s">
        <v>314</v>
      </c>
      <c r="B136" s="95"/>
      <c r="C136" s="101">
        <v>-38923576.4</v>
      </c>
      <c r="D136" s="95"/>
      <c r="E136" s="95"/>
      <c r="F136" s="95"/>
      <c r="G136" s="101">
        <v>-38923576.4</v>
      </c>
    </row>
    <row r="137" spans="1:7" ht="12" customHeight="1">
      <c r="A137" s="92" t="s">
        <v>359</v>
      </c>
      <c r="B137" s="76"/>
      <c r="C137" s="88">
        <v>524746000</v>
      </c>
      <c r="D137" s="76"/>
      <c r="E137" s="76"/>
      <c r="F137" s="76"/>
      <c r="G137" s="88">
        <v>524746000</v>
      </c>
    </row>
    <row r="138" spans="1:7" ht="12" customHeight="1" outlineLevel="1">
      <c r="A138" s="93" t="s">
        <v>360</v>
      </c>
      <c r="B138" s="95"/>
      <c r="C138" s="94">
        <v>524746000</v>
      </c>
      <c r="D138" s="95"/>
      <c r="E138" s="95"/>
      <c r="F138" s="95"/>
      <c r="G138" s="94">
        <v>524746000</v>
      </c>
    </row>
    <row r="139" spans="1:7" ht="12" customHeight="1">
      <c r="A139" s="92" t="s">
        <v>315</v>
      </c>
      <c r="B139" s="76"/>
      <c r="C139" s="88">
        <v>7754455499.2</v>
      </c>
      <c r="D139" s="76"/>
      <c r="E139" s="76"/>
      <c r="F139" s="76"/>
      <c r="G139" s="88">
        <v>7754455499.2</v>
      </c>
    </row>
    <row r="140" spans="1:7" ht="34.5" customHeight="1" outlineLevel="1">
      <c r="A140" s="93" t="s">
        <v>316</v>
      </c>
      <c r="B140" s="95"/>
      <c r="C140" s="94">
        <v>7754455499.2</v>
      </c>
      <c r="D140" s="95"/>
      <c r="E140" s="95"/>
      <c r="F140" s="95"/>
      <c r="G140" s="94">
        <v>7754455499.2</v>
      </c>
    </row>
    <row r="141" spans="1:7" ht="23.25" customHeight="1">
      <c r="A141" s="92" t="s">
        <v>317</v>
      </c>
      <c r="B141" s="76"/>
      <c r="C141" s="88">
        <v>5338925256.05</v>
      </c>
      <c r="D141" s="76"/>
      <c r="E141" s="88">
        <v>81192933.16</v>
      </c>
      <c r="F141" s="76"/>
      <c r="G141" s="88">
        <v>5420118189.209999</v>
      </c>
    </row>
    <row r="142" spans="1:7" ht="34.5" customHeight="1" outlineLevel="1">
      <c r="A142" s="93" t="s">
        <v>318</v>
      </c>
      <c r="B142" s="95"/>
      <c r="C142" s="94">
        <v>1470860238.14</v>
      </c>
      <c r="D142" s="95"/>
      <c r="E142" s="94">
        <v>81192933.16</v>
      </c>
      <c r="F142" s="95"/>
      <c r="G142" s="94">
        <v>1552053171.3</v>
      </c>
    </row>
    <row r="143" spans="1:7" ht="34.5" customHeight="1" outlineLevel="1">
      <c r="A143" s="93" t="s">
        <v>361</v>
      </c>
      <c r="B143" s="95"/>
      <c r="C143" s="94">
        <v>3868065017.9100003</v>
      </c>
      <c r="D143" s="95"/>
      <c r="E143" s="95"/>
      <c r="F143" s="95"/>
      <c r="G143" s="94">
        <v>3868065017.9100003</v>
      </c>
    </row>
    <row r="144" spans="1:7" ht="23.25" customHeight="1">
      <c r="A144" s="92" t="s">
        <v>319</v>
      </c>
      <c r="B144" s="76"/>
      <c r="C144" s="76"/>
      <c r="D144" s="88">
        <v>781975619.08</v>
      </c>
      <c r="E144" s="88">
        <v>781975619.08</v>
      </c>
      <c r="F144" s="76"/>
      <c r="G144" s="76"/>
    </row>
    <row r="145" spans="1:7" ht="23.25" customHeight="1" outlineLevel="1">
      <c r="A145" s="93" t="s">
        <v>320</v>
      </c>
      <c r="B145" s="95"/>
      <c r="C145" s="95"/>
      <c r="D145" s="94">
        <v>781975619.08</v>
      </c>
      <c r="E145" s="94">
        <v>781975619.08</v>
      </c>
      <c r="F145" s="95"/>
      <c r="G145" s="95"/>
    </row>
    <row r="146" spans="1:7" ht="23.25" customHeight="1">
      <c r="A146" s="92" t="s">
        <v>321</v>
      </c>
      <c r="B146" s="76"/>
      <c r="C146" s="76"/>
      <c r="D146" s="88">
        <v>757455877.82</v>
      </c>
      <c r="E146" s="88">
        <v>757455877.82</v>
      </c>
      <c r="F146" s="76"/>
      <c r="G146" s="76"/>
    </row>
    <row r="147" spans="1:7" ht="23.25" customHeight="1" outlineLevel="1">
      <c r="A147" s="93" t="s">
        <v>322</v>
      </c>
      <c r="B147" s="95"/>
      <c r="C147" s="95"/>
      <c r="D147" s="94">
        <v>757455877.82</v>
      </c>
      <c r="E147" s="94">
        <v>757455877.82</v>
      </c>
      <c r="F147" s="95"/>
      <c r="G147" s="95"/>
    </row>
    <row r="148" spans="1:7" ht="23.25" customHeight="1" outlineLevel="2">
      <c r="A148" s="99" t="s">
        <v>322</v>
      </c>
      <c r="B148" s="95"/>
      <c r="C148" s="95"/>
      <c r="D148" s="94">
        <v>8048253.36</v>
      </c>
      <c r="E148" s="94">
        <v>8048253.36</v>
      </c>
      <c r="F148" s="95"/>
      <c r="G148" s="95"/>
    </row>
    <row r="149" spans="1:7" ht="23.25" customHeight="1" outlineLevel="2">
      <c r="A149" s="99" t="s">
        <v>323</v>
      </c>
      <c r="B149" s="95"/>
      <c r="C149" s="95"/>
      <c r="D149" s="94">
        <v>749407624.46</v>
      </c>
      <c r="E149" s="94">
        <v>749407624.46</v>
      </c>
      <c r="F149" s="95"/>
      <c r="G149" s="95"/>
    </row>
    <row r="150" spans="1:7" ht="12" customHeight="1">
      <c r="A150" s="92" t="s">
        <v>324</v>
      </c>
      <c r="B150" s="76"/>
      <c r="C150" s="76"/>
      <c r="D150" s="88">
        <v>24519741.26</v>
      </c>
      <c r="E150" s="88">
        <v>24519741.26</v>
      </c>
      <c r="F150" s="76"/>
      <c r="G150" s="76"/>
    </row>
    <row r="151" spans="1:7" ht="12" customHeight="1" outlineLevel="1">
      <c r="A151" s="93" t="s">
        <v>325</v>
      </c>
      <c r="B151" s="95"/>
      <c r="C151" s="95"/>
      <c r="D151" s="94">
        <v>24519741.26</v>
      </c>
      <c r="E151" s="94">
        <v>24519741.26</v>
      </c>
      <c r="F151" s="95"/>
      <c r="G151" s="95"/>
    </row>
    <row r="152" spans="1:7" ht="23.25" customHeight="1">
      <c r="A152" s="92" t="s">
        <v>326</v>
      </c>
      <c r="B152" s="76"/>
      <c r="C152" s="76"/>
      <c r="D152" s="88">
        <v>9324944.14</v>
      </c>
      <c r="E152" s="88">
        <v>9324944.14</v>
      </c>
      <c r="F152" s="76"/>
      <c r="G152" s="76"/>
    </row>
    <row r="153" spans="1:7" ht="23.25" customHeight="1" outlineLevel="1">
      <c r="A153" s="93" t="s">
        <v>327</v>
      </c>
      <c r="B153" s="95"/>
      <c r="C153" s="95"/>
      <c r="D153" s="94">
        <v>9324944.14</v>
      </c>
      <c r="E153" s="94">
        <v>9324944.14</v>
      </c>
      <c r="F153" s="95"/>
      <c r="G153" s="95"/>
    </row>
    <row r="154" spans="1:7" ht="23.25" customHeight="1">
      <c r="A154" s="92" t="s">
        <v>328</v>
      </c>
      <c r="B154" s="76"/>
      <c r="C154" s="76"/>
      <c r="D154" s="88">
        <v>98148390.78</v>
      </c>
      <c r="E154" s="88">
        <v>98148390.78</v>
      </c>
      <c r="F154" s="76"/>
      <c r="G154" s="76"/>
    </row>
    <row r="155" spans="1:7" ht="23.25" customHeight="1" outlineLevel="1">
      <c r="A155" s="93" t="s">
        <v>329</v>
      </c>
      <c r="B155" s="95"/>
      <c r="C155" s="95"/>
      <c r="D155" s="94">
        <v>17201848.07</v>
      </c>
      <c r="E155" s="94">
        <v>17201848.07</v>
      </c>
      <c r="F155" s="95"/>
      <c r="G155" s="95"/>
    </row>
    <row r="156" spans="1:7" ht="34.5" customHeight="1" outlineLevel="1">
      <c r="A156" s="93" t="s">
        <v>330</v>
      </c>
      <c r="B156" s="95"/>
      <c r="C156" s="95"/>
      <c r="D156" s="94">
        <v>67504281.31</v>
      </c>
      <c r="E156" s="94">
        <v>67504281.31</v>
      </c>
      <c r="F156" s="95"/>
      <c r="G156" s="95"/>
    </row>
    <row r="157" spans="1:7" ht="34.5" customHeight="1" outlineLevel="1">
      <c r="A157" s="93" t="s">
        <v>331</v>
      </c>
      <c r="B157" s="95"/>
      <c r="C157" s="95"/>
      <c r="D157" s="94">
        <v>13442261.4</v>
      </c>
      <c r="E157" s="94">
        <v>13442261.4</v>
      </c>
      <c r="F157" s="95"/>
      <c r="G157" s="95"/>
    </row>
    <row r="158" spans="1:7" ht="23.25" customHeight="1">
      <c r="A158" s="92" t="s">
        <v>332</v>
      </c>
      <c r="B158" s="76"/>
      <c r="C158" s="76"/>
      <c r="D158" s="88">
        <v>62185870.55</v>
      </c>
      <c r="E158" s="88">
        <v>62185870.55</v>
      </c>
      <c r="F158" s="76"/>
      <c r="G158" s="76"/>
    </row>
    <row r="159" spans="1:7" ht="23.25" customHeight="1" outlineLevel="1">
      <c r="A159" s="96" t="s">
        <v>333</v>
      </c>
      <c r="B159" s="98"/>
      <c r="C159" s="98"/>
      <c r="D159" s="97">
        <v>27332370.55</v>
      </c>
      <c r="E159" s="97">
        <v>27332370.55</v>
      </c>
      <c r="F159" s="98"/>
      <c r="G159" s="98"/>
    </row>
    <row r="160" spans="1:7" ht="45.75" customHeight="1" outlineLevel="2">
      <c r="A160" s="99" t="s">
        <v>334</v>
      </c>
      <c r="B160" s="95"/>
      <c r="C160" s="95"/>
      <c r="D160" s="94">
        <v>27332370.55</v>
      </c>
      <c r="E160" s="94">
        <v>27332370.55</v>
      </c>
      <c r="F160" s="95"/>
      <c r="G160" s="95"/>
    </row>
    <row r="161" spans="1:7" ht="23.25" customHeight="1" outlineLevel="1">
      <c r="A161" s="93" t="s">
        <v>335</v>
      </c>
      <c r="B161" s="95"/>
      <c r="C161" s="95"/>
      <c r="D161" s="94">
        <v>34853500</v>
      </c>
      <c r="E161" s="94">
        <v>34853500</v>
      </c>
      <c r="F161" s="95"/>
      <c r="G161" s="95"/>
    </row>
    <row r="162" spans="1:7" ht="34.5" customHeight="1">
      <c r="A162" s="92" t="s">
        <v>339</v>
      </c>
      <c r="B162" s="76"/>
      <c r="C162" s="76"/>
      <c r="D162" s="88">
        <v>27623631</v>
      </c>
      <c r="E162" s="88">
        <v>27623631</v>
      </c>
      <c r="F162" s="76"/>
      <c r="G162" s="76"/>
    </row>
    <row r="163" spans="1:7" ht="34.5" customHeight="1" outlineLevel="1">
      <c r="A163" s="96" t="s">
        <v>340</v>
      </c>
      <c r="B163" s="98"/>
      <c r="C163" s="98"/>
      <c r="D163" s="97">
        <v>27623631</v>
      </c>
      <c r="E163" s="97">
        <v>27623631</v>
      </c>
      <c r="F163" s="98"/>
      <c r="G163" s="98"/>
    </row>
    <row r="164" spans="1:7" ht="45.75" customHeight="1" outlineLevel="2">
      <c r="A164" s="99" t="s">
        <v>341</v>
      </c>
      <c r="B164" s="95"/>
      <c r="C164" s="95"/>
      <c r="D164" s="94">
        <v>27623631</v>
      </c>
      <c r="E164" s="94">
        <v>27623631</v>
      </c>
      <c r="F164" s="95"/>
      <c r="G164" s="95"/>
    </row>
    <row r="165" spans="1:7" ht="12" customHeight="1">
      <c r="A165" s="92" t="s">
        <v>342</v>
      </c>
      <c r="B165" s="76"/>
      <c r="C165" s="76"/>
      <c r="D165" s="88">
        <v>216574792.99</v>
      </c>
      <c r="E165" s="88">
        <v>216574792.99</v>
      </c>
      <c r="F165" s="76"/>
      <c r="G165" s="76"/>
    </row>
    <row r="166" spans="1:7" ht="12" customHeight="1" outlineLevel="1">
      <c r="A166" s="93" t="s">
        <v>343</v>
      </c>
      <c r="B166" s="95"/>
      <c r="C166" s="95"/>
      <c r="D166" s="94">
        <v>213056118.99</v>
      </c>
      <c r="E166" s="94">
        <v>213056118.99</v>
      </c>
      <c r="F166" s="95"/>
      <c r="G166" s="95"/>
    </row>
    <row r="167" spans="1:7" ht="23.25" customHeight="1" outlineLevel="1">
      <c r="A167" s="93" t="s">
        <v>344</v>
      </c>
      <c r="B167" s="95"/>
      <c r="C167" s="95"/>
      <c r="D167" s="94">
        <v>70250</v>
      </c>
      <c r="E167" s="94">
        <v>70250</v>
      </c>
      <c r="F167" s="95"/>
      <c r="G167" s="95"/>
    </row>
    <row r="168" spans="1:7" ht="23.25" customHeight="1" outlineLevel="1">
      <c r="A168" s="93" t="s">
        <v>345</v>
      </c>
      <c r="B168" s="95"/>
      <c r="C168" s="95"/>
      <c r="D168" s="94">
        <v>3448424</v>
      </c>
      <c r="E168" s="94">
        <v>3448424</v>
      </c>
      <c r="F168" s="95"/>
      <c r="G168" s="95"/>
    </row>
    <row r="169" spans="1:7" ht="23.25" customHeight="1">
      <c r="A169" s="92" t="s">
        <v>346</v>
      </c>
      <c r="B169" s="76"/>
      <c r="C169" s="76"/>
      <c r="D169" s="88">
        <v>9983887.59</v>
      </c>
      <c r="E169" s="88">
        <v>9983887.59</v>
      </c>
      <c r="F169" s="76"/>
      <c r="G169" s="76"/>
    </row>
    <row r="170" spans="1:7" ht="23.25" customHeight="1" outlineLevel="1">
      <c r="A170" s="93" t="s">
        <v>347</v>
      </c>
      <c r="B170" s="95"/>
      <c r="C170" s="95"/>
      <c r="D170" s="94">
        <v>9983887.59</v>
      </c>
      <c r="E170" s="94">
        <v>9983887.59</v>
      </c>
      <c r="F170" s="95"/>
      <c r="G170" s="95"/>
    </row>
    <row r="171" spans="1:7" ht="12" customHeight="1">
      <c r="A171" s="92" t="s">
        <v>348</v>
      </c>
      <c r="B171" s="76"/>
      <c r="C171" s="76"/>
      <c r="D171" s="88">
        <v>276941168.87</v>
      </c>
      <c r="E171" s="88">
        <v>276941168.87</v>
      </c>
      <c r="F171" s="76"/>
      <c r="G171" s="76"/>
    </row>
    <row r="172" spans="1:7" ht="12" customHeight="1" outlineLevel="1">
      <c r="A172" s="93" t="s">
        <v>349</v>
      </c>
      <c r="B172" s="95"/>
      <c r="C172" s="95"/>
      <c r="D172" s="94">
        <v>275594153.43</v>
      </c>
      <c r="E172" s="94">
        <v>275594153.43</v>
      </c>
      <c r="F172" s="95"/>
      <c r="G172" s="95"/>
    </row>
    <row r="173" spans="1:7" ht="34.5" customHeight="1" outlineLevel="1">
      <c r="A173" s="96" t="s">
        <v>350</v>
      </c>
      <c r="B173" s="98"/>
      <c r="C173" s="98"/>
      <c r="D173" s="97">
        <v>1347015.44</v>
      </c>
      <c r="E173" s="97">
        <v>1347015.44</v>
      </c>
      <c r="F173" s="98"/>
      <c r="G173" s="98"/>
    </row>
    <row r="174" spans="1:7" ht="23.25" customHeight="1" outlineLevel="2">
      <c r="A174" s="99" t="s">
        <v>351</v>
      </c>
      <c r="B174" s="95"/>
      <c r="C174" s="95"/>
      <c r="D174" s="94">
        <v>1001423.67</v>
      </c>
      <c r="E174" s="94">
        <v>1001423.67</v>
      </c>
      <c r="F174" s="95"/>
      <c r="G174" s="95"/>
    </row>
    <row r="175" spans="1:7" ht="23.25" customHeight="1" outlineLevel="2">
      <c r="A175" s="99" t="s">
        <v>352</v>
      </c>
      <c r="B175" s="95"/>
      <c r="C175" s="95"/>
      <c r="D175" s="94">
        <v>345591.77</v>
      </c>
      <c r="E175" s="94">
        <v>345591.77</v>
      </c>
      <c r="F175" s="95"/>
      <c r="G175" s="95"/>
    </row>
    <row r="176" spans="1:7" ht="12" customHeight="1">
      <c r="A176" s="104" t="s">
        <v>77</v>
      </c>
      <c r="B176" s="105">
        <v>24701926803.410004</v>
      </c>
      <c r="C176" s="105">
        <v>24701926803.410004</v>
      </c>
      <c r="D176" s="105">
        <v>7068803839.120001</v>
      </c>
      <c r="E176" s="105">
        <v>7068803839.120001</v>
      </c>
      <c r="F176" s="105">
        <v>24931455178.84</v>
      </c>
      <c r="G176" s="105">
        <v>24931455178.84</v>
      </c>
    </row>
    <row r="177" ht="12.75">
      <c r="F177" s="106">
        <f>F54</f>
        <v>97100102.9</v>
      </c>
    </row>
    <row r="178" ht="12.75">
      <c r="F178" s="106">
        <f>F176-F177</f>
        <v>24834355075.94</v>
      </c>
    </row>
    <row r="179" ht="12.75">
      <c r="F179" s="119">
        <f>'Ф1 ББ с переоц'!D43</f>
        <v>25879298</v>
      </c>
    </row>
    <row r="180" ht="12.75">
      <c r="F180" s="90">
        <f>(F178/1000)-F179</f>
        <v>-1044942.924060002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96"/>
  <sheetViews>
    <sheetView zoomScalePageLayoutView="0" workbookViewId="0" topLeftCell="A186">
      <selection activeCell="S199" sqref="S199"/>
    </sheetView>
  </sheetViews>
  <sheetFormatPr defaultColWidth="9.00390625" defaultRowHeight="12.75" outlineLevelRow="1"/>
  <cols>
    <col min="1" max="1" width="8.875" style="90" customWidth="1"/>
    <col min="2" max="2" width="7.625" style="90" customWidth="1"/>
    <col min="3" max="3" width="1.25" style="90" customWidth="1"/>
    <col min="4" max="4" width="7.625" style="90" customWidth="1"/>
    <col min="5" max="5" width="1.25" style="90" customWidth="1"/>
    <col min="6" max="6" width="3.00390625" style="90" customWidth="1"/>
    <col min="7" max="7" width="4.75390625" style="90" customWidth="1"/>
    <col min="8" max="8" width="1.25" style="90" customWidth="1"/>
    <col min="9" max="9" width="7.625" style="90" customWidth="1"/>
    <col min="10" max="10" width="1.25" style="90" customWidth="1"/>
    <col min="11" max="11" width="1.00390625" style="90" customWidth="1"/>
    <col min="12" max="12" width="0.74609375" style="90" customWidth="1"/>
    <col min="13" max="13" width="3.00390625" style="90" customWidth="1"/>
    <col min="14" max="14" width="4.125" style="90" customWidth="1"/>
    <col min="15" max="15" width="2.75390625" style="90" customWidth="1"/>
    <col min="16" max="16" width="5.125" style="90" customWidth="1"/>
    <col min="17" max="17" width="1.00390625" style="90" customWidth="1"/>
    <col min="18" max="18" width="0.74609375" style="90" customWidth="1"/>
    <col min="19" max="19" width="3.00390625" style="90" customWidth="1"/>
    <col min="20" max="20" width="5.125" style="90" customWidth="1"/>
    <col min="21" max="21" width="3.75390625" style="90" customWidth="1"/>
    <col min="22" max="22" width="2.125" style="90" customWidth="1"/>
    <col min="23" max="23" width="3.00390625" style="90" customWidth="1"/>
    <col min="24" max="24" width="3.75390625" style="90" customWidth="1"/>
    <col min="25" max="25" width="5.125" style="90" customWidth="1"/>
    <col min="26" max="26" width="3.75390625" style="90" customWidth="1"/>
    <col min="27" max="27" width="0.2421875" style="90" customWidth="1"/>
    <col min="28" max="28" width="4.875" style="90" customWidth="1"/>
    <col min="29" max="29" width="10.75390625" style="90" customWidth="1"/>
    <col min="30" max="30" width="15.625" style="90" customWidth="1"/>
  </cols>
  <sheetData>
    <row r="1" s="90" customFormat="1" ht="12.75" customHeight="1" hidden="1">
      <c r="A1" s="89" t="s">
        <v>189</v>
      </c>
    </row>
    <row r="2" s="90" customFormat="1" ht="15.75" customHeight="1" hidden="1">
      <c r="A2" s="91" t="s">
        <v>366</v>
      </c>
    </row>
    <row r="3" spans="1:2" s="90" customFormat="1" ht="11.25" customHeight="1" hidden="1">
      <c r="A3" s="90" t="s">
        <v>190</v>
      </c>
      <c r="B3" s="90" t="s">
        <v>191</v>
      </c>
    </row>
    <row r="4" spans="1:30" ht="12.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2.75" hidden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2.75" hidden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2.75" hidden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2.75" hidden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2.75" hidden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2.75" hidden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2.75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2.75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2.75" hidden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.75" hidden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.75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75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75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 hidden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.75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 hidden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75" hidden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2.75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2.7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2.7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2.7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2.75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2.7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2.7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2.7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.7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2.7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2.75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2.75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hidden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hidden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hidden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hidden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hidden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hidden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hidden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hidden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hidden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hidden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hidden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hidden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hidden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hidden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hidden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hidden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hidden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hidden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hidden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hidden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hidden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hidden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hidden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hidden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hidden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hidden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hidden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2.75" hidden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hidden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2.75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2.75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="90" customFormat="1" ht="9.75" customHeight="1" hidden="1"/>
    <row r="186" spans="1:30" ht="12" customHeight="1">
      <c r="A186" s="195" t="s">
        <v>367</v>
      </c>
      <c r="B186" s="195"/>
      <c r="C186" s="195"/>
      <c r="D186" s="195"/>
      <c r="E186" s="195"/>
      <c r="F186" s="195"/>
      <c r="G186" s="196" t="s">
        <v>193</v>
      </c>
      <c r="H186" s="196"/>
      <c r="I186" s="196"/>
      <c r="J186" s="196"/>
      <c r="K186" s="196"/>
      <c r="L186" s="196"/>
      <c r="M186" s="196"/>
      <c r="N186" s="196"/>
      <c r="O186" s="196"/>
      <c r="P186" s="196"/>
      <c r="Q186" s="196" t="s">
        <v>194</v>
      </c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 t="s">
        <v>195</v>
      </c>
      <c r="AC186" s="196"/>
      <c r="AD186" s="196"/>
    </row>
    <row r="187" spans="1:30" ht="12.75">
      <c r="A187" s="195" t="s">
        <v>368</v>
      </c>
      <c r="B187" s="195"/>
      <c r="C187" s="195"/>
      <c r="D187" s="195"/>
      <c r="E187" s="195"/>
      <c r="F187" s="195"/>
      <c r="G187" s="196" t="s">
        <v>185</v>
      </c>
      <c r="H187" s="196"/>
      <c r="I187" s="196"/>
      <c r="J187" s="196"/>
      <c r="K187" s="196"/>
      <c r="L187" s="196" t="s">
        <v>186</v>
      </c>
      <c r="M187" s="196"/>
      <c r="N187" s="196"/>
      <c r="O187" s="196"/>
      <c r="P187" s="196"/>
      <c r="Q187" s="196" t="s">
        <v>185</v>
      </c>
      <c r="R187" s="196"/>
      <c r="S187" s="196"/>
      <c r="T187" s="196"/>
      <c r="U187" s="196"/>
      <c r="V187" s="196"/>
      <c r="W187" s="196" t="s">
        <v>186</v>
      </c>
      <c r="X187" s="196"/>
      <c r="Y187" s="196"/>
      <c r="Z187" s="196"/>
      <c r="AA187" s="196"/>
      <c r="AB187" s="196" t="s">
        <v>185</v>
      </c>
      <c r="AC187" s="196"/>
      <c r="AD187" s="196" t="s">
        <v>186</v>
      </c>
    </row>
    <row r="188" spans="1:30" ht="12.75">
      <c r="A188" s="195"/>
      <c r="B188" s="195"/>
      <c r="C188" s="195"/>
      <c r="D188" s="195"/>
      <c r="E188" s="195"/>
      <c r="F188" s="195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</row>
    <row r="189" spans="1:30" ht="12.75" customHeight="1">
      <c r="A189" s="197">
        <v>2184</v>
      </c>
      <c r="B189" s="197"/>
      <c r="C189" s="197"/>
      <c r="D189" s="197"/>
      <c r="E189" s="197"/>
      <c r="F189" s="197"/>
      <c r="G189" s="198">
        <v>110193231.46</v>
      </c>
      <c r="H189" s="198"/>
      <c r="I189" s="198"/>
      <c r="J189" s="198"/>
      <c r="K189" s="198"/>
      <c r="L189" s="120"/>
      <c r="M189" s="121"/>
      <c r="N189" s="121"/>
      <c r="O189" s="121"/>
      <c r="P189" s="122"/>
      <c r="Q189" s="198">
        <v>716792.73</v>
      </c>
      <c r="R189" s="198"/>
      <c r="S189" s="198"/>
      <c r="T189" s="198"/>
      <c r="U189" s="198"/>
      <c r="V189" s="198"/>
      <c r="W189" s="198">
        <v>13809921.29</v>
      </c>
      <c r="X189" s="198"/>
      <c r="Y189" s="198"/>
      <c r="Z189" s="198"/>
      <c r="AA189" s="198"/>
      <c r="AB189" s="198">
        <v>97100102.9</v>
      </c>
      <c r="AC189" s="198"/>
      <c r="AD189" s="123"/>
    </row>
    <row r="190" spans="1:30" ht="23.25" customHeight="1" outlineLevel="1">
      <c r="A190" s="199" t="s">
        <v>369</v>
      </c>
      <c r="B190" s="199"/>
      <c r="C190" s="199"/>
      <c r="D190" s="199"/>
      <c r="E190" s="199"/>
      <c r="F190" s="199"/>
      <c r="G190" s="200">
        <v>2674005.29</v>
      </c>
      <c r="H190" s="200"/>
      <c r="I190" s="200"/>
      <c r="J190" s="200"/>
      <c r="K190" s="200"/>
      <c r="L190" s="124"/>
      <c r="M190" s="125"/>
      <c r="N190" s="125"/>
      <c r="O190" s="125"/>
      <c r="P190" s="126"/>
      <c r="Q190" s="124"/>
      <c r="R190" s="125"/>
      <c r="S190" s="125"/>
      <c r="T190" s="125"/>
      <c r="U190" s="125"/>
      <c r="V190" s="126"/>
      <c r="W190" s="200">
        <v>2674005.29</v>
      </c>
      <c r="X190" s="200"/>
      <c r="Y190" s="200"/>
      <c r="Z190" s="200"/>
      <c r="AA190" s="200"/>
      <c r="AB190" s="124"/>
      <c r="AC190" s="126"/>
      <c r="AD190" s="76"/>
    </row>
    <row r="191" spans="1:30" ht="12" customHeight="1" outlineLevel="1">
      <c r="A191" s="199" t="s">
        <v>370</v>
      </c>
      <c r="B191" s="199"/>
      <c r="C191" s="199"/>
      <c r="D191" s="199"/>
      <c r="E191" s="199"/>
      <c r="F191" s="199"/>
      <c r="G191" s="200">
        <v>11163017.17</v>
      </c>
      <c r="H191" s="200"/>
      <c r="I191" s="200"/>
      <c r="J191" s="200"/>
      <c r="K191" s="200"/>
      <c r="L191" s="124"/>
      <c r="M191" s="125"/>
      <c r="N191" s="125"/>
      <c r="O191" s="125"/>
      <c r="P191" s="126"/>
      <c r="Q191" s="200">
        <v>716792.73</v>
      </c>
      <c r="R191" s="200"/>
      <c r="S191" s="200"/>
      <c r="T191" s="200"/>
      <c r="U191" s="200"/>
      <c r="V191" s="200"/>
      <c r="W191" s="200">
        <v>10080000</v>
      </c>
      <c r="X191" s="200"/>
      <c r="Y191" s="200"/>
      <c r="Z191" s="200"/>
      <c r="AA191" s="200"/>
      <c r="AB191" s="200">
        <v>1799809.9</v>
      </c>
      <c r="AC191" s="200"/>
      <c r="AD191" s="76"/>
    </row>
    <row r="192" spans="1:30" ht="12" customHeight="1" outlineLevel="1">
      <c r="A192" s="199" t="s">
        <v>371</v>
      </c>
      <c r="B192" s="199"/>
      <c r="C192" s="199"/>
      <c r="D192" s="199"/>
      <c r="E192" s="199"/>
      <c r="F192" s="199"/>
      <c r="G192" s="200">
        <v>96356209</v>
      </c>
      <c r="H192" s="200"/>
      <c r="I192" s="200"/>
      <c r="J192" s="200"/>
      <c r="K192" s="200"/>
      <c r="L192" s="124"/>
      <c r="M192" s="125"/>
      <c r="N192" s="125"/>
      <c r="O192" s="125"/>
      <c r="P192" s="126"/>
      <c r="Q192" s="124"/>
      <c r="R192" s="125"/>
      <c r="S192" s="125"/>
      <c r="T192" s="125"/>
      <c r="U192" s="125"/>
      <c r="V192" s="126"/>
      <c r="W192" s="200">
        <v>1055916</v>
      </c>
      <c r="X192" s="200"/>
      <c r="Y192" s="200"/>
      <c r="Z192" s="200"/>
      <c r="AA192" s="200"/>
      <c r="AB192" s="200">
        <v>95300293</v>
      </c>
      <c r="AC192" s="200"/>
      <c r="AD192" s="76"/>
    </row>
    <row r="195" ht="12.75">
      <c r="A195" s="90" t="s">
        <v>372</v>
      </c>
    </row>
    <row r="196" spans="3:26" ht="12.75">
      <c r="C196" s="201" t="s">
        <v>373</v>
      </c>
      <c r="D196" s="201"/>
      <c r="E196" s="201"/>
      <c r="F196" s="201"/>
      <c r="G196" s="201"/>
      <c r="H196" s="201"/>
      <c r="I196" s="201"/>
      <c r="J196" s="201"/>
      <c r="K196" s="201"/>
      <c r="L196" s="201"/>
      <c r="N196" s="201" t="s">
        <v>374</v>
      </c>
      <c r="O196" s="201"/>
      <c r="P196" s="201"/>
      <c r="Q196" s="201"/>
      <c r="R196" s="201"/>
      <c r="T196" s="201" t="s">
        <v>375</v>
      </c>
      <c r="U196" s="201"/>
      <c r="V196" s="201"/>
      <c r="W196" s="201"/>
      <c r="X196" s="201"/>
      <c r="Y196" s="201"/>
      <c r="Z196" s="201"/>
    </row>
  </sheetData>
  <sheetProtection/>
  <mergeCells count="31">
    <mergeCell ref="AB191:AC191"/>
    <mergeCell ref="A192:F192"/>
    <mergeCell ref="G192:K192"/>
    <mergeCell ref="W192:AA192"/>
    <mergeCell ref="AB192:AC192"/>
    <mergeCell ref="C196:L196"/>
    <mergeCell ref="N196:R196"/>
    <mergeCell ref="T196:Z196"/>
    <mergeCell ref="A190:F190"/>
    <mergeCell ref="G190:K190"/>
    <mergeCell ref="W190:AA190"/>
    <mergeCell ref="A191:F191"/>
    <mergeCell ref="G191:K191"/>
    <mergeCell ref="Q191:V191"/>
    <mergeCell ref="W191:AA191"/>
    <mergeCell ref="AD187:AD188"/>
    <mergeCell ref="A189:F189"/>
    <mergeCell ref="G189:K189"/>
    <mergeCell ref="Q189:V189"/>
    <mergeCell ref="W189:AA189"/>
    <mergeCell ref="AB189:AC189"/>
    <mergeCell ref="A186:F186"/>
    <mergeCell ref="G186:P186"/>
    <mergeCell ref="Q186:AA186"/>
    <mergeCell ref="AB186:AD186"/>
    <mergeCell ref="A187:F188"/>
    <mergeCell ref="G187:K188"/>
    <mergeCell ref="L187:P188"/>
    <mergeCell ref="Q187:V188"/>
    <mergeCell ref="W187:AA188"/>
    <mergeCell ref="AB187:AC1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B34">
      <selection activeCell="K49" sqref="K49"/>
    </sheetView>
  </sheetViews>
  <sheetFormatPr defaultColWidth="37.125" defaultRowHeight="12.75"/>
  <cols>
    <col min="1" max="1" width="34.125" style="0" customWidth="1"/>
    <col min="2" max="4" width="17.375" style="0" customWidth="1"/>
    <col min="5" max="5" width="19.75390625" style="0" customWidth="1"/>
    <col min="6" max="8" width="15.875" style="0" customWidth="1"/>
    <col min="9" max="9" width="15.75390625" style="0" customWidth="1"/>
    <col min="10" max="10" width="17.25390625" style="0" customWidth="1"/>
  </cols>
  <sheetData>
    <row r="1" ht="35.25" customHeight="1" thickBot="1">
      <c r="A1" s="127" t="s">
        <v>376</v>
      </c>
    </row>
    <row r="2" spans="1:10" ht="68.25" customHeight="1" thickBot="1">
      <c r="A2" s="128"/>
      <c r="B2" s="129">
        <v>41640</v>
      </c>
      <c r="C2" s="130">
        <v>41671</v>
      </c>
      <c r="D2" s="130">
        <v>41699</v>
      </c>
      <c r="E2" s="131" t="s">
        <v>377</v>
      </c>
      <c r="F2" s="132" t="s">
        <v>378</v>
      </c>
      <c r="G2" s="132"/>
      <c r="H2" s="132"/>
      <c r="I2" s="132" t="s">
        <v>379</v>
      </c>
      <c r="J2" s="133"/>
    </row>
    <row r="3" spans="1:10" ht="23.2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1" ht="23.25" customHeight="1">
      <c r="A4" s="136" t="s">
        <v>380</v>
      </c>
      <c r="B4" s="137">
        <v>807228061.65</v>
      </c>
      <c r="C4" s="137">
        <v>754472128.27</v>
      </c>
      <c r="D4" s="137">
        <v>757455877.82</v>
      </c>
      <c r="E4" s="137">
        <f>B4+C4+D4</f>
        <v>2319156067.7400002</v>
      </c>
      <c r="F4" s="137">
        <f>B4/1000</f>
        <v>807228.0616499999</v>
      </c>
      <c r="G4" s="137"/>
      <c r="H4" s="137"/>
      <c r="I4" s="137">
        <f>E4/1000</f>
        <v>2319156.0677400003</v>
      </c>
      <c r="J4" s="137"/>
      <c r="K4" s="50">
        <f>2319156067.74+16782120</f>
        <v>2335938187.74</v>
      </c>
    </row>
    <row r="5" spans="1:12" ht="23.25" customHeight="1">
      <c r="A5" s="136" t="s">
        <v>381</v>
      </c>
      <c r="B5" s="138">
        <v>539319098.29</v>
      </c>
      <c r="C5" s="138">
        <v>512398627.04</v>
      </c>
      <c r="D5" s="139">
        <v>503499849.45</v>
      </c>
      <c r="E5" s="137">
        <f>B5+C5+D5</f>
        <v>1555217574.78</v>
      </c>
      <c r="F5" s="137">
        <f>(B5-103553968.8+48329816)/1000</f>
        <v>484094.94548999995</v>
      </c>
      <c r="G5" s="137"/>
      <c r="H5" s="137"/>
      <c r="I5" s="137">
        <f>(E5-0+144563978)/1000</f>
        <v>1699781.55278</v>
      </c>
      <c r="J5" s="137"/>
      <c r="K5" s="50">
        <v>16782120</v>
      </c>
      <c r="L5" s="50"/>
    </row>
    <row r="6" spans="1:10" ht="23.25" customHeight="1" thickBot="1">
      <c r="A6" s="140" t="s">
        <v>382</v>
      </c>
      <c r="B6" s="141">
        <f>B4-B5</f>
        <v>267908963.36</v>
      </c>
      <c r="C6" s="141">
        <f>C4-C5</f>
        <v>242073501.22999996</v>
      </c>
      <c r="D6" s="141">
        <f>D4-D5</f>
        <v>253956028.37000006</v>
      </c>
      <c r="E6" s="141">
        <f>E4-E5</f>
        <v>763938492.9600003</v>
      </c>
      <c r="F6" s="141">
        <f>F4-F5</f>
        <v>323133.11616</v>
      </c>
      <c r="G6" s="141"/>
      <c r="H6" s="141"/>
      <c r="I6" s="141">
        <f>I4-I5</f>
        <v>619374.5149600003</v>
      </c>
      <c r="J6" s="141"/>
    </row>
    <row r="7" spans="1:10" ht="23.25" customHeight="1" thickBot="1">
      <c r="A7" s="142"/>
      <c r="B7" s="135"/>
      <c r="C7" s="135"/>
      <c r="D7" s="135"/>
      <c r="E7" s="135"/>
      <c r="F7" s="135"/>
      <c r="G7" s="135"/>
      <c r="H7" s="135"/>
      <c r="I7" s="135"/>
      <c r="J7" s="137"/>
    </row>
    <row r="8" spans="1:10" ht="23.25" customHeight="1">
      <c r="A8" s="143" t="s">
        <v>383</v>
      </c>
      <c r="B8" s="141">
        <f>SUM(B9:B15)</f>
        <v>43460704.03</v>
      </c>
      <c r="C8" s="141">
        <f>SUM(C9:C12)</f>
        <v>119931703.15</v>
      </c>
      <c r="D8" s="141">
        <f>SUM(D9:D12)</f>
        <v>134805705.47</v>
      </c>
      <c r="E8" s="141">
        <f>SUM(E9:E15)</f>
        <v>298198112.65</v>
      </c>
      <c r="F8" s="141">
        <f>SUM(F9:F14)</f>
        <v>42731.15703</v>
      </c>
      <c r="G8" s="141"/>
      <c r="H8" s="141"/>
      <c r="I8" s="141">
        <f>SUM(I9:I12)</f>
        <v>300896.12465</v>
      </c>
      <c r="J8" s="141"/>
    </row>
    <row r="9" spans="1:12" ht="23.25" customHeight="1">
      <c r="A9" s="136" t="s">
        <v>384</v>
      </c>
      <c r="B9" s="137">
        <v>24463693.43</v>
      </c>
      <c r="C9" s="137">
        <v>101837510.63</v>
      </c>
      <c r="D9" s="137">
        <v>42854929.38</v>
      </c>
      <c r="E9" s="137">
        <f>B9+C9+D9</f>
        <v>169156133.44</v>
      </c>
      <c r="F9" s="137">
        <f>(B9-1631939+902392)/1000</f>
        <v>23734.14643</v>
      </c>
      <c r="G9" s="137"/>
      <c r="H9" s="137"/>
      <c r="I9" s="137">
        <f>(E9-0+2698012)/1000</f>
        <v>171854.14544</v>
      </c>
      <c r="J9" s="137"/>
      <c r="K9" s="144"/>
      <c r="L9" s="144"/>
    </row>
    <row r="10" spans="1:10" ht="32.25" customHeight="1">
      <c r="A10" s="136" t="s">
        <v>385</v>
      </c>
      <c r="B10" s="137">
        <v>235007</v>
      </c>
      <c r="C10" s="137">
        <v>355680.2</v>
      </c>
      <c r="D10" s="137">
        <v>55293461.4</v>
      </c>
      <c r="E10" s="137">
        <f>B10+C10+D10</f>
        <v>55884148.6</v>
      </c>
      <c r="F10" s="137">
        <f>B10/1000</f>
        <v>235.007</v>
      </c>
      <c r="G10" s="137"/>
      <c r="H10" s="137"/>
      <c r="I10" s="137">
        <f>E10/1000</f>
        <v>55884.1486</v>
      </c>
      <c r="J10" s="137"/>
    </row>
    <row r="11" spans="1:11" ht="23.25" customHeight="1">
      <c r="A11" s="136" t="s">
        <v>169</v>
      </c>
      <c r="B11" s="137">
        <v>6338115.6</v>
      </c>
      <c r="C11" s="137">
        <v>6881030.32</v>
      </c>
      <c r="D11" s="137">
        <v>9324944.14</v>
      </c>
      <c r="E11" s="137">
        <f>B11+C11+D11</f>
        <v>22544090.060000002</v>
      </c>
      <c r="F11" s="137">
        <f>B11/1000</f>
        <v>6338.115599999999</v>
      </c>
      <c r="G11" s="137"/>
      <c r="H11" s="137"/>
      <c r="I11" s="137">
        <f>E11/1000</f>
        <v>22544.090060000002</v>
      </c>
      <c r="J11" s="137"/>
      <c r="K11" s="50">
        <f>E12+E41</f>
        <v>85467240.55</v>
      </c>
    </row>
    <row r="12" spans="1:10" ht="30" customHeight="1">
      <c r="A12" s="136" t="s">
        <v>386</v>
      </c>
      <c r="B12" s="137">
        <v>12423888</v>
      </c>
      <c r="C12" s="137">
        <v>10857482</v>
      </c>
      <c r="D12" s="137">
        <v>27332370.55</v>
      </c>
      <c r="E12" s="137">
        <f>B12+C12+D12</f>
        <v>50613740.55</v>
      </c>
      <c r="F12" s="137">
        <f>B12/1000</f>
        <v>12423.888</v>
      </c>
      <c r="G12" s="137"/>
      <c r="H12" s="137"/>
      <c r="I12" s="137">
        <f>E12/1000</f>
        <v>50613.740549999995</v>
      </c>
      <c r="J12" s="137"/>
    </row>
    <row r="13" spans="1:10" ht="23.25" customHeight="1">
      <c r="A13" s="145" t="s">
        <v>387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23.25" customHeight="1" thickBot="1">
      <c r="A14" s="145" t="s">
        <v>388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3.25" customHeight="1" thickBot="1">
      <c r="A15" s="146" t="s">
        <v>389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35.25" customHeight="1" thickBot="1">
      <c r="A16" s="147" t="s">
        <v>390</v>
      </c>
      <c r="B16" s="141">
        <f>B6-B8</f>
        <v>224448259.33</v>
      </c>
      <c r="C16" s="141">
        <f>C6-C8</f>
        <v>122141798.07999995</v>
      </c>
      <c r="D16" s="141">
        <f>D6-D8</f>
        <v>119150322.90000007</v>
      </c>
      <c r="E16" s="141">
        <f>E6-E8</f>
        <v>465740380.3100003</v>
      </c>
      <c r="F16" s="141">
        <f>F6-F8</f>
        <v>280401.95913</v>
      </c>
      <c r="G16" s="141"/>
      <c r="H16" s="141"/>
      <c r="I16" s="141">
        <f>I6-I8</f>
        <v>318478.3903100003</v>
      </c>
      <c r="J16" s="141"/>
    </row>
    <row r="17" spans="1:10" ht="23.25" customHeight="1" thickBot="1">
      <c r="A17" s="148"/>
      <c r="B17" s="135"/>
      <c r="C17" s="135"/>
      <c r="D17" s="135"/>
      <c r="E17" s="135"/>
      <c r="F17" s="135"/>
      <c r="G17" s="135"/>
      <c r="H17" s="135"/>
      <c r="I17" s="135"/>
      <c r="J17" s="137"/>
    </row>
    <row r="18" spans="1:10" ht="23.25" customHeight="1" thickBot="1">
      <c r="A18" s="149" t="s">
        <v>391</v>
      </c>
      <c r="B18" s="135"/>
      <c r="C18" s="135"/>
      <c r="D18" s="135"/>
      <c r="E18" s="135"/>
      <c r="F18" s="135"/>
      <c r="G18" s="135"/>
      <c r="H18" s="135"/>
      <c r="I18" s="135"/>
      <c r="J18" s="137"/>
    </row>
    <row r="19" spans="1:10" ht="23.25" customHeight="1">
      <c r="A19" s="150" t="s">
        <v>392</v>
      </c>
      <c r="B19" s="137">
        <f>2151644.43-5103.57</f>
        <v>2146540.8600000003</v>
      </c>
      <c r="C19" s="137">
        <v>2638431.03</v>
      </c>
      <c r="D19" s="137">
        <v>2937128.42</v>
      </c>
      <c r="E19" s="137">
        <f aca="true" t="shared" si="0" ref="E19:E28">B19+C19+D19</f>
        <v>7722100.3100000005</v>
      </c>
      <c r="F19" s="137">
        <f>B19/1000</f>
        <v>2146.5408600000005</v>
      </c>
      <c r="G19" s="137"/>
      <c r="H19" s="137"/>
      <c r="I19" s="137">
        <f>E19/1000</f>
        <v>7722.100310000001</v>
      </c>
      <c r="J19" s="137"/>
    </row>
    <row r="20" spans="1:10" ht="23.25" customHeight="1">
      <c r="A20" s="136" t="s">
        <v>393</v>
      </c>
      <c r="B20" s="137">
        <v>5103.57</v>
      </c>
      <c r="C20" s="137">
        <v>5103.57</v>
      </c>
      <c r="D20" s="137">
        <v>20414.28</v>
      </c>
      <c r="E20" s="137">
        <f t="shared" si="0"/>
        <v>30621.42</v>
      </c>
      <c r="F20" s="137">
        <f>B20/1000</f>
        <v>5.1035699999999995</v>
      </c>
      <c r="G20" s="137"/>
      <c r="H20" s="137"/>
      <c r="I20" s="137">
        <f aca="true" t="shared" si="1" ref="I20:I28">E20/1000</f>
        <v>30.621419999999997</v>
      </c>
      <c r="J20" s="137"/>
    </row>
    <row r="21" spans="1:11" ht="23.25" customHeight="1">
      <c r="A21" s="136" t="s">
        <v>394</v>
      </c>
      <c r="B21" s="137">
        <v>392710.02</v>
      </c>
      <c r="C21" s="137">
        <v>899582.81</v>
      </c>
      <c r="D21" s="137">
        <v>849824.66</v>
      </c>
      <c r="E21" s="137">
        <f t="shared" si="0"/>
        <v>2142117.49</v>
      </c>
      <c r="F21" s="137">
        <f>B21/1000</f>
        <v>392.71002000000004</v>
      </c>
      <c r="G21" s="137"/>
      <c r="H21" s="137"/>
      <c r="I21" s="137">
        <f t="shared" si="1"/>
        <v>2142.11749</v>
      </c>
      <c r="J21" s="137"/>
      <c r="K21" s="50"/>
    </row>
    <row r="22" spans="1:10" ht="23.25" customHeight="1">
      <c r="A22" s="136" t="s">
        <v>395</v>
      </c>
      <c r="B22" s="137"/>
      <c r="C22" s="137"/>
      <c r="D22" s="137"/>
      <c r="E22" s="137">
        <f t="shared" si="0"/>
        <v>0</v>
      </c>
      <c r="F22" s="137"/>
      <c r="G22" s="137"/>
      <c r="H22" s="137"/>
      <c r="I22" s="137">
        <f t="shared" si="1"/>
        <v>0</v>
      </c>
      <c r="J22" s="137"/>
    </row>
    <row r="23" spans="1:10" ht="35.25" customHeight="1">
      <c r="A23" s="136" t="s">
        <v>396</v>
      </c>
      <c r="B23" s="137"/>
      <c r="C23" s="137"/>
      <c r="D23" s="137"/>
      <c r="E23" s="137">
        <f t="shared" si="0"/>
        <v>0</v>
      </c>
      <c r="F23" s="137"/>
      <c r="G23" s="137"/>
      <c r="H23" s="137"/>
      <c r="I23" s="137">
        <f t="shared" si="1"/>
        <v>0</v>
      </c>
      <c r="J23" s="137"/>
    </row>
    <row r="24" spans="1:11" ht="33" customHeight="1">
      <c r="A24" s="136" t="s">
        <v>397</v>
      </c>
      <c r="B24" s="137"/>
      <c r="C24" s="137"/>
      <c r="D24" s="137">
        <v>16782120</v>
      </c>
      <c r="E24" s="137">
        <f t="shared" si="0"/>
        <v>16782120</v>
      </c>
      <c r="F24" s="137"/>
      <c r="G24" s="137"/>
      <c r="H24" s="137"/>
      <c r="I24" s="137">
        <f t="shared" si="1"/>
        <v>16782.12</v>
      </c>
      <c r="J24" s="137"/>
      <c r="K24" s="50">
        <f>E29-E21-E24</f>
        <v>30467010.43</v>
      </c>
    </row>
    <row r="25" spans="1:12" ht="31.5" customHeight="1">
      <c r="A25" s="136" t="s">
        <v>398</v>
      </c>
      <c r="B25" s="137"/>
      <c r="C25" s="137"/>
      <c r="D25" s="137"/>
      <c r="E25" s="137">
        <f t="shared" si="0"/>
        <v>0</v>
      </c>
      <c r="F25" s="137"/>
      <c r="G25" s="137"/>
      <c r="H25" s="137"/>
      <c r="I25" s="137">
        <f t="shared" si="1"/>
        <v>0</v>
      </c>
      <c r="J25" s="137"/>
      <c r="K25" s="50"/>
      <c r="L25" s="50"/>
    </row>
    <row r="26" spans="1:10" ht="34.5" customHeight="1">
      <c r="A26" s="136" t="s">
        <v>399</v>
      </c>
      <c r="B26" s="137"/>
      <c r="C26" s="137"/>
      <c r="D26" s="137"/>
      <c r="E26" s="137">
        <f t="shared" si="0"/>
        <v>0</v>
      </c>
      <c r="F26" s="137"/>
      <c r="G26" s="137"/>
      <c r="H26" s="137"/>
      <c r="I26" s="137">
        <f t="shared" si="1"/>
        <v>0</v>
      </c>
      <c r="J26" s="137"/>
    </row>
    <row r="27" spans="1:10" ht="23.25" customHeight="1">
      <c r="A27" s="145" t="s">
        <v>400</v>
      </c>
      <c r="B27" s="137"/>
      <c r="C27" s="137">
        <v>18784034.8</v>
      </c>
      <c r="D27" s="137">
        <v>3930253.9</v>
      </c>
      <c r="E27" s="137">
        <f t="shared" si="0"/>
        <v>22714288.7</v>
      </c>
      <c r="F27" s="137"/>
      <c r="G27" s="137"/>
      <c r="H27" s="137"/>
      <c r="I27" s="137">
        <f t="shared" si="1"/>
        <v>22714.2887</v>
      </c>
      <c r="J27" s="137"/>
    </row>
    <row r="28" spans="1:10" ht="23.25" customHeight="1">
      <c r="A28" s="151" t="s">
        <v>401</v>
      </c>
      <c r="B28" s="137"/>
      <c r="C28" s="137"/>
      <c r="D28" s="137"/>
      <c r="E28" s="137">
        <f t="shared" si="0"/>
        <v>0</v>
      </c>
      <c r="F28" s="137"/>
      <c r="G28" s="137"/>
      <c r="H28" s="137"/>
      <c r="I28" s="137">
        <f t="shared" si="1"/>
        <v>0</v>
      </c>
      <c r="J28" s="137"/>
    </row>
    <row r="29" spans="1:11" ht="23.25" customHeight="1" thickBot="1">
      <c r="A29" s="152" t="s">
        <v>402</v>
      </c>
      <c r="B29" s="141">
        <f>SUM(B19:B28)</f>
        <v>2544354.45</v>
      </c>
      <c r="C29" s="141">
        <f>SUM(C19:C28)</f>
        <v>22327152.21</v>
      </c>
      <c r="D29" s="141">
        <f>SUM(D19:D28)</f>
        <v>24519741.259999998</v>
      </c>
      <c r="E29" s="141">
        <f>SUM(E19:E28)</f>
        <v>49391247.92</v>
      </c>
      <c r="F29" s="141">
        <f>SUM(F19:F28)</f>
        <v>2544.3544500000007</v>
      </c>
      <c r="G29" s="141"/>
      <c r="H29" s="141"/>
      <c r="I29" s="141">
        <f>SUM(I19:I28)</f>
        <v>49391.24792</v>
      </c>
      <c r="J29" s="141"/>
      <c r="K29" s="50"/>
    </row>
    <row r="30" spans="1:10" ht="23.25" customHeight="1">
      <c r="A30" s="150"/>
      <c r="B30" s="135"/>
      <c r="C30" s="135"/>
      <c r="D30" s="135"/>
      <c r="E30" s="137"/>
      <c r="F30" s="135"/>
      <c r="G30" s="135"/>
      <c r="H30" s="135"/>
      <c r="I30" s="135"/>
      <c r="J30" s="137"/>
    </row>
    <row r="31" spans="1:11" ht="23.25" customHeight="1">
      <c r="A31" s="153" t="s">
        <v>403</v>
      </c>
      <c r="B31" s="135"/>
      <c r="C31" s="135"/>
      <c r="D31" s="135"/>
      <c r="E31" s="135"/>
      <c r="F31" s="135"/>
      <c r="G31" s="135"/>
      <c r="H31" s="135"/>
      <c r="I31" s="135"/>
      <c r="J31" s="137"/>
      <c r="K31" s="50"/>
    </row>
    <row r="32" spans="1:10" ht="34.5" customHeight="1">
      <c r="A32" s="151" t="s">
        <v>404</v>
      </c>
      <c r="B32" s="137"/>
      <c r="C32" s="137"/>
      <c r="D32" s="137"/>
      <c r="E32" s="137">
        <f>B32+C32+D32</f>
        <v>0</v>
      </c>
      <c r="F32" s="137"/>
      <c r="G32" s="137"/>
      <c r="H32" s="137"/>
      <c r="I32" s="137"/>
      <c r="J32" s="137"/>
    </row>
    <row r="33" spans="1:12" ht="27" customHeight="1">
      <c r="A33" s="151" t="s">
        <v>405</v>
      </c>
      <c r="B33" s="137"/>
      <c r="C33" s="137"/>
      <c r="D33" s="137"/>
      <c r="E33" s="137">
        <f>B33+C33+D33</f>
        <v>0</v>
      </c>
      <c r="F33" s="137"/>
      <c r="G33" s="137"/>
      <c r="H33" s="137"/>
      <c r="I33" s="137"/>
      <c r="J33" s="137"/>
      <c r="L33" s="50"/>
    </row>
    <row r="34" spans="1:11" ht="34.5" customHeight="1">
      <c r="A34" s="151" t="s">
        <v>406</v>
      </c>
      <c r="B34" s="137">
        <v>1980323.4</v>
      </c>
      <c r="C34" s="137"/>
      <c r="D34" s="137"/>
      <c r="E34" s="137">
        <f>B34+C34+D34</f>
        <v>1980323.4</v>
      </c>
      <c r="F34" s="137">
        <f>B34/1000</f>
        <v>1980.3234</v>
      </c>
      <c r="G34" s="137"/>
      <c r="H34" s="137"/>
      <c r="I34" s="137">
        <f>2491989.8/1000</f>
        <v>2491.9898</v>
      </c>
      <c r="J34" s="137"/>
      <c r="K34" s="50"/>
    </row>
    <row r="35" spans="1:11" ht="34.5" customHeight="1">
      <c r="A35" s="154" t="s">
        <v>407</v>
      </c>
      <c r="B35" s="137"/>
      <c r="C35" s="137"/>
      <c r="D35" s="137"/>
      <c r="E35" s="137">
        <f>B35+C35+D35</f>
        <v>0</v>
      </c>
      <c r="F35" s="137"/>
      <c r="G35" s="137"/>
      <c r="H35" s="137"/>
      <c r="I35" s="137"/>
      <c r="J35" s="137"/>
      <c r="K35" s="50"/>
    </row>
    <row r="36" spans="1:11" ht="23.25" customHeight="1" thickBot="1">
      <c r="A36" s="152" t="s">
        <v>402</v>
      </c>
      <c r="B36" s="141">
        <f>SUM(B32:B35)</f>
        <v>1980323.4</v>
      </c>
      <c r="C36" s="141">
        <f>SUM(C32:C35)</f>
        <v>0</v>
      </c>
      <c r="D36" s="141">
        <f>SUM(D32:D35)</f>
        <v>0</v>
      </c>
      <c r="E36" s="141">
        <f>SUM(E32:E35)</f>
        <v>1980323.4</v>
      </c>
      <c r="F36" s="141">
        <f>SUM(F32:F35)</f>
        <v>1980.3234</v>
      </c>
      <c r="G36" s="141"/>
      <c r="H36" s="141"/>
      <c r="I36" s="141">
        <f>SUM(I32:I35)</f>
        <v>2491.9898</v>
      </c>
      <c r="J36" s="141"/>
      <c r="K36" s="50"/>
    </row>
    <row r="37" spans="1:11" ht="23.2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7"/>
      <c r="K37" s="50"/>
    </row>
    <row r="38" spans="1:11" ht="23.25" customHeight="1">
      <c r="A38" s="153" t="s">
        <v>408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50"/>
    </row>
    <row r="39" spans="1:10" ht="33" customHeight="1">
      <c r="A39" s="153" t="s">
        <v>409</v>
      </c>
      <c r="B39" s="137">
        <f>B16+B29-B36</f>
        <v>225012290.38</v>
      </c>
      <c r="C39" s="137">
        <f>C16+C29-C36</f>
        <v>144468950.28999996</v>
      </c>
      <c r="D39" s="137">
        <f>D16+D29-D36</f>
        <v>143670064.16000006</v>
      </c>
      <c r="E39" s="137">
        <f>E16+E29-E36</f>
        <v>513151304.83000034</v>
      </c>
      <c r="F39" s="137">
        <f>F16+F29-F36</f>
        <v>280965.99017999996</v>
      </c>
      <c r="G39" s="137"/>
      <c r="H39" s="137"/>
      <c r="I39" s="137">
        <f>I16+I29-I36</f>
        <v>365377.6484300003</v>
      </c>
      <c r="J39" s="137"/>
    </row>
    <row r="40" spans="1:10" ht="23.25" customHeight="1">
      <c r="A40" s="155"/>
      <c r="B40" s="135"/>
      <c r="C40" s="135"/>
      <c r="D40" s="135"/>
      <c r="E40" s="135"/>
      <c r="F40" s="135"/>
      <c r="G40" s="135"/>
      <c r="H40" s="135"/>
      <c r="I40" s="135"/>
      <c r="J40" s="137"/>
    </row>
    <row r="41" spans="1:10" ht="23.25" customHeight="1">
      <c r="A41" s="155" t="s">
        <v>410</v>
      </c>
      <c r="B41" s="137"/>
      <c r="C41" s="137"/>
      <c r="D41" s="137">
        <v>34853500</v>
      </c>
      <c r="E41" s="137">
        <f>B41+C41+D41</f>
        <v>34853500</v>
      </c>
      <c r="F41" s="137"/>
      <c r="G41" s="137"/>
      <c r="H41" s="137"/>
      <c r="I41" s="137">
        <f>E41/1000</f>
        <v>34853.5</v>
      </c>
      <c r="J41" s="137"/>
    </row>
    <row r="42" spans="1:10" ht="23.25" customHeight="1">
      <c r="A42" s="156" t="s">
        <v>411</v>
      </c>
      <c r="B42" s="137">
        <v>27623631</v>
      </c>
      <c r="C42" s="137">
        <v>27623631</v>
      </c>
      <c r="D42" s="137">
        <v>27623631</v>
      </c>
      <c r="E42" s="137">
        <f>B42+C42+D42</f>
        <v>82870893</v>
      </c>
      <c r="F42" s="137">
        <f>B42/1000</f>
        <v>27623.631</v>
      </c>
      <c r="G42" s="137"/>
      <c r="H42" s="137"/>
      <c r="I42" s="137">
        <f>E42/1000</f>
        <v>82870.893</v>
      </c>
      <c r="J42" s="137"/>
    </row>
    <row r="43" spans="1:11" ht="23.25" customHeight="1" thickBot="1">
      <c r="A43" s="157" t="s">
        <v>412</v>
      </c>
      <c r="B43" s="135"/>
      <c r="C43" s="135"/>
      <c r="D43" s="135"/>
      <c r="E43" s="135"/>
      <c r="F43" s="137"/>
      <c r="G43" s="137"/>
      <c r="H43" s="137"/>
      <c r="I43" s="137"/>
      <c r="J43" s="137"/>
      <c r="K43" s="50"/>
    </row>
    <row r="44" spans="1:11" ht="23.25" customHeight="1" thickBot="1">
      <c r="A44" s="158" t="s">
        <v>413</v>
      </c>
      <c r="B44" s="135"/>
      <c r="C44" s="135"/>
      <c r="D44" s="135"/>
      <c r="E44" s="135"/>
      <c r="F44" s="137"/>
      <c r="G44" s="137"/>
      <c r="H44" s="137"/>
      <c r="I44" s="137"/>
      <c r="J44" s="137"/>
      <c r="K44" s="50"/>
    </row>
    <row r="45" spans="1:10" ht="23.25" customHeight="1">
      <c r="A45" s="159" t="s">
        <v>414</v>
      </c>
      <c r="B45" s="141">
        <f>B39-B42</f>
        <v>197388659.38</v>
      </c>
      <c r="C45" s="141">
        <f>C39-C42</f>
        <v>116845319.28999996</v>
      </c>
      <c r="D45" s="141">
        <f>D39-D41-D42-D43-D44</f>
        <v>81192933.16000006</v>
      </c>
      <c r="E45" s="141">
        <f>E39-E41-E42</f>
        <v>395426911.83000034</v>
      </c>
      <c r="F45" s="141">
        <f>F39-F42</f>
        <v>253342.35917999997</v>
      </c>
      <c r="G45" s="141"/>
      <c r="H45" s="141"/>
      <c r="I45" s="141">
        <f>I39-I41-I42</f>
        <v>247653.2554300003</v>
      </c>
      <c r="J45" s="141"/>
    </row>
    <row r="46" spans="1:10" ht="23.25" customHeight="1" thickBot="1">
      <c r="A46" s="160" t="s">
        <v>415</v>
      </c>
      <c r="B46" s="135"/>
      <c r="C46" s="135"/>
      <c r="D46" s="135"/>
      <c r="E46" s="135"/>
      <c r="F46" s="135"/>
      <c r="G46" s="135"/>
      <c r="H46" s="135"/>
      <c r="I46" s="137"/>
      <c r="J46" s="135"/>
    </row>
    <row r="47" spans="1:11" ht="23.25" customHeight="1">
      <c r="A47" s="161"/>
      <c r="B47">
        <v>197285459.70000005</v>
      </c>
      <c r="K47" s="50">
        <f>395427-39543</f>
        <v>355884</v>
      </c>
    </row>
    <row r="48" spans="6:11" ht="23.25" customHeight="1">
      <c r="F48">
        <f>5640463+253239.16</f>
        <v>5893702.16</v>
      </c>
      <c r="K48">
        <f>355884+39543</f>
        <v>395427</v>
      </c>
    </row>
    <row r="49" spans="2:11" ht="12.75">
      <c r="B49" s="50">
        <f>B45-B47</f>
        <v>103199.67999994755</v>
      </c>
      <c r="C49" s="50"/>
      <c r="D49" s="50"/>
      <c r="K49" s="50"/>
    </row>
    <row r="50" ht="12.75">
      <c r="K50" s="5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70">
      <selection activeCell="G122" sqref="G122"/>
    </sheetView>
  </sheetViews>
  <sheetFormatPr defaultColWidth="9.00390625" defaultRowHeight="12.75" outlineLevelRow="2"/>
  <cols>
    <col min="1" max="1" width="29.25390625" style="90" customWidth="1"/>
    <col min="2" max="2" width="20.75390625" style="90" customWidth="1"/>
    <col min="3" max="3" width="20.375" style="90" customWidth="1"/>
    <col min="4" max="5" width="15.625" style="90" customWidth="1"/>
    <col min="6" max="6" width="19.125" style="90" customWidth="1"/>
    <col min="7" max="7" width="19.625" style="90" customWidth="1"/>
    <col min="8" max="8" width="9.125" style="0" customWidth="1"/>
    <col min="9" max="9" width="21.00390625" style="0" customWidth="1"/>
    <col min="10" max="10" width="20.875" style="0" customWidth="1"/>
  </cols>
  <sheetData>
    <row r="1" ht="12.75">
      <c r="A1" s="89" t="s">
        <v>189</v>
      </c>
    </row>
    <row r="2" ht="15.75">
      <c r="A2" s="91" t="s">
        <v>416</v>
      </c>
    </row>
    <row r="3" spans="1:2" ht="12.75">
      <c r="A3" s="90" t="s">
        <v>190</v>
      </c>
      <c r="B3" s="90" t="s">
        <v>191</v>
      </c>
    </row>
    <row r="4" spans="1:7" ht="12" customHeight="1">
      <c r="A4" s="195" t="s">
        <v>192</v>
      </c>
      <c r="B4" s="196" t="s">
        <v>193</v>
      </c>
      <c r="C4" s="196"/>
      <c r="D4" s="196" t="s">
        <v>194</v>
      </c>
      <c r="E4" s="196"/>
      <c r="F4" s="196" t="s">
        <v>195</v>
      </c>
      <c r="G4" s="196"/>
    </row>
    <row r="5" spans="1:7" ht="12" customHeight="1">
      <c r="A5" s="195"/>
      <c r="B5" s="87" t="s">
        <v>185</v>
      </c>
      <c r="C5" s="87" t="s">
        <v>186</v>
      </c>
      <c r="D5" s="87" t="s">
        <v>185</v>
      </c>
      <c r="E5" s="87" t="s">
        <v>186</v>
      </c>
      <c r="F5" s="87" t="s">
        <v>185</v>
      </c>
      <c r="G5" s="87" t="s">
        <v>186</v>
      </c>
    </row>
    <row r="6" spans="1:7" ht="12" customHeight="1">
      <c r="A6" s="92" t="s">
        <v>196</v>
      </c>
      <c r="B6" s="88">
        <v>1720310395.96</v>
      </c>
      <c r="C6" s="76"/>
      <c r="D6" s="88">
        <v>2643794502.03</v>
      </c>
      <c r="E6" s="88">
        <v>2724652818</v>
      </c>
      <c r="F6" s="88">
        <v>1639452079.99</v>
      </c>
      <c r="G6" s="76"/>
    </row>
    <row r="7" spans="1:7" ht="23.25" customHeight="1" outlineLevel="1">
      <c r="A7" s="93" t="s">
        <v>197</v>
      </c>
      <c r="B7" s="94">
        <v>272999.13</v>
      </c>
      <c r="C7" s="95"/>
      <c r="D7" s="94">
        <v>16765259</v>
      </c>
      <c r="E7" s="94">
        <v>15579848.65</v>
      </c>
      <c r="F7" s="94">
        <v>1458409.48</v>
      </c>
      <c r="G7" s="95"/>
    </row>
    <row r="8" spans="1:7" ht="23.25" customHeight="1" outlineLevel="1">
      <c r="A8" s="96" t="s">
        <v>198</v>
      </c>
      <c r="B8" s="97">
        <v>19156927.68</v>
      </c>
      <c r="C8" s="98"/>
      <c r="D8" s="98"/>
      <c r="E8" s="98"/>
      <c r="F8" s="97">
        <v>19156927.68</v>
      </c>
      <c r="G8" s="98"/>
    </row>
    <row r="9" spans="1:7" ht="23.25" customHeight="1" outlineLevel="2">
      <c r="A9" s="99" t="s">
        <v>199</v>
      </c>
      <c r="B9" s="94">
        <v>19156927.68</v>
      </c>
      <c r="C9" s="95"/>
      <c r="D9" s="95"/>
      <c r="E9" s="95"/>
      <c r="F9" s="94">
        <v>19156927.68</v>
      </c>
      <c r="G9" s="95"/>
    </row>
    <row r="10" spans="1:7" ht="23.25" customHeight="1" outlineLevel="1">
      <c r="A10" s="96" t="s">
        <v>200</v>
      </c>
      <c r="B10" s="97">
        <v>1700880469.15</v>
      </c>
      <c r="C10" s="98"/>
      <c r="D10" s="97">
        <v>2627029243.03</v>
      </c>
      <c r="E10" s="97">
        <v>2709072969.35</v>
      </c>
      <c r="F10" s="97">
        <v>1618836742.8300002</v>
      </c>
      <c r="G10" s="98"/>
    </row>
    <row r="11" spans="1:7" ht="23.25" customHeight="1" outlineLevel="2">
      <c r="A11" s="99" t="s">
        <v>201</v>
      </c>
      <c r="B11" s="94">
        <v>1700880469.15</v>
      </c>
      <c r="C11" s="95"/>
      <c r="D11" s="94">
        <v>2627029243.03</v>
      </c>
      <c r="E11" s="94">
        <v>2709072969.35</v>
      </c>
      <c r="F11" s="94">
        <v>1618836742.8300002</v>
      </c>
      <c r="G11" s="95"/>
    </row>
    <row r="12" spans="1:10" ht="23.25" customHeight="1">
      <c r="A12" s="92" t="s">
        <v>202</v>
      </c>
      <c r="B12" s="88">
        <v>218607842.51</v>
      </c>
      <c r="C12" s="76"/>
      <c r="D12" s="88">
        <v>2814496115.06</v>
      </c>
      <c r="E12" s="88">
        <v>2753690117.55</v>
      </c>
      <c r="F12" s="88">
        <v>279413840.02</v>
      </c>
      <c r="G12" s="76"/>
      <c r="J12" s="50">
        <f>F6</f>
        <v>1639452079.99</v>
      </c>
    </row>
    <row r="13" spans="1:7" ht="23.25" customHeight="1" outlineLevel="1">
      <c r="A13" s="93" t="s">
        <v>203</v>
      </c>
      <c r="B13" s="94">
        <v>17516139.74</v>
      </c>
      <c r="C13" s="95"/>
      <c r="D13" s="94">
        <v>12086574.99</v>
      </c>
      <c r="E13" s="94">
        <v>7129793.14</v>
      </c>
      <c r="F13" s="94">
        <v>22472921.59</v>
      </c>
      <c r="G13" s="95"/>
    </row>
    <row r="14" spans="1:7" ht="23.25" customHeight="1" outlineLevel="1">
      <c r="A14" s="93" t="s">
        <v>204</v>
      </c>
      <c r="B14" s="95"/>
      <c r="C14" s="95"/>
      <c r="D14" s="94">
        <v>34296</v>
      </c>
      <c r="E14" s="94">
        <v>34296</v>
      </c>
      <c r="F14" s="95"/>
      <c r="G14" s="95"/>
    </row>
    <row r="15" spans="1:7" ht="34.5" customHeight="1" outlineLevel="1">
      <c r="A15" s="96" t="s">
        <v>205</v>
      </c>
      <c r="B15" s="97">
        <v>204392277.75</v>
      </c>
      <c r="C15" s="98"/>
      <c r="D15" s="97">
        <v>2714336754.41</v>
      </c>
      <c r="E15" s="97">
        <v>2661151031.72</v>
      </c>
      <c r="F15" s="97">
        <v>257578000.44</v>
      </c>
      <c r="G15" s="98"/>
    </row>
    <row r="16" spans="1:7" ht="34.5" customHeight="1" outlineLevel="2">
      <c r="A16" s="99" t="s">
        <v>206</v>
      </c>
      <c r="B16" s="94">
        <v>204392277.75</v>
      </c>
      <c r="C16" s="95"/>
      <c r="D16" s="94">
        <v>2714336754.41</v>
      </c>
      <c r="E16" s="94">
        <v>2661151031.72</v>
      </c>
      <c r="F16" s="94">
        <v>257578000.44</v>
      </c>
      <c r="G16" s="95"/>
    </row>
    <row r="17" spans="1:7" ht="34.5" customHeight="1" outlineLevel="1">
      <c r="A17" s="96" t="s">
        <v>207</v>
      </c>
      <c r="B17" s="97">
        <v>1351187.53</v>
      </c>
      <c r="C17" s="98"/>
      <c r="D17" s="97">
        <v>13560404.95</v>
      </c>
      <c r="E17" s="97">
        <v>13960206.27</v>
      </c>
      <c r="F17" s="97">
        <v>951386.21</v>
      </c>
      <c r="G17" s="98"/>
    </row>
    <row r="18" spans="1:7" ht="34.5" customHeight="1" outlineLevel="2">
      <c r="A18" s="99" t="s">
        <v>208</v>
      </c>
      <c r="B18" s="94">
        <v>1200341.61</v>
      </c>
      <c r="C18" s="95"/>
      <c r="D18" s="94">
        <v>13487065.95</v>
      </c>
      <c r="E18" s="94">
        <v>13941939.07</v>
      </c>
      <c r="F18" s="94">
        <v>745468.49</v>
      </c>
      <c r="G18" s="95"/>
    </row>
    <row r="19" spans="1:7" ht="34.5" customHeight="1" outlineLevel="2">
      <c r="A19" s="99" t="s">
        <v>209</v>
      </c>
      <c r="B19" s="94">
        <v>150845.92</v>
      </c>
      <c r="C19" s="95"/>
      <c r="D19" s="101">
        <v>-8718</v>
      </c>
      <c r="E19" s="101">
        <v>-63789.8</v>
      </c>
      <c r="F19" s="94">
        <v>205917.72</v>
      </c>
      <c r="G19" s="95"/>
    </row>
    <row r="20" spans="1:7" ht="34.5" customHeight="1" outlineLevel="2">
      <c r="A20" s="99" t="s">
        <v>210</v>
      </c>
      <c r="B20" s="95"/>
      <c r="C20" s="95"/>
      <c r="D20" s="94">
        <v>82057</v>
      </c>
      <c r="E20" s="94">
        <v>82057</v>
      </c>
      <c r="F20" s="95"/>
      <c r="G20" s="95"/>
    </row>
    <row r="21" spans="1:7" ht="23.25" customHeight="1" outlineLevel="1">
      <c r="A21" s="93" t="s">
        <v>211</v>
      </c>
      <c r="B21" s="94">
        <v>24581809.39</v>
      </c>
      <c r="C21" s="95"/>
      <c r="D21" s="94">
        <v>74478084.71</v>
      </c>
      <c r="E21" s="94">
        <v>71414790.42</v>
      </c>
      <c r="F21" s="94">
        <v>27645103.68</v>
      </c>
      <c r="G21" s="95"/>
    </row>
    <row r="22" spans="1:7" ht="23.25" customHeight="1" outlineLevel="2">
      <c r="A22" s="99" t="s">
        <v>211</v>
      </c>
      <c r="B22" s="94">
        <v>12821531.16</v>
      </c>
      <c r="C22" s="95"/>
      <c r="D22" s="94">
        <v>71404338.24</v>
      </c>
      <c r="E22" s="94">
        <v>71414790.7</v>
      </c>
      <c r="F22" s="94">
        <v>12811078.7</v>
      </c>
      <c r="G22" s="95"/>
    </row>
    <row r="23" spans="1:7" ht="23.25" customHeight="1" outlineLevel="2">
      <c r="A23" s="99" t="s">
        <v>365</v>
      </c>
      <c r="B23" s="94">
        <v>9372119.23</v>
      </c>
      <c r="C23" s="95"/>
      <c r="D23" s="94">
        <v>3073746.47</v>
      </c>
      <c r="E23" s="95"/>
      <c r="F23" s="94">
        <v>12445865.7</v>
      </c>
      <c r="G23" s="95"/>
    </row>
    <row r="24" spans="1:7" ht="23.25" customHeight="1" outlineLevel="2">
      <c r="A24" s="99" t="s">
        <v>212</v>
      </c>
      <c r="B24" s="94">
        <v>2388159</v>
      </c>
      <c r="C24" s="95"/>
      <c r="D24" s="95"/>
      <c r="E24" s="118">
        <v>-0.28</v>
      </c>
      <c r="F24" s="94">
        <v>2388159.28</v>
      </c>
      <c r="G24" s="95"/>
    </row>
    <row r="25" spans="1:7" ht="23.25" customHeight="1" outlineLevel="1">
      <c r="A25" s="96" t="s">
        <v>213</v>
      </c>
      <c r="B25" s="98"/>
      <c r="C25" s="97">
        <v>29233571.9</v>
      </c>
      <c r="D25" s="98"/>
      <c r="E25" s="98"/>
      <c r="F25" s="98"/>
      <c r="G25" s="97">
        <v>29233571.9</v>
      </c>
    </row>
    <row r="26" spans="1:7" ht="57" customHeight="1" outlineLevel="2">
      <c r="A26" s="99" t="s">
        <v>356</v>
      </c>
      <c r="B26" s="95"/>
      <c r="C26" s="94">
        <v>22769018.21</v>
      </c>
      <c r="D26" s="95"/>
      <c r="E26" s="95"/>
      <c r="F26" s="95"/>
      <c r="G26" s="94">
        <v>22769018.21</v>
      </c>
    </row>
    <row r="27" spans="1:7" ht="57" customHeight="1" outlineLevel="2">
      <c r="A27" s="99" t="s">
        <v>357</v>
      </c>
      <c r="B27" s="95"/>
      <c r="C27" s="94">
        <v>6464553.69</v>
      </c>
      <c r="D27" s="95"/>
      <c r="E27" s="95"/>
      <c r="F27" s="95"/>
      <c r="G27" s="94">
        <v>6464553.69</v>
      </c>
    </row>
    <row r="28" spans="1:7" ht="12" customHeight="1">
      <c r="A28" s="92" t="s">
        <v>214</v>
      </c>
      <c r="B28" s="88">
        <v>209302910.32</v>
      </c>
      <c r="C28" s="76"/>
      <c r="D28" s="88">
        <v>845010017.17</v>
      </c>
      <c r="E28" s="88">
        <v>810587400.8</v>
      </c>
      <c r="F28" s="88">
        <v>243725526.69</v>
      </c>
      <c r="G28" s="76"/>
    </row>
    <row r="29" spans="1:7" ht="12" customHeight="1" outlineLevel="1">
      <c r="A29" s="96" t="s">
        <v>215</v>
      </c>
      <c r="B29" s="97">
        <v>209259712.67</v>
      </c>
      <c r="C29" s="98"/>
      <c r="D29" s="97">
        <v>94132569.66</v>
      </c>
      <c r="E29" s="97">
        <v>59746837.71</v>
      </c>
      <c r="F29" s="97">
        <v>243645444.62</v>
      </c>
      <c r="G29" s="98"/>
    </row>
    <row r="30" spans="1:7" ht="12" customHeight="1" outlineLevel="2">
      <c r="A30" s="99" t="s">
        <v>216</v>
      </c>
      <c r="B30" s="94">
        <v>176712696.49</v>
      </c>
      <c r="C30" s="95"/>
      <c r="D30" s="94">
        <v>16831586.68</v>
      </c>
      <c r="E30" s="94">
        <v>18762824.88</v>
      </c>
      <c r="F30" s="94">
        <v>174781458.29</v>
      </c>
      <c r="G30" s="95"/>
    </row>
    <row r="31" spans="1:7" ht="12" customHeight="1" outlineLevel="2">
      <c r="A31" s="99" t="s">
        <v>217</v>
      </c>
      <c r="B31" s="94">
        <v>2898906.65</v>
      </c>
      <c r="C31" s="95"/>
      <c r="D31" s="94">
        <v>66109285.06</v>
      </c>
      <c r="E31" s="94">
        <v>33608894.27</v>
      </c>
      <c r="F31" s="94">
        <v>35399297.44</v>
      </c>
      <c r="G31" s="95"/>
    </row>
    <row r="32" spans="1:7" ht="12" customHeight="1" outlineLevel="2">
      <c r="A32" s="99" t="s">
        <v>218</v>
      </c>
      <c r="B32" s="94">
        <v>8900605.9</v>
      </c>
      <c r="C32" s="95"/>
      <c r="D32" s="95"/>
      <c r="E32" s="94">
        <v>2702505.28</v>
      </c>
      <c r="F32" s="94">
        <v>6198100.62</v>
      </c>
      <c r="G32" s="95"/>
    </row>
    <row r="33" spans="1:7" ht="23.25" customHeight="1" outlineLevel="2">
      <c r="A33" s="99" t="s">
        <v>219</v>
      </c>
      <c r="B33" s="94">
        <v>13471238.32</v>
      </c>
      <c r="C33" s="95"/>
      <c r="D33" s="94">
        <v>345121.92</v>
      </c>
      <c r="E33" s="94">
        <v>332726.42</v>
      </c>
      <c r="F33" s="94">
        <v>13483633.82</v>
      </c>
      <c r="G33" s="95"/>
    </row>
    <row r="34" spans="1:7" ht="23.25" customHeight="1" outlineLevel="2">
      <c r="A34" s="99" t="s">
        <v>220</v>
      </c>
      <c r="B34" s="94">
        <v>15917854.4</v>
      </c>
      <c r="C34" s="95"/>
      <c r="D34" s="94">
        <v>10846576</v>
      </c>
      <c r="E34" s="94">
        <v>4339886.86</v>
      </c>
      <c r="F34" s="94">
        <v>22424543.54</v>
      </c>
      <c r="G34" s="95"/>
    </row>
    <row r="35" spans="1:7" ht="23.25" customHeight="1" outlineLevel="2">
      <c r="A35" s="99" t="s">
        <v>221</v>
      </c>
      <c r="B35" s="101">
        <v>-8641589.09</v>
      </c>
      <c r="C35" s="95"/>
      <c r="D35" s="95"/>
      <c r="E35" s="95"/>
      <c r="F35" s="101">
        <v>-8641589.09</v>
      </c>
      <c r="G35" s="95"/>
    </row>
    <row r="36" spans="1:7" ht="12" customHeight="1" outlineLevel="1">
      <c r="A36" s="93" t="s">
        <v>222</v>
      </c>
      <c r="B36" s="95"/>
      <c r="C36" s="95"/>
      <c r="D36" s="94">
        <v>750512578</v>
      </c>
      <c r="E36" s="94">
        <v>750512578</v>
      </c>
      <c r="F36" s="95"/>
      <c r="G36" s="95"/>
    </row>
    <row r="37" spans="1:7" ht="23.25" customHeight="1" outlineLevel="2">
      <c r="A37" s="99" t="s">
        <v>223</v>
      </c>
      <c r="B37" s="95"/>
      <c r="C37" s="95"/>
      <c r="D37" s="94">
        <v>750512578</v>
      </c>
      <c r="E37" s="94">
        <v>750512578</v>
      </c>
      <c r="F37" s="95"/>
      <c r="G37" s="95"/>
    </row>
    <row r="38" spans="1:7" ht="12" customHeight="1" outlineLevel="1">
      <c r="A38" s="93" t="s">
        <v>224</v>
      </c>
      <c r="B38" s="94">
        <v>43197.65</v>
      </c>
      <c r="C38" s="95"/>
      <c r="D38" s="94">
        <v>364869.51</v>
      </c>
      <c r="E38" s="94">
        <v>327985.09</v>
      </c>
      <c r="F38" s="94">
        <v>80082.07</v>
      </c>
      <c r="G38" s="95"/>
    </row>
    <row r="39" spans="1:7" ht="12" customHeight="1">
      <c r="A39" s="92" t="s">
        <v>225</v>
      </c>
      <c r="B39" s="88">
        <v>284516047.67</v>
      </c>
      <c r="C39" s="76"/>
      <c r="D39" s="88">
        <v>118572539.38</v>
      </c>
      <c r="E39" s="88">
        <v>279233381.11</v>
      </c>
      <c r="F39" s="88">
        <v>123855205.94</v>
      </c>
      <c r="G39" s="76"/>
    </row>
    <row r="40" spans="1:7" ht="23.25" customHeight="1" outlineLevel="1">
      <c r="A40" s="93" t="s">
        <v>226</v>
      </c>
      <c r="B40" s="94">
        <v>46123063.79</v>
      </c>
      <c r="C40" s="95"/>
      <c r="D40" s="95"/>
      <c r="E40" s="95"/>
      <c r="F40" s="94">
        <v>46123063.79</v>
      </c>
      <c r="G40" s="95"/>
    </row>
    <row r="41" spans="1:7" ht="23.25" customHeight="1" outlineLevel="1">
      <c r="A41" s="96" t="s">
        <v>227</v>
      </c>
      <c r="B41" s="97">
        <v>238253653.51</v>
      </c>
      <c r="C41" s="98"/>
      <c r="D41" s="97">
        <v>117340958.83</v>
      </c>
      <c r="E41" s="97">
        <v>279229054.11</v>
      </c>
      <c r="F41" s="97">
        <v>76365558.23</v>
      </c>
      <c r="G41" s="98"/>
    </row>
    <row r="42" spans="1:7" ht="23.25" customHeight="1" outlineLevel="2">
      <c r="A42" s="103" t="s">
        <v>227</v>
      </c>
      <c r="B42" s="97">
        <v>615840</v>
      </c>
      <c r="C42" s="98"/>
      <c r="D42" s="97">
        <v>14850</v>
      </c>
      <c r="E42" s="98"/>
      <c r="F42" s="97">
        <v>630690</v>
      </c>
      <c r="G42" s="98"/>
    </row>
    <row r="43" spans="1:7" ht="23.25" customHeight="1" outlineLevel="2">
      <c r="A43" s="99" t="s">
        <v>228</v>
      </c>
      <c r="B43" s="94">
        <v>237637813.51</v>
      </c>
      <c r="C43" s="95"/>
      <c r="D43" s="94">
        <v>117326108.83</v>
      </c>
      <c r="E43" s="94">
        <v>279229054.11</v>
      </c>
      <c r="F43" s="94">
        <v>75734868.23</v>
      </c>
      <c r="G43" s="95"/>
    </row>
    <row r="44" spans="1:7" ht="34.5" customHeight="1" outlineLevel="1">
      <c r="A44" s="93" t="s">
        <v>229</v>
      </c>
      <c r="B44" s="94">
        <v>139330.37</v>
      </c>
      <c r="C44" s="95"/>
      <c r="D44" s="94">
        <v>1231580.55</v>
      </c>
      <c r="E44" s="94">
        <v>4327</v>
      </c>
      <c r="F44" s="94">
        <v>1366583.92</v>
      </c>
      <c r="G44" s="95"/>
    </row>
    <row r="45" spans="1:9" ht="23.25" customHeight="1">
      <c r="A45" s="92" t="s">
        <v>230</v>
      </c>
      <c r="B45" s="88">
        <v>324325957.8</v>
      </c>
      <c r="C45" s="76"/>
      <c r="D45" s="88">
        <v>1148788577.07</v>
      </c>
      <c r="E45" s="88">
        <v>1220941321.9299998</v>
      </c>
      <c r="F45" s="88">
        <v>252173212.94</v>
      </c>
      <c r="G45" s="76"/>
      <c r="I45">
        <f>609319-76366</f>
        <v>532953</v>
      </c>
    </row>
    <row r="46" spans="1:7" ht="23.25" customHeight="1" outlineLevel="1">
      <c r="A46" s="93" t="s">
        <v>231</v>
      </c>
      <c r="B46" s="94">
        <v>316240122.91</v>
      </c>
      <c r="C46" s="95"/>
      <c r="D46" s="94">
        <v>1146486969.07</v>
      </c>
      <c r="E46" s="94">
        <v>1214631886.01</v>
      </c>
      <c r="F46" s="94">
        <v>248095205.97</v>
      </c>
      <c r="G46" s="95"/>
    </row>
    <row r="47" spans="1:7" ht="57" customHeight="1" outlineLevel="2">
      <c r="A47" s="99" t="s">
        <v>232</v>
      </c>
      <c r="B47" s="94">
        <v>305345004.42</v>
      </c>
      <c r="C47" s="95"/>
      <c r="D47" s="94">
        <v>1076085750.88</v>
      </c>
      <c r="E47" s="94">
        <v>1159029217.7500002</v>
      </c>
      <c r="F47" s="94">
        <v>222401537.55</v>
      </c>
      <c r="G47" s="95"/>
    </row>
    <row r="48" spans="1:7" ht="57" customHeight="1" outlineLevel="2">
      <c r="A48" s="99" t="s">
        <v>233</v>
      </c>
      <c r="B48" s="94">
        <v>2461902.8</v>
      </c>
      <c r="C48" s="95"/>
      <c r="D48" s="94">
        <v>1779600</v>
      </c>
      <c r="E48" s="94">
        <v>1779600</v>
      </c>
      <c r="F48" s="94">
        <v>2461902.8</v>
      </c>
      <c r="G48" s="95"/>
    </row>
    <row r="49" spans="1:7" ht="57" customHeight="1" outlineLevel="2">
      <c r="A49" s="99" t="s">
        <v>234</v>
      </c>
      <c r="B49" s="94">
        <v>8433215.69</v>
      </c>
      <c r="C49" s="95"/>
      <c r="D49" s="94">
        <v>68621618.19</v>
      </c>
      <c r="E49" s="94">
        <v>53823068.26</v>
      </c>
      <c r="F49" s="94">
        <v>23231765.62</v>
      </c>
      <c r="G49" s="95"/>
    </row>
    <row r="50" spans="1:7" ht="23.25" customHeight="1" outlineLevel="1">
      <c r="A50" s="93" t="s">
        <v>235</v>
      </c>
      <c r="B50" s="94">
        <v>8085834.89</v>
      </c>
      <c r="C50" s="95"/>
      <c r="D50" s="94">
        <v>2301608</v>
      </c>
      <c r="E50" s="94">
        <v>6309435.92</v>
      </c>
      <c r="F50" s="94">
        <v>4078006.97</v>
      </c>
      <c r="G50" s="95"/>
    </row>
    <row r="51" spans="1:7" ht="23.25" customHeight="1">
      <c r="A51" s="92" t="s">
        <v>236</v>
      </c>
      <c r="B51" s="88">
        <v>110193231.46</v>
      </c>
      <c r="C51" s="76"/>
      <c r="D51" s="88">
        <v>716792.73</v>
      </c>
      <c r="E51" s="88">
        <v>13809921.29</v>
      </c>
      <c r="F51" s="88">
        <v>97100102.9</v>
      </c>
      <c r="G51" s="76"/>
    </row>
    <row r="52" spans="1:7" ht="23.25" customHeight="1" outlineLevel="1">
      <c r="A52" s="93" t="s">
        <v>237</v>
      </c>
      <c r="B52" s="94">
        <v>110193231.46</v>
      </c>
      <c r="C52" s="95"/>
      <c r="D52" s="94">
        <v>716792.73</v>
      </c>
      <c r="E52" s="94">
        <v>13809921.29</v>
      </c>
      <c r="F52" s="94">
        <v>97100102.9</v>
      </c>
      <c r="G52" s="95"/>
    </row>
    <row r="53" spans="1:7" ht="23.25" customHeight="1" outlineLevel="2">
      <c r="A53" s="99" t="s">
        <v>238</v>
      </c>
      <c r="B53" s="94">
        <v>110193231.46</v>
      </c>
      <c r="C53" s="95"/>
      <c r="D53" s="94">
        <v>716792.73</v>
      </c>
      <c r="E53" s="94">
        <v>13809921.29</v>
      </c>
      <c r="F53" s="94">
        <v>97100102.9</v>
      </c>
      <c r="G53" s="95"/>
    </row>
    <row r="54" spans="1:7" ht="12" customHeight="1">
      <c r="A54" s="92" t="s">
        <v>239</v>
      </c>
      <c r="B54" s="88">
        <v>22195987908.519997</v>
      </c>
      <c r="C54" s="76"/>
      <c r="D54" s="88">
        <v>2895134</v>
      </c>
      <c r="E54" s="88">
        <v>318173517.4</v>
      </c>
      <c r="F54" s="88">
        <v>21880709525.12</v>
      </c>
      <c r="G54" s="76"/>
    </row>
    <row r="55" spans="1:7" ht="23.25" customHeight="1" outlineLevel="1">
      <c r="A55" s="96" t="s">
        <v>240</v>
      </c>
      <c r="B55" s="97">
        <v>115595496021.02</v>
      </c>
      <c r="C55" s="98"/>
      <c r="D55" s="97">
        <v>2129600</v>
      </c>
      <c r="E55" s="97">
        <v>2745857.4</v>
      </c>
      <c r="F55" s="97">
        <v>115594879763.62001</v>
      </c>
      <c r="G55" s="98"/>
    </row>
    <row r="56" spans="1:7" ht="12" customHeight="1" outlineLevel="2">
      <c r="A56" s="99" t="s">
        <v>241</v>
      </c>
      <c r="B56" s="94">
        <v>1972608577.12</v>
      </c>
      <c r="C56" s="95"/>
      <c r="D56" s="95"/>
      <c r="E56" s="95"/>
      <c r="F56" s="94">
        <v>1972608577.12</v>
      </c>
      <c r="G56" s="95"/>
    </row>
    <row r="57" spans="1:7" ht="23.25" customHeight="1" outlineLevel="2">
      <c r="A57" s="99" t="s">
        <v>242</v>
      </c>
      <c r="B57" s="94">
        <v>113053963683.3</v>
      </c>
      <c r="C57" s="95"/>
      <c r="D57" s="94">
        <v>350000</v>
      </c>
      <c r="E57" s="94">
        <v>2745857.4</v>
      </c>
      <c r="F57" s="94">
        <v>113051567825.90001</v>
      </c>
      <c r="G57" s="95"/>
    </row>
    <row r="58" spans="1:7" ht="12" customHeight="1" outlineLevel="2">
      <c r="A58" s="99" t="s">
        <v>243</v>
      </c>
      <c r="B58" s="94">
        <v>364394962.88</v>
      </c>
      <c r="C58" s="95"/>
      <c r="D58" s="95"/>
      <c r="E58" s="95"/>
      <c r="F58" s="94">
        <v>364394962.88</v>
      </c>
      <c r="G58" s="95"/>
    </row>
    <row r="59" spans="1:7" ht="12" customHeight="1" outlineLevel="2">
      <c r="A59" s="99" t="s">
        <v>244</v>
      </c>
      <c r="B59" s="94">
        <v>204528797.72</v>
      </c>
      <c r="C59" s="95"/>
      <c r="D59" s="94">
        <v>1779600</v>
      </c>
      <c r="E59" s="95"/>
      <c r="F59" s="94">
        <v>206308397.72</v>
      </c>
      <c r="G59" s="95"/>
    </row>
    <row r="60" spans="1:7" ht="23.25" customHeight="1" outlineLevel="1">
      <c r="A60" s="96" t="s">
        <v>245</v>
      </c>
      <c r="B60" s="98"/>
      <c r="C60" s="97">
        <v>93399508112.5</v>
      </c>
      <c r="D60" s="97">
        <v>765534</v>
      </c>
      <c r="E60" s="97">
        <v>315427660</v>
      </c>
      <c r="F60" s="98"/>
      <c r="G60" s="97">
        <v>93714170238.50002</v>
      </c>
    </row>
    <row r="61" spans="1:7" ht="23.25" customHeight="1" outlineLevel="2">
      <c r="A61" s="99" t="s">
        <v>246</v>
      </c>
      <c r="B61" s="95"/>
      <c r="C61" s="94">
        <v>1108046464.26</v>
      </c>
      <c r="D61" s="95"/>
      <c r="E61" s="94">
        <v>10263069</v>
      </c>
      <c r="F61" s="95"/>
      <c r="G61" s="94">
        <v>1118309533.26</v>
      </c>
    </row>
    <row r="62" spans="1:7" ht="34.5" customHeight="1" outlineLevel="2">
      <c r="A62" s="99" t="s">
        <v>247</v>
      </c>
      <c r="B62" s="95"/>
      <c r="C62" s="94">
        <v>92061093151.36</v>
      </c>
      <c r="D62" s="94">
        <v>765534</v>
      </c>
      <c r="E62" s="94">
        <v>288046904</v>
      </c>
      <c r="F62" s="95"/>
      <c r="G62" s="94">
        <v>92348374521.36</v>
      </c>
    </row>
    <row r="63" spans="1:7" ht="23.25" customHeight="1" outlineLevel="2">
      <c r="A63" s="99" t="s">
        <v>248</v>
      </c>
      <c r="B63" s="95"/>
      <c r="C63" s="94">
        <v>149088179.92</v>
      </c>
      <c r="D63" s="95"/>
      <c r="E63" s="94">
        <v>10430299</v>
      </c>
      <c r="F63" s="95"/>
      <c r="G63" s="94">
        <v>159518478.92</v>
      </c>
    </row>
    <row r="64" spans="1:7" ht="23.25" customHeight="1" outlineLevel="2">
      <c r="A64" s="99" t="s">
        <v>249</v>
      </c>
      <c r="B64" s="95"/>
      <c r="C64" s="94">
        <v>81280316.96</v>
      </c>
      <c r="D64" s="95"/>
      <c r="E64" s="94">
        <v>6687388</v>
      </c>
      <c r="F64" s="95"/>
      <c r="G64" s="94">
        <v>87967704.96</v>
      </c>
    </row>
    <row r="65" spans="1:7" ht="12" customHeight="1">
      <c r="A65" s="92" t="s">
        <v>250</v>
      </c>
      <c r="B65" s="88">
        <v>109033556.93</v>
      </c>
      <c r="C65" s="76"/>
      <c r="D65" s="88">
        <v>396000</v>
      </c>
      <c r="E65" s="88">
        <v>5564586.96</v>
      </c>
      <c r="F65" s="88">
        <v>103864969.97</v>
      </c>
      <c r="G65" s="76"/>
    </row>
    <row r="66" spans="1:7" ht="23.25" customHeight="1" outlineLevel="1">
      <c r="A66" s="96" t="s">
        <v>251</v>
      </c>
      <c r="B66" s="97">
        <v>150499913.18</v>
      </c>
      <c r="C66" s="98"/>
      <c r="D66" s="97">
        <v>396000</v>
      </c>
      <c r="E66" s="98"/>
      <c r="F66" s="97">
        <v>150895913.18</v>
      </c>
      <c r="G66" s="98"/>
    </row>
    <row r="67" spans="1:7" ht="23.25" customHeight="1" outlineLevel="2">
      <c r="A67" s="103" t="s">
        <v>251</v>
      </c>
      <c r="B67" s="98"/>
      <c r="C67" s="98"/>
      <c r="D67" s="97">
        <v>396000</v>
      </c>
      <c r="E67" s="98"/>
      <c r="F67" s="97">
        <v>396000</v>
      </c>
      <c r="G67" s="98"/>
    </row>
    <row r="68" spans="1:7" ht="23.25" customHeight="1" outlineLevel="2">
      <c r="A68" s="99" t="s">
        <v>252</v>
      </c>
      <c r="B68" s="94">
        <v>140333862.78</v>
      </c>
      <c r="C68" s="95"/>
      <c r="D68" s="95"/>
      <c r="E68" s="95"/>
      <c r="F68" s="94">
        <v>140333862.78</v>
      </c>
      <c r="G68" s="95"/>
    </row>
    <row r="69" spans="1:7" ht="12" customHeight="1" outlineLevel="2">
      <c r="A69" s="99" t="s">
        <v>253</v>
      </c>
      <c r="B69" s="94">
        <v>4272845.04</v>
      </c>
      <c r="C69" s="95"/>
      <c r="D69" s="95"/>
      <c r="E69" s="95"/>
      <c r="F69" s="94">
        <v>4272845.04</v>
      </c>
      <c r="G69" s="95"/>
    </row>
    <row r="70" spans="1:7" ht="23.25" customHeight="1" outlineLevel="2">
      <c r="A70" s="99" t="s">
        <v>254</v>
      </c>
      <c r="B70" s="94">
        <v>5893205.36</v>
      </c>
      <c r="C70" s="95"/>
      <c r="D70" s="95"/>
      <c r="E70" s="95"/>
      <c r="F70" s="94">
        <v>5893205.36</v>
      </c>
      <c r="G70" s="95"/>
    </row>
    <row r="71" spans="1:7" ht="23.25" customHeight="1" outlineLevel="1">
      <c r="A71" s="96" t="s">
        <v>255</v>
      </c>
      <c r="B71" s="98"/>
      <c r="C71" s="97">
        <v>41466356.25</v>
      </c>
      <c r="D71" s="98"/>
      <c r="E71" s="97">
        <v>5564586.96</v>
      </c>
      <c r="F71" s="98"/>
      <c r="G71" s="97">
        <v>47030943.21</v>
      </c>
    </row>
    <row r="72" spans="1:7" ht="23.25" customHeight="1" outlineLevel="2">
      <c r="A72" s="99" t="s">
        <v>256</v>
      </c>
      <c r="B72" s="95"/>
      <c r="C72" s="94">
        <v>37567691.25</v>
      </c>
      <c r="D72" s="95"/>
      <c r="E72" s="94">
        <v>5184117.09</v>
      </c>
      <c r="F72" s="95"/>
      <c r="G72" s="94">
        <v>42751808.34</v>
      </c>
    </row>
    <row r="73" spans="1:7" ht="23.25" customHeight="1" outlineLevel="2">
      <c r="A73" s="99" t="s">
        <v>257</v>
      </c>
      <c r="B73" s="95"/>
      <c r="C73" s="94">
        <v>1217088</v>
      </c>
      <c r="D73" s="95"/>
      <c r="E73" s="94">
        <v>159474.72</v>
      </c>
      <c r="F73" s="95"/>
      <c r="G73" s="94">
        <v>1376562.72</v>
      </c>
    </row>
    <row r="74" spans="1:7" ht="23.25" customHeight="1" outlineLevel="2">
      <c r="A74" s="99" t="s">
        <v>258</v>
      </c>
      <c r="B74" s="95"/>
      <c r="C74" s="94">
        <v>2681577</v>
      </c>
      <c r="D74" s="95"/>
      <c r="E74" s="94">
        <v>220995.15</v>
      </c>
      <c r="F74" s="95"/>
      <c r="G74" s="94">
        <v>2902572.15</v>
      </c>
    </row>
    <row r="75" spans="1:7" ht="23.25" customHeight="1">
      <c r="A75" s="92" t="s">
        <v>259</v>
      </c>
      <c r="B75" s="88">
        <v>309258710.53</v>
      </c>
      <c r="C75" s="76"/>
      <c r="D75" s="88">
        <v>1012382.14</v>
      </c>
      <c r="E75" s="76"/>
      <c r="F75" s="88">
        <v>310271092.67</v>
      </c>
      <c r="G75" s="76"/>
    </row>
    <row r="76" spans="1:7" ht="23.25" customHeight="1" outlineLevel="1">
      <c r="A76" s="93" t="s">
        <v>260</v>
      </c>
      <c r="B76" s="94">
        <v>309258710.53</v>
      </c>
      <c r="C76" s="95"/>
      <c r="D76" s="94">
        <v>1012382.14</v>
      </c>
      <c r="E76" s="95"/>
      <c r="F76" s="94">
        <v>310271092.67</v>
      </c>
      <c r="G76" s="95"/>
    </row>
    <row r="77" spans="1:7" ht="23.25" customHeight="1" outlineLevel="2">
      <c r="A77" s="99" t="s">
        <v>261</v>
      </c>
      <c r="B77" s="94">
        <v>309258710.53</v>
      </c>
      <c r="C77" s="95"/>
      <c r="D77" s="94">
        <v>1012382.14</v>
      </c>
      <c r="E77" s="95"/>
      <c r="F77" s="94">
        <v>310271092.67</v>
      </c>
      <c r="G77" s="95"/>
    </row>
    <row r="78" spans="1:7" ht="23.25" customHeight="1">
      <c r="A78" s="92" t="s">
        <v>262</v>
      </c>
      <c r="B78" s="76"/>
      <c r="C78" s="88">
        <v>1019124171.36</v>
      </c>
      <c r="D78" s="88">
        <v>61532833.64</v>
      </c>
      <c r="E78" s="88">
        <v>2383127.64</v>
      </c>
      <c r="F78" s="76"/>
      <c r="G78" s="88">
        <v>959974465.36</v>
      </c>
    </row>
    <row r="79" spans="1:7" ht="45.75" customHeight="1" outlineLevel="1">
      <c r="A79" s="93" t="s">
        <v>263</v>
      </c>
      <c r="B79" s="95"/>
      <c r="C79" s="94">
        <v>20142102.14</v>
      </c>
      <c r="D79" s="94">
        <v>319645.31</v>
      </c>
      <c r="E79" s="95"/>
      <c r="F79" s="95"/>
      <c r="G79" s="94">
        <v>19822456.83</v>
      </c>
    </row>
    <row r="80" spans="1:7" ht="23.25" customHeight="1" outlineLevel="2">
      <c r="A80" s="99" t="s">
        <v>264</v>
      </c>
      <c r="B80" s="95"/>
      <c r="C80" s="94">
        <v>9366008.67</v>
      </c>
      <c r="D80" s="95"/>
      <c r="E80" s="95"/>
      <c r="F80" s="95"/>
      <c r="G80" s="94">
        <v>9366008.67</v>
      </c>
    </row>
    <row r="81" spans="1:7" ht="23.25" customHeight="1" outlineLevel="2">
      <c r="A81" s="99" t="s">
        <v>265</v>
      </c>
      <c r="B81" s="95"/>
      <c r="C81" s="94">
        <v>10776093.47</v>
      </c>
      <c r="D81" s="94">
        <v>319645.31</v>
      </c>
      <c r="E81" s="95"/>
      <c r="F81" s="95"/>
      <c r="G81" s="94">
        <v>10456448.16</v>
      </c>
    </row>
    <row r="82" spans="1:7" ht="34.5" customHeight="1" outlineLevel="1">
      <c r="A82" s="96" t="s">
        <v>266</v>
      </c>
      <c r="B82" s="98"/>
      <c r="C82" s="97">
        <v>998982069.22</v>
      </c>
      <c r="D82" s="97">
        <v>61213188.33</v>
      </c>
      <c r="E82" s="97">
        <v>2383127.64</v>
      </c>
      <c r="F82" s="98"/>
      <c r="G82" s="97">
        <v>940152008.53</v>
      </c>
    </row>
    <row r="83" spans="1:7" ht="34.5" customHeight="1" outlineLevel="2">
      <c r="A83" s="103" t="s">
        <v>266</v>
      </c>
      <c r="B83" s="98"/>
      <c r="C83" s="97">
        <v>2383127.64</v>
      </c>
      <c r="D83" s="97">
        <v>2383127.64</v>
      </c>
      <c r="E83" s="98"/>
      <c r="F83" s="98"/>
      <c r="G83" s="98"/>
    </row>
    <row r="84" spans="1:7" ht="23.25" customHeight="1" outlineLevel="2">
      <c r="A84" s="99" t="s">
        <v>358</v>
      </c>
      <c r="B84" s="95"/>
      <c r="C84" s="94">
        <v>996598941.58</v>
      </c>
      <c r="D84" s="94">
        <v>58830060.69</v>
      </c>
      <c r="E84" s="94">
        <v>2383127.64</v>
      </c>
      <c r="F84" s="95"/>
      <c r="G84" s="94">
        <v>940152008.53</v>
      </c>
    </row>
    <row r="85" spans="1:10" ht="12" customHeight="1">
      <c r="A85" s="92" t="s">
        <v>267</v>
      </c>
      <c r="B85" s="76"/>
      <c r="C85" s="88">
        <v>3747580.45</v>
      </c>
      <c r="D85" s="88">
        <v>461677500.51</v>
      </c>
      <c r="E85" s="88">
        <v>475835642.06</v>
      </c>
      <c r="F85" s="76"/>
      <c r="G85" s="88">
        <v>17905722</v>
      </c>
      <c r="I85" s="50">
        <f>G85+G94+1574000</f>
        <v>38064625.730000004</v>
      </c>
      <c r="J85" s="50">
        <f>G79+G85+1574000</f>
        <v>39302178.83</v>
      </c>
    </row>
    <row r="86" spans="1:9" ht="34.5" customHeight="1" outlineLevel="1">
      <c r="A86" s="93" t="s">
        <v>268</v>
      </c>
      <c r="B86" s="95"/>
      <c r="C86" s="95"/>
      <c r="D86" s="94">
        <v>82870893</v>
      </c>
      <c r="E86" s="94">
        <v>82870893</v>
      </c>
      <c r="F86" s="95"/>
      <c r="G86" s="95"/>
      <c r="I86" s="50">
        <f>I85-'Ф1 ББ с переоц'!H53</f>
        <v>38064625.730000004</v>
      </c>
    </row>
    <row r="87" spans="1:7" ht="23.25" customHeight="1" outlineLevel="1">
      <c r="A87" s="93" t="s">
        <v>269</v>
      </c>
      <c r="B87" s="95"/>
      <c r="C87" s="94">
        <v>963140</v>
      </c>
      <c r="D87" s="94">
        <v>12790491</v>
      </c>
      <c r="E87" s="94">
        <v>21557398</v>
      </c>
      <c r="F87" s="95"/>
      <c r="G87" s="94">
        <v>9730047</v>
      </c>
    </row>
    <row r="88" spans="1:7" ht="23.25" customHeight="1" outlineLevel="1">
      <c r="A88" s="93" t="s">
        <v>270</v>
      </c>
      <c r="B88" s="95"/>
      <c r="C88" s="95"/>
      <c r="D88" s="94">
        <v>279229054.11</v>
      </c>
      <c r="E88" s="94">
        <v>279229054.11</v>
      </c>
      <c r="F88" s="95"/>
      <c r="G88" s="95"/>
    </row>
    <row r="89" spans="1:7" ht="12" customHeight="1" outlineLevel="1">
      <c r="A89" s="93" t="s">
        <v>271</v>
      </c>
      <c r="B89" s="95"/>
      <c r="C89" s="94">
        <v>1389288</v>
      </c>
      <c r="D89" s="94">
        <v>10817145</v>
      </c>
      <c r="E89" s="94">
        <v>17446236</v>
      </c>
      <c r="F89" s="95"/>
      <c r="G89" s="94">
        <v>8018379</v>
      </c>
    </row>
    <row r="90" spans="1:7" ht="12" customHeight="1" outlineLevel="1">
      <c r="A90" s="93" t="s">
        <v>272</v>
      </c>
      <c r="B90" s="95"/>
      <c r="C90" s="95"/>
      <c r="D90" s="94">
        <v>1183995</v>
      </c>
      <c r="E90" s="94">
        <v>1341291</v>
      </c>
      <c r="F90" s="95"/>
      <c r="G90" s="94">
        <v>157296</v>
      </c>
    </row>
    <row r="91" spans="1:7" ht="23.25" customHeight="1" outlineLevel="1">
      <c r="A91" s="93" t="s">
        <v>273</v>
      </c>
      <c r="B91" s="95"/>
      <c r="C91" s="94">
        <v>4327</v>
      </c>
      <c r="D91" s="94">
        <v>4327</v>
      </c>
      <c r="E91" s="95"/>
      <c r="F91" s="95"/>
      <c r="G91" s="95"/>
    </row>
    <row r="92" spans="1:7" ht="12" customHeight="1" outlineLevel="1">
      <c r="A92" s="93" t="s">
        <v>274</v>
      </c>
      <c r="B92" s="95"/>
      <c r="C92" s="94">
        <v>1390825.45</v>
      </c>
      <c r="D92" s="94">
        <v>74749741</v>
      </c>
      <c r="E92" s="94">
        <v>73358915.55</v>
      </c>
      <c r="F92" s="95"/>
      <c r="G92" s="95"/>
    </row>
    <row r="93" spans="1:9" ht="12" customHeight="1" outlineLevel="1">
      <c r="A93" s="93" t="s">
        <v>275</v>
      </c>
      <c r="B93" s="95"/>
      <c r="C93" s="95"/>
      <c r="D93" s="94">
        <v>31854.4</v>
      </c>
      <c r="E93" s="94">
        <v>31854.4</v>
      </c>
      <c r="F93" s="95"/>
      <c r="G93" s="95"/>
      <c r="I93" s="50">
        <f>G82+G103-1799809.9</f>
        <v>1064375132.3</v>
      </c>
    </row>
    <row r="94" spans="1:7" ht="34.5" customHeight="1">
      <c r="A94" s="92" t="s">
        <v>276</v>
      </c>
      <c r="B94" s="76"/>
      <c r="C94" s="88">
        <v>23092639.2</v>
      </c>
      <c r="D94" s="88">
        <v>43429972.94</v>
      </c>
      <c r="E94" s="88">
        <v>38922237.47</v>
      </c>
      <c r="F94" s="76"/>
      <c r="G94" s="88">
        <v>18584903.73</v>
      </c>
    </row>
    <row r="95" spans="1:9" ht="23.25" customHeight="1" outlineLevel="1">
      <c r="A95" s="93" t="s">
        <v>277</v>
      </c>
      <c r="B95" s="95"/>
      <c r="C95" s="94">
        <v>5123294.09</v>
      </c>
      <c r="D95" s="94">
        <v>11432665.84</v>
      </c>
      <c r="E95" s="94">
        <v>10884215.27</v>
      </c>
      <c r="F95" s="95"/>
      <c r="G95" s="94">
        <v>4574843.52</v>
      </c>
      <c r="I95" s="50">
        <f>G79+G98</f>
        <v>1201680974.3999999</v>
      </c>
    </row>
    <row r="96" spans="1:7" ht="23.25" customHeight="1" outlineLevel="1">
      <c r="A96" s="93" t="s">
        <v>278</v>
      </c>
      <c r="B96" s="95"/>
      <c r="C96" s="94">
        <v>17969345.11</v>
      </c>
      <c r="D96" s="94">
        <v>31997307.1</v>
      </c>
      <c r="E96" s="94">
        <v>28038022.2</v>
      </c>
      <c r="F96" s="95"/>
      <c r="G96" s="94">
        <v>14010060.21</v>
      </c>
    </row>
    <row r="97" spans="1:9" ht="23.25" customHeight="1">
      <c r="A97" s="92" t="s">
        <v>279</v>
      </c>
      <c r="B97" s="76"/>
      <c r="C97" s="88">
        <v>2282985925.42</v>
      </c>
      <c r="D97" s="88">
        <v>2628547236.65</v>
      </c>
      <c r="E97" s="88">
        <v>1762752016.29</v>
      </c>
      <c r="F97" s="76"/>
      <c r="G97" s="88">
        <v>1417190705.06</v>
      </c>
      <c r="I97" s="50">
        <f>G94+G102+G85+G105+G113+G116</f>
        <v>902149074.69</v>
      </c>
    </row>
    <row r="98" spans="1:9" ht="34.5" customHeight="1" outlineLevel="1">
      <c r="A98" s="96" t="s">
        <v>280</v>
      </c>
      <c r="B98" s="98"/>
      <c r="C98" s="97">
        <v>2119618722.12</v>
      </c>
      <c r="D98" s="97">
        <v>2238477872.98</v>
      </c>
      <c r="E98" s="97">
        <v>1300717668.43</v>
      </c>
      <c r="F98" s="98"/>
      <c r="G98" s="97">
        <v>1181858517.57</v>
      </c>
      <c r="I98" s="50">
        <f>I95+I97</f>
        <v>2103830049.09</v>
      </c>
    </row>
    <row r="99" spans="1:7" ht="34.5" customHeight="1" outlineLevel="2">
      <c r="A99" s="99" t="s">
        <v>281</v>
      </c>
      <c r="B99" s="95"/>
      <c r="C99" s="94">
        <v>29067852.25</v>
      </c>
      <c r="D99" s="94">
        <v>87164235.59</v>
      </c>
      <c r="E99" s="94">
        <v>82593330.17</v>
      </c>
      <c r="F99" s="95"/>
      <c r="G99" s="94">
        <v>24496946.83</v>
      </c>
    </row>
    <row r="100" spans="1:7" ht="34.5" customHeight="1" outlineLevel="2">
      <c r="A100" s="99" t="s">
        <v>282</v>
      </c>
      <c r="B100" s="95"/>
      <c r="C100" s="94">
        <v>1949796152.84</v>
      </c>
      <c r="D100" s="94">
        <v>919521520.46</v>
      </c>
      <c r="E100" s="94">
        <v>65737486.47</v>
      </c>
      <c r="F100" s="95"/>
      <c r="G100" s="94">
        <v>1096012118.85</v>
      </c>
    </row>
    <row r="101" spans="1:7" ht="34.5" customHeight="1" outlineLevel="2">
      <c r="A101" s="99" t="s">
        <v>283</v>
      </c>
      <c r="B101" s="95"/>
      <c r="C101" s="94">
        <v>140754717.03</v>
      </c>
      <c r="D101" s="94">
        <v>1231792116.9299998</v>
      </c>
      <c r="E101" s="94">
        <v>1152386851.79</v>
      </c>
      <c r="F101" s="95"/>
      <c r="G101" s="94">
        <v>61349451.89</v>
      </c>
    </row>
    <row r="102" spans="1:9" ht="23.25" customHeight="1" outlineLevel="1">
      <c r="A102" s="93" t="s">
        <v>284</v>
      </c>
      <c r="B102" s="95"/>
      <c r="C102" s="94">
        <v>38815311.82</v>
      </c>
      <c r="D102" s="94">
        <v>277557238.8</v>
      </c>
      <c r="E102" s="94">
        <v>303616665</v>
      </c>
      <c r="F102" s="95"/>
      <c r="G102" s="94">
        <v>64874738.02</v>
      </c>
      <c r="I102" s="50">
        <f>G102+G94</f>
        <v>83459641.75</v>
      </c>
    </row>
    <row r="103" spans="1:7" ht="23.25" customHeight="1" outlineLevel="1">
      <c r="A103" s="93" t="s">
        <v>285</v>
      </c>
      <c r="B103" s="95"/>
      <c r="C103" s="94">
        <v>78368792.12</v>
      </c>
      <c r="D103" s="94">
        <v>50195374.45</v>
      </c>
      <c r="E103" s="94">
        <v>97849516</v>
      </c>
      <c r="F103" s="95"/>
      <c r="G103" s="94">
        <v>126022933.67</v>
      </c>
    </row>
    <row r="104" spans="1:7" ht="23.25" customHeight="1" outlineLevel="2">
      <c r="A104" s="99" t="s">
        <v>354</v>
      </c>
      <c r="B104" s="95"/>
      <c r="C104" s="94">
        <v>78368792.12</v>
      </c>
      <c r="D104" s="94">
        <v>50195374.45</v>
      </c>
      <c r="E104" s="94">
        <v>97849516</v>
      </c>
      <c r="F104" s="95"/>
      <c r="G104" s="94">
        <v>126022933.67</v>
      </c>
    </row>
    <row r="105" spans="1:7" ht="23.25" customHeight="1" outlineLevel="1">
      <c r="A105" s="96" t="s">
        <v>286</v>
      </c>
      <c r="B105" s="98"/>
      <c r="C105" s="97">
        <v>46183099.36</v>
      </c>
      <c r="D105" s="97">
        <v>62316750.42</v>
      </c>
      <c r="E105" s="97">
        <v>60568166.86</v>
      </c>
      <c r="F105" s="98"/>
      <c r="G105" s="97">
        <v>44434515.8</v>
      </c>
    </row>
    <row r="106" spans="1:7" ht="34.5" customHeight="1" outlineLevel="2">
      <c r="A106" s="99" t="s">
        <v>287</v>
      </c>
      <c r="B106" s="95"/>
      <c r="C106" s="94">
        <v>2421554.84</v>
      </c>
      <c r="D106" s="94">
        <v>888752.85</v>
      </c>
      <c r="E106" s="94">
        <v>361352.2</v>
      </c>
      <c r="F106" s="95"/>
      <c r="G106" s="94">
        <v>1894154.19</v>
      </c>
    </row>
    <row r="107" spans="1:7" ht="23.25" customHeight="1" outlineLevel="2">
      <c r="A107" s="99" t="s">
        <v>288</v>
      </c>
      <c r="B107" s="95"/>
      <c r="C107" s="94">
        <v>1275220</v>
      </c>
      <c r="D107" s="94">
        <v>2381816</v>
      </c>
      <c r="E107" s="94">
        <v>1828087</v>
      </c>
      <c r="F107" s="95"/>
      <c r="G107" s="94">
        <v>721491</v>
      </c>
    </row>
    <row r="108" spans="1:7" ht="23.25" customHeight="1" outlineLevel="2">
      <c r="A108" s="99" t="s">
        <v>289</v>
      </c>
      <c r="B108" s="95"/>
      <c r="C108" s="94">
        <v>653962</v>
      </c>
      <c r="D108" s="94">
        <v>3031051.12</v>
      </c>
      <c r="E108" s="94">
        <v>3094330.42</v>
      </c>
      <c r="F108" s="95"/>
      <c r="G108" s="94">
        <v>717241.3</v>
      </c>
    </row>
    <row r="109" spans="1:7" ht="23.25" customHeight="1" outlineLevel="2">
      <c r="A109" s="99" t="s">
        <v>290</v>
      </c>
      <c r="B109" s="95"/>
      <c r="C109" s="94">
        <v>39028331.16</v>
      </c>
      <c r="D109" s="94">
        <v>51194550.45</v>
      </c>
      <c r="E109" s="94">
        <v>49157375.14</v>
      </c>
      <c r="F109" s="95"/>
      <c r="G109" s="94">
        <v>36991155.85</v>
      </c>
    </row>
    <row r="110" spans="1:7" ht="23.25" customHeight="1" outlineLevel="2">
      <c r="A110" s="99" t="s">
        <v>291</v>
      </c>
      <c r="B110" s="95"/>
      <c r="C110" s="94">
        <v>2118998.36</v>
      </c>
      <c r="D110" s="94">
        <v>3706638</v>
      </c>
      <c r="E110" s="94">
        <v>4945131.1</v>
      </c>
      <c r="F110" s="95"/>
      <c r="G110" s="94">
        <v>3357491.46</v>
      </c>
    </row>
    <row r="111" spans="1:7" ht="23.25" customHeight="1" outlineLevel="2">
      <c r="A111" s="99" t="s">
        <v>292</v>
      </c>
      <c r="B111" s="95"/>
      <c r="C111" s="94">
        <v>685033</v>
      </c>
      <c r="D111" s="94">
        <v>1113942</v>
      </c>
      <c r="E111" s="94">
        <v>1181891</v>
      </c>
      <c r="F111" s="95"/>
      <c r="G111" s="94">
        <v>752982</v>
      </c>
    </row>
    <row r="112" spans="1:7" ht="23.25" customHeight="1">
      <c r="A112" s="92" t="s">
        <v>293</v>
      </c>
      <c r="B112" s="76"/>
      <c r="C112" s="88">
        <v>112982721</v>
      </c>
      <c r="D112" s="76"/>
      <c r="E112" s="76"/>
      <c r="F112" s="76"/>
      <c r="G112" s="88">
        <v>112982721</v>
      </c>
    </row>
    <row r="113" spans="1:7" ht="34.5" customHeight="1" outlineLevel="1">
      <c r="A113" s="93" t="s">
        <v>294</v>
      </c>
      <c r="B113" s="95"/>
      <c r="C113" s="94">
        <v>112982721</v>
      </c>
      <c r="D113" s="95"/>
      <c r="E113" s="95"/>
      <c r="F113" s="95"/>
      <c r="G113" s="94">
        <v>112982721</v>
      </c>
    </row>
    <row r="114" spans="1:7" ht="34.5" customHeight="1" outlineLevel="2">
      <c r="A114" s="99" t="s">
        <v>355</v>
      </c>
      <c r="B114" s="95"/>
      <c r="C114" s="94">
        <v>112982721</v>
      </c>
      <c r="D114" s="95"/>
      <c r="E114" s="95"/>
      <c r="F114" s="95"/>
      <c r="G114" s="94">
        <v>112982721</v>
      </c>
    </row>
    <row r="115" spans="1:7" ht="23.25" customHeight="1">
      <c r="A115" s="92" t="s">
        <v>295</v>
      </c>
      <c r="B115" s="76"/>
      <c r="C115" s="88">
        <v>692541251.43</v>
      </c>
      <c r="D115" s="88">
        <v>2205990315.75</v>
      </c>
      <c r="E115" s="88">
        <v>2156815538.46</v>
      </c>
      <c r="F115" s="76"/>
      <c r="G115" s="88">
        <v>643366474.14</v>
      </c>
    </row>
    <row r="116" spans="1:7" ht="23.25" customHeight="1" outlineLevel="1">
      <c r="A116" s="93" t="s">
        <v>296</v>
      </c>
      <c r="B116" s="95"/>
      <c r="C116" s="94">
        <v>692541251.43</v>
      </c>
      <c r="D116" s="94">
        <v>2205990315.75</v>
      </c>
      <c r="E116" s="94">
        <v>2156815538.46</v>
      </c>
      <c r="F116" s="95"/>
      <c r="G116" s="94">
        <v>643366474.14</v>
      </c>
    </row>
    <row r="117" spans="1:7" ht="23.25" customHeight="1" outlineLevel="2">
      <c r="A117" s="99" t="s">
        <v>296</v>
      </c>
      <c r="B117" s="95"/>
      <c r="C117" s="94">
        <v>20000</v>
      </c>
      <c r="D117" s="95"/>
      <c r="E117" s="95"/>
      <c r="F117" s="95"/>
      <c r="G117" s="94">
        <v>20000</v>
      </c>
    </row>
    <row r="118" spans="1:7" ht="45.75" customHeight="1" outlineLevel="2">
      <c r="A118" s="99" t="s">
        <v>297</v>
      </c>
      <c r="B118" s="95"/>
      <c r="C118" s="94">
        <v>666969945.83</v>
      </c>
      <c r="D118" s="94">
        <v>2179538326.83</v>
      </c>
      <c r="E118" s="94">
        <v>2128671189.78</v>
      </c>
      <c r="F118" s="95"/>
      <c r="G118" s="94">
        <v>616102808.78</v>
      </c>
    </row>
    <row r="119" spans="1:7" ht="12" customHeight="1" outlineLevel="2">
      <c r="A119" s="99" t="s">
        <v>298</v>
      </c>
      <c r="B119" s="95"/>
      <c r="C119" s="94">
        <v>25551305.6</v>
      </c>
      <c r="D119" s="94">
        <v>26451988.92</v>
      </c>
      <c r="E119" s="94">
        <v>28144348.68</v>
      </c>
      <c r="F119" s="95"/>
      <c r="G119" s="94">
        <v>27243665.36</v>
      </c>
    </row>
    <row r="120" spans="1:7" ht="23.25" customHeight="1">
      <c r="A120" s="92" t="s">
        <v>299</v>
      </c>
      <c r="B120" s="76"/>
      <c r="C120" s="88">
        <v>3970838197.16</v>
      </c>
      <c r="D120" s="88">
        <v>523474045.72</v>
      </c>
      <c r="E120" s="88">
        <v>541545426</v>
      </c>
      <c r="F120" s="76"/>
      <c r="G120" s="88">
        <v>3988909577.44</v>
      </c>
    </row>
    <row r="121" spans="1:9" ht="57" customHeight="1" outlineLevel="1">
      <c r="A121" s="93" t="s">
        <v>300</v>
      </c>
      <c r="B121" s="95"/>
      <c r="C121" s="94">
        <v>2262679428.15</v>
      </c>
      <c r="D121" s="94">
        <v>506691926</v>
      </c>
      <c r="E121" s="94">
        <v>541545426</v>
      </c>
      <c r="F121" s="95"/>
      <c r="G121" s="94">
        <v>2297532928.15</v>
      </c>
      <c r="I121" s="50">
        <f>G121-95300293</f>
        <v>2202232635.15</v>
      </c>
    </row>
    <row r="122" spans="1:7" ht="23.25" customHeight="1" outlineLevel="2">
      <c r="A122" s="99" t="s">
        <v>301</v>
      </c>
      <c r="B122" s="95"/>
      <c r="C122" s="94">
        <v>582679428.15</v>
      </c>
      <c r="D122" s="94">
        <v>506691926</v>
      </c>
      <c r="E122" s="94">
        <v>541545426</v>
      </c>
      <c r="F122" s="95"/>
      <c r="G122" s="94">
        <v>617532928.15</v>
      </c>
    </row>
    <row r="123" spans="1:7" ht="12" customHeight="1" outlineLevel="2">
      <c r="A123" s="99" t="s">
        <v>302</v>
      </c>
      <c r="B123" s="95"/>
      <c r="C123" s="94">
        <v>1680000000</v>
      </c>
      <c r="D123" s="95"/>
      <c r="E123" s="95"/>
      <c r="F123" s="95"/>
      <c r="G123" s="94">
        <v>1680000000</v>
      </c>
    </row>
    <row r="124" spans="1:7" ht="23.25" customHeight="1" outlineLevel="1">
      <c r="A124" s="96" t="s">
        <v>303</v>
      </c>
      <c r="B124" s="98"/>
      <c r="C124" s="97">
        <v>1708158769.01</v>
      </c>
      <c r="D124" s="97">
        <v>16782119.72</v>
      </c>
      <c r="E124" s="98"/>
      <c r="F124" s="98"/>
      <c r="G124" s="97">
        <v>1691376649.29</v>
      </c>
    </row>
    <row r="125" spans="1:7" ht="23.25" customHeight="1" outlineLevel="2">
      <c r="A125" s="99" t="s">
        <v>304</v>
      </c>
      <c r="B125" s="95"/>
      <c r="C125" s="94">
        <v>43999948</v>
      </c>
      <c r="D125" s="95"/>
      <c r="E125" s="95"/>
      <c r="F125" s="95"/>
      <c r="G125" s="94">
        <v>43999948</v>
      </c>
    </row>
    <row r="126" spans="1:7" ht="12" customHeight="1" outlineLevel="2">
      <c r="A126" s="99" t="s">
        <v>305</v>
      </c>
      <c r="B126" s="95"/>
      <c r="C126" s="94">
        <v>1664158821.01</v>
      </c>
      <c r="D126" s="94">
        <v>16782119.72</v>
      </c>
      <c r="E126" s="95"/>
      <c r="F126" s="95"/>
      <c r="G126" s="94">
        <v>1647376701.29</v>
      </c>
    </row>
    <row r="127" spans="1:7" ht="23.25" customHeight="1">
      <c r="A127" s="92" t="s">
        <v>306</v>
      </c>
      <c r="B127" s="76"/>
      <c r="C127" s="88">
        <v>57306299</v>
      </c>
      <c r="D127" s="76"/>
      <c r="E127" s="76"/>
      <c r="F127" s="76"/>
      <c r="G127" s="88">
        <v>57306299</v>
      </c>
    </row>
    <row r="128" spans="1:7" ht="34.5" customHeight="1" outlineLevel="1">
      <c r="A128" s="93" t="s">
        <v>307</v>
      </c>
      <c r="B128" s="95"/>
      <c r="C128" s="94">
        <v>57306299</v>
      </c>
      <c r="D128" s="95"/>
      <c r="E128" s="95"/>
      <c r="F128" s="95"/>
      <c r="G128" s="94">
        <v>57306299</v>
      </c>
    </row>
    <row r="129" spans="1:7" ht="23.25" customHeight="1">
      <c r="A129" s="92" t="s">
        <v>308</v>
      </c>
      <c r="B129" s="76"/>
      <c r="C129" s="88">
        <v>2865932800</v>
      </c>
      <c r="D129" s="76"/>
      <c r="E129" s="76"/>
      <c r="F129" s="76"/>
      <c r="G129" s="88">
        <v>2865932800</v>
      </c>
    </row>
    <row r="130" spans="1:7" ht="45.75" customHeight="1" outlineLevel="1">
      <c r="A130" s="93" t="s">
        <v>309</v>
      </c>
      <c r="B130" s="95"/>
      <c r="C130" s="94">
        <v>2865932800</v>
      </c>
      <c r="D130" s="95"/>
      <c r="E130" s="95"/>
      <c r="F130" s="95"/>
      <c r="G130" s="94">
        <v>2865932800</v>
      </c>
    </row>
    <row r="131" spans="1:7" ht="12" customHeight="1">
      <c r="A131" s="92" t="s">
        <v>310</v>
      </c>
      <c r="B131" s="76"/>
      <c r="C131" s="88">
        <v>1188015776.5</v>
      </c>
      <c r="D131" s="76"/>
      <c r="E131" s="76"/>
      <c r="F131" s="76"/>
      <c r="G131" s="88">
        <v>1188015776.5</v>
      </c>
    </row>
    <row r="132" spans="1:7" ht="12" customHeight="1" outlineLevel="1">
      <c r="A132" s="93" t="s">
        <v>311</v>
      </c>
      <c r="B132" s="95"/>
      <c r="C132" s="94">
        <v>12319172</v>
      </c>
      <c r="D132" s="95"/>
      <c r="E132" s="95"/>
      <c r="F132" s="95"/>
      <c r="G132" s="94">
        <v>12319172</v>
      </c>
    </row>
    <row r="133" spans="1:7" ht="12" customHeight="1" outlineLevel="1">
      <c r="A133" s="93" t="s">
        <v>312</v>
      </c>
      <c r="B133" s="95"/>
      <c r="C133" s="94">
        <v>1175696604.5</v>
      </c>
      <c r="D133" s="95"/>
      <c r="E133" s="95"/>
      <c r="F133" s="95"/>
      <c r="G133" s="94">
        <v>1175696604.5</v>
      </c>
    </row>
    <row r="134" spans="1:7" ht="23.25" customHeight="1">
      <c r="A134" s="92" t="s">
        <v>313</v>
      </c>
      <c r="B134" s="76"/>
      <c r="C134" s="102">
        <v>-38923576.4</v>
      </c>
      <c r="D134" s="76"/>
      <c r="E134" s="76"/>
      <c r="F134" s="76"/>
      <c r="G134" s="102">
        <v>-38923576.4</v>
      </c>
    </row>
    <row r="135" spans="1:7" ht="23.25" customHeight="1" outlineLevel="1">
      <c r="A135" s="93" t="s">
        <v>314</v>
      </c>
      <c r="B135" s="95"/>
      <c r="C135" s="101">
        <v>-38923576.4</v>
      </c>
      <c r="D135" s="95"/>
      <c r="E135" s="95"/>
      <c r="F135" s="95"/>
      <c r="G135" s="101">
        <v>-38923576.4</v>
      </c>
    </row>
    <row r="136" spans="1:7" ht="12" customHeight="1">
      <c r="A136" s="92" t="s">
        <v>359</v>
      </c>
      <c r="B136" s="76"/>
      <c r="C136" s="88">
        <v>524746000</v>
      </c>
      <c r="D136" s="76"/>
      <c r="E136" s="76"/>
      <c r="F136" s="76"/>
      <c r="G136" s="88">
        <v>524746000</v>
      </c>
    </row>
    <row r="137" spans="1:7" ht="12" customHeight="1" outlineLevel="1">
      <c r="A137" s="93" t="s">
        <v>360</v>
      </c>
      <c r="B137" s="95"/>
      <c r="C137" s="94">
        <v>524746000</v>
      </c>
      <c r="D137" s="95"/>
      <c r="E137" s="95"/>
      <c r="F137" s="95"/>
      <c r="G137" s="94">
        <v>524746000</v>
      </c>
    </row>
    <row r="138" spans="1:7" ht="12" customHeight="1">
      <c r="A138" s="92" t="s">
        <v>315</v>
      </c>
      <c r="B138" s="76"/>
      <c r="C138" s="88">
        <v>7754455499.2</v>
      </c>
      <c r="D138" s="88">
        <v>172465437</v>
      </c>
      <c r="E138" s="76"/>
      <c r="F138" s="76"/>
      <c r="G138" s="88">
        <v>7581990062.200001</v>
      </c>
    </row>
    <row r="139" spans="1:7" ht="34.5" customHeight="1" outlineLevel="1">
      <c r="A139" s="93" t="s">
        <v>316</v>
      </c>
      <c r="B139" s="95"/>
      <c r="C139" s="94">
        <v>7754455499.2</v>
      </c>
      <c r="D139" s="94">
        <v>172465437</v>
      </c>
      <c r="E139" s="95"/>
      <c r="F139" s="95"/>
      <c r="G139" s="94">
        <v>7581990062.200001</v>
      </c>
    </row>
    <row r="140" spans="1:7" ht="23.25" customHeight="1">
      <c r="A140" s="92" t="s">
        <v>317</v>
      </c>
      <c r="B140" s="76"/>
      <c r="C140" s="88">
        <v>5024691277.38</v>
      </c>
      <c r="D140" s="76"/>
      <c r="E140" s="88">
        <v>567892348.83</v>
      </c>
      <c r="F140" s="76"/>
      <c r="G140" s="88">
        <v>5592583626.21</v>
      </c>
    </row>
    <row r="141" spans="1:7" ht="34.5" customHeight="1" outlineLevel="1">
      <c r="A141" s="93" t="s">
        <v>318</v>
      </c>
      <c r="B141" s="95"/>
      <c r="C141" s="94">
        <v>1156626259.47</v>
      </c>
      <c r="D141" s="95"/>
      <c r="E141" s="94">
        <v>395426911.83</v>
      </c>
      <c r="F141" s="95"/>
      <c r="G141" s="94">
        <v>1552053171.3</v>
      </c>
    </row>
    <row r="142" spans="1:7" ht="34.5" customHeight="1" outlineLevel="1">
      <c r="A142" s="93" t="s">
        <v>361</v>
      </c>
      <c r="B142" s="95"/>
      <c r="C142" s="94">
        <v>3868065017.9100003</v>
      </c>
      <c r="D142" s="95"/>
      <c r="E142" s="94">
        <v>172465437</v>
      </c>
      <c r="F142" s="95"/>
      <c r="G142" s="94">
        <v>4040530454.9100003</v>
      </c>
    </row>
    <row r="143" spans="1:7" ht="23.25" customHeight="1">
      <c r="A143" s="92" t="s">
        <v>319</v>
      </c>
      <c r="B143" s="76"/>
      <c r="C143" s="76"/>
      <c r="D143" s="88">
        <v>2368547315.6600003</v>
      </c>
      <c r="E143" s="88">
        <v>2368547315.6600003</v>
      </c>
      <c r="F143" s="76"/>
      <c r="G143" s="76"/>
    </row>
    <row r="144" spans="1:7" ht="23.25" customHeight="1" outlineLevel="1">
      <c r="A144" s="93" t="s">
        <v>320</v>
      </c>
      <c r="B144" s="95"/>
      <c r="C144" s="95"/>
      <c r="D144" s="94">
        <v>2368547315.6600003</v>
      </c>
      <c r="E144" s="94">
        <v>2368547315.6600003</v>
      </c>
      <c r="F144" s="95"/>
      <c r="G144" s="95"/>
    </row>
    <row r="145" spans="1:7" ht="23.25" customHeight="1">
      <c r="A145" s="92" t="s">
        <v>321</v>
      </c>
      <c r="B145" s="76"/>
      <c r="C145" s="76"/>
      <c r="D145" s="88">
        <v>2319156067.7400002</v>
      </c>
      <c r="E145" s="88">
        <v>2319156067.7400002</v>
      </c>
      <c r="F145" s="76"/>
      <c r="G145" s="76"/>
    </row>
    <row r="146" spans="1:7" ht="23.25" customHeight="1" outlineLevel="1">
      <c r="A146" s="93" t="s">
        <v>322</v>
      </c>
      <c r="B146" s="95"/>
      <c r="C146" s="95"/>
      <c r="D146" s="94">
        <v>2319156067.7400002</v>
      </c>
      <c r="E146" s="94">
        <v>2319156067.7400002</v>
      </c>
      <c r="F146" s="95"/>
      <c r="G146" s="95"/>
    </row>
    <row r="147" spans="1:7" ht="23.25" customHeight="1" outlineLevel="2">
      <c r="A147" s="99" t="s">
        <v>322</v>
      </c>
      <c r="B147" s="95"/>
      <c r="C147" s="95"/>
      <c r="D147" s="94">
        <v>29023797.86</v>
      </c>
      <c r="E147" s="94">
        <v>29023797.86</v>
      </c>
      <c r="F147" s="95"/>
      <c r="G147" s="95"/>
    </row>
    <row r="148" spans="1:7" ht="23.25" customHeight="1" outlineLevel="2">
      <c r="A148" s="99" t="s">
        <v>323</v>
      </c>
      <c r="B148" s="95"/>
      <c r="C148" s="95"/>
      <c r="D148" s="94">
        <v>2290132269.88</v>
      </c>
      <c r="E148" s="94">
        <v>2290132269.88</v>
      </c>
      <c r="F148" s="95"/>
      <c r="G148" s="95"/>
    </row>
    <row r="149" spans="1:7" ht="12" customHeight="1">
      <c r="A149" s="92" t="s">
        <v>417</v>
      </c>
      <c r="B149" s="76"/>
      <c r="C149" s="76"/>
      <c r="D149" s="88">
        <v>2142117.49</v>
      </c>
      <c r="E149" s="88">
        <v>2142117.49</v>
      </c>
      <c r="F149" s="76"/>
      <c r="G149" s="76"/>
    </row>
    <row r="150" spans="1:7" ht="23.25" customHeight="1" outlineLevel="1">
      <c r="A150" s="96" t="s">
        <v>418</v>
      </c>
      <c r="B150" s="98"/>
      <c r="C150" s="98"/>
      <c r="D150" s="97">
        <v>2142117.49</v>
      </c>
      <c r="E150" s="97">
        <v>2142117.49</v>
      </c>
      <c r="F150" s="98"/>
      <c r="G150" s="98"/>
    </row>
    <row r="151" spans="1:7" ht="45.75" customHeight="1" outlineLevel="2">
      <c r="A151" s="99" t="s">
        <v>419</v>
      </c>
      <c r="B151" s="95"/>
      <c r="C151" s="95"/>
      <c r="D151" s="94">
        <v>2142117.49</v>
      </c>
      <c r="E151" s="94">
        <v>2142117.49</v>
      </c>
      <c r="F151" s="95"/>
      <c r="G151" s="95"/>
    </row>
    <row r="152" spans="1:7" ht="12" customHeight="1">
      <c r="A152" s="92" t="s">
        <v>324</v>
      </c>
      <c r="B152" s="76"/>
      <c r="C152" s="76"/>
      <c r="D152" s="88">
        <v>47249130.43</v>
      </c>
      <c r="E152" s="88">
        <v>47249130.43</v>
      </c>
      <c r="F152" s="76"/>
      <c r="G152" s="76"/>
    </row>
    <row r="153" spans="1:7" ht="12" customHeight="1" outlineLevel="1">
      <c r="A153" s="93" t="s">
        <v>325</v>
      </c>
      <c r="B153" s="95"/>
      <c r="C153" s="95"/>
      <c r="D153" s="94">
        <v>47249130.43</v>
      </c>
      <c r="E153" s="94">
        <v>47249130.43</v>
      </c>
      <c r="F153" s="95"/>
      <c r="G153" s="95"/>
    </row>
    <row r="154" spans="1:7" ht="23.25" customHeight="1">
      <c r="A154" s="92" t="s">
        <v>326</v>
      </c>
      <c r="B154" s="76"/>
      <c r="C154" s="76"/>
      <c r="D154" s="88">
        <v>22544090.06</v>
      </c>
      <c r="E154" s="88">
        <v>22544090.06</v>
      </c>
      <c r="F154" s="76"/>
      <c r="G154" s="76"/>
    </row>
    <row r="155" spans="1:7" ht="23.25" customHeight="1" outlineLevel="1">
      <c r="A155" s="93" t="s">
        <v>327</v>
      </c>
      <c r="B155" s="95"/>
      <c r="C155" s="95"/>
      <c r="D155" s="94">
        <v>22544090.06</v>
      </c>
      <c r="E155" s="94">
        <v>22544090.06</v>
      </c>
      <c r="F155" s="95"/>
      <c r="G155" s="95"/>
    </row>
    <row r="156" spans="1:7" ht="23.25" customHeight="1">
      <c r="A156" s="92" t="s">
        <v>328</v>
      </c>
      <c r="B156" s="76"/>
      <c r="C156" s="76"/>
      <c r="D156" s="88">
        <v>225040282.04</v>
      </c>
      <c r="E156" s="88">
        <v>225040282.04</v>
      </c>
      <c r="F156" s="76"/>
      <c r="G156" s="76"/>
    </row>
    <row r="157" spans="1:7" ht="23.25" customHeight="1" outlineLevel="1">
      <c r="A157" s="93" t="s">
        <v>329</v>
      </c>
      <c r="B157" s="95"/>
      <c r="C157" s="95"/>
      <c r="D157" s="94">
        <v>119980734.1</v>
      </c>
      <c r="E157" s="94">
        <v>119980734.1</v>
      </c>
      <c r="F157" s="95"/>
      <c r="G157" s="95"/>
    </row>
    <row r="158" spans="1:7" ht="34.5" customHeight="1" outlineLevel="1">
      <c r="A158" s="93" t="s">
        <v>330</v>
      </c>
      <c r="B158" s="95"/>
      <c r="C158" s="95"/>
      <c r="D158" s="94">
        <v>91026599.34</v>
      </c>
      <c r="E158" s="94">
        <v>91026599.34</v>
      </c>
      <c r="F158" s="95"/>
      <c r="G158" s="95"/>
    </row>
    <row r="159" spans="1:7" ht="34.5" customHeight="1" outlineLevel="1">
      <c r="A159" s="93" t="s">
        <v>331</v>
      </c>
      <c r="B159" s="95"/>
      <c r="C159" s="95"/>
      <c r="D159" s="94">
        <v>14032948.6</v>
      </c>
      <c r="E159" s="94">
        <v>14032948.6</v>
      </c>
      <c r="F159" s="95"/>
      <c r="G159" s="95"/>
    </row>
    <row r="160" spans="1:7" ht="23.25" customHeight="1">
      <c r="A160" s="92" t="s">
        <v>332</v>
      </c>
      <c r="B160" s="76"/>
      <c r="C160" s="76"/>
      <c r="D160" s="88">
        <v>85467240.55</v>
      </c>
      <c r="E160" s="88">
        <v>85467240.55</v>
      </c>
      <c r="F160" s="76"/>
      <c r="G160" s="76"/>
    </row>
    <row r="161" spans="1:7" ht="23.25" customHeight="1" outlineLevel="1">
      <c r="A161" s="96" t="s">
        <v>333</v>
      </c>
      <c r="B161" s="98"/>
      <c r="C161" s="98"/>
      <c r="D161" s="97">
        <v>50613740.55</v>
      </c>
      <c r="E161" s="97">
        <v>50613740.55</v>
      </c>
      <c r="F161" s="98"/>
      <c r="G161" s="98"/>
    </row>
    <row r="162" spans="1:7" ht="45.75" customHeight="1" outlineLevel="2">
      <c r="A162" s="99" t="s">
        <v>334</v>
      </c>
      <c r="B162" s="95"/>
      <c r="C162" s="95"/>
      <c r="D162" s="94">
        <v>50613740.55</v>
      </c>
      <c r="E162" s="94">
        <v>50613740.55</v>
      </c>
      <c r="F162" s="95"/>
      <c r="G162" s="95"/>
    </row>
    <row r="163" spans="1:7" ht="23.25" customHeight="1" outlineLevel="1">
      <c r="A163" s="93" t="s">
        <v>335</v>
      </c>
      <c r="B163" s="95"/>
      <c r="C163" s="95"/>
      <c r="D163" s="94">
        <v>34853500</v>
      </c>
      <c r="E163" s="94">
        <v>34853500</v>
      </c>
      <c r="F163" s="95"/>
      <c r="G163" s="95"/>
    </row>
    <row r="164" spans="1:7" ht="12" customHeight="1">
      <c r="A164" s="92" t="s">
        <v>336</v>
      </c>
      <c r="B164" s="76"/>
      <c r="C164" s="76"/>
      <c r="D164" s="88">
        <v>1980323.4</v>
      </c>
      <c r="E164" s="88">
        <v>1980323.4</v>
      </c>
      <c r="F164" s="76"/>
      <c r="G164" s="76"/>
    </row>
    <row r="165" spans="1:7" ht="23.25" customHeight="1" outlineLevel="1">
      <c r="A165" s="96" t="s">
        <v>337</v>
      </c>
      <c r="B165" s="98"/>
      <c r="C165" s="98"/>
      <c r="D165" s="97">
        <v>1980323.4</v>
      </c>
      <c r="E165" s="97">
        <v>1980323.4</v>
      </c>
      <c r="F165" s="98"/>
      <c r="G165" s="98"/>
    </row>
    <row r="166" spans="1:7" ht="23.25" customHeight="1" outlineLevel="2">
      <c r="A166" s="99" t="s">
        <v>338</v>
      </c>
      <c r="B166" s="95"/>
      <c r="C166" s="95"/>
      <c r="D166" s="94">
        <v>1980323.4</v>
      </c>
      <c r="E166" s="94">
        <v>1980323.4</v>
      </c>
      <c r="F166" s="95"/>
      <c r="G166" s="95"/>
    </row>
    <row r="167" spans="1:7" ht="34.5" customHeight="1">
      <c r="A167" s="92" t="s">
        <v>339</v>
      </c>
      <c r="B167" s="76"/>
      <c r="C167" s="76"/>
      <c r="D167" s="88">
        <v>82870893</v>
      </c>
      <c r="E167" s="88">
        <v>82870893</v>
      </c>
      <c r="F167" s="76"/>
      <c r="G167" s="76"/>
    </row>
    <row r="168" spans="1:7" ht="34.5" customHeight="1" outlineLevel="1">
      <c r="A168" s="96" t="s">
        <v>340</v>
      </c>
      <c r="B168" s="98"/>
      <c r="C168" s="98"/>
      <c r="D168" s="97">
        <v>82870893</v>
      </c>
      <c r="E168" s="97">
        <v>82870893</v>
      </c>
      <c r="F168" s="98"/>
      <c r="G168" s="98"/>
    </row>
    <row r="169" spans="1:7" ht="45.75" customHeight="1" outlineLevel="2">
      <c r="A169" s="99" t="s">
        <v>341</v>
      </c>
      <c r="B169" s="95"/>
      <c r="C169" s="95"/>
      <c r="D169" s="94">
        <v>82870893</v>
      </c>
      <c r="E169" s="94">
        <v>82870893</v>
      </c>
      <c r="F169" s="95"/>
      <c r="G169" s="95"/>
    </row>
    <row r="170" spans="1:7" ht="12" customHeight="1">
      <c r="A170" s="92" t="s">
        <v>342</v>
      </c>
      <c r="B170" s="76"/>
      <c r="C170" s="76"/>
      <c r="D170" s="88">
        <v>572922312.07</v>
      </c>
      <c r="E170" s="88">
        <v>572922312.07</v>
      </c>
      <c r="F170" s="76"/>
      <c r="G170" s="76"/>
    </row>
    <row r="171" spans="1:7" ht="12" customHeight="1" outlineLevel="1">
      <c r="A171" s="93" t="s">
        <v>343</v>
      </c>
      <c r="B171" s="95"/>
      <c r="C171" s="95"/>
      <c r="D171" s="94">
        <v>561142270.07</v>
      </c>
      <c r="E171" s="94">
        <v>561142270.07</v>
      </c>
      <c r="F171" s="95"/>
      <c r="G171" s="95"/>
    </row>
    <row r="172" spans="1:7" ht="23.25" customHeight="1" outlineLevel="1">
      <c r="A172" s="93" t="s">
        <v>344</v>
      </c>
      <c r="B172" s="95"/>
      <c r="C172" s="95"/>
      <c r="D172" s="94">
        <v>1712570</v>
      </c>
      <c r="E172" s="94">
        <v>1712570</v>
      </c>
      <c r="F172" s="95"/>
      <c r="G172" s="95"/>
    </row>
    <row r="173" spans="1:7" ht="23.25" customHeight="1" outlineLevel="1">
      <c r="A173" s="93" t="s">
        <v>345</v>
      </c>
      <c r="B173" s="95"/>
      <c r="C173" s="95"/>
      <c r="D173" s="94">
        <v>10067472</v>
      </c>
      <c r="E173" s="94">
        <v>10067472</v>
      </c>
      <c r="F173" s="95"/>
      <c r="G173" s="95"/>
    </row>
    <row r="174" spans="1:7" ht="23.25" customHeight="1">
      <c r="A174" s="92" t="s">
        <v>346</v>
      </c>
      <c r="B174" s="76"/>
      <c r="C174" s="76"/>
      <c r="D174" s="88">
        <v>23916577.85</v>
      </c>
      <c r="E174" s="88">
        <v>23916577.85</v>
      </c>
      <c r="F174" s="76"/>
      <c r="G174" s="76"/>
    </row>
    <row r="175" spans="1:7" ht="23.25" customHeight="1" outlineLevel="1">
      <c r="A175" s="93" t="s">
        <v>347</v>
      </c>
      <c r="B175" s="95"/>
      <c r="C175" s="95"/>
      <c r="D175" s="94">
        <v>23916577.85</v>
      </c>
      <c r="E175" s="94">
        <v>23916577.85</v>
      </c>
      <c r="F175" s="95"/>
      <c r="G175" s="95"/>
    </row>
    <row r="176" spans="1:7" ht="12" customHeight="1">
      <c r="A176" s="92" t="s">
        <v>348</v>
      </c>
      <c r="B176" s="76"/>
      <c r="C176" s="76"/>
      <c r="D176" s="88">
        <v>958378684.86</v>
      </c>
      <c r="E176" s="88">
        <v>958378684.86</v>
      </c>
      <c r="F176" s="76"/>
      <c r="G176" s="76"/>
    </row>
    <row r="177" spans="1:7" ht="12" customHeight="1" outlineLevel="1">
      <c r="A177" s="93" t="s">
        <v>349</v>
      </c>
      <c r="B177" s="95"/>
      <c r="C177" s="95"/>
      <c r="D177" s="94">
        <v>953474780.77</v>
      </c>
      <c r="E177" s="94">
        <v>953474780.77</v>
      </c>
      <c r="F177" s="95"/>
      <c r="G177" s="95"/>
    </row>
    <row r="178" spans="1:7" ht="34.5" customHeight="1" outlineLevel="1">
      <c r="A178" s="96" t="s">
        <v>350</v>
      </c>
      <c r="B178" s="98"/>
      <c r="C178" s="98"/>
      <c r="D178" s="97">
        <v>4903904.09</v>
      </c>
      <c r="E178" s="97">
        <v>4903904.09</v>
      </c>
      <c r="F178" s="98"/>
      <c r="G178" s="98"/>
    </row>
    <row r="179" spans="1:7" ht="23.25" customHeight="1" outlineLevel="2">
      <c r="A179" s="99" t="s">
        <v>351</v>
      </c>
      <c r="B179" s="95"/>
      <c r="C179" s="95"/>
      <c r="D179" s="94">
        <v>1038453.39</v>
      </c>
      <c r="E179" s="94">
        <v>1038453.39</v>
      </c>
      <c r="F179" s="95"/>
      <c r="G179" s="95"/>
    </row>
    <row r="180" spans="1:7" ht="23.25" customHeight="1" outlineLevel="2">
      <c r="A180" s="99" t="s">
        <v>352</v>
      </c>
      <c r="B180" s="95"/>
      <c r="C180" s="95"/>
      <c r="D180" s="94">
        <v>2860207.2</v>
      </c>
      <c r="E180" s="94">
        <v>2860207.2</v>
      </c>
      <c r="F180" s="95"/>
      <c r="G180" s="95"/>
    </row>
    <row r="181" spans="1:7" ht="23.25" customHeight="1" outlineLevel="2">
      <c r="A181" s="99" t="s">
        <v>353</v>
      </c>
      <c r="B181" s="95"/>
      <c r="C181" s="95"/>
      <c r="D181" s="94">
        <v>1005243.5</v>
      </c>
      <c r="E181" s="94">
        <v>1005243.5</v>
      </c>
      <c r="F181" s="95"/>
      <c r="G181" s="95"/>
    </row>
    <row r="182" spans="1:7" ht="12" customHeight="1">
      <c r="A182" s="104" t="s">
        <v>77</v>
      </c>
      <c r="B182" s="105">
        <v>25481536561.7</v>
      </c>
      <c r="C182" s="105">
        <v>25481536561.7</v>
      </c>
      <c r="D182" s="105">
        <v>20383014436.94</v>
      </c>
      <c r="E182" s="105">
        <v>20383014436.94</v>
      </c>
      <c r="F182" s="105">
        <v>24930565556.239998</v>
      </c>
      <c r="G182" s="105">
        <v>24930565556.239998</v>
      </c>
    </row>
    <row r="184" ht="12.75">
      <c r="F184" s="106">
        <f>F53</f>
        <v>97100102.9</v>
      </c>
    </row>
    <row r="186" ht="12.75">
      <c r="F186" s="106">
        <f>F182-F184</f>
        <v>24833465453.339996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r.yaeva</cp:lastModifiedBy>
  <cp:lastPrinted>2014-07-28T06:13:36Z</cp:lastPrinted>
  <dcterms:created xsi:type="dcterms:W3CDTF">2012-10-06T14:49:07Z</dcterms:created>
  <dcterms:modified xsi:type="dcterms:W3CDTF">2014-10-23T10:07:42Z</dcterms:modified>
  <cp:category/>
  <cp:version/>
  <cp:contentType/>
  <cp:contentStatus/>
</cp:coreProperties>
</file>