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785" windowWidth="19440" windowHeight="6330" activeTab="0"/>
  </bookViews>
  <sheets>
    <sheet name="ф1(09)" sheetId="1" r:id="rId1"/>
    <sheet name="ф2(09)" sheetId="2" r:id="rId2"/>
    <sheet name="Ф3(09) косв.метод" sheetId="3" r:id="rId3"/>
    <sheet name="ф4(09)" sheetId="4" r:id="rId4"/>
  </sheets>
  <definedNames>
    <definedName name="sub1004523621" localSheetId="1">'ф2(09)'!#REF!</definedName>
    <definedName name="SUB2" localSheetId="1">'ф2(09)'!#REF!</definedName>
    <definedName name="SUB6" localSheetId="3">'ф4(09)'!#REF!</definedName>
    <definedName name="_xlnm.Print_Area" localSheetId="0">'ф1(09)'!$A$2:$E$77</definedName>
  </definedNames>
  <calcPr fullCalcOnLoad="1"/>
</workbook>
</file>

<file path=xl/comments1.xml><?xml version="1.0" encoding="utf-8"?>
<comments xmlns="http://schemas.openxmlformats.org/spreadsheetml/2006/main">
  <authors>
    <author>a.sarsenova</author>
  </authors>
  <commentList>
    <comment ref="D18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  <comment ref="E18" authorId="0">
      <text>
        <r>
          <rPr>
            <b/>
            <sz val="9"/>
            <rFont val="Tahoma"/>
            <family val="2"/>
          </rPr>
          <t>a.sarsenova:</t>
        </r>
        <r>
          <rPr>
            <sz val="9"/>
            <rFont val="Tahoma"/>
            <family val="2"/>
          </rPr>
          <t xml:space="preserve">
1211+1280</t>
        </r>
      </text>
    </comment>
  </commentList>
</comments>
</file>

<file path=xl/sharedStrings.xml><?xml version="1.0" encoding="utf-8"?>
<sst xmlns="http://schemas.openxmlformats.org/spreadsheetml/2006/main" count="282" uniqueCount="202">
  <si>
    <t>Код строки</t>
  </si>
  <si>
    <t>Руководитель</t>
  </si>
  <si>
    <t>Главный бухгалтер</t>
  </si>
  <si>
    <t>тыс.тенге</t>
  </si>
  <si>
    <t>Наименование показателей</t>
  </si>
  <si>
    <t>За отчетный период</t>
  </si>
  <si>
    <t>За предыдущий период</t>
  </si>
  <si>
    <t>4. Влияние обменных курсов валют к тенге</t>
  </si>
  <si>
    <t>7. Денежные средства и их эквиваленты на конец отчетного периода</t>
  </si>
  <si>
    <t>тыс. тенге</t>
  </si>
  <si>
    <t>Активы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</si>
  <si>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</si>
  <si>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</si>
  <si>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</si>
  <si>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</si>
  <si>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</si>
  <si>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</si>
  <si>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</si>
  <si>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</si>
  <si>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</si>
  <si>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</si>
  <si>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</si>
  <si>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</si>
  <si>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</si>
  <si>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</si>
  <si>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</si>
  <si>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</si>
  <si>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</si>
  <si>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</si>
  <si>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</si>
  <si>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</si>
  <si>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</si>
  <si>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</si>
  <si>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</si>
  <si>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</si>
  <si>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</si>
  <si>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</si>
  <si>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</si>
  <si>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</si>
  <si>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</si>
  <si>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</si>
  <si>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</si>
  <si>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</si>
  <si>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</si>
  <si>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</si>
  <si>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</si>
  <si>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</si>
  <si>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</si>
  <si>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</si>
  <si>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</si>
  <si>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</si>
  <si>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</si>
  <si>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</si>
  <si>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</si>
  <si>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</si>
  <si>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</si>
  <si>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</si>
  <si>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</si>
  <si>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</si>
  <si>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</si>
  <si>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</si>
  <si>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</si>
  <si>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</si>
  <si>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</si>
  <si>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</si>
  <si>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</si>
  <si>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</si>
  <si>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Итого</t>
  </si>
  <si>
    <t>За предыдущий период (аналогичный период)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</si>
  <si>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</si>
  <si>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</si>
  <si>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</si>
  <si>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</si>
  <si>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</si>
  <si>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</si>
  <si>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</si>
  <si>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</si>
  <si>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</si>
  <si>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</si>
  <si>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</si>
  <si>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</si>
  <si>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</si>
  <si>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</si>
  <si>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</si>
  <si>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</si>
  <si>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</si>
  <si>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</si>
  <si>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</si>
  <si>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</si>
  <si>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МСБУ 1.97(б),(в)</t>
  </si>
  <si>
    <t xml:space="preserve">Уставный капитал </t>
  </si>
  <si>
    <t>Дополнительно оплаченный капитал</t>
  </si>
  <si>
    <t>Резерв по пересчету  иностранной валюты</t>
  </si>
  <si>
    <t>Резерв по переоценке основных средств</t>
  </si>
  <si>
    <t>Резерв по переоценке инвестиций</t>
  </si>
  <si>
    <t>Резерв хеджирования</t>
  </si>
  <si>
    <t>Прочий резервный капитал</t>
  </si>
  <si>
    <t>Связанный с акционерами материнской компании</t>
  </si>
  <si>
    <t>Доля меньшинства</t>
  </si>
  <si>
    <t>KZT000</t>
  </si>
  <si>
    <t>МСБУ 1.96(б)</t>
  </si>
  <si>
    <t xml:space="preserve">Прибыль/(убыток) по инвестициям,  имеющимся в наличии для продажи </t>
  </si>
  <si>
    <t>Прибыль/(убыток) по эффективной части инструмента хеджирования</t>
  </si>
  <si>
    <t xml:space="preserve">Курсовые разницы, возникающие по переводу операций в иностранной валюте </t>
  </si>
  <si>
    <t>МСБУ 1.96 (б)</t>
  </si>
  <si>
    <t xml:space="preserve">Переоценка основных средств </t>
  </si>
  <si>
    <t>Связанный подоходный налог</t>
  </si>
  <si>
    <t xml:space="preserve">Итого доход (расход), признанный напрямую в собственном капитале </t>
  </si>
  <si>
    <t>Перенос (за вычетом любых связанных налогов):</t>
  </si>
  <si>
    <t>МСФО 7.20(a), [МСБУ 32.94(л)]</t>
  </si>
  <si>
    <t>Перенос прибыли/убытка по хеджированию денежных потоков на прибыль/убыток отчетного периода</t>
  </si>
  <si>
    <t>МСФО 7.20(a) , МСБУ 32.94(k)]</t>
  </si>
  <si>
    <t>Перенос на прибыль или убытки резерва по переоценке при продаже и обесценении инвестиций, имеющихся в наличии для продажи</t>
  </si>
  <si>
    <t xml:space="preserve">Амортизация резерва по переоценке основных средств </t>
  </si>
  <si>
    <t>Прочее</t>
  </si>
  <si>
    <t>МСБУ 1.96(a)</t>
  </si>
  <si>
    <r>
      <t>Д</t>
    </r>
    <r>
      <rPr>
        <b/>
        <sz val="8"/>
        <color indexed="19"/>
        <rFont val="Arial"/>
        <family val="2"/>
      </rPr>
      <t>оход (убыток) за год</t>
    </r>
  </si>
  <si>
    <t>МСБУ 1.96(в)</t>
  </si>
  <si>
    <t>Итого признанные доходы и расходы</t>
  </si>
  <si>
    <t>МСБУ 1.97(a)</t>
  </si>
  <si>
    <t xml:space="preserve">Взносы в уставной капитал </t>
  </si>
  <si>
    <t>Выпуск акций для инвестиций, полученных от Правительства</t>
  </si>
  <si>
    <t>Обратный выкуп собственных акций</t>
  </si>
  <si>
    <t>Опцион на покупку акций</t>
  </si>
  <si>
    <t xml:space="preserve">Изменение доли участия в дочерних организациях </t>
  </si>
  <si>
    <t xml:space="preserve"> Приобретение дочерних организаций</t>
  </si>
  <si>
    <t xml:space="preserve">Сделки с акционером, действующим в качестве акционера </t>
  </si>
  <si>
    <t>Выплата дивидендов</t>
  </si>
  <si>
    <t xml:space="preserve">Сальдо на 1 января 2015года  </t>
  </si>
  <si>
    <t xml:space="preserve">Сальдо на 1 января 2016 года  </t>
  </si>
  <si>
    <t>Балансовая стоимость простых акции</t>
  </si>
  <si>
    <t>Балансовая стоимость привил. акции</t>
  </si>
  <si>
    <t>Простые акции</t>
  </si>
  <si>
    <t>Привилегированные акции</t>
  </si>
  <si>
    <t xml:space="preserve">Сокращенный промежуточный отчет о финансовом положении </t>
  </si>
  <si>
    <t>Сокращенный промежуточный отчет о прибыли или убытке и прочем совокупном доходе</t>
  </si>
  <si>
    <t xml:space="preserve">Сокращенный промежуточный отчет об изменениях в капитале </t>
  </si>
  <si>
    <t xml:space="preserve">Сокращенный промежуточный отчет о движении денежных средств </t>
  </si>
  <si>
    <t>1. Движение денежных средств от операционной деятельности</t>
  </si>
  <si>
    <t>Прибыль (убыток) до налогообложения</t>
  </si>
  <si>
    <t>010</t>
  </si>
  <si>
    <t>Амортизация и обесценение основных средств и нематериальных активов</t>
  </si>
  <si>
    <t>011</t>
  </si>
  <si>
    <t>Обесценение гудвила</t>
  </si>
  <si>
    <t>012</t>
  </si>
  <si>
    <t>Обесценение торговой и прочей дебиторской задолженности</t>
  </si>
  <si>
    <t>013</t>
  </si>
  <si>
    <t>Списание стоимости активов (или выбывающей группы), предназначенных для продажи до справедливой стоимости за вычетом затрат на продажу</t>
  </si>
  <si>
    <t>014</t>
  </si>
  <si>
    <t>Убыток (прибыль) от выбытия основных средств</t>
  </si>
  <si>
    <t>015</t>
  </si>
  <si>
    <t>Убыток (прибыль) от инвестиционного имущества</t>
  </si>
  <si>
    <t>016</t>
  </si>
  <si>
    <t>Убыток (прибыль) от досрочного погашения займов</t>
  </si>
  <si>
    <t>017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</si>
  <si>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</si>
  <si>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018</t>
  </si>
  <si>
    <t>Расходы (доходы) по финансированию</t>
  </si>
  <si>
    <t>019</t>
  </si>
  <si>
    <t>020</t>
  </si>
  <si>
    <t>Расходы по вознаграждениям долевыми инструментами</t>
  </si>
  <si>
    <t>021</t>
  </si>
  <si>
    <t>Доход (расход) по отложенным налогам</t>
  </si>
  <si>
    <t>022</t>
  </si>
  <si>
    <t>Нереализованная положительная (отрицательная) курсовая разница</t>
  </si>
  <si>
    <t>023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</si>
  <si>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</si>
  <si>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024</t>
  </si>
  <si>
    <t>Прочие неденежные операционные корректировки общей совокупной прибыли (убытка)</t>
  </si>
  <si>
    <t>025</t>
  </si>
  <si>
    <t>Итого корректировка общей совокупной прибыли (убытка), всего (+/- строки с 011 по 025)</t>
  </si>
  <si>
    <t>030</t>
  </si>
  <si>
    <t>Изменения в запасах</t>
  </si>
  <si>
    <t>031</t>
  </si>
  <si>
    <t xml:space="preserve">Изменения резерва </t>
  </si>
  <si>
    <t>032</t>
  </si>
  <si>
    <t>Изменения в торговой и прочей дебиторской задолженности</t>
  </si>
  <si>
    <t>033</t>
  </si>
  <si>
    <t>Изменения в торговой и прочей кредиторской задолженности</t>
  </si>
  <si>
    <t>034</t>
  </si>
  <si>
    <t>Изменения в задолженности по налогам и другим обязательным платежам в бюджет</t>
  </si>
  <si>
    <t>035</t>
  </si>
  <si>
    <t>Изменения в прочих краткосрочных обязательствах</t>
  </si>
  <si>
    <t>036</t>
  </si>
  <si>
    <t>Итого движение операционных активов и обязательств, всего (+/- строки с 031 по 036)</t>
  </si>
  <si>
    <t>040</t>
  </si>
  <si>
    <t>Уплаченные вознаграждения</t>
  </si>
  <si>
    <t>041</t>
  </si>
  <si>
    <t>Уплаченный подоходный налог</t>
  </si>
  <si>
    <t>042</t>
  </si>
  <si>
    <t>2.Движение денежных средств от инвестиционной деятельности</t>
  </si>
  <si>
    <t>3.Движение денежных средств от финансовой деятельности</t>
  </si>
  <si>
    <t>5. Увеличение +/- уменьшение денежных средств (строка 100 +/- строка 200 +/- строка 300)</t>
  </si>
  <si>
    <t>6.Денежные средства и их эквиваленты на начало отчетного периода</t>
  </si>
  <si>
    <t>Проценты полученные</t>
  </si>
  <si>
    <t>043</t>
  </si>
  <si>
    <t>Чистая сумма денежных средств от операционной деятельности (строка 010+/- строка 030 +/- строка 040+/- строка 041+/- строка 042+/- строка 043)</t>
  </si>
  <si>
    <t>по состоянию на « 30 сентября » 2016 года</t>
  </si>
  <si>
    <t xml:space="preserve">                                                      по состоянию на « 30 сентября » 2016 года</t>
  </si>
  <si>
    <t xml:space="preserve">                                                                       по состоянию на « 30  сентября» 2016 года</t>
  </si>
  <si>
    <t>Сальдо на 30 сентября 2016г.</t>
  </si>
  <si>
    <t>на конец 30 сентября 2015 года.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</si>
</sst>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-* #,##0_р_._-;\-* #,##0_р_._-;_-* &quot;-&quot;??_р_._-;_-@_-"/>
    <numFmt numFmtId="180" formatCode="0.00;[Red]\-0.00"/>
    <numFmt numFmtId="181" formatCode="#,##0_р_."/>
    <numFmt numFmtId="182" formatCode="#,##0.000"/>
    <numFmt numFmtId="183" formatCode="#,##0.0000"/>
    <numFmt numFmtId="184" formatCode="_(* #,##0.00_);_(* \(#,##0.00\);_(* &quot;-&quot;??_);_(@_)"/>
    <numFmt numFmtId="185" formatCode="#,##0.00_ ;[Red]\-#,##0.00\ "/>
    <numFmt numFmtId="186" formatCode="#,##0.0"/>
    <numFmt numFmtId="187" formatCode="0.0000"/>
    <numFmt numFmtId="188" formatCode="0.000"/>
    <numFmt numFmtId="189" formatCode="0.0"/>
    <numFmt numFmtId="190" formatCode="hh:mm:ss"/>
    <numFmt numFmtId="191" formatCode="[$-809]dd\ mmmm\ yyyy"/>
    <numFmt numFmtId="192" formatCode="_(* #,##0_);_(* \(#,##0\);_(* &quot;-&quot;_);_(@_)"/>
    <numFmt numFmtId="193" formatCode="_(* #,##0.0_);_(* \(#,##0.0\);_(* &quot;-&quot;_);_(@_)"/>
    <numFmt numFmtId="194" formatCode="_(* #,##0.00_);_(* \(#,##0.00\);_(* &quot;-&quot;_);_(@_)"/>
    <numFmt numFmtId="195" formatCode="_(* #,##0.000_);_(* \(#,##0.000\);_(* &quot;-&quot;_);_(@_)"/>
    <numFmt numFmtId="196" formatCode="_(* #,##0.0000_);_(* \(#,##0.0000\);_(* &quot;-&quot;_);_(@_)"/>
    <numFmt numFmtId="197" formatCode="_-* #,##0.0_р_._-;\-* #,##0.0_р_._-;_-* &quot;-&quot;??_р_._-;_-@_-"/>
    <numFmt numFmtId="198" formatCode="_-* #,##0.000_р_._-;\-* #,##0.000_р_._-;_-* &quot;-&quot;??_р_._-;_-@_-"/>
    <numFmt numFmtId="199" formatCode="#,##0_ ;\-#,##0\ "/>
    <numFmt numFmtId="200" formatCode="#,##0.00;[Red]\-#,##0.00"/>
    <numFmt numFmtId="201" formatCode="[=0]&quot;&quot;;General"/>
    <numFmt numFmtId="202" formatCode="#,##0;[Red]\-#,##0"/>
    <numFmt numFmtId="203" formatCode="[$-FC19]d\ mmmm\ yyyy\ &quot;г.&quot;"/>
    <numFmt numFmtId="204" formatCode="#,##0.00000"/>
    <numFmt numFmtId="205" formatCode="[=0.00001]&quot;&quot;;General"/>
    <numFmt numFmtId="206" formatCode="[=-0.00002]&quot;&quot;;General"/>
    <numFmt numFmtId="207" formatCode="0;[Red]\-0"/>
    <numFmt numFmtId="208" formatCode="[=-0.00012]&quot;&quot;;General"/>
    <numFmt numFmtId="209" formatCode="[=0.00026]&quot;&quot;;General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#,##0.000000"/>
    <numFmt numFmtId="215" formatCode="#,##0.0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8"/>
      <color indexed="19"/>
      <name val="Arial"/>
      <family val="2"/>
    </font>
    <font>
      <b/>
      <sz val="8"/>
      <color indexed="19"/>
      <name val="Arial"/>
      <family val="2"/>
    </font>
    <font>
      <sz val="10"/>
      <color indexed="19"/>
      <name val="Arial Cyr"/>
      <family val="0"/>
    </font>
    <font>
      <b/>
      <sz val="9"/>
      <color indexed="19"/>
      <name val="Arial"/>
      <family val="2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8"/>
      <color indexed="56"/>
      <name val="Arial"/>
      <family val="2"/>
    </font>
    <font>
      <sz val="10"/>
      <color indexed="8"/>
      <name val="Arial"/>
      <family val="2"/>
    </font>
    <font>
      <b/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9"/>
      <color indexed="8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8"/>
      <name val="Arial Cyr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2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12" borderId="0" applyNumberFormat="0" applyBorder="0" applyAlignment="0" applyProtection="0"/>
    <xf numFmtId="0" fontId="58" fillId="20" borderId="0" applyNumberFormat="0" applyBorder="0" applyAlignment="0" applyProtection="0"/>
    <xf numFmtId="0" fontId="58" fillId="25" borderId="0" applyNumberFormat="0" applyBorder="0" applyAlignment="0" applyProtection="0"/>
    <xf numFmtId="0" fontId="58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9" borderId="0" applyNumberFormat="0" applyBorder="0" applyAlignment="0" applyProtection="0"/>
    <xf numFmtId="0" fontId="3" fillId="3" borderId="0" applyNumberFormat="0" applyBorder="0" applyAlignment="0" applyProtection="0"/>
    <xf numFmtId="0" fontId="4" fillId="30" borderId="1" applyNumberFormat="0" applyAlignment="0" applyProtection="0"/>
    <xf numFmtId="0" fontId="5" fillId="3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14" fillId="3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58" fillId="39" borderId="0" applyNumberFormat="0" applyBorder="0" applyAlignment="0" applyProtection="0"/>
    <xf numFmtId="0" fontId="59" fillId="40" borderId="10" applyNumberFormat="0" applyAlignment="0" applyProtection="0"/>
    <xf numFmtId="0" fontId="60" fillId="41" borderId="11" applyNumberFormat="0" applyAlignment="0" applyProtection="0"/>
    <xf numFmtId="0" fontId="61" fillId="41" borderId="10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12" applyNumberFormat="0" applyFill="0" applyAlignment="0" applyProtection="0"/>
    <xf numFmtId="0" fontId="63" fillId="0" borderId="13" applyNumberFormat="0" applyFill="0" applyAlignment="0" applyProtection="0"/>
    <xf numFmtId="0" fontId="64" fillId="0" borderId="1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15" applyNumberFormat="0" applyFill="0" applyAlignment="0" applyProtection="0"/>
    <xf numFmtId="0" fontId="66" fillId="42" borderId="16" applyNumberFormat="0" applyAlignment="0" applyProtection="0"/>
    <xf numFmtId="0" fontId="67" fillId="0" borderId="0" applyNumberFormat="0" applyFill="0" applyBorder="0" applyAlignment="0" applyProtection="0"/>
    <xf numFmtId="0" fontId="68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45" borderId="17" applyNumberFormat="0" applyFont="0" applyAlignment="0" applyProtection="0"/>
    <xf numFmtId="9" fontId="0" fillId="0" borderId="0" applyFont="0" applyFill="0" applyBorder="0" applyAlignment="0" applyProtection="0"/>
    <xf numFmtId="0" fontId="71" fillId="0" borderId="18" applyNumberFormat="0" applyFill="0" applyAlignment="0" applyProtection="0"/>
    <xf numFmtId="0" fontId="20" fillId="0" borderId="0">
      <alignment/>
      <protection/>
    </xf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3" fillId="46" borderId="0" applyNumberFormat="0" applyBorder="0" applyAlignment="0" applyProtection="0"/>
  </cellStyleXfs>
  <cellXfs count="143"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6" fillId="0" borderId="19" xfId="0" applyFont="1" applyFill="1" applyBorder="1" applyAlignment="1">
      <alignment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 horizontal="justify"/>
    </xf>
    <xf numFmtId="0" fontId="32" fillId="0" borderId="0" xfId="0" applyFont="1" applyAlignment="1">
      <alignment horizontal="right"/>
    </xf>
    <xf numFmtId="0" fontId="32" fillId="0" borderId="20" xfId="0" applyFont="1" applyBorder="1" applyAlignment="1">
      <alignment horizontal="center" vertical="top" wrapText="1"/>
    </xf>
    <xf numFmtId="0" fontId="32" fillId="0" borderId="21" xfId="0" applyFont="1" applyBorder="1" applyAlignment="1">
      <alignment horizontal="center" vertical="top" wrapText="1"/>
    </xf>
    <xf numFmtId="0" fontId="32" fillId="0" borderId="22" xfId="0" applyFont="1" applyBorder="1" applyAlignment="1">
      <alignment vertical="top" wrapText="1"/>
    </xf>
    <xf numFmtId="0" fontId="32" fillId="0" borderId="23" xfId="0" applyFont="1" applyBorder="1" applyAlignment="1">
      <alignment horizontal="center" vertical="top" wrapText="1"/>
    </xf>
    <xf numFmtId="3" fontId="32" fillId="0" borderId="23" xfId="0" applyNumberFormat="1" applyFont="1" applyFill="1" applyBorder="1" applyAlignment="1">
      <alignment horizontal="center" vertical="top" wrapText="1"/>
    </xf>
    <xf numFmtId="3" fontId="33" fillId="0" borderId="23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3" fontId="30" fillId="0" borderId="23" xfId="0" applyNumberFormat="1" applyFont="1" applyFill="1" applyBorder="1" applyAlignment="1">
      <alignment horizontal="center" vertical="top" wrapText="1"/>
    </xf>
    <xf numFmtId="3" fontId="34" fillId="0" borderId="23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3" fontId="29" fillId="0" borderId="19" xfId="97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3" fontId="34" fillId="0" borderId="23" xfId="0" applyNumberFormat="1" applyFont="1" applyFill="1" applyBorder="1" applyAlignment="1">
      <alignment horizontal="center" vertical="top" wrapText="1"/>
    </xf>
    <xf numFmtId="3" fontId="31" fillId="0" borderId="0" xfId="0" applyNumberFormat="1" applyFont="1" applyAlignment="1">
      <alignment/>
    </xf>
    <xf numFmtId="0" fontId="32" fillId="0" borderId="24" xfId="0" applyFont="1" applyBorder="1" applyAlignment="1">
      <alignment horizontal="center" vertical="top" wrapText="1"/>
    </xf>
    <xf numFmtId="178" fontId="31" fillId="0" borderId="0" xfId="0" applyNumberFormat="1" applyFont="1" applyAlignment="1">
      <alignment/>
    </xf>
    <xf numFmtId="3" fontId="33" fillId="0" borderId="23" xfId="0" applyNumberFormat="1" applyFont="1" applyFill="1" applyBorder="1" applyAlignment="1">
      <alignment vertical="top" wrapText="1"/>
    </xf>
    <xf numFmtId="3" fontId="33" fillId="0" borderId="23" xfId="0" applyNumberFormat="1" applyFont="1" applyFill="1" applyBorder="1" applyAlignment="1">
      <alignment vertical="top"/>
    </xf>
    <xf numFmtId="0" fontId="37" fillId="0" borderId="0" xfId="0" applyFont="1" applyAlignment="1">
      <alignment/>
    </xf>
    <xf numFmtId="0" fontId="31" fillId="0" borderId="0" xfId="0" applyFont="1" applyFill="1" applyAlignment="1">
      <alignment/>
    </xf>
    <xf numFmtId="0" fontId="0" fillId="0" borderId="0" xfId="96">
      <alignment/>
      <protection/>
    </xf>
    <xf numFmtId="0" fontId="22" fillId="0" borderId="0" xfId="96" applyFont="1">
      <alignment/>
      <protection/>
    </xf>
    <xf numFmtId="0" fontId="23" fillId="0" borderId="0" xfId="96" applyFont="1" applyFill="1" applyBorder="1">
      <alignment/>
      <protection/>
    </xf>
    <xf numFmtId="0" fontId="39" fillId="0" borderId="20" xfId="96" applyFont="1" applyFill="1" applyBorder="1" applyAlignment="1">
      <alignment horizontal="center" wrapText="1"/>
      <protection/>
    </xf>
    <xf numFmtId="0" fontId="39" fillId="0" borderId="20" xfId="96" applyFont="1" applyFill="1" applyBorder="1" applyAlignment="1">
      <alignment vertical="top" wrapText="1"/>
      <protection/>
    </xf>
    <xf numFmtId="0" fontId="39" fillId="0" borderId="20" xfId="96" applyFont="1" applyFill="1" applyBorder="1" applyAlignment="1">
      <alignment horizontal="left" wrapText="1" indent="1"/>
      <protection/>
    </xf>
    <xf numFmtId="0" fontId="42" fillId="0" borderId="20" xfId="96" applyFont="1" applyFill="1" applyBorder="1" applyAlignment="1">
      <alignment horizontal="left" wrapText="1"/>
      <protection/>
    </xf>
    <xf numFmtId="0" fontId="39" fillId="0" borderId="20" xfId="96" applyFont="1" applyBorder="1" applyAlignment="1">
      <alignment vertical="top" wrapText="1"/>
      <protection/>
    </xf>
    <xf numFmtId="0" fontId="40" fillId="0" borderId="20" xfId="96" applyFont="1" applyBorder="1" applyAlignment="1">
      <alignment wrapText="1"/>
      <protection/>
    </xf>
    <xf numFmtId="179" fontId="43" fillId="0" borderId="20" xfId="111" applyNumberFormat="1" applyFont="1" applyBorder="1" applyAlignment="1">
      <alignment vertical="center" wrapText="1"/>
    </xf>
    <xf numFmtId="179" fontId="44" fillId="0" borderId="20" xfId="111" applyNumberFormat="1" applyFont="1" applyBorder="1" applyAlignment="1">
      <alignment vertical="center" wrapText="1"/>
    </xf>
    <xf numFmtId="0" fontId="45" fillId="0" borderId="20" xfId="96" applyFont="1" applyBorder="1" applyAlignment="1">
      <alignment wrapText="1"/>
      <protection/>
    </xf>
    <xf numFmtId="179" fontId="46" fillId="0" borderId="20" xfId="111" applyNumberFormat="1" applyFont="1" applyBorder="1" applyAlignment="1">
      <alignment vertical="center" wrapText="1"/>
    </xf>
    <xf numFmtId="179" fontId="27" fillId="0" borderId="20" xfId="111" applyNumberFormat="1" applyFont="1" applyBorder="1" applyAlignment="1">
      <alignment vertical="center" wrapText="1"/>
    </xf>
    <xf numFmtId="0" fontId="39" fillId="0" borderId="20" xfId="96" applyFont="1" applyBorder="1" applyAlignment="1">
      <alignment wrapText="1"/>
      <protection/>
    </xf>
    <xf numFmtId="179" fontId="46" fillId="0" borderId="20" xfId="111" applyNumberFormat="1" applyFont="1" applyFill="1" applyBorder="1" applyAlignment="1">
      <alignment vertical="center" wrapText="1"/>
    </xf>
    <xf numFmtId="0" fontId="40" fillId="0" borderId="20" xfId="96" applyFont="1" applyBorder="1" applyAlignment="1">
      <alignment vertical="top" wrapText="1"/>
      <protection/>
    </xf>
    <xf numFmtId="0" fontId="42" fillId="0" borderId="20" xfId="96" applyFont="1" applyBorder="1" applyAlignment="1">
      <alignment wrapText="1"/>
      <protection/>
    </xf>
    <xf numFmtId="0" fontId="24" fillId="0" borderId="0" xfId="96" applyFont="1">
      <alignment/>
      <protection/>
    </xf>
    <xf numFmtId="0" fontId="47" fillId="0" borderId="20" xfId="96" applyFont="1" applyBorder="1" applyAlignment="1">
      <alignment vertical="top" wrapText="1"/>
      <protection/>
    </xf>
    <xf numFmtId="179" fontId="46" fillId="47" borderId="20" xfId="111" applyNumberFormat="1" applyFont="1" applyFill="1" applyBorder="1" applyAlignment="1">
      <alignment vertical="center" wrapText="1"/>
    </xf>
    <xf numFmtId="0" fontId="39" fillId="0" borderId="0" xfId="96" applyFont="1" applyBorder="1" applyAlignment="1">
      <alignment vertical="top" wrapText="1"/>
      <protection/>
    </xf>
    <xf numFmtId="14" fontId="40" fillId="0" borderId="0" xfId="96" applyNumberFormat="1" applyFont="1" applyFill="1" applyBorder="1" applyAlignment="1">
      <alignment horizontal="center" vertical="top" wrapText="1"/>
      <protection/>
    </xf>
    <xf numFmtId="179" fontId="48" fillId="0" borderId="0" xfId="111" applyNumberFormat="1" applyFont="1" applyBorder="1" applyAlignment="1">
      <alignment vertical="center" wrapText="1"/>
    </xf>
    <xf numFmtId="179" fontId="48" fillId="47" borderId="0" xfId="111" applyNumberFormat="1" applyFont="1" applyFill="1" applyBorder="1" applyAlignment="1">
      <alignment vertical="center" wrapText="1"/>
    </xf>
    <xf numFmtId="179" fontId="0" fillId="0" borderId="0" xfId="111" applyNumberFormat="1" applyFont="1" applyBorder="1" applyAlignment="1">
      <alignment vertical="center" wrapText="1"/>
    </xf>
    <xf numFmtId="179" fontId="31" fillId="0" borderId="0" xfId="111" applyNumberFormat="1" applyFont="1" applyBorder="1" applyAlignment="1">
      <alignment vertical="center" wrapText="1"/>
    </xf>
    <xf numFmtId="14" fontId="49" fillId="0" borderId="0" xfId="96" applyNumberFormat="1" applyFont="1" applyFill="1" applyBorder="1" applyAlignment="1">
      <alignment horizontal="center" vertical="top" wrapText="1"/>
      <protection/>
    </xf>
    <xf numFmtId="179" fontId="50" fillId="0" borderId="0" xfId="111" applyNumberFormat="1" applyFont="1" applyBorder="1" applyAlignment="1">
      <alignment vertical="center" wrapText="1"/>
    </xf>
    <xf numFmtId="179" fontId="0" fillId="0" borderId="0" xfId="96" applyNumberFormat="1">
      <alignment/>
      <protection/>
    </xf>
    <xf numFmtId="0" fontId="0" fillId="0" borderId="0" xfId="96" applyFont="1">
      <alignment/>
      <protection/>
    </xf>
    <xf numFmtId="0" fontId="24" fillId="0" borderId="0" xfId="0" applyFont="1" applyAlignment="1">
      <alignment/>
    </xf>
    <xf numFmtId="0" fontId="32" fillId="0" borderId="0" xfId="0" applyFont="1" applyAlignment="1">
      <alignment/>
    </xf>
    <xf numFmtId="0" fontId="74" fillId="0" borderId="0" xfId="0" applyFont="1" applyAlignment="1">
      <alignment horizontal="center"/>
    </xf>
    <xf numFmtId="0" fontId="38" fillId="0" borderId="0" xfId="96" applyFont="1" applyFill="1" applyAlignment="1">
      <alignment horizontal="left" wrapText="1"/>
      <protection/>
    </xf>
    <xf numFmtId="0" fontId="22" fillId="0" borderId="0" xfId="96" applyFont="1" applyFill="1" applyAlignment="1">
      <alignment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3" fontId="29" fillId="0" borderId="21" xfId="108" applyNumberFormat="1" applyFont="1" applyFill="1" applyBorder="1" applyAlignment="1">
      <alignment horizontal="center" vertical="center"/>
    </xf>
    <xf numFmtId="3" fontId="29" fillId="0" borderId="20" xfId="108" applyNumberFormat="1" applyFont="1" applyFill="1" applyBorder="1" applyAlignment="1">
      <alignment horizontal="center" vertical="center"/>
    </xf>
    <xf numFmtId="0" fontId="32" fillId="0" borderId="20" xfId="0" applyFont="1" applyBorder="1" applyAlignment="1">
      <alignment vertical="top" wrapText="1"/>
    </xf>
    <xf numFmtId="3" fontId="34" fillId="0" borderId="21" xfId="0" applyNumberFormat="1" applyFont="1" applyFill="1" applyBorder="1" applyAlignment="1">
      <alignment horizontal="center" vertical="top" wrapText="1"/>
    </xf>
    <xf numFmtId="3" fontId="32" fillId="0" borderId="21" xfId="0" applyNumberFormat="1" applyFont="1" applyFill="1" applyBorder="1" applyAlignment="1">
      <alignment horizontal="center" vertical="top" wrapText="1"/>
    </xf>
    <xf numFmtId="3" fontId="32" fillId="0" borderId="20" xfId="0" applyNumberFormat="1" applyFont="1" applyFill="1" applyBorder="1" applyAlignment="1">
      <alignment horizontal="center" vertical="top" wrapText="1"/>
    </xf>
    <xf numFmtId="3" fontId="29" fillId="0" borderId="21" xfId="0" applyNumberFormat="1" applyFont="1" applyFill="1" applyBorder="1" applyAlignment="1">
      <alignment horizontal="center"/>
    </xf>
    <xf numFmtId="3" fontId="29" fillId="0" borderId="20" xfId="0" applyNumberFormat="1" applyFont="1" applyFill="1" applyBorder="1" applyAlignment="1">
      <alignment horizontal="center"/>
    </xf>
    <xf numFmtId="3" fontId="37" fillId="0" borderId="21" xfId="109" applyNumberFormat="1" applyFont="1" applyFill="1" applyBorder="1" applyAlignment="1">
      <alignment horizontal="center" vertical="center"/>
    </xf>
    <xf numFmtId="3" fontId="37" fillId="0" borderId="20" xfId="109" applyNumberFormat="1" applyFont="1" applyFill="1" applyBorder="1" applyAlignment="1">
      <alignment horizontal="center" vertical="center"/>
    </xf>
    <xf numFmtId="3" fontId="37" fillId="0" borderId="21" xfId="97" applyNumberFormat="1" applyFont="1" applyFill="1" applyBorder="1" applyAlignment="1">
      <alignment horizontal="center" vertical="center" wrapText="1"/>
      <protection/>
    </xf>
    <xf numFmtId="3" fontId="37" fillId="0" borderId="20" xfId="97" applyNumberFormat="1" applyFont="1" applyFill="1" applyBorder="1" applyAlignment="1">
      <alignment horizontal="center" vertical="center" wrapText="1"/>
      <protection/>
    </xf>
    <xf numFmtId="3" fontId="32" fillId="0" borderId="25" xfId="0" applyNumberFormat="1" applyFont="1" applyFill="1" applyBorder="1" applyAlignment="1">
      <alignment horizontal="center" vertical="top" wrapText="1"/>
    </xf>
    <xf numFmtId="14" fontId="40" fillId="0" borderId="20" xfId="96" applyNumberFormat="1" applyFont="1" applyFill="1" applyBorder="1" applyAlignment="1">
      <alignment horizontal="left" vertical="top" wrapText="1"/>
      <protection/>
    </xf>
    <xf numFmtId="0" fontId="32" fillId="0" borderId="22" xfId="0" applyFont="1" applyBorder="1" applyAlignment="1">
      <alignment vertical="center" wrapText="1"/>
    </xf>
    <xf numFmtId="0" fontId="32" fillId="0" borderId="26" xfId="0" applyFont="1" applyBorder="1" applyAlignment="1">
      <alignment vertical="top" wrapText="1"/>
    </xf>
    <xf numFmtId="0" fontId="32" fillId="0" borderId="27" xfId="0" applyFont="1" applyBorder="1" applyAlignment="1">
      <alignment horizontal="center" vertical="top" wrapText="1"/>
    </xf>
    <xf numFmtId="3" fontId="34" fillId="0" borderId="27" xfId="0" applyNumberFormat="1" applyFont="1" applyBorder="1" applyAlignment="1">
      <alignment horizontal="center" vertical="top" wrapText="1"/>
    </xf>
    <xf numFmtId="0" fontId="31" fillId="0" borderId="19" xfId="0" applyFont="1" applyBorder="1" applyAlignment="1">
      <alignment/>
    </xf>
    <xf numFmtId="0" fontId="31" fillId="0" borderId="28" xfId="0" applyFont="1" applyBorder="1" applyAlignment="1">
      <alignment/>
    </xf>
    <xf numFmtId="0" fontId="31" fillId="0" borderId="29" xfId="0" applyFont="1" applyBorder="1" applyAlignment="1">
      <alignment/>
    </xf>
    <xf numFmtId="0" fontId="32" fillId="0" borderId="26" xfId="0" applyFont="1" applyBorder="1" applyAlignment="1">
      <alignment vertical="center" wrapText="1"/>
    </xf>
    <xf numFmtId="3" fontId="32" fillId="0" borderId="27" xfId="0" applyNumberFormat="1" applyFont="1" applyFill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3" fontId="31" fillId="0" borderId="31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54" fillId="0" borderId="19" xfId="0" applyFont="1" applyBorder="1" applyAlignment="1">
      <alignment/>
    </xf>
    <xf numFmtId="0" fontId="27" fillId="0" borderId="0" xfId="0" applyFont="1" applyAlignment="1">
      <alignment horizontal="left"/>
    </xf>
    <xf numFmtId="0" fontId="74" fillId="0" borderId="0" xfId="0" applyFont="1" applyAlignment="1">
      <alignment horizontal="right"/>
    </xf>
    <xf numFmtId="0" fontId="54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32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33" xfId="0" applyFont="1" applyBorder="1" applyAlignment="1">
      <alignment horizontal="center"/>
    </xf>
    <xf numFmtId="0" fontId="54" fillId="0" borderId="0" xfId="0" applyFont="1" applyAlignment="1">
      <alignment horizontal="right"/>
    </xf>
    <xf numFmtId="0" fontId="56" fillId="0" borderId="20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/>
    </xf>
    <xf numFmtId="4" fontId="54" fillId="0" borderId="34" xfId="0" applyNumberFormat="1" applyFont="1" applyBorder="1" applyAlignment="1">
      <alignment horizontal="center"/>
    </xf>
    <xf numFmtId="4" fontId="54" fillId="0" borderId="35" xfId="0" applyNumberFormat="1" applyFont="1" applyBorder="1" applyAlignment="1">
      <alignment horizontal="center"/>
    </xf>
    <xf numFmtId="3" fontId="54" fillId="0" borderId="34" xfId="0" applyNumberFormat="1" applyFont="1" applyBorder="1" applyAlignment="1">
      <alignment horizontal="center"/>
    </xf>
    <xf numFmtId="3" fontId="54" fillId="0" borderId="35" xfId="0" applyNumberFormat="1" applyFont="1" applyBorder="1" applyAlignment="1">
      <alignment horizontal="center"/>
    </xf>
    <xf numFmtId="3" fontId="54" fillId="0" borderId="36" xfId="0" applyNumberFormat="1" applyFont="1" applyBorder="1" applyAlignment="1">
      <alignment horizontal="center"/>
    </xf>
    <xf numFmtId="0" fontId="25" fillId="0" borderId="0" xfId="0" applyFont="1" applyAlignment="1">
      <alignment/>
    </xf>
    <xf numFmtId="0" fontId="28" fillId="0" borderId="0" xfId="0" applyFont="1" applyAlignment="1">
      <alignment horizontal="center"/>
    </xf>
    <xf numFmtId="3" fontId="54" fillId="0" borderId="37" xfId="0" applyNumberFormat="1" applyFont="1" applyBorder="1" applyAlignment="1">
      <alignment horizontal="center"/>
    </xf>
    <xf numFmtId="3" fontId="54" fillId="0" borderId="20" xfId="0" applyNumberFormat="1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21" fillId="0" borderId="0" xfId="96" applyFont="1" applyFill="1">
      <alignment/>
      <protection/>
    </xf>
    <xf numFmtId="0" fontId="55" fillId="0" borderId="0" xfId="0" applyFont="1" applyAlignment="1">
      <alignment horizontal="center" vertical="center"/>
    </xf>
    <xf numFmtId="0" fontId="26" fillId="0" borderId="19" xfId="0" applyFont="1" applyBorder="1" applyAlignment="1">
      <alignment horizontal="left" vertical="top" wrapText="1"/>
    </xf>
    <xf numFmtId="0" fontId="54" fillId="0" borderId="25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39" xfId="0" applyFont="1" applyBorder="1" applyAlignment="1">
      <alignment horizontal="center"/>
    </xf>
    <xf numFmtId="0" fontId="54" fillId="0" borderId="40" xfId="0" applyFont="1" applyBorder="1" applyAlignment="1">
      <alignment horizontal="center"/>
    </xf>
    <xf numFmtId="0" fontId="54" fillId="0" borderId="41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25" fillId="0" borderId="19" xfId="0" applyFont="1" applyBorder="1" applyAlignment="1">
      <alignment horizontal="left" vertical="top" wrapText="1"/>
    </xf>
    <xf numFmtId="49" fontId="54" fillId="0" borderId="41" xfId="0" applyNumberFormat="1" applyFont="1" applyBorder="1" applyAlignment="1">
      <alignment horizontal="center"/>
    </xf>
    <xf numFmtId="49" fontId="54" fillId="0" borderId="42" xfId="0" applyNumberFormat="1" applyFont="1" applyBorder="1" applyAlignment="1">
      <alignment horizontal="center"/>
    </xf>
    <xf numFmtId="0" fontId="26" fillId="0" borderId="30" xfId="0" applyFont="1" applyBorder="1" applyAlignment="1">
      <alignment horizontal="left" vertical="top" wrapText="1"/>
    </xf>
    <xf numFmtId="0" fontId="26" fillId="0" borderId="41" xfId="0" applyFont="1" applyBorder="1" applyAlignment="1">
      <alignment horizontal="left" vertical="top" wrapText="1"/>
    </xf>
    <xf numFmtId="0" fontId="26" fillId="0" borderId="31" xfId="0" applyFont="1" applyBorder="1" applyAlignment="1">
      <alignment horizontal="left" vertical="top" wrapText="1"/>
    </xf>
    <xf numFmtId="49" fontId="54" fillId="0" borderId="30" xfId="0" applyNumberFormat="1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56" fillId="0" borderId="45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47" xfId="0" applyFont="1" applyBorder="1" applyAlignment="1">
      <alignment horizontal="center" vertical="center"/>
    </xf>
    <xf numFmtId="2" fontId="40" fillId="0" borderId="20" xfId="96" applyNumberFormat="1" applyFont="1" applyFill="1" applyBorder="1" applyAlignment="1">
      <alignment horizontal="center" vertical="top"/>
      <protection/>
    </xf>
    <xf numFmtId="0" fontId="39" fillId="0" borderId="20" xfId="96" applyFont="1" applyFill="1" applyBorder="1" applyAlignment="1">
      <alignment horizontal="center" wrapText="1"/>
      <protection/>
    </xf>
    <xf numFmtId="2" fontId="40" fillId="0" borderId="20" xfId="96" applyNumberFormat="1" applyFont="1" applyFill="1" applyBorder="1" applyAlignment="1">
      <alignment horizontal="center" vertical="top" wrapText="1"/>
      <protection/>
    </xf>
    <xf numFmtId="2" fontId="41" fillId="0" borderId="20" xfId="96" applyNumberFormat="1" applyFont="1" applyFill="1" applyBorder="1" applyAlignment="1">
      <alignment horizontal="center" vertical="top" wrapText="1"/>
      <protection/>
    </xf>
    <xf numFmtId="0" fontId="26" fillId="0" borderId="0" xfId="0" applyFont="1" applyFill="1" applyAlignment="1">
      <alignment/>
    </xf>
    <xf numFmtId="0" fontId="51" fillId="0" borderId="0" xfId="96" applyFont="1" applyFill="1" applyAlignment="1">
      <alignment horizontal="center" wrapText="1"/>
      <protection/>
    </xf>
    <xf numFmtId="0" fontId="22" fillId="0" borderId="0" xfId="96" applyFont="1" applyAlignment="1">
      <alignment horizontal="center"/>
      <protection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ДЗО Формы финотчетности Сам" xfId="96"/>
    <cellStyle name="Обычный_Ф 1,2,3,4, без переоценки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Comma" xfId="106"/>
    <cellStyle name="Comma [0]" xfId="107"/>
    <cellStyle name="Финансовый 2" xfId="108"/>
    <cellStyle name="Финансовый 3" xfId="109"/>
    <cellStyle name="Финансовый 4" xfId="110"/>
    <cellStyle name="Финансовый_Ф 1,2,3,4, без переоценки" xfId="111"/>
    <cellStyle name="Хороший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78"/>
  <sheetViews>
    <sheetView tabSelected="1" zoomScalePageLayoutView="0" workbookViewId="0" topLeftCell="A55">
      <selection activeCell="H15" sqref="H15"/>
    </sheetView>
  </sheetViews>
  <sheetFormatPr defaultColWidth="9.00390625" defaultRowHeight="12.75"/>
  <cols>
    <col min="1" max="1" width="4.625" style="0" customWidth="1"/>
    <col min="2" max="2" width="55.25390625" style="0" customWidth="1"/>
    <col min="3" max="3" width="10.00390625" style="0" customWidth="1"/>
    <col min="4" max="4" width="25.875" style="0" customWidth="1"/>
    <col min="5" max="5" width="25.125" style="0" customWidth="1"/>
    <col min="6" max="6" width="12.875" style="0" bestFit="1" customWidth="1"/>
    <col min="7" max="7" width="18.25390625" style="0" customWidth="1"/>
    <col min="8" max="8" width="21.125" style="0" customWidth="1"/>
    <col min="9" max="9" width="12.75390625" style="0" customWidth="1"/>
  </cols>
  <sheetData>
    <row r="3" spans="2:6" ht="15">
      <c r="B3" s="112" t="s">
        <v>134</v>
      </c>
      <c r="C3" s="3"/>
      <c r="D3" s="3"/>
      <c r="E3" s="3"/>
      <c r="F3" s="3"/>
    </row>
    <row r="4" spans="2:6" ht="15.75">
      <c r="B4" s="59" t="s">
        <v>197</v>
      </c>
      <c r="C4" s="58"/>
      <c r="D4" s="3"/>
      <c r="E4" s="3"/>
      <c r="F4" s="3"/>
    </row>
    <row r="5" spans="2:6" ht="15.75">
      <c r="B5" s="4"/>
      <c r="C5" s="3"/>
      <c r="D5" s="3"/>
      <c r="E5" s="3"/>
      <c r="F5" s="3"/>
    </row>
    <row r="6" spans="2:6" ht="7.5" customHeight="1">
      <c r="B6" s="3"/>
      <c r="C6" s="3"/>
      <c r="D6" s="3"/>
      <c r="E6" s="3"/>
      <c r="F6" s="3"/>
    </row>
    <row r="7" spans="2:6" ht="15" customHeight="1">
      <c r="B7" s="3"/>
      <c r="C7" s="3"/>
      <c r="D7" s="3"/>
      <c r="E7" s="5" t="s">
        <v>9</v>
      </c>
      <c r="F7" s="3"/>
    </row>
    <row r="8" spans="2:6" ht="1.5" customHeight="1" hidden="1">
      <c r="B8" s="3"/>
      <c r="C8" s="3"/>
      <c r="D8" s="3"/>
      <c r="E8" s="3"/>
      <c r="F8" s="3"/>
    </row>
    <row r="9" spans="2:6" ht="15.75" thickBot="1">
      <c r="B9" s="3"/>
      <c r="C9" s="3"/>
      <c r="D9" s="3"/>
      <c r="E9" s="3"/>
      <c r="F9" s="3"/>
    </row>
    <row r="10" spans="2:6" ht="32.25" thickBot="1">
      <c r="B10" s="6" t="s">
        <v>10</v>
      </c>
      <c r="C10" s="7" t="s">
        <v>0</v>
      </c>
      <c r="D10" s="7" t="s">
        <v>11</v>
      </c>
      <c r="E10" s="7" t="s">
        <v>12</v>
      </c>
      <c r="F10" s="3"/>
    </row>
    <row r="11" spans="2:6" ht="19.5" customHeight="1" thickBot="1">
      <c r="B11" s="8" t="s">
        <v>13</v>
      </c>
      <c r="C11" s="9"/>
      <c r="D11" s="9"/>
      <c r="E11" s="9"/>
      <c r="F11" s="3"/>
    </row>
    <row r="12" spans="2:6" ht="28.5" customHeight="1" thickBot="1">
      <c r="B12" s="8" t="s">
        <v>14</v>
      </c>
      <c r="C12" s="9">
        <v>10</v>
      </c>
      <c r="D12" s="65">
        <v>601403</v>
      </c>
      <c r="E12" s="64">
        <v>1126757.02684</v>
      </c>
      <c r="F12" s="3"/>
    </row>
    <row r="13" spans="2:6" ht="32.25" customHeight="1" thickBot="1">
      <c r="B13" s="8" t="s">
        <v>15</v>
      </c>
      <c r="C13" s="9">
        <v>11</v>
      </c>
      <c r="D13" s="10"/>
      <c r="E13" s="10"/>
      <c r="F13" s="3"/>
    </row>
    <row r="14" spans="2:6" ht="17.25" customHeight="1" thickBot="1">
      <c r="B14" s="8" t="s">
        <v>16</v>
      </c>
      <c r="C14" s="9">
        <v>12</v>
      </c>
      <c r="D14" s="10"/>
      <c r="E14" s="10"/>
      <c r="F14" s="3"/>
    </row>
    <row r="15" spans="2:6" ht="44.25" customHeight="1" thickBot="1">
      <c r="B15" s="8" t="s">
        <v>17</v>
      </c>
      <c r="C15" s="9">
        <v>13</v>
      </c>
      <c r="D15" s="10"/>
      <c r="E15" s="10"/>
      <c r="F15" s="3"/>
    </row>
    <row r="16" spans="2:6" ht="24.75" customHeight="1" thickBot="1">
      <c r="B16" s="8" t="s">
        <v>18</v>
      </c>
      <c r="C16" s="9">
        <v>14</v>
      </c>
      <c r="D16" s="10"/>
      <c r="E16" s="10"/>
      <c r="F16" s="3"/>
    </row>
    <row r="17" spans="2:6" ht="22.5" customHeight="1" thickBot="1">
      <c r="B17" s="8" t="s">
        <v>19</v>
      </c>
      <c r="C17" s="9">
        <v>15</v>
      </c>
      <c r="D17" s="10"/>
      <c r="E17" s="10"/>
      <c r="F17" s="3"/>
    </row>
    <row r="18" spans="2:9" ht="32.25" thickBot="1">
      <c r="B18" s="8" t="s">
        <v>20</v>
      </c>
      <c r="C18" s="9">
        <v>16</v>
      </c>
      <c r="D18" s="11">
        <v>580260</v>
      </c>
      <c r="E18" s="11">
        <f>332415.53615+210990.6+1800</f>
        <v>545206.13615</v>
      </c>
      <c r="F18" s="3"/>
      <c r="G18" s="12"/>
      <c r="I18" s="12"/>
    </row>
    <row r="19" spans="2:7" ht="18.75" customHeight="1" thickBot="1">
      <c r="B19" s="8" t="s">
        <v>21</v>
      </c>
      <c r="C19" s="9">
        <v>17</v>
      </c>
      <c r="D19" s="11"/>
      <c r="E19" s="11">
        <v>289338.53179000004</v>
      </c>
      <c r="F19" s="3"/>
      <c r="G19" s="12"/>
    </row>
    <row r="20" spans="2:7" ht="16.5" thickBot="1">
      <c r="B20" s="8" t="s">
        <v>22</v>
      </c>
      <c r="C20" s="9">
        <v>18</v>
      </c>
      <c r="D20" s="11">
        <v>268577</v>
      </c>
      <c r="E20" s="11">
        <v>248841.19697999998</v>
      </c>
      <c r="F20" s="3"/>
      <c r="G20" s="12"/>
    </row>
    <row r="21" spans="2:7" ht="22.5" customHeight="1" thickBot="1">
      <c r="B21" s="8" t="s">
        <v>23</v>
      </c>
      <c r="C21" s="9">
        <v>19</v>
      </c>
      <c r="D21" s="10"/>
      <c r="E21" s="10"/>
      <c r="F21" s="3"/>
      <c r="G21" s="12"/>
    </row>
    <row r="22" spans="2:6" ht="36" customHeight="1" thickBot="1">
      <c r="B22" s="8" t="s">
        <v>24</v>
      </c>
      <c r="C22" s="9">
        <v>100</v>
      </c>
      <c r="D22" s="13">
        <f>SUM(D12:D21)</f>
        <v>1450240</v>
      </c>
      <c r="E22" s="13">
        <f>SUM(E12:E21)</f>
        <v>2210142.89176</v>
      </c>
      <c r="F22" s="3"/>
    </row>
    <row r="23" spans="2:7" ht="39" customHeight="1" thickBot="1">
      <c r="B23" s="8" t="s">
        <v>25</v>
      </c>
      <c r="C23" s="9">
        <v>101</v>
      </c>
      <c r="D23" s="10"/>
      <c r="E23" s="10"/>
      <c r="F23" s="3"/>
      <c r="G23" s="12"/>
    </row>
    <row r="24" spans="2:7" ht="23.25" customHeight="1" thickBot="1">
      <c r="B24" s="8" t="s">
        <v>26</v>
      </c>
      <c r="C24" s="9"/>
      <c r="D24" s="10"/>
      <c r="E24" s="10"/>
      <c r="F24" s="3"/>
      <c r="G24" s="12"/>
    </row>
    <row r="25" spans="2:7" ht="33.75" customHeight="1" thickBot="1">
      <c r="B25" s="8" t="s">
        <v>15</v>
      </c>
      <c r="C25" s="9">
        <v>110</v>
      </c>
      <c r="D25" s="10"/>
      <c r="E25" s="10"/>
      <c r="F25" s="3"/>
      <c r="G25" s="12"/>
    </row>
    <row r="26" spans="2:7" ht="22.5" customHeight="1" thickBot="1">
      <c r="B26" s="8" t="s">
        <v>16</v>
      </c>
      <c r="C26" s="9">
        <v>111</v>
      </c>
      <c r="D26" s="10"/>
      <c r="E26" s="10"/>
      <c r="F26" s="3"/>
      <c r="G26" s="12"/>
    </row>
    <row r="27" spans="2:7" ht="38.25" customHeight="1" thickBot="1">
      <c r="B27" s="8" t="s">
        <v>17</v>
      </c>
      <c r="C27" s="9">
        <v>112</v>
      </c>
      <c r="D27" s="10"/>
      <c r="E27" s="10"/>
      <c r="F27" s="3"/>
      <c r="G27" s="12"/>
    </row>
    <row r="28" spans="2:7" ht="25.5" customHeight="1" thickBot="1">
      <c r="B28" s="8" t="s">
        <v>18</v>
      </c>
      <c r="C28" s="9">
        <v>113</v>
      </c>
      <c r="D28" s="10"/>
      <c r="E28" s="10"/>
      <c r="F28" s="3"/>
      <c r="G28" s="12"/>
    </row>
    <row r="29" spans="2:7" ht="23.25" customHeight="1" thickBot="1">
      <c r="B29" s="8" t="s">
        <v>27</v>
      </c>
      <c r="C29" s="9">
        <v>114</v>
      </c>
      <c r="D29" s="11"/>
      <c r="E29" s="11"/>
      <c r="F29" s="3"/>
      <c r="G29" s="15"/>
    </row>
    <row r="30" spans="2:7" ht="38.25" customHeight="1" thickBot="1">
      <c r="B30" s="8" t="s">
        <v>28</v>
      </c>
      <c r="C30" s="9">
        <v>115</v>
      </c>
      <c r="D30" s="10"/>
      <c r="E30" s="10"/>
      <c r="F30" s="3"/>
      <c r="G30" s="12"/>
    </row>
    <row r="31" spans="2:7" ht="37.5" customHeight="1" thickBot="1">
      <c r="B31" s="8" t="s">
        <v>29</v>
      </c>
      <c r="C31" s="9">
        <v>116</v>
      </c>
      <c r="D31" s="10"/>
      <c r="E31" s="10"/>
      <c r="F31" s="3"/>
      <c r="G31" s="12"/>
    </row>
    <row r="32" spans="2:6" ht="18.75" customHeight="1" thickBot="1">
      <c r="B32" s="8" t="s">
        <v>30</v>
      </c>
      <c r="C32" s="9">
        <v>117</v>
      </c>
      <c r="D32" s="10"/>
      <c r="E32" s="10"/>
      <c r="F32" s="3"/>
    </row>
    <row r="33" spans="2:8" ht="21" customHeight="1" thickBot="1">
      <c r="B33" s="8" t="s">
        <v>31</v>
      </c>
      <c r="C33" s="9">
        <v>118</v>
      </c>
      <c r="D33" s="16">
        <v>31519657</v>
      </c>
      <c r="E33" s="16">
        <v>28322300</v>
      </c>
      <c r="F33" s="3"/>
      <c r="H33" s="17"/>
    </row>
    <row r="34" spans="2:6" ht="21" customHeight="1" thickBot="1">
      <c r="B34" s="8" t="s">
        <v>32</v>
      </c>
      <c r="C34" s="9">
        <v>119</v>
      </c>
      <c r="D34" s="10"/>
      <c r="E34" s="10"/>
      <c r="F34" s="3"/>
    </row>
    <row r="35" spans="2:6" ht="21.75" customHeight="1" thickBot="1">
      <c r="B35" s="8" t="s">
        <v>33</v>
      </c>
      <c r="C35" s="9">
        <v>120</v>
      </c>
      <c r="D35" s="10"/>
      <c r="E35" s="10"/>
      <c r="F35" s="3"/>
    </row>
    <row r="36" spans="2:6" ht="21.75" customHeight="1" thickBot="1">
      <c r="B36" s="8" t="s">
        <v>34</v>
      </c>
      <c r="C36" s="9">
        <v>121</v>
      </c>
      <c r="D36" s="11">
        <v>232363</v>
      </c>
      <c r="E36" s="11">
        <v>261873.24418</v>
      </c>
      <c r="F36" s="3"/>
    </row>
    <row r="37" spans="2:6" ht="21.75" customHeight="1" thickBot="1">
      <c r="B37" s="8" t="s">
        <v>35</v>
      </c>
      <c r="C37" s="9">
        <v>122</v>
      </c>
      <c r="D37" s="10"/>
      <c r="E37" s="10"/>
      <c r="F37" s="3"/>
    </row>
    <row r="38" spans="2:6" ht="30" customHeight="1" thickBot="1">
      <c r="B38" s="8" t="s">
        <v>36</v>
      </c>
      <c r="C38" s="9">
        <v>123</v>
      </c>
      <c r="D38" s="10">
        <v>1333881</v>
      </c>
      <c r="E38" s="10">
        <v>54473</v>
      </c>
      <c r="F38" s="3"/>
    </row>
    <row r="39" spans="2:8" ht="41.25" customHeight="1" thickBot="1">
      <c r="B39" s="8" t="s">
        <v>37</v>
      </c>
      <c r="C39" s="9">
        <v>200</v>
      </c>
      <c r="D39" s="18">
        <f>SUM(D25:D38)</f>
        <v>33085901</v>
      </c>
      <c r="E39" s="18">
        <f>SUM(E25:E38)</f>
        <v>28638646.24418</v>
      </c>
      <c r="F39" s="3"/>
      <c r="G39" s="19"/>
      <c r="H39" s="17"/>
    </row>
    <row r="40" spans="2:8" ht="56.25" customHeight="1" thickBot="1">
      <c r="B40" s="66" t="s">
        <v>38</v>
      </c>
      <c r="C40" s="7"/>
      <c r="D40" s="67">
        <f>D22+D39</f>
        <v>34536141</v>
      </c>
      <c r="E40" s="67">
        <f>E22+E39</f>
        <v>30848789.13594</v>
      </c>
      <c r="F40" s="3"/>
      <c r="G40" s="12"/>
      <c r="H40" s="17"/>
    </row>
    <row r="41" spans="2:6" ht="39" customHeight="1" thickBot="1">
      <c r="B41" s="66" t="s">
        <v>39</v>
      </c>
      <c r="C41" s="7" t="s">
        <v>0</v>
      </c>
      <c r="D41" s="68" t="s">
        <v>11</v>
      </c>
      <c r="E41" s="68" t="s">
        <v>11</v>
      </c>
      <c r="F41" s="3"/>
    </row>
    <row r="42" spans="2:6" ht="21" customHeight="1" thickBot="1">
      <c r="B42" s="8" t="s">
        <v>40</v>
      </c>
      <c r="C42" s="9"/>
      <c r="D42" s="10"/>
      <c r="E42" s="10"/>
      <c r="F42" s="3"/>
    </row>
    <row r="43" spans="2:6" ht="20.25" customHeight="1" thickBot="1">
      <c r="B43" s="8" t="s">
        <v>41</v>
      </c>
      <c r="C43" s="9">
        <v>210</v>
      </c>
      <c r="D43" s="10"/>
      <c r="E43" s="10"/>
      <c r="F43" s="3"/>
    </row>
    <row r="44" spans="2:6" ht="22.5" customHeight="1" thickBot="1">
      <c r="B44" s="8" t="s">
        <v>16</v>
      </c>
      <c r="C44" s="9">
        <v>211</v>
      </c>
      <c r="D44" s="10"/>
      <c r="E44" s="10"/>
      <c r="F44" s="3"/>
    </row>
    <row r="45" spans="2:7" ht="33.75" customHeight="1" thickBot="1">
      <c r="B45" s="8" t="s">
        <v>42</v>
      </c>
      <c r="C45" s="9">
        <v>212</v>
      </c>
      <c r="D45" s="10">
        <v>258760</v>
      </c>
      <c r="E45" s="10">
        <v>543404.71035</v>
      </c>
      <c r="F45" s="3"/>
      <c r="G45" s="17"/>
    </row>
    <row r="46" spans="2:10" ht="38.25" customHeight="1" thickBot="1">
      <c r="B46" s="8" t="s">
        <v>43</v>
      </c>
      <c r="C46" s="9">
        <v>213</v>
      </c>
      <c r="D46" s="10">
        <v>1120116</v>
      </c>
      <c r="E46" s="10">
        <v>1430260.74161</v>
      </c>
      <c r="F46" s="3"/>
      <c r="J46" s="17"/>
    </row>
    <row r="47" spans="2:6" ht="21.75" customHeight="1" thickBot="1">
      <c r="B47" s="8" t="s">
        <v>44</v>
      </c>
      <c r="C47" s="9">
        <v>214</v>
      </c>
      <c r="D47" s="10">
        <v>92156</v>
      </c>
      <c r="E47" s="10">
        <v>73825.412</v>
      </c>
      <c r="F47" s="3"/>
    </row>
    <row r="48" spans="2:8" ht="30.75" customHeight="1" thickBot="1">
      <c r="B48" s="8" t="s">
        <v>45</v>
      </c>
      <c r="C48" s="9">
        <v>215</v>
      </c>
      <c r="D48" s="10"/>
      <c r="E48" s="10"/>
      <c r="F48" s="3"/>
      <c r="H48" s="17"/>
    </row>
    <row r="49" spans="2:6" ht="34.5" customHeight="1" thickBot="1">
      <c r="B49" s="8" t="s">
        <v>46</v>
      </c>
      <c r="C49" s="9">
        <v>216</v>
      </c>
      <c r="D49" s="10">
        <v>60097</v>
      </c>
      <c r="E49" s="10">
        <v>70085.05745000001</v>
      </c>
      <c r="F49" s="3"/>
    </row>
    <row r="50" spans="2:8" ht="35.25" customHeight="1" thickBot="1">
      <c r="B50" s="8" t="s">
        <v>47</v>
      </c>
      <c r="C50" s="9">
        <v>217</v>
      </c>
      <c r="D50" s="10">
        <v>1111737</v>
      </c>
      <c r="E50" s="10">
        <v>995121.5</v>
      </c>
      <c r="F50" s="3"/>
      <c r="H50" s="12"/>
    </row>
    <row r="51" spans="2:7" ht="39.75" customHeight="1" thickBot="1">
      <c r="B51" s="8" t="s">
        <v>48</v>
      </c>
      <c r="C51" s="9">
        <v>300</v>
      </c>
      <c r="D51" s="13">
        <f>SUM(D45:D50)</f>
        <v>2642866</v>
      </c>
      <c r="E51" s="13">
        <f>SUM(E45:E50)</f>
        <v>3112697.42141</v>
      </c>
      <c r="F51" s="3"/>
      <c r="G51" s="17"/>
    </row>
    <row r="52" spans="2:6" ht="37.5" customHeight="1" thickBot="1">
      <c r="B52" s="8" t="s">
        <v>49</v>
      </c>
      <c r="C52" s="9">
        <v>301</v>
      </c>
      <c r="D52" s="10"/>
      <c r="E52" s="10"/>
      <c r="F52" s="3"/>
    </row>
    <row r="53" spans="2:6" ht="28.5" customHeight="1" thickBot="1">
      <c r="B53" s="8" t="s">
        <v>50</v>
      </c>
      <c r="C53" s="9"/>
      <c r="D53" s="10"/>
      <c r="E53" s="10"/>
      <c r="F53" s="3"/>
    </row>
    <row r="54" spans="2:6" ht="21.75" customHeight="1" thickBot="1">
      <c r="B54" s="8" t="s">
        <v>41</v>
      </c>
      <c r="C54" s="9">
        <v>310</v>
      </c>
      <c r="D54" s="10">
        <v>10592400</v>
      </c>
      <c r="E54" s="10">
        <v>7763897.49124</v>
      </c>
      <c r="F54" s="3"/>
    </row>
    <row r="55" spans="2:6" ht="27.75" customHeight="1" thickBot="1">
      <c r="B55" s="8" t="s">
        <v>16</v>
      </c>
      <c r="C55" s="9">
        <v>311</v>
      </c>
      <c r="D55" s="69"/>
      <c r="E55" s="68"/>
      <c r="F55" s="3"/>
    </row>
    <row r="56" spans="2:6" ht="24" customHeight="1" thickBot="1">
      <c r="B56" s="8" t="s">
        <v>51</v>
      </c>
      <c r="C56" s="20">
        <v>312</v>
      </c>
      <c r="D56" s="71"/>
      <c r="E56" s="70"/>
      <c r="F56" s="3"/>
    </row>
    <row r="57" spans="2:6" ht="39.75" customHeight="1" thickBot="1">
      <c r="B57" s="8" t="s">
        <v>52</v>
      </c>
      <c r="C57" s="9">
        <v>313</v>
      </c>
      <c r="D57" s="11"/>
      <c r="E57" s="11"/>
      <c r="F57" s="3"/>
    </row>
    <row r="58" spans="2:6" ht="24.75" customHeight="1" thickBot="1">
      <c r="B58" s="8" t="s">
        <v>53</v>
      </c>
      <c r="C58" s="9">
        <v>314</v>
      </c>
      <c r="D58" s="11">
        <v>80758</v>
      </c>
      <c r="E58" s="11">
        <v>77606.899</v>
      </c>
      <c r="F58" s="3"/>
    </row>
    <row r="59" spans="2:6" ht="26.25" customHeight="1" thickBot="1">
      <c r="B59" s="8" t="s">
        <v>54</v>
      </c>
      <c r="C59" s="9">
        <v>315</v>
      </c>
      <c r="D59" s="11">
        <v>3304759</v>
      </c>
      <c r="E59" s="11">
        <v>2997892</v>
      </c>
      <c r="F59" s="21"/>
    </row>
    <row r="60" spans="2:6" ht="24" customHeight="1" thickBot="1">
      <c r="B60" s="8" t="s">
        <v>55</v>
      </c>
      <c r="C60" s="9">
        <v>316</v>
      </c>
      <c r="D60" s="11">
        <v>1523501</v>
      </c>
      <c r="E60" s="11">
        <v>1573901.8088899998</v>
      </c>
      <c r="F60" s="3"/>
    </row>
    <row r="61" spans="2:7" ht="33.75" customHeight="1" thickBot="1">
      <c r="B61" s="8" t="s">
        <v>56</v>
      </c>
      <c r="C61" s="9">
        <v>400</v>
      </c>
      <c r="D61" s="18">
        <f>SUM(D54:D60)</f>
        <v>15501418</v>
      </c>
      <c r="E61" s="18">
        <f>E54+E58+E59+E60</f>
        <v>12413298.19913</v>
      </c>
      <c r="F61" s="3"/>
      <c r="G61" s="57"/>
    </row>
    <row r="62" spans="2:6" ht="16.5" thickBot="1">
      <c r="B62" s="8" t="s">
        <v>57</v>
      </c>
      <c r="C62" s="9"/>
      <c r="D62" s="22"/>
      <c r="E62" s="22"/>
      <c r="F62" s="3"/>
    </row>
    <row r="63" spans="2:7" ht="24" customHeight="1" thickBot="1">
      <c r="B63" s="8" t="s">
        <v>58</v>
      </c>
      <c r="C63" s="9">
        <v>410</v>
      </c>
      <c r="D63" s="11">
        <v>1712761.777</v>
      </c>
      <c r="E63" s="11">
        <f>1712761.777</f>
        <v>1712761.777</v>
      </c>
      <c r="F63" s="3"/>
      <c r="G63" s="17"/>
    </row>
    <row r="64" spans="2:6" ht="16.5" thickBot="1">
      <c r="B64" s="8" t="s">
        <v>59</v>
      </c>
      <c r="C64" s="9">
        <v>411</v>
      </c>
      <c r="D64" s="22"/>
      <c r="E64" s="22"/>
      <c r="F64" s="3"/>
    </row>
    <row r="65" spans="2:6" ht="35.25" customHeight="1" thickBot="1">
      <c r="B65" s="8" t="s">
        <v>60</v>
      </c>
      <c r="C65" s="9">
        <v>412</v>
      </c>
      <c r="D65" s="11">
        <v>-38923.5764</v>
      </c>
      <c r="E65" s="11">
        <f>-38923.5764</f>
        <v>-38923.5764</v>
      </c>
      <c r="F65" s="3"/>
    </row>
    <row r="66" spans="2:6" ht="16.5" customHeight="1" thickBot="1">
      <c r="B66" s="8" t="s">
        <v>61</v>
      </c>
      <c r="C66" s="9">
        <v>413</v>
      </c>
      <c r="D66" s="11">
        <v>13073734</v>
      </c>
      <c r="E66" s="11">
        <v>13375969.5</v>
      </c>
      <c r="F66" s="21"/>
    </row>
    <row r="67" spans="2:8" ht="31.5" customHeight="1" thickBot="1">
      <c r="B67" s="8" t="s">
        <v>62</v>
      </c>
      <c r="C67" s="9">
        <v>414</v>
      </c>
      <c r="D67" s="11">
        <v>1644285</v>
      </c>
      <c r="E67" s="11">
        <v>272986</v>
      </c>
      <c r="F67" s="19"/>
      <c r="H67" s="17"/>
    </row>
    <row r="68" spans="2:6" ht="53.25" customHeight="1" thickBot="1">
      <c r="B68" s="8" t="s">
        <v>63</v>
      </c>
      <c r="C68" s="9">
        <v>420</v>
      </c>
      <c r="D68" s="22"/>
      <c r="E68" s="22"/>
      <c r="F68" s="3"/>
    </row>
    <row r="69" spans="2:6" ht="32.25" customHeight="1" thickBot="1">
      <c r="B69" s="8" t="s">
        <v>64</v>
      </c>
      <c r="C69" s="9">
        <v>421</v>
      </c>
      <c r="D69" s="23"/>
      <c r="E69" s="23"/>
      <c r="F69" s="3"/>
    </row>
    <row r="70" spans="2:7" ht="27.75" customHeight="1" thickBot="1">
      <c r="B70" s="8" t="s">
        <v>65</v>
      </c>
      <c r="C70" s="9">
        <v>500</v>
      </c>
      <c r="D70" s="14">
        <f>SUM(D63:D69)</f>
        <v>16391857.2006</v>
      </c>
      <c r="E70" s="14">
        <f>E63+E65+E66+E67</f>
        <v>15322793.7006</v>
      </c>
      <c r="F70" s="3"/>
      <c r="G70" s="17"/>
    </row>
    <row r="71" spans="2:8" ht="36" customHeight="1" thickBot="1">
      <c r="B71" s="79" t="s">
        <v>66</v>
      </c>
      <c r="C71" s="80"/>
      <c r="D71" s="81">
        <f>D51+D61+D70</f>
        <v>34536141.2006</v>
      </c>
      <c r="E71" s="81">
        <f>E51+E61+E70</f>
        <v>30848789.32114</v>
      </c>
      <c r="F71" s="3"/>
      <c r="G71" s="17"/>
      <c r="H71" s="17"/>
    </row>
    <row r="72" spans="2:6" ht="15">
      <c r="B72" s="87" t="s">
        <v>130</v>
      </c>
      <c r="C72" s="83"/>
      <c r="D72" s="88">
        <v>8035</v>
      </c>
      <c r="E72" s="89">
        <v>7489</v>
      </c>
      <c r="F72" s="3"/>
    </row>
    <row r="73" spans="2:6" ht="15.75" thickBot="1">
      <c r="B73" s="87" t="s">
        <v>131</v>
      </c>
      <c r="C73" s="84"/>
      <c r="D73" s="88">
        <v>585</v>
      </c>
      <c r="E73" s="89">
        <v>585</v>
      </c>
      <c r="F73" s="3"/>
    </row>
    <row r="74" spans="2:6" ht="20.25">
      <c r="B74" s="63"/>
      <c r="C74" s="3"/>
      <c r="D74" s="19"/>
      <c r="E74" s="3"/>
      <c r="F74" s="3"/>
    </row>
    <row r="75" spans="2:6" ht="20.25">
      <c r="B75" s="63" t="s">
        <v>1</v>
      </c>
      <c r="C75" s="3"/>
      <c r="D75" s="19"/>
      <c r="E75" s="3"/>
      <c r="F75" s="3"/>
    </row>
    <row r="76" spans="2:6" ht="20.25">
      <c r="B76" s="63"/>
      <c r="C76" s="3"/>
      <c r="D76" s="19"/>
      <c r="E76" s="3"/>
      <c r="F76" s="3"/>
    </row>
    <row r="77" spans="2:6" ht="20.25">
      <c r="B77" s="63" t="s">
        <v>2</v>
      </c>
      <c r="C77" s="3"/>
      <c r="D77" s="3"/>
      <c r="E77" s="3"/>
      <c r="F77" s="3"/>
    </row>
    <row r="78" ht="20.25">
      <c r="B78" s="63"/>
    </row>
  </sheetData>
  <sheetProtection/>
  <printOptions/>
  <pageMargins left="0.7" right="0.7" top="0.75" bottom="0.75" header="0.3" footer="0.3"/>
  <pageSetup horizontalDpi="600" verticalDpi="600" orientation="portrait" paperSize="9" scale="66" r:id="rId3"/>
  <rowBreaks count="1" manualBreakCount="1">
    <brk id="4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4"/>
  <sheetViews>
    <sheetView zoomScalePageLayoutView="0" workbookViewId="0" topLeftCell="A10">
      <selection activeCell="D31" sqref="D31"/>
    </sheetView>
  </sheetViews>
  <sheetFormatPr defaultColWidth="9.00390625" defaultRowHeight="12.75"/>
  <cols>
    <col min="1" max="1" width="6.125" style="0" customWidth="1"/>
    <col min="2" max="2" width="51.875" style="0" customWidth="1"/>
    <col min="3" max="3" width="8.75390625" style="0" customWidth="1"/>
    <col min="4" max="4" width="24.25390625" style="0" customWidth="1"/>
    <col min="5" max="5" width="23.00390625" style="0" customWidth="1"/>
    <col min="6" max="6" width="19.25390625" style="0" customWidth="1"/>
  </cols>
  <sheetData>
    <row r="2" spans="1:5" s="93" customFormat="1" ht="17.25" customHeight="1">
      <c r="A2" s="114" t="s">
        <v>135</v>
      </c>
      <c r="B2" s="114"/>
      <c r="C2" s="114"/>
      <c r="D2" s="114"/>
      <c r="E2" s="114"/>
    </row>
    <row r="3" spans="2:5" ht="15">
      <c r="B3" s="94" t="s">
        <v>197</v>
      </c>
      <c r="C3" s="3"/>
      <c r="D3" s="3"/>
      <c r="E3" s="3"/>
    </row>
    <row r="4" spans="2:5" ht="15">
      <c r="B4" s="3"/>
      <c r="C4" s="3"/>
      <c r="D4" s="3"/>
      <c r="E4" s="3"/>
    </row>
    <row r="5" spans="2:5" ht="12.75" customHeight="1">
      <c r="B5" s="3"/>
      <c r="C5" s="3"/>
      <c r="D5" s="3"/>
      <c r="E5" s="5" t="s">
        <v>9</v>
      </c>
    </row>
    <row r="6" spans="2:5" ht="3" customHeight="1" hidden="1">
      <c r="B6" s="3"/>
      <c r="C6" s="3"/>
      <c r="D6" s="3"/>
      <c r="E6" s="3"/>
    </row>
    <row r="7" spans="2:5" ht="15.75" thickBot="1">
      <c r="B7" s="3"/>
      <c r="C7" s="3"/>
      <c r="D7" s="3"/>
      <c r="E7" s="3"/>
    </row>
    <row r="8" spans="2:5" ht="63.75" customHeight="1" thickBot="1">
      <c r="B8" s="6" t="s">
        <v>4</v>
      </c>
      <c r="C8" s="7" t="s">
        <v>0</v>
      </c>
      <c r="D8" s="7" t="s">
        <v>5</v>
      </c>
      <c r="E8" s="7" t="s">
        <v>68</v>
      </c>
    </row>
    <row r="9" spans="2:5" ht="16.5" thickBot="1">
      <c r="B9" s="78" t="s">
        <v>69</v>
      </c>
      <c r="C9" s="9">
        <v>10</v>
      </c>
      <c r="D9" s="75">
        <v>7512371</v>
      </c>
      <c r="E9" s="74">
        <v>6670600</v>
      </c>
    </row>
    <row r="10" spans="2:5" ht="33.75" customHeight="1" thickBot="1">
      <c r="B10" s="78" t="s">
        <v>70</v>
      </c>
      <c r="C10" s="9">
        <v>11</v>
      </c>
      <c r="D10" s="73">
        <v>4795938</v>
      </c>
      <c r="E10" s="72">
        <v>4617207</v>
      </c>
    </row>
    <row r="11" spans="2:5" ht="30.75" customHeight="1" thickBot="1">
      <c r="B11" s="78" t="s">
        <v>71</v>
      </c>
      <c r="C11" s="9">
        <v>12</v>
      </c>
      <c r="D11" s="13">
        <f>D9-D10</f>
        <v>2716433</v>
      </c>
      <c r="E11" s="13">
        <f>E9-E10</f>
        <v>2053393</v>
      </c>
    </row>
    <row r="12" spans="2:5" ht="24.75" customHeight="1" thickBot="1">
      <c r="B12" s="78" t="s">
        <v>72</v>
      </c>
      <c r="C12" s="9">
        <v>13</v>
      </c>
      <c r="D12" s="10">
        <v>69301</v>
      </c>
      <c r="E12" s="10">
        <v>74665</v>
      </c>
    </row>
    <row r="13" spans="2:5" ht="21" customHeight="1" thickBot="1">
      <c r="B13" s="78" t="s">
        <v>73</v>
      </c>
      <c r="C13" s="9">
        <v>14</v>
      </c>
      <c r="D13" s="10">
        <v>749847</v>
      </c>
      <c r="E13" s="10">
        <v>629057</v>
      </c>
    </row>
    <row r="14" spans="2:7" ht="16.5" thickBot="1">
      <c r="B14" s="78" t="s">
        <v>74</v>
      </c>
      <c r="C14" s="9">
        <v>15</v>
      </c>
      <c r="D14" s="10"/>
      <c r="E14" s="10"/>
      <c r="G14" s="17"/>
    </row>
    <row r="15" spans="2:5" ht="16.5" thickBot="1">
      <c r="B15" s="78" t="s">
        <v>75</v>
      </c>
      <c r="C15" s="9">
        <v>16</v>
      </c>
      <c r="D15" s="10">
        <v>88001</v>
      </c>
      <c r="E15" s="10">
        <v>58310</v>
      </c>
    </row>
    <row r="16" spans="2:5" ht="35.25" customHeight="1" thickBot="1">
      <c r="B16" s="78" t="s">
        <v>76</v>
      </c>
      <c r="C16" s="9">
        <v>20</v>
      </c>
      <c r="D16" s="10">
        <f>D11-D12-D13+D15</f>
        <v>1985286</v>
      </c>
      <c r="E16" s="10">
        <f>E11-E12-E13+E15</f>
        <v>1407981</v>
      </c>
    </row>
    <row r="17" spans="2:7" ht="24" customHeight="1" thickBot="1">
      <c r="B17" s="78" t="s">
        <v>77</v>
      </c>
      <c r="C17" s="9">
        <v>21</v>
      </c>
      <c r="D17" s="10">
        <v>101747</v>
      </c>
      <c r="E17" s="10">
        <v>77799</v>
      </c>
      <c r="G17" s="17"/>
    </row>
    <row r="18" spans="2:5" ht="29.25" customHeight="1" thickBot="1">
      <c r="B18" s="78" t="s">
        <v>78</v>
      </c>
      <c r="C18" s="9">
        <v>22</v>
      </c>
      <c r="D18" s="10">
        <v>264652</v>
      </c>
      <c r="E18" s="10">
        <v>242443</v>
      </c>
    </row>
    <row r="19" spans="2:5" ht="62.25" customHeight="1" thickBot="1">
      <c r="B19" s="78" t="s">
        <v>79</v>
      </c>
      <c r="C19" s="9">
        <v>23</v>
      </c>
      <c r="D19" s="10"/>
      <c r="E19" s="10"/>
    </row>
    <row r="20" spans="2:5" ht="20.25" customHeight="1" thickBot="1">
      <c r="B20" s="78" t="s">
        <v>80</v>
      </c>
      <c r="C20" s="9">
        <v>24</v>
      </c>
      <c r="D20" s="10"/>
      <c r="E20" s="10"/>
    </row>
    <row r="21" spans="2:5" ht="17.25" customHeight="1" thickBot="1">
      <c r="B21" s="78" t="s">
        <v>81</v>
      </c>
      <c r="C21" s="9">
        <v>25</v>
      </c>
      <c r="D21" s="10"/>
      <c r="E21" s="10"/>
    </row>
    <row r="22" spans="2:7" ht="36" customHeight="1" thickBot="1">
      <c r="B22" s="78" t="s">
        <v>82</v>
      </c>
      <c r="C22" s="9">
        <v>100</v>
      </c>
      <c r="D22" s="13">
        <f>D16+D17-D18</f>
        <v>1822381</v>
      </c>
      <c r="E22" s="13">
        <f>E16+E17-E18</f>
        <v>1243337</v>
      </c>
      <c r="G22" s="17"/>
    </row>
    <row r="23" spans="2:5" ht="23.25" customHeight="1" thickBot="1">
      <c r="B23" s="78" t="s">
        <v>83</v>
      </c>
      <c r="C23" s="6">
        <v>101</v>
      </c>
      <c r="D23" s="76">
        <v>628530.5</v>
      </c>
      <c r="E23" s="69">
        <v>103549</v>
      </c>
    </row>
    <row r="24" spans="2:7" ht="54.75" customHeight="1" thickBot="1">
      <c r="B24" s="78" t="s">
        <v>84</v>
      </c>
      <c r="C24" s="9">
        <v>200</v>
      </c>
      <c r="D24" s="69">
        <v>1193850</v>
      </c>
      <c r="E24" s="10">
        <f>E22-E23</f>
        <v>1139788</v>
      </c>
      <c r="G24" s="17"/>
    </row>
    <row r="25" spans="2:5" ht="48.75" customHeight="1" thickBot="1">
      <c r="B25" s="78" t="s">
        <v>85</v>
      </c>
      <c r="C25" s="9">
        <v>201</v>
      </c>
      <c r="D25" s="10"/>
      <c r="E25" s="10"/>
    </row>
    <row r="26" spans="2:5" ht="33.75" customHeight="1" thickBot="1">
      <c r="B26" s="78" t="s">
        <v>86</v>
      </c>
      <c r="C26" s="9">
        <v>300</v>
      </c>
      <c r="D26" s="13">
        <f>D24+D25</f>
        <v>1193850</v>
      </c>
      <c r="E26" s="13">
        <f>E24+E25</f>
        <v>1139788</v>
      </c>
    </row>
    <row r="27" spans="2:5" ht="16.5" thickBot="1">
      <c r="B27" s="78" t="s">
        <v>87</v>
      </c>
      <c r="C27" s="9"/>
      <c r="D27" s="10">
        <f>D26*78.64%</f>
        <v>938843.64</v>
      </c>
      <c r="E27" s="10">
        <f>E26*78.64%</f>
        <v>896329.2832</v>
      </c>
    </row>
    <row r="28" spans="2:5" ht="15.75">
      <c r="B28" s="85" t="s">
        <v>88</v>
      </c>
      <c r="C28" s="80"/>
      <c r="D28" s="86">
        <f>D26-D27</f>
        <v>255006.36</v>
      </c>
      <c r="E28" s="86">
        <f>E26-E27</f>
        <v>243458.71680000005</v>
      </c>
    </row>
    <row r="29" spans="2:5" ht="15">
      <c r="B29" s="92" t="s">
        <v>132</v>
      </c>
      <c r="C29" s="82"/>
      <c r="D29" s="90">
        <v>534.6</v>
      </c>
      <c r="E29" s="91">
        <v>386.09</v>
      </c>
    </row>
    <row r="30" spans="2:5" ht="15">
      <c r="B30" s="2" t="s">
        <v>133</v>
      </c>
      <c r="C30" s="82"/>
      <c r="D30" s="90">
        <v>1240.1</v>
      </c>
      <c r="E30" s="91">
        <v>895.53</v>
      </c>
    </row>
    <row r="31" spans="2:5" ht="15">
      <c r="B31" s="24"/>
      <c r="C31" s="3"/>
      <c r="D31" s="3"/>
      <c r="E31" s="25"/>
    </row>
    <row r="32" spans="2:5" ht="15.75">
      <c r="B32" s="62" t="s">
        <v>1</v>
      </c>
      <c r="C32" s="3"/>
      <c r="D32" s="3"/>
      <c r="E32" s="25"/>
    </row>
    <row r="33" spans="2:4" ht="15.75">
      <c r="B33" s="62"/>
      <c r="D33" s="17"/>
    </row>
    <row r="34" ht="15.75">
      <c r="B34" s="62" t="s">
        <v>2</v>
      </c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K52"/>
  <sheetViews>
    <sheetView zoomScalePageLayoutView="0" workbookViewId="0" topLeftCell="A37">
      <selection activeCell="K28" sqref="K28"/>
    </sheetView>
  </sheetViews>
  <sheetFormatPr defaultColWidth="9.00390625" defaultRowHeight="12.75"/>
  <cols>
    <col min="1" max="1" width="4.125" style="95" customWidth="1"/>
    <col min="2" max="2" width="10.25390625" style="95" customWidth="1"/>
    <col min="3" max="5" width="9.125" style="95" customWidth="1"/>
    <col min="6" max="6" width="21.625" style="95" customWidth="1"/>
    <col min="7" max="7" width="6.25390625" style="95" customWidth="1"/>
    <col min="8" max="8" width="5.125" style="95" customWidth="1"/>
    <col min="9" max="9" width="8.125" style="95" customWidth="1"/>
    <col min="10" max="10" width="18.75390625" style="95" customWidth="1"/>
    <col min="11" max="11" width="19.375" style="95" customWidth="1"/>
    <col min="12" max="16384" width="9.125" style="95" customWidth="1"/>
  </cols>
  <sheetData>
    <row r="4" spans="2:11" ht="15" customHeight="1">
      <c r="B4" s="131" t="s">
        <v>137</v>
      </c>
      <c r="C4" s="131"/>
      <c r="D4" s="131"/>
      <c r="E4" s="131"/>
      <c r="F4" s="131"/>
      <c r="G4" s="131"/>
      <c r="H4" s="131"/>
      <c r="I4" s="131"/>
      <c r="J4" s="131"/>
      <c r="K4" s="131"/>
    </row>
    <row r="6" spans="2:11" ht="15" customHeight="1">
      <c r="B6" s="109" t="s">
        <v>198</v>
      </c>
      <c r="C6" s="109"/>
      <c r="D6" s="109"/>
      <c r="E6" s="1"/>
      <c r="F6" s="1"/>
      <c r="G6" s="108"/>
      <c r="H6" s="108"/>
      <c r="I6" s="108"/>
      <c r="J6" s="108"/>
      <c r="K6" s="108"/>
    </row>
    <row r="7" spans="7:11" ht="15" customHeight="1">
      <c r="G7" s="1"/>
      <c r="H7" s="1"/>
      <c r="I7" s="1"/>
      <c r="J7" s="1"/>
      <c r="K7" s="1"/>
    </row>
    <row r="8" spans="7:11" ht="15" customHeight="1">
      <c r="G8" s="1"/>
      <c r="H8" s="1"/>
      <c r="I8" s="1"/>
      <c r="J8" s="1"/>
      <c r="K8" s="1"/>
    </row>
    <row r="9" ht="12.75">
      <c r="K9" s="100" t="s">
        <v>3</v>
      </c>
    </row>
    <row r="10" ht="13.5" thickBot="1"/>
    <row r="11" spans="2:11" ht="33" customHeight="1" thickBot="1">
      <c r="B11" s="132" t="s">
        <v>4</v>
      </c>
      <c r="C11" s="133"/>
      <c r="D11" s="133"/>
      <c r="E11" s="133"/>
      <c r="F11" s="133"/>
      <c r="G11" s="133"/>
      <c r="H11" s="134" t="s">
        <v>0</v>
      </c>
      <c r="I11" s="135"/>
      <c r="J11" s="97" t="s">
        <v>5</v>
      </c>
      <c r="K11" s="101" t="s">
        <v>6</v>
      </c>
    </row>
    <row r="12" spans="2:11" ht="23.25" customHeight="1">
      <c r="B12" s="122" t="s">
        <v>138</v>
      </c>
      <c r="C12" s="122"/>
      <c r="D12" s="122"/>
      <c r="E12" s="122"/>
      <c r="F12" s="122"/>
      <c r="G12" s="122"/>
      <c r="H12" s="129"/>
      <c r="I12" s="130"/>
      <c r="J12" s="99"/>
      <c r="K12" s="102"/>
    </row>
    <row r="13" spans="2:11" ht="22.5" customHeight="1">
      <c r="B13" s="115" t="s">
        <v>139</v>
      </c>
      <c r="C13" s="115"/>
      <c r="D13" s="115"/>
      <c r="E13" s="115"/>
      <c r="F13" s="115"/>
      <c r="G13" s="115"/>
      <c r="H13" s="123" t="s">
        <v>140</v>
      </c>
      <c r="I13" s="124"/>
      <c r="J13" s="105">
        <v>1822381</v>
      </c>
      <c r="K13" s="106">
        <v>1243337</v>
      </c>
    </row>
    <row r="14" spans="2:11" ht="29.25" customHeight="1">
      <c r="B14" s="115" t="s">
        <v>141</v>
      </c>
      <c r="C14" s="115"/>
      <c r="D14" s="115"/>
      <c r="E14" s="115"/>
      <c r="F14" s="115"/>
      <c r="G14" s="115"/>
      <c r="H14" s="123" t="s">
        <v>142</v>
      </c>
      <c r="I14" s="124"/>
      <c r="J14" s="105">
        <v>1107586</v>
      </c>
      <c r="K14" s="106">
        <v>1099977</v>
      </c>
    </row>
    <row r="15" spans="2:11" ht="18.75" customHeight="1">
      <c r="B15" s="115" t="s">
        <v>143</v>
      </c>
      <c r="C15" s="115"/>
      <c r="D15" s="115"/>
      <c r="E15" s="115"/>
      <c r="F15" s="115"/>
      <c r="G15" s="115"/>
      <c r="H15" s="123" t="s">
        <v>144</v>
      </c>
      <c r="I15" s="124"/>
      <c r="J15" s="103"/>
      <c r="K15" s="104"/>
    </row>
    <row r="16" spans="2:11" ht="21" customHeight="1">
      <c r="B16" s="115" t="s">
        <v>145</v>
      </c>
      <c r="C16" s="115"/>
      <c r="D16" s="115"/>
      <c r="E16" s="115"/>
      <c r="F16" s="115"/>
      <c r="G16" s="115"/>
      <c r="H16" s="123" t="s">
        <v>146</v>
      </c>
      <c r="I16" s="124"/>
      <c r="J16" s="103"/>
      <c r="K16" s="104"/>
    </row>
    <row r="17" spans="2:11" ht="54.75" customHeight="1">
      <c r="B17" s="115" t="s">
        <v>147</v>
      </c>
      <c r="C17" s="115"/>
      <c r="D17" s="115"/>
      <c r="E17" s="115"/>
      <c r="F17" s="115"/>
      <c r="G17" s="115"/>
      <c r="H17" s="123" t="s">
        <v>148</v>
      </c>
      <c r="I17" s="124"/>
      <c r="J17" s="103"/>
      <c r="K17" s="104"/>
    </row>
    <row r="18" spans="2:11" ht="22.5" customHeight="1">
      <c r="B18" s="115" t="s">
        <v>149</v>
      </c>
      <c r="C18" s="115"/>
      <c r="D18" s="115"/>
      <c r="E18" s="115"/>
      <c r="F18" s="115"/>
      <c r="G18" s="115"/>
      <c r="H18" s="123" t="s">
        <v>150</v>
      </c>
      <c r="I18" s="124"/>
      <c r="J18" s="103"/>
      <c r="K18" s="104"/>
    </row>
    <row r="19" spans="2:11" ht="23.25" customHeight="1">
      <c r="B19" s="115" t="s">
        <v>151</v>
      </c>
      <c r="C19" s="115"/>
      <c r="D19" s="115"/>
      <c r="E19" s="115"/>
      <c r="F19" s="115"/>
      <c r="G19" s="115"/>
      <c r="H19" s="123" t="s">
        <v>152</v>
      </c>
      <c r="I19" s="124"/>
      <c r="J19" s="103"/>
      <c r="K19" s="104"/>
    </row>
    <row r="20" spans="2:11" ht="23.25" customHeight="1">
      <c r="B20" s="115" t="s">
        <v>153</v>
      </c>
      <c r="C20" s="115"/>
      <c r="D20" s="115"/>
      <c r="E20" s="115"/>
      <c r="F20" s="115"/>
      <c r="G20" s="115"/>
      <c r="H20" s="123" t="s">
        <v>154</v>
      </c>
      <c r="I20" s="124"/>
      <c r="J20" s="103"/>
      <c r="K20" s="104"/>
    </row>
    <row r="21" spans="2:11" ht="52.5" customHeight="1">
      <c r="B21" s="115" t="s">
        <v>155</v>
      </c>
      <c r="C21" s="115"/>
      <c r="D21" s="115"/>
      <c r="E21" s="115"/>
      <c r="F21" s="115"/>
      <c r="G21" s="115"/>
      <c r="H21" s="123" t="s">
        <v>156</v>
      </c>
      <c r="I21" s="124"/>
      <c r="J21" s="103"/>
      <c r="K21" s="104"/>
    </row>
    <row r="22" spans="2:11" ht="26.25" customHeight="1">
      <c r="B22" s="115" t="s">
        <v>157</v>
      </c>
      <c r="C22" s="115"/>
      <c r="D22" s="115"/>
      <c r="E22" s="115"/>
      <c r="F22" s="115"/>
      <c r="G22" s="115"/>
      <c r="H22" s="123" t="s">
        <v>158</v>
      </c>
      <c r="I22" s="124"/>
      <c r="J22" s="103">
        <v>162905</v>
      </c>
      <c r="K22" s="104">
        <v>193034</v>
      </c>
    </row>
    <row r="23" spans="2:11" ht="22.5" customHeight="1">
      <c r="B23" s="115" t="s">
        <v>46</v>
      </c>
      <c r="C23" s="115"/>
      <c r="D23" s="115"/>
      <c r="E23" s="115"/>
      <c r="F23" s="115"/>
      <c r="G23" s="115"/>
      <c r="H23" s="123" t="s">
        <v>159</v>
      </c>
      <c r="I23" s="124"/>
      <c r="J23" s="103"/>
      <c r="K23" s="104"/>
    </row>
    <row r="24" spans="2:11" ht="25.5" customHeight="1">
      <c r="B24" s="115" t="s">
        <v>160</v>
      </c>
      <c r="C24" s="115"/>
      <c r="D24" s="115"/>
      <c r="E24" s="115"/>
      <c r="F24" s="115"/>
      <c r="G24" s="115"/>
      <c r="H24" s="123" t="s">
        <v>161</v>
      </c>
      <c r="I24" s="124"/>
      <c r="J24" s="103"/>
      <c r="K24" s="104"/>
    </row>
    <row r="25" spans="2:11" ht="25.5" customHeight="1">
      <c r="B25" s="115" t="s">
        <v>162</v>
      </c>
      <c r="C25" s="115"/>
      <c r="D25" s="115"/>
      <c r="E25" s="115"/>
      <c r="F25" s="115"/>
      <c r="G25" s="115"/>
      <c r="H25" s="123" t="s">
        <v>163</v>
      </c>
      <c r="I25" s="124"/>
      <c r="J25" s="103"/>
      <c r="K25" s="104"/>
    </row>
    <row r="26" spans="2:11" ht="24.75" customHeight="1">
      <c r="B26" s="115" t="s">
        <v>164</v>
      </c>
      <c r="C26" s="115"/>
      <c r="D26" s="115"/>
      <c r="E26" s="115"/>
      <c r="F26" s="115"/>
      <c r="G26" s="115"/>
      <c r="H26" s="123" t="s">
        <v>165</v>
      </c>
      <c r="I26" s="124"/>
      <c r="J26" s="103"/>
      <c r="K26" s="104"/>
    </row>
    <row r="27" spans="2:11" ht="45" customHeight="1">
      <c r="B27" s="115" t="s">
        <v>166</v>
      </c>
      <c r="C27" s="115"/>
      <c r="D27" s="115"/>
      <c r="E27" s="115"/>
      <c r="F27" s="115"/>
      <c r="G27" s="115"/>
      <c r="H27" s="123" t="s">
        <v>167</v>
      </c>
      <c r="I27" s="124"/>
      <c r="J27" s="103"/>
      <c r="K27" s="104"/>
    </row>
    <row r="28" spans="2:11" ht="45" customHeight="1">
      <c r="B28" s="115" t="s">
        <v>168</v>
      </c>
      <c r="C28" s="115"/>
      <c r="D28" s="115"/>
      <c r="E28" s="115"/>
      <c r="F28" s="115"/>
      <c r="G28" s="115"/>
      <c r="H28" s="123" t="s">
        <v>169</v>
      </c>
      <c r="I28" s="124"/>
      <c r="J28" s="103">
        <v>-50346</v>
      </c>
      <c r="K28" s="104">
        <v>-50346</v>
      </c>
    </row>
    <row r="29" spans="2:11" ht="34.5" customHeight="1">
      <c r="B29" s="122" t="s">
        <v>170</v>
      </c>
      <c r="C29" s="122"/>
      <c r="D29" s="122"/>
      <c r="E29" s="122"/>
      <c r="F29" s="122"/>
      <c r="G29" s="122"/>
      <c r="H29" s="123" t="s">
        <v>171</v>
      </c>
      <c r="I29" s="124"/>
      <c r="J29" s="103">
        <f>SUM(J14:J28)</f>
        <v>1220145</v>
      </c>
      <c r="K29" s="104">
        <f>SUM(K14:K28)</f>
        <v>1242665</v>
      </c>
    </row>
    <row r="30" spans="2:11" ht="21.75" customHeight="1">
      <c r="B30" s="115" t="s">
        <v>172</v>
      </c>
      <c r="C30" s="115"/>
      <c r="D30" s="115"/>
      <c r="E30" s="115"/>
      <c r="F30" s="115"/>
      <c r="G30" s="115"/>
      <c r="H30" s="123" t="s">
        <v>173</v>
      </c>
      <c r="I30" s="124"/>
      <c r="J30" s="103">
        <v>-31134</v>
      </c>
      <c r="K30" s="104">
        <v>-53627</v>
      </c>
    </row>
    <row r="31" spans="2:11" ht="21.75" customHeight="1">
      <c r="B31" s="115" t="s">
        <v>174</v>
      </c>
      <c r="C31" s="115"/>
      <c r="D31" s="115"/>
      <c r="E31" s="115"/>
      <c r="F31" s="115"/>
      <c r="G31" s="115"/>
      <c r="H31" s="123" t="s">
        <v>175</v>
      </c>
      <c r="I31" s="124"/>
      <c r="J31" s="103">
        <v>44792</v>
      </c>
      <c r="K31" s="104">
        <v>17151</v>
      </c>
    </row>
    <row r="32" spans="2:11" ht="21" customHeight="1">
      <c r="B32" s="115" t="s">
        <v>176</v>
      </c>
      <c r="C32" s="115"/>
      <c r="D32" s="115"/>
      <c r="E32" s="115"/>
      <c r="F32" s="115"/>
      <c r="G32" s="115"/>
      <c r="H32" s="123" t="s">
        <v>177</v>
      </c>
      <c r="I32" s="124"/>
      <c r="J32" s="103">
        <v>35054</v>
      </c>
      <c r="K32" s="104">
        <v>-137480</v>
      </c>
    </row>
    <row r="33" spans="2:11" ht="25.5" customHeight="1">
      <c r="B33" s="115" t="s">
        <v>178</v>
      </c>
      <c r="C33" s="115"/>
      <c r="D33" s="115"/>
      <c r="E33" s="115"/>
      <c r="F33" s="115"/>
      <c r="G33" s="115"/>
      <c r="H33" s="123" t="s">
        <v>179</v>
      </c>
      <c r="I33" s="124"/>
      <c r="J33" s="103">
        <v>-619519</v>
      </c>
      <c r="K33" s="104">
        <v>430562</v>
      </c>
    </row>
    <row r="34" spans="2:11" ht="38.25" customHeight="1">
      <c r="B34" s="115" t="s">
        <v>180</v>
      </c>
      <c r="C34" s="115"/>
      <c r="D34" s="115"/>
      <c r="E34" s="115"/>
      <c r="F34" s="115"/>
      <c r="G34" s="115"/>
      <c r="H34" s="123" t="s">
        <v>181</v>
      </c>
      <c r="I34" s="124"/>
      <c r="J34" s="103">
        <v>21946</v>
      </c>
      <c r="K34" s="104"/>
    </row>
    <row r="35" spans="2:11" ht="24.75" customHeight="1">
      <c r="B35" s="115" t="s">
        <v>182</v>
      </c>
      <c r="C35" s="115"/>
      <c r="D35" s="115"/>
      <c r="E35" s="115"/>
      <c r="F35" s="115"/>
      <c r="G35" s="115"/>
      <c r="H35" s="123" t="s">
        <v>183</v>
      </c>
      <c r="I35" s="124"/>
      <c r="J35" s="103"/>
      <c r="K35" s="104"/>
    </row>
    <row r="36" spans="2:11" ht="34.5" customHeight="1">
      <c r="B36" s="122" t="s">
        <v>184</v>
      </c>
      <c r="C36" s="122"/>
      <c r="D36" s="122"/>
      <c r="E36" s="122"/>
      <c r="F36" s="122"/>
      <c r="G36" s="122"/>
      <c r="H36" s="123" t="s">
        <v>185</v>
      </c>
      <c r="I36" s="124"/>
      <c r="J36" s="103">
        <f>SUM(J30:J35)</f>
        <v>-548861</v>
      </c>
      <c r="K36" s="104">
        <f>SUM(K30:K35)</f>
        <v>256606</v>
      </c>
    </row>
    <row r="37" spans="2:11" ht="23.25" customHeight="1">
      <c r="B37" s="115" t="s">
        <v>186</v>
      </c>
      <c r="C37" s="115"/>
      <c r="D37" s="115"/>
      <c r="E37" s="115"/>
      <c r="F37" s="115"/>
      <c r="G37" s="115"/>
      <c r="H37" s="123" t="s">
        <v>187</v>
      </c>
      <c r="I37" s="124"/>
      <c r="J37" s="103">
        <v>-633591</v>
      </c>
      <c r="K37" s="104">
        <v>-275190</v>
      </c>
    </row>
    <row r="38" spans="2:11" ht="24" customHeight="1">
      <c r="B38" s="115" t="s">
        <v>188</v>
      </c>
      <c r="C38" s="115"/>
      <c r="D38" s="115"/>
      <c r="E38" s="115"/>
      <c r="F38" s="115"/>
      <c r="G38" s="115"/>
      <c r="H38" s="123" t="s">
        <v>189</v>
      </c>
      <c r="I38" s="124"/>
      <c r="J38" s="103">
        <v>-84818</v>
      </c>
      <c r="K38" s="104">
        <v>-181028</v>
      </c>
    </row>
    <row r="39" spans="2:11" ht="24" customHeight="1">
      <c r="B39" s="125" t="s">
        <v>194</v>
      </c>
      <c r="C39" s="126"/>
      <c r="D39" s="126"/>
      <c r="E39" s="126"/>
      <c r="F39" s="126"/>
      <c r="G39" s="127"/>
      <c r="H39" s="128" t="s">
        <v>195</v>
      </c>
      <c r="I39" s="124"/>
      <c r="J39" s="103">
        <v>60849</v>
      </c>
      <c r="K39" s="104"/>
    </row>
    <row r="40" spans="2:11" ht="52.5" customHeight="1">
      <c r="B40" s="122" t="s">
        <v>196</v>
      </c>
      <c r="C40" s="122"/>
      <c r="D40" s="122"/>
      <c r="E40" s="122"/>
      <c r="F40" s="122"/>
      <c r="G40" s="122"/>
      <c r="H40" s="120">
        <v>100</v>
      </c>
      <c r="I40" s="121"/>
      <c r="J40" s="105">
        <f>SUM(J13+J29+J36+J37+J38+J39)</f>
        <v>1836105</v>
      </c>
      <c r="K40" s="106">
        <f>SUM(K13+K29+K36+K37+K38+K39)</f>
        <v>2286390</v>
      </c>
    </row>
    <row r="41" spans="2:11" ht="25.5" customHeight="1">
      <c r="B41" s="115" t="s">
        <v>190</v>
      </c>
      <c r="C41" s="115"/>
      <c r="D41" s="115"/>
      <c r="E41" s="115"/>
      <c r="F41" s="115"/>
      <c r="G41" s="115"/>
      <c r="H41" s="120">
        <v>200</v>
      </c>
      <c r="I41" s="121"/>
      <c r="J41" s="105">
        <v>-4915013</v>
      </c>
      <c r="K41" s="106">
        <v>-3978308</v>
      </c>
    </row>
    <row r="42" spans="2:11" ht="21.75" customHeight="1">
      <c r="B42" s="115" t="s">
        <v>191</v>
      </c>
      <c r="C42" s="115"/>
      <c r="D42" s="115"/>
      <c r="E42" s="115"/>
      <c r="F42" s="115"/>
      <c r="G42" s="115"/>
      <c r="H42" s="120">
        <v>300</v>
      </c>
      <c r="I42" s="121"/>
      <c r="J42" s="105">
        <v>2553554</v>
      </c>
      <c r="K42" s="106">
        <v>2695029</v>
      </c>
    </row>
    <row r="43" spans="2:11" ht="22.5" customHeight="1">
      <c r="B43" s="115" t="s">
        <v>7</v>
      </c>
      <c r="C43" s="115"/>
      <c r="D43" s="115"/>
      <c r="E43" s="115"/>
      <c r="F43" s="115"/>
      <c r="G43" s="115"/>
      <c r="H43" s="120">
        <v>400</v>
      </c>
      <c r="I43" s="121"/>
      <c r="J43" s="105"/>
      <c r="K43" s="106"/>
    </row>
    <row r="44" spans="2:11" ht="33.75" customHeight="1">
      <c r="B44" s="122" t="s">
        <v>192</v>
      </c>
      <c r="C44" s="122"/>
      <c r="D44" s="122"/>
      <c r="E44" s="122"/>
      <c r="F44" s="122"/>
      <c r="G44" s="122"/>
      <c r="H44" s="120">
        <v>500</v>
      </c>
      <c r="I44" s="121"/>
      <c r="J44" s="105">
        <f>SUM(J40+J41+J42)</f>
        <v>-525354</v>
      </c>
      <c r="K44" s="106">
        <f>SUM(K40+K41+K42)</f>
        <v>1003111</v>
      </c>
    </row>
    <row r="45" spans="2:11" ht="38.25" customHeight="1" thickBot="1">
      <c r="B45" s="115" t="s">
        <v>193</v>
      </c>
      <c r="C45" s="115"/>
      <c r="D45" s="115"/>
      <c r="E45" s="115"/>
      <c r="F45" s="115"/>
      <c r="G45" s="115"/>
      <c r="H45" s="116">
        <v>600</v>
      </c>
      <c r="I45" s="117"/>
      <c r="J45" s="105">
        <v>1126757</v>
      </c>
      <c r="K45" s="107">
        <v>1084637</v>
      </c>
    </row>
    <row r="46" spans="2:11" ht="28.5" customHeight="1" thickBot="1">
      <c r="B46" s="115" t="s">
        <v>8</v>
      </c>
      <c r="C46" s="115"/>
      <c r="D46" s="115"/>
      <c r="E46" s="115"/>
      <c r="F46" s="115"/>
      <c r="G46" s="115"/>
      <c r="H46" s="118">
        <v>700</v>
      </c>
      <c r="I46" s="119"/>
      <c r="J46" s="110">
        <f>J45+J44</f>
        <v>601403</v>
      </c>
      <c r="K46" s="111">
        <f>K44+K45</f>
        <v>2087748</v>
      </c>
    </row>
    <row r="47" spans="2:11" ht="12.75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 ht="12.75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 ht="15.75">
      <c r="B49" s="62" t="s">
        <v>1</v>
      </c>
      <c r="H49" s="98"/>
      <c r="I49" s="98"/>
      <c r="J49" s="98"/>
      <c r="K49" s="98"/>
    </row>
    <row r="50" spans="2:11" ht="15.75">
      <c r="B50" s="62"/>
      <c r="H50" s="98"/>
      <c r="I50" s="98"/>
      <c r="J50" s="98"/>
      <c r="K50" s="98"/>
    </row>
    <row r="51" spans="2:11" ht="15.75">
      <c r="B51" s="62" t="s">
        <v>2</v>
      </c>
      <c r="H51" s="98"/>
      <c r="I51" s="98"/>
      <c r="J51" s="98"/>
      <c r="K51" s="98"/>
    </row>
    <row r="52" ht="12.75">
      <c r="B52" s="96"/>
    </row>
  </sheetData>
  <sheetProtection/>
  <mergeCells count="74">
    <mergeCell ref="B12:G12"/>
    <mergeCell ref="H12:I12"/>
    <mergeCell ref="B13:G13"/>
    <mergeCell ref="H13:I13"/>
    <mergeCell ref="G4:K4"/>
    <mergeCell ref="B11:G11"/>
    <mergeCell ref="H11:I11"/>
    <mergeCell ref="B4:F4"/>
    <mergeCell ref="B16:G16"/>
    <mergeCell ref="H16:I16"/>
    <mergeCell ref="B17:G17"/>
    <mergeCell ref="H17:I17"/>
    <mergeCell ref="B14:G14"/>
    <mergeCell ref="H14:I14"/>
    <mergeCell ref="B15:G15"/>
    <mergeCell ref="H15:I15"/>
    <mergeCell ref="B20:G20"/>
    <mergeCell ref="H20:I20"/>
    <mergeCell ref="B21:G21"/>
    <mergeCell ref="H21:I21"/>
    <mergeCell ref="B18:G18"/>
    <mergeCell ref="H18:I18"/>
    <mergeCell ref="B19:G19"/>
    <mergeCell ref="H19:I19"/>
    <mergeCell ref="B24:G24"/>
    <mergeCell ref="H24:I24"/>
    <mergeCell ref="B25:G25"/>
    <mergeCell ref="H25:I25"/>
    <mergeCell ref="B22:G22"/>
    <mergeCell ref="H22:I22"/>
    <mergeCell ref="B23:G23"/>
    <mergeCell ref="H23:I23"/>
    <mergeCell ref="B28:G28"/>
    <mergeCell ref="H28:I28"/>
    <mergeCell ref="B29:G29"/>
    <mergeCell ref="H29:I29"/>
    <mergeCell ref="B26:G26"/>
    <mergeCell ref="H26:I26"/>
    <mergeCell ref="B27:G27"/>
    <mergeCell ref="H27:I27"/>
    <mergeCell ref="B32:G32"/>
    <mergeCell ref="H32:I32"/>
    <mergeCell ref="B33:G33"/>
    <mergeCell ref="H33:I33"/>
    <mergeCell ref="B30:G30"/>
    <mergeCell ref="H30:I30"/>
    <mergeCell ref="B31:G31"/>
    <mergeCell ref="H31:I31"/>
    <mergeCell ref="B36:G36"/>
    <mergeCell ref="H36:I36"/>
    <mergeCell ref="B37:G37"/>
    <mergeCell ref="H37:I37"/>
    <mergeCell ref="B34:G34"/>
    <mergeCell ref="H34:I34"/>
    <mergeCell ref="B35:G35"/>
    <mergeCell ref="H35:I35"/>
    <mergeCell ref="B41:G41"/>
    <mergeCell ref="H41:I41"/>
    <mergeCell ref="B42:G42"/>
    <mergeCell ref="H42:I42"/>
    <mergeCell ref="B38:G38"/>
    <mergeCell ref="H38:I38"/>
    <mergeCell ref="B40:G40"/>
    <mergeCell ref="H40:I40"/>
    <mergeCell ref="B39:G39"/>
    <mergeCell ref="H39:I39"/>
    <mergeCell ref="B45:G45"/>
    <mergeCell ref="H45:I45"/>
    <mergeCell ref="B46:G46"/>
    <mergeCell ref="H46:I46"/>
    <mergeCell ref="B43:G43"/>
    <mergeCell ref="H43:I43"/>
    <mergeCell ref="B44:G44"/>
    <mergeCell ref="H44:I4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40">
      <selection activeCell="M30" sqref="M30"/>
    </sheetView>
  </sheetViews>
  <sheetFormatPr defaultColWidth="9.00390625" defaultRowHeight="12.75"/>
  <cols>
    <col min="1" max="1" width="13.625" style="0" customWidth="1"/>
    <col min="2" max="2" width="29.00390625" style="0" customWidth="1"/>
    <col min="3" max="3" width="15.125" style="0" customWidth="1"/>
    <col min="4" max="4" width="15.625" style="0" customWidth="1"/>
    <col min="5" max="5" width="11.00390625" style="0" customWidth="1"/>
    <col min="6" max="6" width="16.25390625" style="0" customWidth="1"/>
    <col min="10" max="10" width="14.75390625" style="0" customWidth="1"/>
    <col min="11" max="11" width="15.00390625" style="0" customWidth="1"/>
    <col min="13" max="13" width="16.375" style="0" customWidth="1"/>
  </cols>
  <sheetData>
    <row r="1" spans="1:8" s="26" customFormat="1" ht="12.75">
      <c r="A1" s="113"/>
      <c r="B1" s="142"/>
      <c r="C1" s="142"/>
      <c r="D1" s="142"/>
      <c r="E1" s="142"/>
      <c r="F1" s="142"/>
      <c r="G1" s="27"/>
      <c r="H1" s="27"/>
    </row>
    <row r="2" spans="1:8" s="28" customFormat="1" ht="15.75" customHeight="1">
      <c r="A2" s="141" t="s">
        <v>136</v>
      </c>
      <c r="B2" s="141"/>
      <c r="C2" s="141"/>
      <c r="D2" s="141"/>
      <c r="E2" s="141"/>
      <c r="F2" s="141"/>
      <c r="G2" s="141"/>
      <c r="H2" s="141"/>
    </row>
    <row r="3" spans="1:8" s="28" customFormat="1" ht="15.75" customHeight="1">
      <c r="A3" s="60"/>
      <c r="B3" s="140" t="s">
        <v>199</v>
      </c>
      <c r="C3" s="140"/>
      <c r="D3" s="140"/>
      <c r="E3" s="140"/>
      <c r="F3" s="140"/>
      <c r="G3" s="61"/>
      <c r="H3" s="61"/>
    </row>
    <row r="4" s="26" customFormat="1" ht="13.5" thickBot="1">
      <c r="B4" s="56"/>
    </row>
    <row r="5" spans="1:13" s="26" customFormat="1" ht="21.75" customHeight="1" thickBot="1">
      <c r="A5" s="29" t="s">
        <v>89</v>
      </c>
      <c r="B5" s="137"/>
      <c r="C5" s="138" t="s">
        <v>90</v>
      </c>
      <c r="D5" s="138" t="s">
        <v>91</v>
      </c>
      <c r="E5" s="138" t="s">
        <v>92</v>
      </c>
      <c r="F5" s="138" t="s">
        <v>93</v>
      </c>
      <c r="G5" s="138" t="s">
        <v>94</v>
      </c>
      <c r="H5" s="138" t="s">
        <v>95</v>
      </c>
      <c r="I5" s="138" t="s">
        <v>96</v>
      </c>
      <c r="J5" s="138" t="s">
        <v>62</v>
      </c>
      <c r="K5" s="138" t="s">
        <v>97</v>
      </c>
      <c r="L5" s="138" t="s">
        <v>98</v>
      </c>
      <c r="M5" s="136" t="s">
        <v>67</v>
      </c>
    </row>
    <row r="6" spans="1:13" s="26" customFormat="1" ht="63.75" customHeight="1" thickBot="1">
      <c r="A6" s="29"/>
      <c r="B6" s="137"/>
      <c r="C6" s="139"/>
      <c r="D6" s="139"/>
      <c r="E6" s="138"/>
      <c r="F6" s="139"/>
      <c r="G6" s="138"/>
      <c r="H6" s="138"/>
      <c r="I6" s="138"/>
      <c r="J6" s="139"/>
      <c r="K6" s="138"/>
      <c r="L6" s="138"/>
      <c r="M6" s="136"/>
    </row>
    <row r="7" spans="1:13" s="26" customFormat="1" ht="13.5" thickBot="1">
      <c r="A7" s="30"/>
      <c r="B7" s="31"/>
      <c r="C7" s="32" t="s">
        <v>99</v>
      </c>
      <c r="D7" s="32" t="s">
        <v>99</v>
      </c>
      <c r="E7" s="32" t="s">
        <v>99</v>
      </c>
      <c r="F7" s="32" t="s">
        <v>99</v>
      </c>
      <c r="G7" s="32" t="s">
        <v>99</v>
      </c>
      <c r="H7" s="32" t="s">
        <v>99</v>
      </c>
      <c r="I7" s="32" t="s">
        <v>99</v>
      </c>
      <c r="J7" s="32" t="s">
        <v>99</v>
      </c>
      <c r="K7" s="32" t="s">
        <v>99</v>
      </c>
      <c r="L7" s="32" t="s">
        <v>99</v>
      </c>
      <c r="M7" s="32" t="s">
        <v>99</v>
      </c>
    </row>
    <row r="8" spans="1:13" s="26" customFormat="1" ht="24.75" customHeight="1" thickBot="1">
      <c r="A8" s="33"/>
      <c r="B8" s="34" t="s">
        <v>129</v>
      </c>
      <c r="C8" s="35">
        <f>1756761.776-44000</f>
        <v>1712761.776</v>
      </c>
      <c r="D8" s="35">
        <f>-82923.559+44000</f>
        <v>-38923.558999999994</v>
      </c>
      <c r="E8" s="35">
        <v>0</v>
      </c>
      <c r="F8" s="35">
        <v>13375969.6</v>
      </c>
      <c r="G8" s="35">
        <v>0</v>
      </c>
      <c r="H8" s="35">
        <v>0</v>
      </c>
      <c r="I8" s="35">
        <v>0</v>
      </c>
      <c r="J8" s="35">
        <v>272985.811</v>
      </c>
      <c r="K8" s="36">
        <v>15322794</v>
      </c>
      <c r="L8" s="35">
        <v>0</v>
      </c>
      <c r="M8" s="36">
        <v>15322794.217</v>
      </c>
    </row>
    <row r="9" spans="1:13" s="26" customFormat="1" ht="39.75" customHeight="1" thickBot="1">
      <c r="A9" s="33" t="s">
        <v>100</v>
      </c>
      <c r="B9" s="37" t="s">
        <v>101</v>
      </c>
      <c r="C9" s="38"/>
      <c r="D9" s="38"/>
      <c r="E9" s="38"/>
      <c r="F9" s="38"/>
      <c r="G9" s="38"/>
      <c r="H9" s="38"/>
      <c r="I9" s="38"/>
      <c r="J9" s="38"/>
      <c r="K9" s="39">
        <f aca="true" t="shared" si="0" ref="K9:K28">+SUM(C9:J9)</f>
        <v>0</v>
      </c>
      <c r="L9" s="38"/>
      <c r="M9" s="39">
        <f aca="true" t="shared" si="1" ref="M9:M29">+K9+L9</f>
        <v>0</v>
      </c>
    </row>
    <row r="10" spans="1:13" s="26" customFormat="1" ht="34.5" customHeight="1" thickBot="1">
      <c r="A10" s="33" t="s">
        <v>100</v>
      </c>
      <c r="B10" s="37" t="s">
        <v>102</v>
      </c>
      <c r="C10" s="38"/>
      <c r="D10" s="38"/>
      <c r="E10" s="38"/>
      <c r="F10" s="38"/>
      <c r="G10" s="38"/>
      <c r="H10" s="38"/>
      <c r="I10" s="38"/>
      <c r="J10" s="38"/>
      <c r="K10" s="39">
        <f t="shared" si="0"/>
        <v>0</v>
      </c>
      <c r="L10" s="38"/>
      <c r="M10" s="39">
        <f t="shared" si="1"/>
        <v>0</v>
      </c>
    </row>
    <row r="11" spans="1:13" s="26" customFormat="1" ht="51.75" customHeight="1" thickBot="1">
      <c r="A11" s="33" t="s">
        <v>100</v>
      </c>
      <c r="B11" s="37" t="s">
        <v>103</v>
      </c>
      <c r="C11" s="38"/>
      <c r="D11" s="38"/>
      <c r="E11" s="38"/>
      <c r="F11" s="38"/>
      <c r="G11" s="38"/>
      <c r="H11" s="38"/>
      <c r="I11" s="38"/>
      <c r="J11" s="38"/>
      <c r="K11" s="39">
        <f t="shared" si="0"/>
        <v>0</v>
      </c>
      <c r="L11" s="38"/>
      <c r="M11" s="39">
        <f t="shared" si="1"/>
        <v>0</v>
      </c>
    </row>
    <row r="12" spans="1:13" s="26" customFormat="1" ht="29.25" customHeight="1" thickBot="1">
      <c r="A12" s="33" t="s">
        <v>104</v>
      </c>
      <c r="B12" s="37" t="s">
        <v>105</v>
      </c>
      <c r="C12" s="38"/>
      <c r="D12" s="38"/>
      <c r="E12" s="38"/>
      <c r="F12" s="38"/>
      <c r="G12" s="38"/>
      <c r="H12" s="38"/>
      <c r="I12" s="38"/>
      <c r="J12" s="38"/>
      <c r="K12" s="39"/>
      <c r="L12" s="38"/>
      <c r="M12" s="39">
        <f t="shared" si="1"/>
        <v>0</v>
      </c>
    </row>
    <row r="13" spans="1:13" s="26" customFormat="1" ht="29.25" customHeight="1" thickBot="1">
      <c r="A13" s="33" t="s">
        <v>100</v>
      </c>
      <c r="B13" s="37" t="s">
        <v>106</v>
      </c>
      <c r="C13" s="38"/>
      <c r="D13" s="38"/>
      <c r="E13" s="38"/>
      <c r="F13" s="38"/>
      <c r="G13" s="38"/>
      <c r="H13" s="38"/>
      <c r="I13" s="38"/>
      <c r="J13" s="38"/>
      <c r="K13" s="39">
        <f t="shared" si="0"/>
        <v>0</v>
      </c>
      <c r="L13" s="38"/>
      <c r="M13" s="39">
        <f t="shared" si="1"/>
        <v>0</v>
      </c>
    </row>
    <row r="14" spans="1:13" s="26" customFormat="1" ht="40.5" customHeight="1" thickBot="1">
      <c r="A14" s="33" t="s">
        <v>100</v>
      </c>
      <c r="B14" s="34" t="s">
        <v>107</v>
      </c>
      <c r="C14" s="39">
        <f aca="true" t="shared" si="2" ref="C14:J14">+SUM(C9:C13)</f>
        <v>0</v>
      </c>
      <c r="D14" s="39">
        <f t="shared" si="2"/>
        <v>0</v>
      </c>
      <c r="E14" s="39">
        <f t="shared" si="2"/>
        <v>0</v>
      </c>
      <c r="F14" s="39"/>
      <c r="G14" s="39">
        <f t="shared" si="2"/>
        <v>0</v>
      </c>
      <c r="H14" s="39">
        <f t="shared" si="2"/>
        <v>0</v>
      </c>
      <c r="I14" s="39">
        <f t="shared" si="2"/>
        <v>0</v>
      </c>
      <c r="J14" s="39">
        <f t="shared" si="2"/>
        <v>0</v>
      </c>
      <c r="K14" s="39">
        <f t="shared" si="0"/>
        <v>0</v>
      </c>
      <c r="L14" s="39">
        <f>+SUM(L9:L13)</f>
        <v>0</v>
      </c>
      <c r="M14" s="39">
        <f t="shared" si="1"/>
        <v>0</v>
      </c>
    </row>
    <row r="15" spans="1:13" s="26" customFormat="1" ht="27.75" customHeight="1" thickBot="1">
      <c r="A15" s="33"/>
      <c r="B15" s="37" t="s">
        <v>108</v>
      </c>
      <c r="C15" s="38"/>
      <c r="D15" s="38"/>
      <c r="E15" s="38"/>
      <c r="F15" s="38"/>
      <c r="G15" s="38"/>
      <c r="H15" s="38"/>
      <c r="I15" s="38"/>
      <c r="J15" s="38"/>
      <c r="K15" s="39">
        <f t="shared" si="0"/>
        <v>0</v>
      </c>
      <c r="L15" s="38"/>
      <c r="M15" s="39">
        <f t="shared" si="1"/>
        <v>0</v>
      </c>
    </row>
    <row r="16" spans="1:13" s="26" customFormat="1" ht="46.5" customHeight="1" thickBot="1">
      <c r="A16" s="33" t="s">
        <v>109</v>
      </c>
      <c r="B16" s="37" t="s">
        <v>110</v>
      </c>
      <c r="C16" s="38"/>
      <c r="D16" s="38"/>
      <c r="E16" s="38"/>
      <c r="F16" s="38"/>
      <c r="G16" s="38"/>
      <c r="H16" s="38"/>
      <c r="I16" s="38"/>
      <c r="J16" s="38"/>
      <c r="K16" s="39">
        <f t="shared" si="0"/>
        <v>0</v>
      </c>
      <c r="L16" s="38"/>
      <c r="M16" s="39">
        <f t="shared" si="1"/>
        <v>0</v>
      </c>
    </row>
    <row r="17" spans="1:13" s="26" customFormat="1" ht="70.5" customHeight="1" thickBot="1">
      <c r="A17" s="33" t="s">
        <v>111</v>
      </c>
      <c r="B17" s="37" t="s">
        <v>112</v>
      </c>
      <c r="C17" s="38"/>
      <c r="D17" s="38"/>
      <c r="E17" s="38"/>
      <c r="F17" s="38"/>
      <c r="G17" s="38"/>
      <c r="H17" s="38"/>
      <c r="I17" s="38"/>
      <c r="J17" s="38"/>
      <c r="K17" s="39">
        <f t="shared" si="0"/>
        <v>0</v>
      </c>
      <c r="L17" s="38"/>
      <c r="M17" s="39">
        <f t="shared" si="1"/>
        <v>0</v>
      </c>
    </row>
    <row r="18" spans="1:13" s="26" customFormat="1" ht="37.5" customHeight="1" thickBot="1">
      <c r="A18" s="33"/>
      <c r="B18" s="37" t="s">
        <v>113</v>
      </c>
      <c r="C18" s="38"/>
      <c r="D18" s="38"/>
      <c r="E18" s="38"/>
      <c r="F18" s="38">
        <v>-302235.5</v>
      </c>
      <c r="G18" s="38"/>
      <c r="H18" s="38"/>
      <c r="I18" s="38"/>
      <c r="J18" s="38">
        <v>302235.5</v>
      </c>
      <c r="K18" s="39">
        <f t="shared" si="0"/>
        <v>0</v>
      </c>
      <c r="L18" s="38"/>
      <c r="M18" s="39">
        <f t="shared" si="1"/>
        <v>0</v>
      </c>
    </row>
    <row r="19" spans="1:13" s="26" customFormat="1" ht="16.5" customHeight="1" thickBot="1">
      <c r="A19" s="33"/>
      <c r="B19" s="37" t="s">
        <v>114</v>
      </c>
      <c r="C19" s="38"/>
      <c r="D19" s="38"/>
      <c r="E19" s="38"/>
      <c r="F19" s="38"/>
      <c r="G19" s="38"/>
      <c r="H19" s="38"/>
      <c r="I19" s="38"/>
      <c r="J19" s="38">
        <v>-9561</v>
      </c>
      <c r="K19" s="39">
        <f t="shared" si="0"/>
        <v>-9561</v>
      </c>
      <c r="L19" s="38"/>
      <c r="M19" s="39">
        <f t="shared" si="1"/>
        <v>-9561</v>
      </c>
    </row>
    <row r="20" spans="1:13" s="26" customFormat="1" ht="26.25" customHeight="1" thickBot="1">
      <c r="A20" s="33" t="s">
        <v>115</v>
      </c>
      <c r="B20" s="40" t="s">
        <v>116</v>
      </c>
      <c r="C20" s="38"/>
      <c r="D20" s="38"/>
      <c r="E20" s="38"/>
      <c r="F20" s="38"/>
      <c r="G20" s="38"/>
      <c r="H20" s="38"/>
      <c r="I20" s="38"/>
      <c r="J20" s="41">
        <v>1193850</v>
      </c>
      <c r="K20" s="39">
        <f t="shared" si="0"/>
        <v>1193850</v>
      </c>
      <c r="L20" s="38"/>
      <c r="M20" s="39">
        <f t="shared" si="1"/>
        <v>1193850</v>
      </c>
    </row>
    <row r="21" spans="1:13" s="26" customFormat="1" ht="23.25" thickBot="1">
      <c r="A21" s="33" t="s">
        <v>117</v>
      </c>
      <c r="B21" s="34" t="s">
        <v>118</v>
      </c>
      <c r="C21" s="38">
        <f aca="true" t="shared" si="3" ref="C21:I21">+SUM(C14:C20)</f>
        <v>0</v>
      </c>
      <c r="D21" s="38">
        <f t="shared" si="3"/>
        <v>0</v>
      </c>
      <c r="E21" s="38">
        <f t="shared" si="3"/>
        <v>0</v>
      </c>
      <c r="F21" s="38">
        <f>F8+F12+F18</f>
        <v>13073734.1</v>
      </c>
      <c r="G21" s="38">
        <f t="shared" si="3"/>
        <v>0</v>
      </c>
      <c r="H21" s="38">
        <f t="shared" si="3"/>
        <v>0</v>
      </c>
      <c r="I21" s="38">
        <f t="shared" si="3"/>
        <v>0</v>
      </c>
      <c r="J21" s="41">
        <f>J8+J18+J20+J19</f>
        <v>1759510.311</v>
      </c>
      <c r="K21" s="39">
        <f>+SUM(C21:J21)</f>
        <v>14833244.411</v>
      </c>
      <c r="L21" s="38">
        <f>+SUM(L14:L20)</f>
        <v>0</v>
      </c>
      <c r="M21" s="39">
        <f>+K21+L21</f>
        <v>14833244.411</v>
      </c>
    </row>
    <row r="22" spans="1:13" s="26" customFormat="1" ht="25.5" customHeight="1" thickBot="1">
      <c r="A22" s="33" t="s">
        <v>119</v>
      </c>
      <c r="B22" s="37" t="s">
        <v>120</v>
      </c>
      <c r="C22" s="38"/>
      <c r="D22" s="38"/>
      <c r="E22" s="38"/>
      <c r="F22" s="38"/>
      <c r="G22" s="38"/>
      <c r="H22" s="38"/>
      <c r="I22" s="38"/>
      <c r="J22" s="38"/>
      <c r="K22" s="39">
        <f t="shared" si="0"/>
        <v>0</v>
      </c>
      <c r="L22" s="38"/>
      <c r="M22" s="39">
        <f t="shared" si="1"/>
        <v>0</v>
      </c>
    </row>
    <row r="23" spans="1:13" s="26" customFormat="1" ht="25.5" customHeight="1" thickBot="1">
      <c r="A23" s="33"/>
      <c r="B23" s="37" t="s">
        <v>121</v>
      </c>
      <c r="C23" s="38"/>
      <c r="D23" s="38"/>
      <c r="E23" s="38"/>
      <c r="F23" s="38"/>
      <c r="G23" s="38"/>
      <c r="H23" s="38"/>
      <c r="I23" s="38"/>
      <c r="J23" s="38"/>
      <c r="K23" s="39">
        <f t="shared" si="0"/>
        <v>0</v>
      </c>
      <c r="L23" s="38"/>
      <c r="M23" s="39">
        <f t="shared" si="1"/>
        <v>0</v>
      </c>
    </row>
    <row r="24" spans="1:13" s="26" customFormat="1" ht="27" customHeight="1" thickBot="1">
      <c r="A24" s="33" t="s">
        <v>119</v>
      </c>
      <c r="B24" s="37" t="s">
        <v>122</v>
      </c>
      <c r="C24" s="38"/>
      <c r="D24" s="38"/>
      <c r="E24" s="38"/>
      <c r="F24" s="38"/>
      <c r="G24" s="38"/>
      <c r="H24" s="38"/>
      <c r="I24" s="38"/>
      <c r="J24" s="38"/>
      <c r="K24" s="39">
        <f t="shared" si="0"/>
        <v>0</v>
      </c>
      <c r="L24" s="38"/>
      <c r="M24" s="39">
        <f t="shared" si="1"/>
        <v>0</v>
      </c>
    </row>
    <row r="25" spans="1:13" s="26" customFormat="1" ht="23.25" customHeight="1" thickBot="1">
      <c r="A25" s="33" t="s">
        <v>119</v>
      </c>
      <c r="B25" s="37" t="s">
        <v>123</v>
      </c>
      <c r="C25" s="38"/>
      <c r="D25" s="38"/>
      <c r="E25" s="38"/>
      <c r="F25" s="38"/>
      <c r="G25" s="38"/>
      <c r="H25" s="38"/>
      <c r="I25" s="38"/>
      <c r="J25" s="38"/>
      <c r="K25" s="39">
        <f t="shared" si="0"/>
        <v>0</v>
      </c>
      <c r="L25" s="38"/>
      <c r="M25" s="39">
        <f t="shared" si="1"/>
        <v>0</v>
      </c>
    </row>
    <row r="26" spans="1:13" s="26" customFormat="1" ht="27.75" customHeight="1" thickBot="1">
      <c r="A26" s="33" t="s">
        <v>119</v>
      </c>
      <c r="B26" s="37" t="s">
        <v>124</v>
      </c>
      <c r="C26" s="38"/>
      <c r="D26" s="38"/>
      <c r="E26" s="38"/>
      <c r="F26" s="38"/>
      <c r="G26" s="38"/>
      <c r="H26" s="38"/>
      <c r="I26" s="38"/>
      <c r="J26" s="38"/>
      <c r="K26" s="39">
        <f t="shared" si="0"/>
        <v>0</v>
      </c>
      <c r="L26" s="38"/>
      <c r="M26" s="39">
        <f t="shared" si="1"/>
        <v>0</v>
      </c>
    </row>
    <row r="27" spans="1:13" s="26" customFormat="1" ht="25.5" customHeight="1" thickBot="1">
      <c r="A27" s="33"/>
      <c r="B27" s="37" t="s">
        <v>125</v>
      </c>
      <c r="C27" s="38"/>
      <c r="D27" s="38"/>
      <c r="E27" s="38"/>
      <c r="F27" s="38"/>
      <c r="G27" s="38"/>
      <c r="H27" s="38"/>
      <c r="I27" s="38"/>
      <c r="J27" s="38"/>
      <c r="K27" s="39">
        <f t="shared" si="0"/>
        <v>0</v>
      </c>
      <c r="L27" s="38"/>
      <c r="M27" s="39">
        <f t="shared" si="1"/>
        <v>0</v>
      </c>
    </row>
    <row r="28" spans="1:13" s="26" customFormat="1" ht="35.25" customHeight="1" thickBot="1">
      <c r="A28" s="33" t="s">
        <v>119</v>
      </c>
      <c r="B28" s="37" t="s">
        <v>126</v>
      </c>
      <c r="C28" s="38"/>
      <c r="D28" s="38"/>
      <c r="E28" s="38"/>
      <c r="F28" s="38"/>
      <c r="G28" s="38"/>
      <c r="H28" s="38"/>
      <c r="I28" s="38"/>
      <c r="J28" s="38"/>
      <c r="K28" s="39">
        <f>+SUM(C28:J28)</f>
        <v>0</v>
      </c>
      <c r="L28" s="38"/>
      <c r="M28" s="39">
        <f t="shared" si="1"/>
        <v>0</v>
      </c>
    </row>
    <row r="29" spans="1:13" s="26" customFormat="1" ht="27" customHeight="1" thickBot="1">
      <c r="A29" s="33" t="s">
        <v>119</v>
      </c>
      <c r="B29" s="37" t="s">
        <v>127</v>
      </c>
      <c r="C29" s="38"/>
      <c r="D29" s="38"/>
      <c r="E29" s="38"/>
      <c r="F29" s="38"/>
      <c r="G29" s="38"/>
      <c r="H29" s="38"/>
      <c r="I29" s="38"/>
      <c r="J29" s="38">
        <v>-115226</v>
      </c>
      <c r="K29" s="39">
        <f>+SUM(C29:J29)</f>
        <v>-115226</v>
      </c>
      <c r="L29" s="38"/>
      <c r="M29" s="39">
        <f>+K29+L29</f>
        <v>-115226</v>
      </c>
    </row>
    <row r="30" spans="1:13" s="26" customFormat="1" ht="26.25" customHeight="1" thickBot="1">
      <c r="A30" s="42"/>
      <c r="B30" s="43" t="s">
        <v>200</v>
      </c>
      <c r="C30" s="35">
        <f>+C8+C21+SUM(C22:C29)</f>
        <v>1712761.776</v>
      </c>
      <c r="D30" s="35">
        <f aca="true" t="shared" si="4" ref="D30:I30">+D8+D21+SUM(D22:D29)</f>
        <v>-38923.558999999994</v>
      </c>
      <c r="E30" s="35">
        <f t="shared" si="4"/>
        <v>0</v>
      </c>
      <c r="F30" s="35">
        <f>F21</f>
        <v>13073734.1</v>
      </c>
      <c r="G30" s="35">
        <f t="shared" si="4"/>
        <v>0</v>
      </c>
      <c r="H30" s="35">
        <f t="shared" si="4"/>
        <v>0</v>
      </c>
      <c r="I30" s="35">
        <f t="shared" si="4"/>
        <v>0</v>
      </c>
      <c r="J30" s="35">
        <f>J21+J29</f>
        <v>1644284.311</v>
      </c>
      <c r="K30" s="36">
        <f>+SUM(C30:J30)</f>
        <v>16391856.628</v>
      </c>
      <c r="L30" s="35">
        <f>+L8+L21+SUM(L22:L29)</f>
        <v>0</v>
      </c>
      <c r="M30" s="36">
        <f>+K30+L30</f>
        <v>16391856.628</v>
      </c>
    </row>
    <row r="31" spans="1:13" s="44" customFormat="1" ht="32.25" customHeight="1" thickBot="1">
      <c r="A31" s="42"/>
      <c r="B31" s="43" t="s">
        <v>128</v>
      </c>
      <c r="C31" s="35">
        <f>1712761.776</f>
        <v>1712761.776</v>
      </c>
      <c r="D31" s="35">
        <f>-38923.559</f>
        <v>-38923.559</v>
      </c>
      <c r="E31" s="35"/>
      <c r="F31" s="35">
        <v>7053517</v>
      </c>
      <c r="G31" s="35"/>
      <c r="H31" s="35"/>
      <c r="I31" s="35"/>
      <c r="J31" s="35">
        <v>6234393</v>
      </c>
      <c r="K31" s="36">
        <f>SUM(C31:J31)</f>
        <v>14961748.217</v>
      </c>
      <c r="L31" s="35"/>
      <c r="M31" s="36">
        <f>K31</f>
        <v>14961748.217</v>
      </c>
    </row>
    <row r="32" spans="1:13" s="26" customFormat="1" ht="39.75" customHeight="1" thickBot="1">
      <c r="A32" s="33" t="s">
        <v>100</v>
      </c>
      <c r="B32" s="37" t="s">
        <v>101</v>
      </c>
      <c r="C32" s="38"/>
      <c r="D32" s="38"/>
      <c r="E32" s="38"/>
      <c r="F32" s="38"/>
      <c r="G32" s="38"/>
      <c r="H32" s="38"/>
      <c r="I32" s="38"/>
      <c r="J32" s="38"/>
      <c r="K32" s="39">
        <f aca="true" t="shared" si="5" ref="K32:K51">+SUM(C32:J32)</f>
        <v>0</v>
      </c>
      <c r="L32" s="38"/>
      <c r="M32" s="39">
        <f>+K32+L32</f>
        <v>0</v>
      </c>
    </row>
    <row r="33" spans="1:13" s="26" customFormat="1" ht="34.5" customHeight="1" thickBot="1">
      <c r="A33" s="33" t="s">
        <v>100</v>
      </c>
      <c r="B33" s="37" t="s">
        <v>102</v>
      </c>
      <c r="C33" s="38"/>
      <c r="D33" s="38"/>
      <c r="E33" s="38"/>
      <c r="F33" s="38"/>
      <c r="G33" s="38"/>
      <c r="H33" s="38"/>
      <c r="I33" s="38"/>
      <c r="J33" s="38"/>
      <c r="K33" s="39">
        <f t="shared" si="5"/>
        <v>0</v>
      </c>
      <c r="L33" s="38"/>
      <c r="M33" s="39">
        <f aca="true" t="shared" si="6" ref="M33:M52">+K33+L33</f>
        <v>0</v>
      </c>
    </row>
    <row r="34" spans="1:13" s="26" customFormat="1" ht="51.75" customHeight="1" thickBot="1">
      <c r="A34" s="33" t="s">
        <v>100</v>
      </c>
      <c r="B34" s="37" t="s">
        <v>103</v>
      </c>
      <c r="C34" s="38"/>
      <c r="D34" s="38"/>
      <c r="E34" s="38"/>
      <c r="F34" s="38"/>
      <c r="G34" s="38"/>
      <c r="H34" s="38"/>
      <c r="I34" s="38"/>
      <c r="J34" s="38"/>
      <c r="K34" s="39">
        <f t="shared" si="5"/>
        <v>0</v>
      </c>
      <c r="L34" s="38"/>
      <c r="M34" s="39">
        <f t="shared" si="6"/>
        <v>0</v>
      </c>
    </row>
    <row r="35" spans="1:13" s="26" customFormat="1" ht="29.25" customHeight="1" thickBot="1">
      <c r="A35" s="33" t="s">
        <v>104</v>
      </c>
      <c r="B35" s="37" t="s">
        <v>105</v>
      </c>
      <c r="C35" s="38"/>
      <c r="D35" s="38"/>
      <c r="E35" s="38"/>
      <c r="F35" s="38">
        <v>-2966</v>
      </c>
      <c r="G35" s="38"/>
      <c r="H35" s="38"/>
      <c r="I35" s="38"/>
      <c r="J35" s="38"/>
      <c r="K35" s="39">
        <f>+SUM(C35:J35)</f>
        <v>-2966</v>
      </c>
      <c r="L35" s="38"/>
      <c r="M35" s="39">
        <f t="shared" si="6"/>
        <v>-2966</v>
      </c>
    </row>
    <row r="36" spans="1:13" s="26" customFormat="1" ht="29.25" customHeight="1" thickBot="1">
      <c r="A36" s="33" t="s">
        <v>100</v>
      </c>
      <c r="B36" s="37" t="s">
        <v>106</v>
      </c>
      <c r="C36" s="38"/>
      <c r="D36" s="38"/>
      <c r="E36" s="38"/>
      <c r="F36" s="38"/>
      <c r="G36" s="38"/>
      <c r="H36" s="38"/>
      <c r="I36" s="38"/>
      <c r="J36" s="38"/>
      <c r="K36" s="39"/>
      <c r="L36" s="38"/>
      <c r="M36" s="39"/>
    </row>
    <row r="37" spans="1:13" s="26" customFormat="1" ht="40.5" customHeight="1" thickBot="1">
      <c r="A37" s="33" t="s">
        <v>100</v>
      </c>
      <c r="B37" s="34" t="s">
        <v>107</v>
      </c>
      <c r="C37" s="39">
        <f>+SUM(C32:C36)</f>
        <v>0</v>
      </c>
      <c r="D37" s="39">
        <f>+SUM(D32:D36)</f>
        <v>0</v>
      </c>
      <c r="E37" s="39">
        <f>+SUM(E32:E36)</f>
        <v>0</v>
      </c>
      <c r="F37" s="39"/>
      <c r="G37" s="39"/>
      <c r="H37" s="39"/>
      <c r="I37" s="39"/>
      <c r="J37" s="39"/>
      <c r="K37" s="39"/>
      <c r="L37" s="39"/>
      <c r="M37" s="39"/>
    </row>
    <row r="38" spans="1:13" s="26" customFormat="1" ht="27.75" customHeight="1" thickBot="1">
      <c r="A38" s="33"/>
      <c r="B38" s="37" t="s">
        <v>108</v>
      </c>
      <c r="C38" s="38"/>
      <c r="D38" s="38"/>
      <c r="E38" s="38"/>
      <c r="F38" s="38"/>
      <c r="G38" s="38"/>
      <c r="H38" s="38"/>
      <c r="I38" s="38"/>
      <c r="J38" s="38"/>
      <c r="K38" s="39">
        <f t="shared" si="5"/>
        <v>0</v>
      </c>
      <c r="L38" s="38"/>
      <c r="M38" s="39">
        <f t="shared" si="6"/>
        <v>0</v>
      </c>
    </row>
    <row r="39" spans="1:13" s="26" customFormat="1" ht="56.25" customHeight="1" thickBot="1">
      <c r="A39" s="33" t="s">
        <v>109</v>
      </c>
      <c r="B39" s="37" t="s">
        <v>110</v>
      </c>
      <c r="C39" s="38"/>
      <c r="D39" s="38"/>
      <c r="E39" s="38"/>
      <c r="F39" s="38"/>
      <c r="G39" s="38"/>
      <c r="H39" s="38"/>
      <c r="I39" s="38"/>
      <c r="J39" s="38"/>
      <c r="K39" s="39">
        <f t="shared" si="5"/>
        <v>0</v>
      </c>
      <c r="L39" s="38"/>
      <c r="M39" s="39">
        <f t="shared" si="6"/>
        <v>0</v>
      </c>
    </row>
    <row r="40" spans="1:13" s="26" customFormat="1" ht="70.5" customHeight="1" thickBot="1">
      <c r="A40" s="33" t="s">
        <v>111</v>
      </c>
      <c r="B40" s="37" t="s">
        <v>112</v>
      </c>
      <c r="C40" s="38"/>
      <c r="D40" s="38"/>
      <c r="E40" s="38"/>
      <c r="F40" s="38"/>
      <c r="G40" s="38"/>
      <c r="H40" s="38"/>
      <c r="I40" s="38"/>
      <c r="J40" s="38"/>
      <c r="K40" s="39">
        <f t="shared" si="5"/>
        <v>0</v>
      </c>
      <c r="L40" s="38"/>
      <c r="M40" s="39">
        <f t="shared" si="6"/>
        <v>0</v>
      </c>
    </row>
    <row r="41" spans="1:13" s="26" customFormat="1" ht="37.5" customHeight="1" thickBot="1">
      <c r="A41" s="45"/>
      <c r="B41" s="37" t="s">
        <v>113</v>
      </c>
      <c r="C41" s="38"/>
      <c r="D41" s="38"/>
      <c r="E41" s="38"/>
      <c r="F41" s="38">
        <v>-341753</v>
      </c>
      <c r="G41" s="38"/>
      <c r="H41" s="38"/>
      <c r="I41" s="38"/>
      <c r="J41" s="38">
        <v>341753</v>
      </c>
      <c r="K41" s="39"/>
      <c r="L41" s="38"/>
      <c r="M41" s="39"/>
    </row>
    <row r="42" spans="1:13" s="26" customFormat="1" ht="15" thickBot="1">
      <c r="A42" s="45"/>
      <c r="B42" s="37" t="s">
        <v>114</v>
      </c>
      <c r="C42" s="38"/>
      <c r="D42" s="38"/>
      <c r="E42" s="38"/>
      <c r="F42" s="38"/>
      <c r="G42" s="38"/>
      <c r="H42" s="38"/>
      <c r="I42" s="38"/>
      <c r="J42" s="38"/>
      <c r="K42" s="39">
        <f t="shared" si="5"/>
        <v>0</v>
      </c>
      <c r="L42" s="38"/>
      <c r="M42" s="39">
        <f t="shared" si="6"/>
        <v>0</v>
      </c>
    </row>
    <row r="43" spans="1:13" s="26" customFormat="1" ht="26.25" customHeight="1" thickBot="1">
      <c r="A43" s="33" t="s">
        <v>115</v>
      </c>
      <c r="B43" s="40" t="s">
        <v>116</v>
      </c>
      <c r="C43" s="38"/>
      <c r="D43" s="38"/>
      <c r="E43" s="38"/>
      <c r="F43" s="38"/>
      <c r="G43" s="38"/>
      <c r="H43" s="38"/>
      <c r="I43" s="38"/>
      <c r="J43" s="41">
        <v>1139787.5</v>
      </c>
      <c r="K43" s="39">
        <f t="shared" si="5"/>
        <v>1139787.5</v>
      </c>
      <c r="L43" s="38"/>
      <c r="M43" s="39">
        <f t="shared" si="6"/>
        <v>1139787.5</v>
      </c>
    </row>
    <row r="44" spans="1:13" s="26" customFormat="1" ht="23.25" thickBot="1">
      <c r="A44" s="33" t="s">
        <v>117</v>
      </c>
      <c r="B44" s="34" t="s">
        <v>118</v>
      </c>
      <c r="C44" s="38">
        <f aca="true" t="shared" si="7" ref="C44:I44">+SUM(C37:C43)</f>
        <v>0</v>
      </c>
      <c r="D44" s="38">
        <f t="shared" si="7"/>
        <v>0</v>
      </c>
      <c r="E44" s="38">
        <f t="shared" si="7"/>
        <v>0</v>
      </c>
      <c r="F44" s="38">
        <f>SUM(F35:F42)</f>
        <v>-344719</v>
      </c>
      <c r="G44" s="38">
        <f t="shared" si="7"/>
        <v>0</v>
      </c>
      <c r="H44" s="38">
        <f t="shared" si="7"/>
        <v>0</v>
      </c>
      <c r="I44" s="38">
        <f t="shared" si="7"/>
        <v>0</v>
      </c>
      <c r="J44" s="41">
        <f>+SUM(J37:J43)</f>
        <v>1481540.5</v>
      </c>
      <c r="K44" s="39">
        <f>+SUM(C44:J44)</f>
        <v>1136821.5</v>
      </c>
      <c r="L44" s="38">
        <f>+SUM(L37:L43)</f>
        <v>0</v>
      </c>
      <c r="M44" s="39">
        <f>+K44+L44</f>
        <v>1136821.5</v>
      </c>
    </row>
    <row r="45" spans="1:13" s="26" customFormat="1" ht="25.5" customHeight="1" thickBot="1">
      <c r="A45" s="33" t="s">
        <v>119</v>
      </c>
      <c r="B45" s="37" t="s">
        <v>120</v>
      </c>
      <c r="C45" s="38"/>
      <c r="D45" s="38"/>
      <c r="E45" s="38"/>
      <c r="F45" s="38"/>
      <c r="G45" s="38"/>
      <c r="H45" s="38"/>
      <c r="I45" s="38"/>
      <c r="J45" s="38"/>
      <c r="K45" s="39">
        <f t="shared" si="5"/>
        <v>0</v>
      </c>
      <c r="L45" s="38"/>
      <c r="M45" s="39">
        <f t="shared" si="6"/>
        <v>0</v>
      </c>
    </row>
    <row r="46" spans="1:13" s="26" customFormat="1" ht="25.5" customHeight="1" thickBot="1">
      <c r="A46" s="33"/>
      <c r="B46" s="37" t="s">
        <v>121</v>
      </c>
      <c r="C46" s="38"/>
      <c r="D46" s="38"/>
      <c r="E46" s="38"/>
      <c r="F46" s="38"/>
      <c r="G46" s="38"/>
      <c r="H46" s="38"/>
      <c r="I46" s="38"/>
      <c r="J46" s="38"/>
      <c r="K46" s="39">
        <f t="shared" si="5"/>
        <v>0</v>
      </c>
      <c r="L46" s="38"/>
      <c r="M46" s="39">
        <f t="shared" si="6"/>
        <v>0</v>
      </c>
    </row>
    <row r="47" spans="1:13" s="26" customFormat="1" ht="27" customHeight="1" thickBot="1">
      <c r="A47" s="33" t="s">
        <v>119</v>
      </c>
      <c r="B47" s="37" t="s">
        <v>122</v>
      </c>
      <c r="C47" s="38"/>
      <c r="D47" s="38"/>
      <c r="E47" s="38"/>
      <c r="F47" s="38"/>
      <c r="G47" s="38"/>
      <c r="H47" s="38"/>
      <c r="I47" s="38"/>
      <c r="J47" s="38"/>
      <c r="K47" s="39">
        <f t="shared" si="5"/>
        <v>0</v>
      </c>
      <c r="L47" s="38"/>
      <c r="M47" s="39">
        <f t="shared" si="6"/>
        <v>0</v>
      </c>
    </row>
    <row r="48" spans="1:13" s="26" customFormat="1" ht="23.25" customHeight="1" thickBot="1">
      <c r="A48" s="33" t="s">
        <v>119</v>
      </c>
      <c r="B48" s="37" t="s">
        <v>123</v>
      </c>
      <c r="C48" s="38"/>
      <c r="D48" s="38"/>
      <c r="E48" s="38"/>
      <c r="F48" s="38"/>
      <c r="G48" s="38"/>
      <c r="H48" s="38"/>
      <c r="I48" s="38"/>
      <c r="J48" s="38"/>
      <c r="K48" s="39">
        <f t="shared" si="5"/>
        <v>0</v>
      </c>
      <c r="L48" s="38"/>
      <c r="M48" s="39">
        <f t="shared" si="6"/>
        <v>0</v>
      </c>
    </row>
    <row r="49" spans="1:13" s="26" customFormat="1" ht="27.75" customHeight="1" thickBot="1">
      <c r="A49" s="33" t="s">
        <v>119</v>
      </c>
      <c r="B49" s="37" t="s">
        <v>124</v>
      </c>
      <c r="C49" s="38"/>
      <c r="D49" s="38"/>
      <c r="E49" s="38"/>
      <c r="F49" s="38"/>
      <c r="G49" s="38"/>
      <c r="H49" s="38"/>
      <c r="I49" s="38"/>
      <c r="J49" s="38"/>
      <c r="K49" s="39">
        <f t="shared" si="5"/>
        <v>0</v>
      </c>
      <c r="L49" s="38"/>
      <c r="M49" s="39">
        <f t="shared" si="6"/>
        <v>0</v>
      </c>
    </row>
    <row r="50" spans="1:13" s="26" customFormat="1" ht="25.5" customHeight="1" thickBot="1">
      <c r="A50" s="33"/>
      <c r="B50" s="37" t="s">
        <v>125</v>
      </c>
      <c r="C50" s="38"/>
      <c r="D50" s="38"/>
      <c r="E50" s="38"/>
      <c r="F50" s="38"/>
      <c r="G50" s="38"/>
      <c r="H50" s="38"/>
      <c r="I50" s="38"/>
      <c r="J50" s="38"/>
      <c r="K50" s="39">
        <f t="shared" si="5"/>
        <v>0</v>
      </c>
      <c r="L50" s="38"/>
      <c r="M50" s="39">
        <f t="shared" si="6"/>
        <v>0</v>
      </c>
    </row>
    <row r="51" spans="1:13" s="26" customFormat="1" ht="35.25" customHeight="1" thickBot="1">
      <c r="A51" s="33" t="s">
        <v>119</v>
      </c>
      <c r="B51" s="37" t="s">
        <v>126</v>
      </c>
      <c r="C51" s="38"/>
      <c r="D51" s="38"/>
      <c r="E51" s="38"/>
      <c r="F51" s="38"/>
      <c r="G51" s="38"/>
      <c r="H51" s="38"/>
      <c r="I51" s="38"/>
      <c r="J51" s="38"/>
      <c r="K51" s="39">
        <f t="shared" si="5"/>
        <v>0</v>
      </c>
      <c r="L51" s="38"/>
      <c r="M51" s="39">
        <f t="shared" si="6"/>
        <v>0</v>
      </c>
    </row>
    <row r="52" spans="1:13" s="26" customFormat="1" ht="27" customHeight="1" thickBot="1">
      <c r="A52" s="33" t="s">
        <v>119</v>
      </c>
      <c r="B52" s="37" t="s">
        <v>127</v>
      </c>
      <c r="C52" s="38"/>
      <c r="D52" s="38"/>
      <c r="E52" s="38"/>
      <c r="F52" s="38"/>
      <c r="G52" s="38"/>
      <c r="H52" s="38"/>
      <c r="I52" s="38"/>
      <c r="J52" s="38">
        <v>-228911.5</v>
      </c>
      <c r="K52" s="39">
        <f>+SUM(C52:J52)</f>
        <v>-228911.5</v>
      </c>
      <c r="L52" s="38"/>
      <c r="M52" s="39">
        <f t="shared" si="6"/>
        <v>-228911.5</v>
      </c>
    </row>
    <row r="53" spans="1:13" s="26" customFormat="1" ht="20.25" customHeight="1" thickBot="1">
      <c r="A53" s="33"/>
      <c r="B53" s="77" t="s">
        <v>201</v>
      </c>
      <c r="C53" s="38">
        <f aca="true" t="shared" si="8" ref="C53:I53">+C31+C44+SUM(C45:C52)</f>
        <v>1712761.776</v>
      </c>
      <c r="D53" s="38">
        <f t="shared" si="8"/>
        <v>-38923.559</v>
      </c>
      <c r="E53" s="38">
        <f t="shared" si="8"/>
        <v>0</v>
      </c>
      <c r="F53" s="38">
        <f>+F31+F44</f>
        <v>6708798</v>
      </c>
      <c r="G53" s="38">
        <f t="shared" si="8"/>
        <v>0</v>
      </c>
      <c r="H53" s="38">
        <f t="shared" si="8"/>
        <v>0</v>
      </c>
      <c r="I53" s="38">
        <f t="shared" si="8"/>
        <v>0</v>
      </c>
      <c r="J53" s="46">
        <f>+J31+J44+SUM(J45:J52)</f>
        <v>7487022</v>
      </c>
      <c r="K53" s="39">
        <f>SUM(C53:J53)</f>
        <v>15869658.217</v>
      </c>
      <c r="L53" s="38">
        <f>+L30+L44+SUM(L45:L52)</f>
        <v>0</v>
      </c>
      <c r="M53" s="39">
        <f>+K53+L53</f>
        <v>15869658.217</v>
      </c>
    </row>
    <row r="54" spans="1:13" s="26" customFormat="1" ht="15">
      <c r="A54" s="47"/>
      <c r="B54" s="48"/>
      <c r="C54" s="49"/>
      <c r="D54" s="49"/>
      <c r="E54" s="49"/>
      <c r="F54" s="49"/>
      <c r="G54" s="49"/>
      <c r="H54" s="49"/>
      <c r="I54" s="49"/>
      <c r="J54" s="50"/>
      <c r="K54" s="51"/>
      <c r="L54" s="49"/>
      <c r="M54" s="52"/>
    </row>
    <row r="55" spans="1:13" s="26" customFormat="1" ht="15">
      <c r="A55" s="47"/>
      <c r="B55" s="53"/>
      <c r="C55" s="49"/>
      <c r="D55" s="49"/>
      <c r="E55" s="54"/>
      <c r="F55" s="49"/>
      <c r="G55" s="49"/>
      <c r="H55" s="49"/>
      <c r="I55" s="49"/>
      <c r="J55" s="50"/>
      <c r="K55" s="51"/>
      <c r="L55" s="49"/>
      <c r="M55" s="52"/>
    </row>
    <row r="56" spans="2:6" s="26" customFormat="1" ht="20.25">
      <c r="B56" s="63" t="s">
        <v>1</v>
      </c>
      <c r="F56" s="55"/>
    </row>
    <row r="57" s="26" customFormat="1" ht="20.25">
      <c r="B57" s="63"/>
    </row>
    <row r="58" s="26" customFormat="1" ht="39.75" customHeight="1">
      <c r="B58" s="63" t="s">
        <v>2</v>
      </c>
    </row>
  </sheetData>
  <sheetProtection/>
  <mergeCells count="15">
    <mergeCell ref="B3:F3"/>
    <mergeCell ref="A2:H2"/>
    <mergeCell ref="F5:F6"/>
    <mergeCell ref="G5:G6"/>
    <mergeCell ref="H5:H6"/>
    <mergeCell ref="B1:F1"/>
    <mergeCell ref="M5:M6"/>
    <mergeCell ref="B5:B6"/>
    <mergeCell ref="C5:C6"/>
    <mergeCell ref="D5:D6"/>
    <mergeCell ref="E5:E6"/>
    <mergeCell ref="I5:I6"/>
    <mergeCell ref="J5:J6"/>
    <mergeCell ref="K5:K6"/>
    <mergeCell ref="L5:L6"/>
  </mergeCells>
  <printOptions/>
  <pageMargins left="0.7" right="0.7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r.yaeva</dc:creator>
  <cp:keywords/>
  <dc:description/>
  <cp:lastModifiedBy>a.akkalieva</cp:lastModifiedBy>
  <cp:lastPrinted>2016-07-22T09:48:03Z</cp:lastPrinted>
  <dcterms:created xsi:type="dcterms:W3CDTF">2012-10-06T14:49:07Z</dcterms:created>
  <dcterms:modified xsi:type="dcterms:W3CDTF">2016-10-28T06:33:21Z</dcterms:modified>
  <cp:category/>
  <cp:version/>
  <cp:contentType/>
  <cp:contentStatus/>
</cp:coreProperties>
</file>