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2F114DE0-80DF-4BB7-B53C-EE0C3517449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ДДС!$A$1:$D$48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" l="1"/>
  <c r="I25" i="3"/>
  <c r="D24" i="1"/>
  <c r="D43" i="1"/>
  <c r="D18" i="1"/>
  <c r="G25" i="3"/>
  <c r="K20" i="3"/>
  <c r="I20" i="3"/>
  <c r="C25" i="3"/>
  <c r="K16" i="3"/>
  <c r="K6" i="3"/>
  <c r="I18" i="3" l="1"/>
  <c r="E42" i="1"/>
  <c r="E34" i="1"/>
  <c r="E25" i="1"/>
  <c r="E17" i="1"/>
  <c r="E11" i="1"/>
  <c r="E43" i="1" l="1"/>
  <c r="E18" i="1"/>
  <c r="E44" i="1"/>
  <c r="D13" i="4"/>
  <c r="D32" i="4" l="1"/>
  <c r="C32" i="4"/>
  <c r="D24" i="4"/>
  <c r="C24" i="4"/>
  <c r="D16" i="4"/>
  <c r="C13" i="4"/>
  <c r="C16" i="4" s="1"/>
  <c r="I22" i="3"/>
  <c r="I12" i="3"/>
  <c r="I10" i="3"/>
  <c r="G10" i="3"/>
  <c r="G14" i="3" s="1"/>
  <c r="E10" i="3"/>
  <c r="E14" i="3" s="1"/>
  <c r="C10" i="3"/>
  <c r="C14" i="3" s="1"/>
  <c r="K8" i="3"/>
  <c r="K10" i="3" s="1"/>
  <c r="D10" i="2"/>
  <c r="D42" i="1"/>
  <c r="D11" i="1"/>
  <c r="K12" i="3" l="1"/>
  <c r="E25" i="3"/>
  <c r="C37" i="4"/>
  <c r="C39" i="4" s="1"/>
  <c r="D37" i="4"/>
  <c r="D39" i="4" s="1"/>
  <c r="I14" i="3"/>
  <c r="K22" i="3"/>
  <c r="D19" i="2"/>
  <c r="K14" i="3" l="1"/>
  <c r="D24" i="2"/>
  <c r="D28" i="2" s="1"/>
  <c r="D32" i="2" s="1"/>
  <c r="C10" i="2" l="1"/>
  <c r="C19" i="2" l="1"/>
  <c r="C24" i="2" l="1"/>
  <c r="C28" i="2" s="1"/>
  <c r="D34" i="1"/>
  <c r="D25" i="1"/>
  <c r="D17" i="1"/>
  <c r="D44" i="1" l="1"/>
  <c r="K18" i="3"/>
  <c r="C32" i="2"/>
</calcChain>
</file>

<file path=xl/sharedStrings.xml><?xml version="1.0" encoding="utf-8"?>
<sst xmlns="http://schemas.openxmlformats.org/spreadsheetml/2006/main" count="149" uniqueCount="113">
  <si>
    <t>В тысячах тенге</t>
  </si>
  <si>
    <t>30 сентября 2021г.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</si>
  <si>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</si>
  <si>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</si>
  <si>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</si>
  <si>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</si>
  <si>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</si>
  <si>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</si>
  <si>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</si>
  <si>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</si>
  <si>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</si>
  <si>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</si>
  <si>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</si>
  <si>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</si>
  <si>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</si>
  <si>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</si>
  <si>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</si>
  <si>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</si>
  <si>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</si>
  <si>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</si>
  <si>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</si>
  <si>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</si>
  <si>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</si>
  <si>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</si>
  <si>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</si>
  <si>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</si>
  <si>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</si>
  <si>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</si>
  <si>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</si>
  <si>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</si>
  <si>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</si>
  <si>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</si>
  <si>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</si>
  <si>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</si>
  <si>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</si>
  <si>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</si>
  <si>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</si>
  <si>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</si>
  <si>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</si>
  <si>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</si>
  <si>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</si>
  <si>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</si>
  <si>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</si>
  <si>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</si>
  <si>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</si>
  <si>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</si>
  <si>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</si>
  <si>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</si>
  <si>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</si>
  <si>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</si>
  <si>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</si>
  <si>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</si>
  <si>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</si>
  <si>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</si>
  <si>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</si>
  <si>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</si>
  <si>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</si>
  <si>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Денисова Е.А.</t>
  </si>
  <si>
    <t>Заместитель Председателя Правления по экономике и финансам</t>
  </si>
  <si>
    <t>Примечание</t>
  </si>
  <si>
    <t>9 месяцев, закончившихся 30 сентября 2021 г.</t>
  </si>
  <si>
    <t>9 месяцев, закончившихся 30 сентября 2020 г.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</si>
  <si>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</si>
  <si>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</si>
  <si>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</si>
  <si>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</si>
  <si>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</si>
  <si>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</si>
  <si>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</si>
  <si>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</si>
  <si>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</si>
  <si>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1 января 2020 г.</t>
  </si>
  <si>
    <t>Амортизация резерва по переоценке</t>
  </si>
  <si>
    <t>30 сентября 2021 г.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</si>
  <si>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</si>
  <si>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</si>
  <si>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</si>
  <si>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</si>
  <si>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</si>
  <si>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</si>
  <si>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</si>
  <si>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</si>
  <si>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</si>
  <si>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</si>
  <si>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</si>
  <si>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</si>
  <si>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</si>
  <si>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</si>
  <si>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</si>
  <si>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</si>
  <si>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</si>
  <si>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</si>
  <si>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</si>
  <si>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</si>
  <si>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</si>
  <si>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</si>
  <si>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</si>
  <si>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</si>
  <si>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</si>
  <si>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</si>
  <si>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31 декабря 2020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</si>
  <si>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</si>
  <si>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</si>
  <si>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</si>
  <si>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 xml:space="preserve">ПРОМЕЖУТОЧНЫЙ СОКРАЩЕННЫЙ ОТЧЕТ ОБ ИЗМЕНЕНИЯХ В СОБСТВЕННОМ КАПИТАЛЕ 
за 9 месяцев, закончившихся 30 сентября 2021 г. (неаудировано)
</t>
  </si>
  <si>
    <t>за 9 месяцев, закончившихся 30 сентября 2021 г. (неаудировано)</t>
  </si>
  <si>
    <t>по состоянию на 30 сентября 2021 г. (неаудировано)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</si>
  <si>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9 месяцев, закончившихся 30 сентября 2021 г. (неаудировано)                 </t>
  </si>
  <si>
    <t>Прибыль за 9 месяцев 2020 г.</t>
  </si>
  <si>
    <t>30 сентября 2020 г.</t>
  </si>
  <si>
    <t>01 января 2021 г.</t>
  </si>
  <si>
    <t>Прибыль за 9 месяцев 2021 г.</t>
  </si>
  <si>
    <t>Итого прибыль и прочий совокупный доход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</si>
</sst>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80">
    <xf numFmtId="0" fontId="0" fillId="0" borderId="0" xfId="0"/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167" fontId="4" fillId="0" borderId="0" xfId="1" applyNumberFormat="1" applyFont="1" applyFill="1" applyBorder="1"/>
    <xf numFmtId="0" fontId="8" fillId="0" borderId="0" xfId="0" applyFont="1"/>
    <xf numFmtId="164" fontId="4" fillId="0" borderId="0" xfId="1" applyFont="1" applyFill="1" applyBorder="1" applyAlignment="1">
      <alignment vertical="top"/>
    </xf>
    <xf numFmtId="164" fontId="4" fillId="0" borderId="0" xfId="1" applyFont="1" applyFill="1" applyBorder="1" applyAlignment="1"/>
    <xf numFmtId="164" fontId="10" fillId="0" borderId="0" xfId="1" applyFont="1" applyFill="1" applyBorder="1" applyAlignment="1">
      <alignment horizontal="center"/>
    </xf>
    <xf numFmtId="164" fontId="11" fillId="0" borderId="1" xfId="2" applyFont="1" applyFill="1" applyBorder="1" applyAlignment="1">
      <alignment wrapText="1"/>
    </xf>
    <xf numFmtId="164" fontId="7" fillId="0" borderId="0" xfId="1" applyFont="1" applyFill="1" applyBorder="1" applyAlignment="1">
      <alignment horizontal="center" vertical="center"/>
    </xf>
    <xf numFmtId="15" fontId="7" fillId="0" borderId="1" xfId="2" quotePrefix="1" applyNumberFormat="1" applyFont="1" applyFill="1" applyBorder="1" applyAlignment="1">
      <alignment horizontal="center" wrapText="1"/>
    </xf>
    <xf numFmtId="0" fontId="7" fillId="0" borderId="0" xfId="0" applyFont="1" applyAlignment="1"/>
    <xf numFmtId="164" fontId="7" fillId="0" borderId="0" xfId="2" applyFont="1" applyFill="1" applyAlignment="1">
      <alignment horizontal="center" vertical="top" wrapText="1"/>
    </xf>
    <xf numFmtId="0" fontId="11" fillId="0" borderId="0" xfId="0" applyFont="1" applyAlignment="1"/>
    <xf numFmtId="164" fontId="4" fillId="0" borderId="0" xfId="2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9" fillId="0" borderId="2" xfId="0" applyFont="1" applyBorder="1" applyAlignment="1"/>
    <xf numFmtId="164" fontId="4" fillId="0" borderId="2" xfId="1" applyFont="1" applyFill="1" applyBorder="1" applyAlignment="1"/>
    <xf numFmtId="3" fontId="7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12" fillId="0" borderId="0" xfId="0" applyFont="1" applyAlignment="1"/>
    <xf numFmtId="0" fontId="8" fillId="0" borderId="0" xfId="0" applyFont="1" applyFill="1" applyAlignment="1"/>
    <xf numFmtId="3" fontId="8" fillId="0" borderId="0" xfId="0" applyNumberFormat="1" applyFont="1"/>
    <xf numFmtId="0" fontId="13" fillId="0" borderId="0" xfId="0" applyFont="1" applyFill="1" applyAlignment="1">
      <alignment horizontal="left"/>
    </xf>
    <xf numFmtId="0" fontId="7" fillId="0" borderId="2" xfId="0" applyFont="1" applyBorder="1"/>
    <xf numFmtId="3" fontId="10" fillId="0" borderId="2" xfId="0" applyNumberFormat="1" applyFont="1" applyFill="1" applyBorder="1" applyAlignment="1">
      <alignment horizontal="right"/>
    </xf>
    <xf numFmtId="0" fontId="9" fillId="0" borderId="0" xfId="0" applyFont="1" applyAlignment="1"/>
    <xf numFmtId="0" fontId="4" fillId="0" borderId="0" xfId="0" applyFont="1" applyAlignment="1"/>
    <xf numFmtId="3" fontId="4" fillId="0" borderId="0" xfId="2" applyNumberFormat="1" applyFont="1" applyFill="1" applyBorder="1" applyAlignment="1">
      <alignment horizontal="right" vertical="top" wrapText="1"/>
    </xf>
    <xf numFmtId="0" fontId="8" fillId="0" borderId="0" xfId="0" applyFont="1" applyAlignment="1"/>
    <xf numFmtId="0" fontId="8" fillId="0" borderId="0" xfId="0" applyFont="1" applyFill="1" applyBorder="1" applyAlignment="1"/>
    <xf numFmtId="3" fontId="7" fillId="0" borderId="2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Fill="1" applyBorder="1" applyAlignment="1"/>
    <xf numFmtId="0" fontId="8" fillId="0" borderId="0" xfId="1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Border="1" applyAlignment="1"/>
    <xf numFmtId="164" fontId="8" fillId="0" borderId="0" xfId="1" applyFont="1" applyFill="1" applyBorder="1" applyAlignment="1"/>
    <xf numFmtId="3" fontId="9" fillId="0" borderId="3" xfId="0" applyNumberFormat="1" applyFont="1" applyBorder="1" applyAlignment="1">
      <alignment horizontal="right"/>
    </xf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 applyAlignment="1"/>
    <xf numFmtId="0" fontId="4" fillId="0" borderId="0" xfId="4" applyNumberFormat="1" applyFont="1" applyAlignment="1">
      <alignment horizontal="center"/>
    </xf>
    <xf numFmtId="164" fontId="4" fillId="0" borderId="1" xfId="4" applyFont="1" applyBorder="1" applyAlignment="1"/>
    <xf numFmtId="0" fontId="4" fillId="0" borderId="1" xfId="4" applyNumberFormat="1" applyFont="1" applyBorder="1" applyAlignment="1">
      <alignment horizontal="center"/>
    </xf>
    <xf numFmtId="164" fontId="4" fillId="0" borderId="0" xfId="4" applyFont="1" applyBorder="1" applyAlignment="1"/>
    <xf numFmtId="0" fontId="4" fillId="0" borderId="0" xfId="4" applyNumberFormat="1" applyFont="1" applyBorder="1" applyAlignment="1">
      <alignment horizontal="center"/>
    </xf>
    <xf numFmtId="164" fontId="7" fillId="0" borderId="0" xfId="4" applyFont="1" applyBorder="1" applyAlignment="1"/>
    <xf numFmtId="3" fontId="9" fillId="0" borderId="0" xfId="4" applyNumberFormat="1" applyFont="1" applyFill="1" applyBorder="1" applyAlignment="1">
      <alignment vertical="center"/>
    </xf>
    <xf numFmtId="0" fontId="7" fillId="0" borderId="0" xfId="4" applyNumberFormat="1" applyFont="1" applyBorder="1" applyAlignment="1">
      <alignment horizontal="center"/>
    </xf>
    <xf numFmtId="3" fontId="7" fillId="0" borderId="0" xfId="4" applyNumberFormat="1" applyFont="1" applyFill="1" applyAlignment="1">
      <alignment vertical="center"/>
    </xf>
    <xf numFmtId="164" fontId="4" fillId="0" borderId="0" xfId="4" applyFont="1" applyFill="1" applyAlignment="1"/>
    <xf numFmtId="0" fontId="4" fillId="0" borderId="0" xfId="4" applyNumberFormat="1" applyFont="1" applyFill="1" applyBorder="1" applyAlignment="1">
      <alignment horizontal="center"/>
    </xf>
    <xf numFmtId="164" fontId="4" fillId="0" borderId="0" xfId="4" applyFont="1" applyFill="1" applyBorder="1" applyAlignment="1"/>
    <xf numFmtId="3" fontId="4" fillId="0" borderId="0" xfId="4" applyNumberFormat="1" applyFont="1" applyFill="1" applyAlignment="1">
      <alignment vertical="center"/>
    </xf>
    <xf numFmtId="164" fontId="7" fillId="0" borderId="2" xfId="4" applyFont="1" applyBorder="1" applyAlignment="1"/>
    <xf numFmtId="3" fontId="9" fillId="0" borderId="2" xfId="4" applyNumberFormat="1" applyFont="1" applyFill="1" applyBorder="1" applyAlignment="1">
      <alignment vertical="center"/>
    </xf>
    <xf numFmtId="3" fontId="4" fillId="0" borderId="0" xfId="4" applyNumberFormat="1" applyFont="1" applyFill="1" applyAlignment="1">
      <alignment horizontal="center"/>
    </xf>
    <xf numFmtId="0" fontId="4" fillId="0" borderId="0" xfId="6" applyNumberFormat="1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/>
    <xf numFmtId="3" fontId="4" fillId="0" borderId="1" xfId="0" applyNumberFormat="1" applyFont="1" applyFill="1" applyBorder="1" applyAlignment="1"/>
    <xf numFmtId="3" fontId="9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wrapText="1"/>
    </xf>
    <xf numFmtId="2" fontId="4" fillId="0" borderId="0" xfId="6" applyNumberFormat="1" applyFont="1"/>
    <xf numFmtId="0" fontId="7" fillId="0" borderId="0" xfId="6" applyFont="1" applyAlignment="1">
      <alignment horizontal="left"/>
    </xf>
    <xf numFmtId="0" fontId="4" fillId="0" borderId="0" xfId="6" applyFont="1"/>
    <xf numFmtId="0" fontId="8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 applyAlignment="1"/>
    <xf numFmtId="166" fontId="14" fillId="0" borderId="0" xfId="0" applyNumberFormat="1" applyFont="1" applyBorder="1" applyAlignment="1"/>
    <xf numFmtId="166" fontId="14" fillId="0" borderId="0" xfId="0" applyNumberFormat="1" applyFont="1" applyFill="1" applyBorder="1" applyAlignme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4" fillId="0" borderId="0" xfId="1" applyNumberFormat="1" applyFont="1" applyFill="1" applyBorder="1" applyAlignment="1"/>
    <xf numFmtId="0" fontId="7" fillId="0" borderId="0" xfId="5" applyNumberFormat="1" applyFont="1" applyFill="1" applyBorder="1" applyAlignment="1">
      <alignment horizontal="center" vertical="top"/>
    </xf>
    <xf numFmtId="0" fontId="8" fillId="0" borderId="0" xfId="5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/>
    <xf numFmtId="3" fontId="8" fillId="0" borderId="0" xfId="5" applyNumberFormat="1" applyFont="1" applyFill="1" applyBorder="1" applyAlignment="1"/>
    <xf numFmtId="0" fontId="16" fillId="0" borderId="0" xfId="0" applyFont="1"/>
    <xf numFmtId="0" fontId="4" fillId="0" borderId="0" xfId="0" applyFont="1"/>
    <xf numFmtId="3" fontId="8" fillId="0" borderId="1" xfId="5" applyNumberFormat="1" applyFont="1" applyFill="1" applyBorder="1" applyAlignment="1"/>
    <xf numFmtId="0" fontId="7" fillId="0" borderId="0" xfId="0" applyFont="1"/>
    <xf numFmtId="0" fontId="7" fillId="0" borderId="0" xfId="5" applyNumberFormat="1" applyFont="1" applyFill="1" applyBorder="1" applyAlignment="1"/>
    <xf numFmtId="3" fontId="7" fillId="0" borderId="1" xfId="5" applyNumberFormat="1" applyFont="1" applyFill="1" applyBorder="1" applyAlignment="1"/>
    <xf numFmtId="0" fontId="16" fillId="0" borderId="0" xfId="0" applyFont="1" applyFill="1"/>
    <xf numFmtId="0" fontId="4" fillId="0" borderId="0" xfId="0" applyFont="1" applyFill="1"/>
    <xf numFmtId="3" fontId="7" fillId="0" borderId="0" xfId="5" applyNumberFormat="1" applyFont="1" applyFill="1" applyBorder="1" applyAlignment="1"/>
    <xf numFmtId="0" fontId="7" fillId="0" borderId="0" xfId="7" applyFont="1" applyFill="1" applyAlignment="1">
      <alignment vertical="center"/>
    </xf>
    <xf numFmtId="3" fontId="9" fillId="0" borderId="0" xfId="5" applyNumberFormat="1" applyFont="1" applyFill="1" applyBorder="1" applyAlignment="1"/>
    <xf numFmtId="0" fontId="4" fillId="0" borderId="0" xfId="5" applyNumberFormat="1" applyFont="1" applyFill="1" applyBorder="1" applyAlignment="1">
      <alignment wrapText="1"/>
    </xf>
    <xf numFmtId="166" fontId="7" fillId="0" borderId="7" xfId="0" applyNumberFormat="1" applyFont="1" applyBorder="1"/>
    <xf numFmtId="0" fontId="4" fillId="0" borderId="0" xfId="5" applyNumberFormat="1" applyFont="1" applyFill="1" applyBorder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 applyFill="1" applyBorder="1" applyAlignme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6" fontId="7" fillId="0" borderId="7" xfId="0" applyNumberFormat="1" applyFont="1" applyFill="1" applyBorder="1"/>
    <xf numFmtId="166" fontId="7" fillId="0" borderId="0" xfId="0" applyNumberFormat="1" applyFont="1" applyFill="1"/>
    <xf numFmtId="166" fontId="4" fillId="0" borderId="7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3" fontId="8" fillId="0" borderId="0" xfId="5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3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 10" xfId="5" xr:uid="{00000000-0005-0000-0000-000000000000}"/>
    <cellStyle name="Normal 2 2 2" xfId="7" xr:uid="{00000000-0005-0000-0000-000001000000}"/>
    <cellStyle name="Normal 7" xfId="4" xr:uid="{00000000-0005-0000-0000-000002000000}"/>
    <cellStyle name="Normal 8" xfId="2" xr:uid="{00000000-0005-0000-0000-000003000000}"/>
    <cellStyle name="Обычный" xfId="0" builtinId="0"/>
    <cellStyle name="Обычный 2 2" xfId="1" xr:uid="{00000000-0005-0000-0000-000005000000}"/>
    <cellStyle name="Обычный_ОПУ" xfId="6" xr:uid="{00000000-0005-0000-0000-000006000000}"/>
    <cellStyle name="Финансовый 1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view="pageBreakPreview" zoomScale="120" zoomScaleNormal="120" zoomScaleSheetLayoutView="120" workbookViewId="0">
      <selection activeCell="I35" sqref="I35"/>
    </sheetView>
  </sheetViews>
  <sheetFormatPr defaultRowHeight="13.2" x14ac:dyDescent="0.25"/>
  <cols>
    <col min="1" max="1" width="22" style="6" customWidth="1"/>
    <col min="2" max="2" width="30.33203125" style="6" customWidth="1"/>
    <col min="3" max="3" width="13" style="6" customWidth="1"/>
    <col min="4" max="4" width="18" style="6" customWidth="1"/>
    <col min="5" max="5" width="16.109375" style="6" customWidth="1"/>
    <col min="6" max="6" width="8.88671875" style="6"/>
    <col min="7" max="7" width="9.5546875" style="6" bestFit="1" customWidth="1"/>
    <col min="8" max="16384" width="8.88671875" style="6"/>
  </cols>
  <sheetData>
    <row r="1" spans="1:5" x14ac:dyDescent="0.25">
      <c r="A1" s="161" t="s">
        <v>19</v>
      </c>
      <c r="B1" s="161"/>
      <c r="C1" s="161"/>
      <c r="D1" s="161"/>
    </row>
    <row r="2" spans="1:5" ht="24.6" customHeight="1" x14ac:dyDescent="0.25">
      <c r="A2" s="162" t="s">
        <v>103</v>
      </c>
      <c r="B2" s="162"/>
      <c r="C2" s="162"/>
      <c r="D2" s="162"/>
    </row>
    <row r="3" spans="1:5" x14ac:dyDescent="0.25">
      <c r="A3" s="162" t="s">
        <v>106</v>
      </c>
      <c r="B3" s="162"/>
      <c r="C3" s="162"/>
      <c r="D3" s="162"/>
    </row>
    <row r="4" spans="1:5" x14ac:dyDescent="0.25">
      <c r="A4" s="7"/>
      <c r="B4" s="8"/>
      <c r="C4" s="8"/>
      <c r="D4" s="9"/>
    </row>
    <row r="5" spans="1:5" x14ac:dyDescent="0.25">
      <c r="A5" s="10" t="s">
        <v>0</v>
      </c>
      <c r="B5" s="10"/>
      <c r="C5" s="11" t="s">
        <v>32</v>
      </c>
      <c r="D5" s="12" t="s">
        <v>1</v>
      </c>
      <c r="E5" s="12" t="s">
        <v>100</v>
      </c>
    </row>
    <row r="6" spans="1:5" x14ac:dyDescent="0.25">
      <c r="A6" s="13" t="s">
        <v>2</v>
      </c>
      <c r="B6" s="8"/>
      <c r="C6" s="8"/>
      <c r="D6" s="14"/>
      <c r="E6" s="14"/>
    </row>
    <row r="7" spans="1:5" x14ac:dyDescent="0.25">
      <c r="A7" s="15" t="s">
        <v>3</v>
      </c>
      <c r="B7" s="8"/>
      <c r="C7" s="8"/>
      <c r="D7" s="16"/>
      <c r="E7" s="16"/>
    </row>
    <row r="8" spans="1:5" x14ac:dyDescent="0.25">
      <c r="A8" s="17" t="s">
        <v>4</v>
      </c>
      <c r="B8" s="8"/>
      <c r="C8" s="18">
        <v>5</v>
      </c>
      <c r="D8" s="19">
        <v>53503488</v>
      </c>
      <c r="E8" s="19">
        <v>53449539</v>
      </c>
    </row>
    <row r="9" spans="1:5" x14ac:dyDescent="0.25">
      <c r="A9" s="17" t="s">
        <v>5</v>
      </c>
      <c r="B9" s="8"/>
      <c r="C9" s="18"/>
      <c r="D9" s="19">
        <v>160627</v>
      </c>
      <c r="E9" s="19">
        <v>205661</v>
      </c>
    </row>
    <row r="10" spans="1:5" x14ac:dyDescent="0.25">
      <c r="A10" s="20" t="s">
        <v>6</v>
      </c>
      <c r="B10" s="8"/>
      <c r="C10" s="18">
        <v>6</v>
      </c>
      <c r="D10" s="19">
        <v>114954</v>
      </c>
      <c r="E10" s="19">
        <v>196046</v>
      </c>
    </row>
    <row r="11" spans="1:5" x14ac:dyDescent="0.25">
      <c r="A11" s="21" t="s">
        <v>33</v>
      </c>
      <c r="B11" s="22"/>
      <c r="D11" s="23">
        <f>SUM(D8:D10)</f>
        <v>53779069</v>
      </c>
      <c r="E11" s="23">
        <f>SUM(E8:E10)</f>
        <v>53851246</v>
      </c>
    </row>
    <row r="12" spans="1:5" x14ac:dyDescent="0.25">
      <c r="A12" s="15" t="s">
        <v>34</v>
      </c>
      <c r="B12" s="8"/>
      <c r="D12" s="19"/>
      <c r="E12" s="19"/>
    </row>
    <row r="13" spans="1:5" x14ac:dyDescent="0.25">
      <c r="A13" s="24" t="s">
        <v>7</v>
      </c>
      <c r="B13" s="8"/>
      <c r="C13" s="18"/>
      <c r="D13" s="19">
        <v>191932</v>
      </c>
      <c r="E13" s="19">
        <v>163868</v>
      </c>
    </row>
    <row r="14" spans="1:5" ht="24.75" customHeight="1" x14ac:dyDescent="0.25">
      <c r="A14" s="163" t="s">
        <v>35</v>
      </c>
      <c r="B14" s="163"/>
      <c r="C14" s="18">
        <v>7</v>
      </c>
      <c r="D14" s="19">
        <v>1452062</v>
      </c>
      <c r="E14" s="19">
        <v>1304368</v>
      </c>
    </row>
    <row r="15" spans="1:5" x14ac:dyDescent="0.25">
      <c r="A15" s="163" t="s">
        <v>36</v>
      </c>
      <c r="B15" s="163"/>
      <c r="C15" s="18">
        <v>8</v>
      </c>
      <c r="D15" s="19">
        <v>524106</v>
      </c>
      <c r="E15" s="19">
        <v>591114</v>
      </c>
    </row>
    <row r="16" spans="1:5" x14ac:dyDescent="0.25">
      <c r="A16" s="17" t="s">
        <v>8</v>
      </c>
      <c r="B16" s="8"/>
      <c r="C16" s="18">
        <v>9</v>
      </c>
      <c r="D16" s="19">
        <v>2534568</v>
      </c>
      <c r="E16" s="19">
        <v>1790497</v>
      </c>
    </row>
    <row r="17" spans="1:7" x14ac:dyDescent="0.25">
      <c r="A17" s="21" t="s">
        <v>37</v>
      </c>
      <c r="B17" s="22"/>
      <c r="C17" s="18"/>
      <c r="D17" s="23">
        <f>SUM(D12:D16)</f>
        <v>4702668</v>
      </c>
      <c r="E17" s="23">
        <f>SUM(E12:E16)</f>
        <v>3849847</v>
      </c>
    </row>
    <row r="18" spans="1:7" ht="13.8" thickBot="1" x14ac:dyDescent="0.3">
      <c r="A18" s="46" t="s">
        <v>9</v>
      </c>
      <c r="B18" s="46"/>
      <c r="C18" s="47"/>
      <c r="D18" s="48">
        <f>D11+D17</f>
        <v>58481737</v>
      </c>
      <c r="E18" s="48">
        <f>E11+E17</f>
        <v>57701093</v>
      </c>
    </row>
    <row r="19" spans="1:7" x14ac:dyDescent="0.25">
      <c r="A19" s="13" t="s">
        <v>38</v>
      </c>
      <c r="B19" s="8"/>
      <c r="C19" s="18"/>
      <c r="D19" s="19"/>
      <c r="E19" s="19"/>
    </row>
    <row r="20" spans="1:7" x14ac:dyDescent="0.25">
      <c r="A20" s="25" t="s">
        <v>39</v>
      </c>
      <c r="B20" s="8"/>
      <c r="C20" s="18"/>
      <c r="D20" s="19"/>
      <c r="E20" s="19"/>
    </row>
    <row r="21" spans="1:7" x14ac:dyDescent="0.25">
      <c r="A21" s="26" t="s">
        <v>40</v>
      </c>
      <c r="B21" s="8"/>
      <c r="C21" s="18">
        <v>10</v>
      </c>
      <c r="D21" s="19">
        <v>1712762</v>
      </c>
      <c r="E21" s="19">
        <v>1712762</v>
      </c>
    </row>
    <row r="22" spans="1:7" x14ac:dyDescent="0.25">
      <c r="A22" s="26" t="s">
        <v>41</v>
      </c>
      <c r="B22" s="8"/>
      <c r="C22" s="18">
        <v>10</v>
      </c>
      <c r="D22" s="19">
        <v>-38924</v>
      </c>
      <c r="E22" s="19">
        <v>-38924</v>
      </c>
    </row>
    <row r="23" spans="1:7" x14ac:dyDescent="0.25">
      <c r="A23" s="17" t="s">
        <v>10</v>
      </c>
      <c r="B23" s="8"/>
      <c r="C23" s="18"/>
      <c r="D23" s="19">
        <v>11429313</v>
      </c>
      <c r="E23" s="19">
        <v>11762991</v>
      </c>
      <c r="F23" s="27"/>
    </row>
    <row r="24" spans="1:7" x14ac:dyDescent="0.25">
      <c r="A24" s="28" t="s">
        <v>11</v>
      </c>
      <c r="B24" s="8"/>
      <c r="C24" s="18"/>
      <c r="D24" s="19">
        <f>18642950+2</f>
        <v>18642952</v>
      </c>
      <c r="E24" s="19">
        <v>15340279</v>
      </c>
      <c r="F24" s="27"/>
      <c r="G24" s="27"/>
    </row>
    <row r="25" spans="1:7" x14ac:dyDescent="0.25">
      <c r="A25" s="29" t="s">
        <v>12</v>
      </c>
      <c r="B25" s="29"/>
      <c r="C25" s="18"/>
      <c r="D25" s="30">
        <f>SUM(D21:D24)</f>
        <v>31746103</v>
      </c>
      <c r="E25" s="30">
        <f>SUM(E21:E24)</f>
        <v>28777108</v>
      </c>
      <c r="F25" s="27"/>
    </row>
    <row r="26" spans="1:7" x14ac:dyDescent="0.25">
      <c r="A26" s="31" t="s">
        <v>42</v>
      </c>
      <c r="B26" s="8"/>
      <c r="C26" s="18"/>
      <c r="D26" s="19"/>
      <c r="E26" s="19"/>
    </row>
    <row r="27" spans="1:7" x14ac:dyDescent="0.25">
      <c r="A27" s="32" t="s">
        <v>13</v>
      </c>
      <c r="B27" s="8"/>
      <c r="C27" s="18"/>
      <c r="D27" s="33"/>
      <c r="E27" s="33"/>
    </row>
    <row r="28" spans="1:7" x14ac:dyDescent="0.25">
      <c r="A28" s="34" t="s">
        <v>43</v>
      </c>
      <c r="B28" s="8"/>
      <c r="C28" s="18">
        <v>11</v>
      </c>
      <c r="D28" s="19">
        <v>16107043</v>
      </c>
      <c r="E28" s="19">
        <v>17700625</v>
      </c>
    </row>
    <row r="29" spans="1:7" ht="25.8" customHeight="1" x14ac:dyDescent="0.25">
      <c r="A29" s="164" t="s">
        <v>44</v>
      </c>
      <c r="B29" s="164"/>
      <c r="C29" s="18">
        <v>11</v>
      </c>
      <c r="D29" s="19">
        <v>247743</v>
      </c>
      <c r="E29" s="19">
        <v>268820</v>
      </c>
    </row>
    <row r="30" spans="1:7" x14ac:dyDescent="0.25">
      <c r="A30" s="164" t="s">
        <v>17</v>
      </c>
      <c r="B30" s="164"/>
      <c r="C30" s="18">
        <v>15</v>
      </c>
      <c r="D30" s="19">
        <v>1080518</v>
      </c>
      <c r="E30" s="19">
        <v>1130865</v>
      </c>
    </row>
    <row r="31" spans="1:7" x14ac:dyDescent="0.25">
      <c r="A31" s="26" t="s">
        <v>45</v>
      </c>
      <c r="B31" s="8"/>
      <c r="C31" s="18">
        <v>10</v>
      </c>
      <c r="D31" s="19">
        <v>44000</v>
      </c>
      <c r="E31" s="19">
        <v>44000</v>
      </c>
    </row>
    <row r="32" spans="1:7" x14ac:dyDescent="0.25">
      <c r="A32" s="35" t="s">
        <v>46</v>
      </c>
      <c r="B32" s="8"/>
      <c r="C32" s="18"/>
      <c r="D32" s="19">
        <v>4905737</v>
      </c>
      <c r="E32" s="19">
        <v>4905737</v>
      </c>
    </row>
    <row r="33" spans="1:5" x14ac:dyDescent="0.25">
      <c r="A33" s="34" t="s">
        <v>47</v>
      </c>
      <c r="B33" s="8"/>
      <c r="C33" s="18"/>
      <c r="D33" s="19">
        <v>38847</v>
      </c>
      <c r="E33" s="19">
        <v>38847</v>
      </c>
    </row>
    <row r="34" spans="1:5" x14ac:dyDescent="0.25">
      <c r="A34" s="21" t="s">
        <v>48</v>
      </c>
      <c r="B34" s="22"/>
      <c r="C34" s="18"/>
      <c r="D34" s="36">
        <f>SUM(D28:D33)</f>
        <v>22423888</v>
      </c>
      <c r="E34" s="36">
        <f>SUM(E28:E33)</f>
        <v>24088894</v>
      </c>
    </row>
    <row r="35" spans="1:5" x14ac:dyDescent="0.25">
      <c r="A35" s="25" t="s">
        <v>49</v>
      </c>
      <c r="B35" s="8"/>
      <c r="C35" s="18"/>
      <c r="D35" s="37"/>
      <c r="E35" s="37"/>
    </row>
    <row r="36" spans="1:5" x14ac:dyDescent="0.25">
      <c r="A36" s="26" t="s">
        <v>50</v>
      </c>
      <c r="B36" s="8"/>
      <c r="C36" s="18">
        <v>11</v>
      </c>
      <c r="D36" s="19">
        <v>2127457</v>
      </c>
      <c r="E36" s="19">
        <v>2259764</v>
      </c>
    </row>
    <row r="37" spans="1:5" ht="22.8" customHeight="1" x14ac:dyDescent="0.25">
      <c r="A37" s="163" t="s">
        <v>51</v>
      </c>
      <c r="B37" s="163"/>
      <c r="C37" s="18">
        <v>12</v>
      </c>
      <c r="D37" s="19">
        <v>685067</v>
      </c>
      <c r="E37" s="19">
        <v>1010444</v>
      </c>
    </row>
    <row r="38" spans="1:5" x14ac:dyDescent="0.25">
      <c r="A38" s="24" t="s">
        <v>14</v>
      </c>
      <c r="B38" s="8"/>
      <c r="C38" s="18">
        <v>13</v>
      </c>
      <c r="D38" s="19">
        <v>1147808</v>
      </c>
      <c r="E38" s="19">
        <v>947305</v>
      </c>
    </row>
    <row r="39" spans="1:5" x14ac:dyDescent="0.25">
      <c r="A39" s="164" t="s">
        <v>15</v>
      </c>
      <c r="B39" s="164"/>
      <c r="C39" s="18"/>
      <c r="D39" s="19">
        <v>94843</v>
      </c>
      <c r="E39" s="19">
        <v>286157</v>
      </c>
    </row>
    <row r="40" spans="1:5" x14ac:dyDescent="0.25">
      <c r="A40" s="164" t="s">
        <v>16</v>
      </c>
      <c r="B40" s="164"/>
      <c r="C40" s="18">
        <v>14</v>
      </c>
      <c r="D40" s="19">
        <v>189443</v>
      </c>
      <c r="E40" s="19">
        <v>264293</v>
      </c>
    </row>
    <row r="41" spans="1:5" x14ac:dyDescent="0.25">
      <c r="A41" s="24" t="s">
        <v>17</v>
      </c>
      <c r="B41" s="8"/>
      <c r="C41" s="8"/>
      <c r="D41" s="19">
        <v>67128</v>
      </c>
      <c r="E41" s="19">
        <v>67128</v>
      </c>
    </row>
    <row r="42" spans="1:5" x14ac:dyDescent="0.25">
      <c r="A42" s="31" t="s">
        <v>52</v>
      </c>
      <c r="B42" s="8"/>
      <c r="C42" s="8"/>
      <c r="D42" s="36">
        <f>SUM(D36:D41)</f>
        <v>4311746</v>
      </c>
      <c r="E42" s="36">
        <f>SUM(E36:E41)</f>
        <v>4835091</v>
      </c>
    </row>
    <row r="43" spans="1:5" x14ac:dyDescent="0.25">
      <c r="A43" s="31" t="s">
        <v>53</v>
      </c>
      <c r="B43" s="8"/>
      <c r="C43" s="8"/>
      <c r="D43" s="38">
        <f>D34+D42</f>
        <v>26735634</v>
      </c>
      <c r="E43" s="38">
        <f>E34+E42</f>
        <v>28923985</v>
      </c>
    </row>
    <row r="44" spans="1:5" ht="13.8" thickBot="1" x14ac:dyDescent="0.3">
      <c r="A44" s="49" t="s">
        <v>18</v>
      </c>
      <c r="B44" s="49"/>
      <c r="C44" s="50"/>
      <c r="D44" s="51">
        <f>D25+D34+D42</f>
        <v>58481737</v>
      </c>
      <c r="E44" s="51">
        <f>E25+E34+E42</f>
        <v>57701093</v>
      </c>
    </row>
    <row r="45" spans="1:5" x14ac:dyDescent="0.25">
      <c r="C45" s="39"/>
      <c r="D45" s="27"/>
      <c r="E45" s="27"/>
    </row>
    <row r="46" spans="1:5" x14ac:dyDescent="0.25">
      <c r="D46" s="27"/>
    </row>
    <row r="47" spans="1:5" x14ac:dyDescent="0.25">
      <c r="A47" s="166" t="s">
        <v>54</v>
      </c>
      <c r="B47" s="166"/>
    </row>
    <row r="48" spans="1:5" x14ac:dyDescent="0.25">
      <c r="A48" s="40"/>
    </row>
    <row r="49" spans="1:5" ht="15" customHeight="1" x14ac:dyDescent="0.25">
      <c r="A49" s="167"/>
      <c r="B49" s="169"/>
      <c r="D49" s="41"/>
      <c r="E49" s="41"/>
    </row>
    <row r="50" spans="1:5" ht="15" customHeight="1" x14ac:dyDescent="0.25">
      <c r="A50" s="167"/>
      <c r="B50" s="169"/>
      <c r="D50" s="41"/>
      <c r="E50" s="41"/>
    </row>
    <row r="51" spans="1:5" ht="5.4" customHeight="1" thickBot="1" x14ac:dyDescent="0.3">
      <c r="A51" s="168"/>
      <c r="B51" s="169"/>
      <c r="D51" s="42"/>
      <c r="E51" s="42"/>
    </row>
    <row r="52" spans="1:5" ht="15.75" customHeight="1" x14ac:dyDescent="0.25">
      <c r="A52" s="43" t="s">
        <v>57</v>
      </c>
      <c r="B52" s="44"/>
      <c r="D52" s="45" t="s">
        <v>55</v>
      </c>
      <c r="E52" s="45"/>
    </row>
    <row r="53" spans="1:5" ht="15" customHeight="1" x14ac:dyDescent="0.25">
      <c r="A53" s="165" t="s">
        <v>58</v>
      </c>
      <c r="B53" s="165"/>
      <c r="D53" s="165" t="s">
        <v>56</v>
      </c>
      <c r="E53" s="165"/>
    </row>
    <row r="54" spans="1:5" ht="15" customHeight="1" x14ac:dyDescent="0.25">
      <c r="A54" s="165"/>
      <c r="B54" s="165"/>
      <c r="D54" s="165"/>
      <c r="E54" s="165"/>
    </row>
    <row r="55" spans="1:5" x14ac:dyDescent="0.25">
      <c r="A55" s="165"/>
      <c r="B55" s="165"/>
      <c r="D55" s="165"/>
      <c r="E55" s="165"/>
    </row>
  </sheetData>
  <mergeCells count="15"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  <mergeCell ref="A1:D1"/>
    <mergeCell ref="A2:D2"/>
    <mergeCell ref="A3:D3"/>
    <mergeCell ref="A14:B14"/>
    <mergeCell ref="A15:B1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3"/>
  <sheetViews>
    <sheetView view="pageBreakPreview" zoomScale="95" zoomScaleNormal="120" zoomScaleSheetLayoutView="95" workbookViewId="0">
      <selection activeCell="D32" sqref="D32"/>
    </sheetView>
  </sheetViews>
  <sheetFormatPr defaultRowHeight="13.2" x14ac:dyDescent="0.25"/>
  <cols>
    <col min="1" max="1" width="39.88671875" style="6" customWidth="1"/>
    <col min="2" max="2" width="15" style="6" customWidth="1"/>
    <col min="3" max="3" width="18.44140625" style="6" customWidth="1"/>
    <col min="4" max="4" width="18.33203125" style="6" customWidth="1"/>
    <col min="5" max="16384" width="8.88671875" style="6"/>
  </cols>
  <sheetData>
    <row r="1" spans="1:4" x14ac:dyDescent="0.25">
      <c r="A1" s="161" t="s">
        <v>19</v>
      </c>
      <c r="B1" s="161"/>
      <c r="C1" s="161"/>
    </row>
    <row r="2" spans="1:4" ht="28.2" customHeight="1" x14ac:dyDescent="0.25">
      <c r="A2" s="162" t="s">
        <v>102</v>
      </c>
      <c r="B2" s="162"/>
      <c r="C2" s="162"/>
    </row>
    <row r="3" spans="1:4" x14ac:dyDescent="0.25">
      <c r="A3" s="162" t="s">
        <v>105</v>
      </c>
      <c r="B3" s="162"/>
      <c r="C3" s="162"/>
    </row>
    <row r="4" spans="1:4" x14ac:dyDescent="0.25">
      <c r="A4" s="1"/>
      <c r="B4" s="1"/>
      <c r="C4" s="1"/>
    </row>
    <row r="5" spans="1:4" ht="40.200000000000003" thickBot="1" x14ac:dyDescent="0.3">
      <c r="A5" s="52" t="s">
        <v>0</v>
      </c>
      <c r="B5" s="53" t="s">
        <v>59</v>
      </c>
      <c r="C5" s="74" t="s">
        <v>60</v>
      </c>
      <c r="D5" s="74" t="s">
        <v>61</v>
      </c>
    </row>
    <row r="6" spans="1:4" x14ac:dyDescent="0.25">
      <c r="A6" s="54"/>
      <c r="B6" s="54"/>
      <c r="C6" s="55"/>
      <c r="D6" s="55"/>
    </row>
    <row r="7" spans="1:4" x14ac:dyDescent="0.25">
      <c r="A7" s="56" t="s">
        <v>20</v>
      </c>
      <c r="B7" s="57">
        <v>15</v>
      </c>
      <c r="C7" s="75">
        <v>12433986</v>
      </c>
      <c r="D7" s="75">
        <v>10472926</v>
      </c>
    </row>
    <row r="8" spans="1:4" x14ac:dyDescent="0.25">
      <c r="A8" s="58" t="s">
        <v>21</v>
      </c>
      <c r="B8" s="59">
        <v>16</v>
      </c>
      <c r="C8" s="76">
        <v>-6339469.8514799997</v>
      </c>
      <c r="D8" s="76">
        <v>-5767075</v>
      </c>
    </row>
    <row r="9" spans="1:4" x14ac:dyDescent="0.25">
      <c r="A9" s="60"/>
      <c r="B9" s="61"/>
      <c r="C9" s="75"/>
      <c r="D9" s="75"/>
    </row>
    <row r="10" spans="1:4" x14ac:dyDescent="0.25">
      <c r="A10" s="62" t="s">
        <v>22</v>
      </c>
      <c r="B10" s="61"/>
      <c r="C10" s="63">
        <f>C7+C8</f>
        <v>6094516.1485200003</v>
      </c>
      <c r="D10" s="63">
        <f>D7+D8</f>
        <v>4705851</v>
      </c>
    </row>
    <row r="11" spans="1:4" x14ac:dyDescent="0.25">
      <c r="A11" s="56"/>
      <c r="B11" s="64"/>
      <c r="C11" s="65"/>
      <c r="D11" s="65"/>
    </row>
    <row r="12" spans="1:4" x14ac:dyDescent="0.25">
      <c r="A12" s="56" t="s">
        <v>66</v>
      </c>
      <c r="B12" s="57">
        <v>17</v>
      </c>
      <c r="C12" s="75">
        <v>-1030558.4454800001</v>
      </c>
      <c r="D12" s="75">
        <v>-932128</v>
      </c>
    </row>
    <row r="13" spans="1:4" x14ac:dyDescent="0.25">
      <c r="A13" s="66" t="s">
        <v>24</v>
      </c>
      <c r="B13" s="57">
        <v>18</v>
      </c>
      <c r="C13" s="75">
        <v>-226152.34441999998</v>
      </c>
      <c r="D13" s="75">
        <v>-182837</v>
      </c>
    </row>
    <row r="14" spans="1:4" x14ac:dyDescent="0.25">
      <c r="A14" s="56" t="s">
        <v>67</v>
      </c>
      <c r="B14" s="67">
        <v>19</v>
      </c>
      <c r="C14" s="75">
        <v>-67528.359359999988</v>
      </c>
      <c r="D14" s="75">
        <v>-687089</v>
      </c>
    </row>
    <row r="15" spans="1:4" x14ac:dyDescent="0.25">
      <c r="A15" s="68" t="s">
        <v>27</v>
      </c>
      <c r="B15" s="57"/>
      <c r="C15" s="75">
        <v>56377</v>
      </c>
      <c r="D15" s="75">
        <v>42272</v>
      </c>
    </row>
    <row r="16" spans="1:4" x14ac:dyDescent="0.25">
      <c r="A16" s="68" t="s">
        <v>28</v>
      </c>
      <c r="B16" s="61"/>
      <c r="C16" s="75">
        <v>-107865.39355000001</v>
      </c>
      <c r="D16" s="75">
        <v>-548635</v>
      </c>
    </row>
    <row r="17" spans="1:4" x14ac:dyDescent="0.25">
      <c r="A17" s="66" t="s">
        <v>23</v>
      </c>
      <c r="B17" s="57"/>
      <c r="C17" s="75">
        <v>-212762.76500999997</v>
      </c>
      <c r="D17" s="75">
        <v>51586</v>
      </c>
    </row>
    <row r="19" spans="1:4" x14ac:dyDescent="0.25">
      <c r="A19" s="62" t="s">
        <v>68</v>
      </c>
      <c r="C19" s="77">
        <f>SUM(C10:C18)</f>
        <v>4506025.8406999996</v>
      </c>
      <c r="D19" s="77">
        <f>SUM(D10:D18)</f>
        <v>2449020</v>
      </c>
    </row>
    <row r="20" spans="1:4" x14ac:dyDescent="0.25">
      <c r="A20" s="62"/>
      <c r="C20" s="77"/>
      <c r="D20" s="77"/>
    </row>
    <row r="21" spans="1:4" x14ac:dyDescent="0.25">
      <c r="A21" s="66" t="s">
        <v>26</v>
      </c>
      <c r="B21" s="67">
        <v>20</v>
      </c>
      <c r="C21" s="75">
        <v>179615.85451999999</v>
      </c>
      <c r="D21" s="75">
        <v>140713</v>
      </c>
    </row>
    <row r="22" spans="1:4" x14ac:dyDescent="0.25">
      <c r="A22" s="66" t="s">
        <v>25</v>
      </c>
      <c r="B22" s="67">
        <v>21</v>
      </c>
      <c r="C22" s="75">
        <v>-1447344.5753800001</v>
      </c>
      <c r="D22" s="75">
        <v>-1428115</v>
      </c>
    </row>
    <row r="24" spans="1:4" x14ac:dyDescent="0.25">
      <c r="A24" s="62" t="s">
        <v>29</v>
      </c>
      <c r="C24" s="63">
        <f>SUM(C19:C23)</f>
        <v>3238297.1198399989</v>
      </c>
      <c r="D24" s="63">
        <f>SUM(D19:D23)</f>
        <v>1161618</v>
      </c>
    </row>
    <row r="25" spans="1:4" x14ac:dyDescent="0.25">
      <c r="A25" s="56"/>
      <c r="B25" s="56"/>
      <c r="C25" s="69"/>
      <c r="D25" s="69"/>
    </row>
    <row r="26" spans="1:4" x14ac:dyDescent="0.25">
      <c r="A26" s="56" t="s">
        <v>30</v>
      </c>
      <c r="B26" s="56"/>
      <c r="C26" s="75">
        <v>-269301.674</v>
      </c>
      <c r="D26" s="75">
        <v>-621608</v>
      </c>
    </row>
    <row r="27" spans="1:4" x14ac:dyDescent="0.25">
      <c r="A27" s="56"/>
      <c r="B27" s="56"/>
      <c r="C27" s="75"/>
      <c r="D27" s="75"/>
    </row>
    <row r="28" spans="1:4" x14ac:dyDescent="0.25">
      <c r="A28" s="70" t="s">
        <v>31</v>
      </c>
      <c r="B28" s="70"/>
      <c r="C28" s="71">
        <f>SUM(C24:C26)+1</f>
        <v>2968996.4458399988</v>
      </c>
      <c r="D28" s="71">
        <f>SUM(D24:D26)</f>
        <v>540010</v>
      </c>
    </row>
    <row r="29" spans="1:4" x14ac:dyDescent="0.25">
      <c r="A29" s="56"/>
      <c r="B29" s="56"/>
      <c r="C29" s="72"/>
    </row>
    <row r="30" spans="1:4" x14ac:dyDescent="0.25">
      <c r="A30" s="78" t="s">
        <v>101</v>
      </c>
      <c r="B30" s="2"/>
      <c r="C30" s="3" t="s">
        <v>62</v>
      </c>
      <c r="D30" s="3" t="s">
        <v>62</v>
      </c>
    </row>
    <row r="31" spans="1:4" x14ac:dyDescent="0.25">
      <c r="A31" s="1"/>
      <c r="B31" s="2"/>
      <c r="C31" s="1"/>
      <c r="D31" s="1"/>
    </row>
    <row r="32" spans="1:4" x14ac:dyDescent="0.25">
      <c r="A32" s="79" t="s">
        <v>63</v>
      </c>
      <c r="B32" s="2"/>
      <c r="C32" s="4">
        <f>SUM(C28:C31)</f>
        <v>2968996.4458399988</v>
      </c>
      <c r="D32" s="4">
        <f>SUM(D28:D31)</f>
        <v>540010</v>
      </c>
    </row>
    <row r="33" spans="1:5" x14ac:dyDescent="0.25">
      <c r="A33" s="1"/>
      <c r="B33" s="2"/>
      <c r="C33" s="1"/>
      <c r="D33" s="1"/>
    </row>
    <row r="34" spans="1:5" ht="39.6" x14ac:dyDescent="0.25">
      <c r="A34" s="80" t="s">
        <v>64</v>
      </c>
      <c r="B34" s="2"/>
      <c r="C34" s="5"/>
      <c r="D34" s="5"/>
    </row>
    <row r="35" spans="1:5" x14ac:dyDescent="0.25">
      <c r="B35" s="2"/>
      <c r="C35" s="1"/>
      <c r="D35" s="1"/>
    </row>
    <row r="36" spans="1:5" x14ac:dyDescent="0.25">
      <c r="A36" s="78" t="s">
        <v>65</v>
      </c>
      <c r="B36" s="73">
        <v>23</v>
      </c>
      <c r="C36" s="81">
        <v>1409.77</v>
      </c>
      <c r="D36" s="81">
        <v>256.41000000000003</v>
      </c>
    </row>
    <row r="37" spans="1:5" x14ac:dyDescent="0.25">
      <c r="A37" s="82"/>
      <c r="B37" s="82"/>
      <c r="C37" s="83"/>
    </row>
    <row r="39" spans="1:5" x14ac:dyDescent="0.25">
      <c r="A39" s="166" t="s">
        <v>54</v>
      </c>
      <c r="B39" s="166"/>
    </row>
    <row r="40" spans="1:5" x14ac:dyDescent="0.25">
      <c r="A40" s="40"/>
    </row>
    <row r="41" spans="1:5" ht="15" customHeight="1" x14ac:dyDescent="0.25">
      <c r="A41" s="167"/>
      <c r="B41" s="169"/>
      <c r="D41" s="41"/>
      <c r="E41" s="41"/>
    </row>
    <row r="42" spans="1:5" ht="15" customHeight="1" x14ac:dyDescent="0.25">
      <c r="A42" s="167"/>
      <c r="B42" s="169"/>
      <c r="D42" s="41"/>
      <c r="E42" s="41"/>
    </row>
    <row r="43" spans="1:5" ht="15.75" customHeight="1" thickBot="1" x14ac:dyDescent="0.3">
      <c r="A43" s="168"/>
      <c r="B43" s="169"/>
      <c r="C43" s="42"/>
      <c r="D43" s="42"/>
    </row>
    <row r="44" spans="1:5" ht="15.75" customHeight="1" x14ac:dyDescent="0.25">
      <c r="A44" s="43" t="s">
        <v>57</v>
      </c>
      <c r="B44" s="44"/>
      <c r="C44" s="45" t="s">
        <v>55</v>
      </c>
      <c r="D44" s="45"/>
    </row>
    <row r="45" spans="1:5" ht="15" customHeight="1" x14ac:dyDescent="0.25">
      <c r="A45" s="165" t="s">
        <v>58</v>
      </c>
      <c r="B45" s="43"/>
      <c r="C45" s="45" t="s">
        <v>56</v>
      </c>
      <c r="D45" s="45"/>
    </row>
    <row r="46" spans="1:5" ht="15" customHeight="1" x14ac:dyDescent="0.25">
      <c r="A46" s="165"/>
      <c r="B46" s="43"/>
      <c r="C46" s="45"/>
      <c r="D46" s="45"/>
    </row>
    <row r="47" spans="1:5" ht="15" customHeight="1" x14ac:dyDescent="0.25">
      <c r="A47" s="165"/>
      <c r="B47" s="43"/>
      <c r="C47" s="45"/>
      <c r="D47" s="45"/>
    </row>
    <row r="443" spans="15:15" x14ac:dyDescent="0.25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view="pageBreakPreview" zoomScale="99" zoomScaleNormal="100" zoomScaleSheetLayoutView="99" workbookViewId="0">
      <selection activeCell="L25" sqref="L25"/>
    </sheetView>
  </sheetViews>
  <sheetFormatPr defaultRowHeight="13.2" x14ac:dyDescent="0.25"/>
  <cols>
    <col min="1" max="1" width="19.33203125" style="6" customWidth="1"/>
    <col min="2" max="2" width="6.6640625" style="6" customWidth="1"/>
    <col min="3" max="3" width="11.77734375" style="6" customWidth="1"/>
    <col min="4" max="4" width="1.21875" style="6" customWidth="1"/>
    <col min="5" max="5" width="13.88671875" style="6" customWidth="1"/>
    <col min="6" max="6" width="1.33203125" style="6" customWidth="1"/>
    <col min="7" max="7" width="12.109375" style="6" customWidth="1"/>
    <col min="8" max="8" width="1.21875" style="6" customWidth="1"/>
    <col min="9" max="9" width="11.5546875" style="6" customWidth="1"/>
    <col min="10" max="10" width="1.44140625" style="6" customWidth="1"/>
    <col min="11" max="11" width="12.5546875" style="6" customWidth="1"/>
    <col min="12" max="12" width="13.44140625" style="6" customWidth="1"/>
    <col min="13" max="16384" width="8.88671875" style="6"/>
  </cols>
  <sheetData>
    <row r="1" spans="1:11" x14ac:dyDescent="0.25">
      <c r="A1" s="13" t="s">
        <v>19</v>
      </c>
      <c r="D1" s="84"/>
      <c r="F1" s="84"/>
      <c r="H1" s="84"/>
      <c r="J1" s="84"/>
    </row>
    <row r="2" spans="1:11" ht="64.8" customHeight="1" x14ac:dyDescent="0.25">
      <c r="A2" s="170" t="s">
        <v>104</v>
      </c>
      <c r="B2" s="170"/>
      <c r="C2" s="170"/>
      <c r="D2" s="170"/>
      <c r="E2" s="170"/>
      <c r="F2" s="170"/>
      <c r="H2" s="84"/>
      <c r="J2" s="84"/>
    </row>
    <row r="3" spans="1:11" x14ac:dyDescent="0.25">
      <c r="A3" s="52"/>
      <c r="B3" s="85"/>
      <c r="C3" s="86"/>
      <c r="D3" s="87"/>
      <c r="E3" s="88"/>
      <c r="F3" s="84"/>
      <c r="H3" s="84"/>
      <c r="J3" s="84"/>
    </row>
    <row r="4" spans="1:11" ht="52.8" x14ac:dyDescent="0.25">
      <c r="A4" s="52" t="s">
        <v>0</v>
      </c>
      <c r="B4" s="89" t="s">
        <v>32</v>
      </c>
      <c r="C4" s="90" t="s">
        <v>40</v>
      </c>
      <c r="D4" s="91"/>
      <c r="E4" s="92" t="s">
        <v>41</v>
      </c>
      <c r="F4" s="91"/>
      <c r="G4" s="90" t="s">
        <v>10</v>
      </c>
      <c r="H4" s="91"/>
      <c r="I4" s="90" t="s">
        <v>69</v>
      </c>
      <c r="J4" s="91"/>
      <c r="K4" s="90" t="s">
        <v>70</v>
      </c>
    </row>
    <row r="5" spans="1:11" x14ac:dyDescent="0.25">
      <c r="D5" s="84"/>
      <c r="F5" s="84"/>
      <c r="H5" s="84"/>
      <c r="J5" s="84"/>
    </row>
    <row r="6" spans="1:11" x14ac:dyDescent="0.25">
      <c r="A6" s="93" t="s">
        <v>71</v>
      </c>
      <c r="C6" s="94">
        <v>1712762</v>
      </c>
      <c r="D6" s="95"/>
      <c r="E6" s="94">
        <v>-38924</v>
      </c>
      <c r="F6" s="95"/>
      <c r="G6" s="94">
        <v>12463583</v>
      </c>
      <c r="H6" s="95"/>
      <c r="I6" s="94">
        <v>12964139</v>
      </c>
      <c r="J6" s="96"/>
      <c r="K6" s="97">
        <f>C6+E6+G6+I6</f>
        <v>27101560</v>
      </c>
    </row>
    <row r="7" spans="1:11" x14ac:dyDescent="0.25">
      <c r="A7" s="98"/>
      <c r="C7" s="96"/>
      <c r="D7" s="96"/>
      <c r="E7" s="96"/>
      <c r="F7" s="96"/>
      <c r="G7" s="96"/>
      <c r="H7" s="96"/>
      <c r="I7" s="99"/>
      <c r="J7" s="96"/>
      <c r="K7" s="99"/>
    </row>
    <row r="8" spans="1:11" ht="26.4" x14ac:dyDescent="0.25">
      <c r="A8" s="100" t="s">
        <v>108</v>
      </c>
      <c r="C8" s="101">
        <v>0</v>
      </c>
      <c r="D8" s="99"/>
      <c r="E8" s="101">
        <v>0</v>
      </c>
      <c r="F8" s="99"/>
      <c r="G8" s="101">
        <v>0</v>
      </c>
      <c r="H8" s="99"/>
      <c r="I8" s="101">
        <v>540010</v>
      </c>
      <c r="J8" s="102"/>
      <c r="K8" s="101">
        <f>SUM(C8:I8)</f>
        <v>540010</v>
      </c>
    </row>
    <row r="9" spans="1:11" x14ac:dyDescent="0.25">
      <c r="A9" s="103"/>
      <c r="B9" s="84"/>
      <c r="C9" s="99"/>
      <c r="D9" s="99"/>
      <c r="E9" s="99"/>
      <c r="F9" s="99"/>
      <c r="G9" s="99"/>
      <c r="H9" s="99"/>
      <c r="I9" s="99"/>
      <c r="J9" s="99"/>
      <c r="K9" s="99"/>
    </row>
    <row r="10" spans="1:11" ht="39.6" x14ac:dyDescent="0.25">
      <c r="A10" s="104" t="s">
        <v>112</v>
      </c>
      <c r="B10" s="79"/>
      <c r="C10" s="105">
        <f>SUM(C8:C8)</f>
        <v>0</v>
      </c>
      <c r="D10" s="96"/>
      <c r="E10" s="105">
        <f>SUM(E8:E8)</f>
        <v>0</v>
      </c>
      <c r="F10" s="96"/>
      <c r="G10" s="105">
        <f>SUM(G8:G8)</f>
        <v>0</v>
      </c>
      <c r="H10" s="96"/>
      <c r="I10" s="105">
        <f>SUM(I8:I8)</f>
        <v>540010</v>
      </c>
      <c r="J10" s="96"/>
      <c r="K10" s="105">
        <f>SUM(K8:K8)</f>
        <v>540010</v>
      </c>
    </row>
    <row r="11" spans="1:11" x14ac:dyDescent="0.25">
      <c r="A11" s="106"/>
      <c r="B11" s="79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35.4" customHeight="1" x14ac:dyDescent="0.25">
      <c r="A12" s="106" t="s">
        <v>72</v>
      </c>
      <c r="B12" s="107"/>
      <c r="C12" s="99">
        <v>0</v>
      </c>
      <c r="D12" s="99"/>
      <c r="E12" s="99">
        <v>0</v>
      </c>
      <c r="F12" s="99"/>
      <c r="G12" s="99">
        <v>-450003</v>
      </c>
      <c r="H12" s="99"/>
      <c r="I12" s="99">
        <f>-G12</f>
        <v>450003</v>
      </c>
      <c r="J12" s="99"/>
      <c r="K12" s="99">
        <f>SUM(C12:I12)</f>
        <v>0</v>
      </c>
    </row>
    <row r="13" spans="1:11" x14ac:dyDescent="0.25">
      <c r="A13" s="106"/>
      <c r="B13" s="108"/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5">
      <c r="A14" s="109" t="s">
        <v>109</v>
      </c>
      <c r="B14" s="79"/>
      <c r="C14" s="97">
        <f>C10+C12+C6</f>
        <v>1712762</v>
      </c>
      <c r="D14" s="96"/>
      <c r="E14" s="97">
        <f>E10+E12+E6</f>
        <v>-38924</v>
      </c>
      <c r="F14" s="96"/>
      <c r="G14" s="97">
        <f>G10+G12+G6</f>
        <v>12013580</v>
      </c>
      <c r="H14" s="96"/>
      <c r="I14" s="97">
        <f>I10+I12+I6</f>
        <v>13954152</v>
      </c>
      <c r="J14" s="96"/>
      <c r="K14" s="97">
        <f>K10+K12+K6</f>
        <v>27641570</v>
      </c>
    </row>
    <row r="15" spans="1:11" x14ac:dyDescent="0.25">
      <c r="A15" s="106"/>
      <c r="B15" s="79"/>
      <c r="C15" s="96"/>
      <c r="D15" s="96"/>
      <c r="E15" s="96"/>
      <c r="F15" s="96"/>
      <c r="G15" s="96"/>
      <c r="H15" s="96"/>
      <c r="I15" s="96"/>
      <c r="J15" s="96"/>
      <c r="K15" s="96"/>
    </row>
    <row r="16" spans="1:11" x14ac:dyDescent="0.25">
      <c r="A16" s="109" t="s">
        <v>110</v>
      </c>
      <c r="B16" s="79"/>
      <c r="C16" s="97">
        <v>1712762</v>
      </c>
      <c r="D16" s="96"/>
      <c r="E16" s="97">
        <v>-38924</v>
      </c>
      <c r="F16" s="96"/>
      <c r="G16" s="97">
        <v>11762991</v>
      </c>
      <c r="H16" s="96"/>
      <c r="I16" s="97">
        <v>15340279</v>
      </c>
      <c r="J16" s="96"/>
      <c r="K16" s="97">
        <f>C16+E16+G16+I16</f>
        <v>28777108</v>
      </c>
    </row>
    <row r="17" spans="1:12" x14ac:dyDescent="0.25">
      <c r="A17" s="159"/>
      <c r="B17" s="79"/>
      <c r="C17" s="105"/>
      <c r="D17" s="96"/>
      <c r="E17" s="105"/>
      <c r="F17" s="96"/>
      <c r="G17" s="105"/>
      <c r="H17" s="96"/>
      <c r="I17" s="105"/>
      <c r="J17" s="96"/>
      <c r="K17" s="105"/>
    </row>
    <row r="18" spans="1:12" ht="26.4" x14ac:dyDescent="0.25">
      <c r="A18" s="106" t="s">
        <v>111</v>
      </c>
      <c r="C18" s="110">
        <v>0</v>
      </c>
      <c r="D18" s="99"/>
      <c r="E18" s="110">
        <v>0</v>
      </c>
      <c r="F18" s="99"/>
      <c r="G18" s="110">
        <v>0</v>
      </c>
      <c r="H18" s="99"/>
      <c r="I18" s="111">
        <f>ОПиУ!C28</f>
        <v>2968996.4458399988</v>
      </c>
      <c r="J18" s="102"/>
      <c r="K18" s="110">
        <f>SUM(C18:I18)</f>
        <v>2968996.4458399988</v>
      </c>
    </row>
    <row r="19" spans="1:12" x14ac:dyDescent="0.25">
      <c r="A19" s="106"/>
      <c r="C19" s="99"/>
      <c r="D19" s="99"/>
      <c r="E19" s="101"/>
      <c r="F19" s="99"/>
      <c r="G19" s="101"/>
      <c r="H19" s="99"/>
      <c r="I19" s="112"/>
      <c r="J19" s="113"/>
      <c r="K19" s="99"/>
    </row>
    <row r="20" spans="1:12" ht="39.6" x14ac:dyDescent="0.25">
      <c r="A20" s="104" t="s">
        <v>112</v>
      </c>
      <c r="C20" s="105"/>
      <c r="D20" s="99"/>
      <c r="E20" s="105"/>
      <c r="F20" s="99"/>
      <c r="G20" s="105"/>
      <c r="H20" s="99"/>
      <c r="I20" s="105">
        <f>I18</f>
        <v>2968996.4458399988</v>
      </c>
      <c r="J20" s="113"/>
      <c r="K20" s="105">
        <f>K18</f>
        <v>2968996.4458399988</v>
      </c>
    </row>
    <row r="21" spans="1:12" x14ac:dyDescent="0.25">
      <c r="A21" s="79"/>
      <c r="C21" s="96"/>
      <c r="D21" s="99"/>
      <c r="E21" s="96"/>
      <c r="F21" s="99"/>
      <c r="G21" s="96"/>
      <c r="H21" s="99"/>
      <c r="I21" s="96"/>
      <c r="J21" s="113"/>
      <c r="K21" s="96"/>
    </row>
    <row r="22" spans="1:12" ht="25.2" customHeight="1" x14ac:dyDescent="0.25">
      <c r="A22" s="100" t="s">
        <v>72</v>
      </c>
      <c r="B22" s="107"/>
      <c r="C22" s="99">
        <v>0</v>
      </c>
      <c r="D22" s="99"/>
      <c r="E22" s="99">
        <v>0</v>
      </c>
      <c r="F22" s="99"/>
      <c r="G22" s="114">
        <v>-333678</v>
      </c>
      <c r="H22" s="99"/>
      <c r="I22" s="114">
        <f>-G22</f>
        <v>333678</v>
      </c>
      <c r="J22" s="113"/>
      <c r="K22" s="99">
        <f>SUM(C22:I22)</f>
        <v>0</v>
      </c>
    </row>
    <row r="23" spans="1:12" x14ac:dyDescent="0.25">
      <c r="A23" s="115"/>
      <c r="C23" s="105"/>
      <c r="E23" s="105"/>
      <c r="G23" s="105"/>
      <c r="I23" s="105"/>
      <c r="K23" s="105"/>
    </row>
    <row r="24" spans="1:12" x14ac:dyDescent="0.25">
      <c r="A24" s="116"/>
      <c r="C24" s="101"/>
      <c r="D24" s="99"/>
      <c r="E24" s="101"/>
      <c r="F24" s="99"/>
      <c r="G24" s="101"/>
      <c r="H24" s="99"/>
      <c r="I24" s="113"/>
      <c r="J24" s="113"/>
      <c r="K24" s="101"/>
    </row>
    <row r="25" spans="1:12" ht="13.8" thickBot="1" x14ac:dyDescent="0.3">
      <c r="A25" s="117" t="s">
        <v>73</v>
      </c>
      <c r="C25" s="118">
        <f>C22+C20+C14</f>
        <v>1712762</v>
      </c>
      <c r="D25" s="96"/>
      <c r="E25" s="118">
        <f>E22+E20+E14</f>
        <v>-38924</v>
      </c>
      <c r="F25" s="96"/>
      <c r="G25" s="118">
        <f>ROUND(G22+G20+G16,)</f>
        <v>11429313</v>
      </c>
      <c r="H25" s="96"/>
      <c r="I25" s="118">
        <f>I22+I20+I16-1</f>
        <v>18642952.445839997</v>
      </c>
      <c r="J25" s="96"/>
      <c r="K25" s="118">
        <f>K22+K20+K16-1</f>
        <v>31746103.445839997</v>
      </c>
      <c r="L25" s="149"/>
    </row>
    <row r="26" spans="1:12" ht="13.8" thickTop="1" x14ac:dyDescent="0.25">
      <c r="A26" s="108"/>
      <c r="C26" s="96"/>
      <c r="D26" s="96"/>
      <c r="E26" s="96"/>
      <c r="F26" s="96"/>
      <c r="G26" s="96"/>
      <c r="H26" s="96"/>
      <c r="I26" s="96"/>
      <c r="J26" s="96"/>
      <c r="K26" s="96"/>
    </row>
    <row r="27" spans="1:12" x14ac:dyDescent="0.25">
      <c r="A27" s="108"/>
      <c r="B27" s="79"/>
      <c r="C27" s="96"/>
      <c r="D27" s="96"/>
      <c r="E27" s="96"/>
      <c r="F27" s="96"/>
      <c r="G27" s="96"/>
      <c r="H27" s="96"/>
      <c r="I27" s="96"/>
      <c r="J27" s="96"/>
      <c r="K27" s="96"/>
    </row>
    <row r="28" spans="1:12" x14ac:dyDescent="0.25">
      <c r="A28" s="119" t="s">
        <v>54</v>
      </c>
      <c r="B28" s="119"/>
      <c r="C28" s="120"/>
      <c r="E28" s="121"/>
      <c r="F28" s="122"/>
      <c r="G28" s="121"/>
      <c r="H28" s="123"/>
      <c r="I28" s="121"/>
      <c r="J28" s="123"/>
      <c r="K28" s="121"/>
    </row>
    <row r="29" spans="1:12" x14ac:dyDescent="0.25">
      <c r="A29" s="40"/>
    </row>
    <row r="30" spans="1:12" ht="15" customHeight="1" x14ac:dyDescent="0.25">
      <c r="A30" s="171"/>
      <c r="B30" s="172"/>
      <c r="C30" s="172"/>
      <c r="G30" s="124"/>
      <c r="H30" s="124"/>
      <c r="I30" s="124"/>
    </row>
    <row r="31" spans="1:12" ht="15" customHeight="1" x14ac:dyDescent="0.25">
      <c r="A31" s="171"/>
      <c r="B31" s="172"/>
      <c r="C31" s="172"/>
      <c r="G31" s="124"/>
      <c r="H31" s="124"/>
      <c r="I31" s="124"/>
    </row>
    <row r="32" spans="1:12" ht="15.75" customHeight="1" thickBot="1" x14ac:dyDescent="0.3">
      <c r="A32" s="168"/>
      <c r="B32" s="173"/>
      <c r="C32" s="173"/>
      <c r="G32" s="125"/>
      <c r="H32" s="125"/>
      <c r="I32" s="125"/>
    </row>
    <row r="33" spans="1:9" ht="31.5" customHeight="1" x14ac:dyDescent="0.25">
      <c r="A33" s="43" t="s">
        <v>57</v>
      </c>
      <c r="B33" s="44"/>
      <c r="G33" s="174" t="s">
        <v>55</v>
      </c>
      <c r="H33" s="174"/>
      <c r="I33" s="174"/>
    </row>
    <row r="34" spans="1:9" ht="15" customHeight="1" x14ac:dyDescent="0.25">
      <c r="A34" s="176" t="s">
        <v>58</v>
      </c>
      <c r="B34" s="176"/>
      <c r="C34" s="176"/>
      <c r="G34" s="175" t="s">
        <v>56</v>
      </c>
      <c r="H34" s="175"/>
      <c r="I34" s="175"/>
    </row>
    <row r="35" spans="1:9" ht="15" customHeight="1" x14ac:dyDescent="0.25">
      <c r="A35" s="176"/>
      <c r="B35" s="176"/>
      <c r="C35" s="176"/>
      <c r="G35" s="126"/>
      <c r="H35" s="126"/>
      <c r="I35" s="126"/>
    </row>
    <row r="36" spans="1:9" ht="15" customHeight="1" x14ac:dyDescent="0.25">
      <c r="A36" s="176"/>
      <c r="B36" s="176"/>
      <c r="C36" s="176"/>
      <c r="G36" s="126"/>
      <c r="H36" s="126"/>
      <c r="I36" s="126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view="pageBreakPreview" zoomScale="60" zoomScaleNormal="110" workbookViewId="0">
      <selection activeCell="C35" sqref="C35"/>
    </sheetView>
  </sheetViews>
  <sheetFormatPr defaultRowHeight="13.2" x14ac:dyDescent="0.25"/>
  <cols>
    <col min="1" max="1" width="42.33203125" style="6" customWidth="1"/>
    <col min="2" max="2" width="18.88671875" style="6" customWidth="1"/>
    <col min="3" max="4" width="13" style="6" customWidth="1"/>
    <col min="5" max="16384" width="8.88671875" style="6"/>
  </cols>
  <sheetData>
    <row r="1" spans="1:6" ht="34.200000000000003" customHeight="1" x14ac:dyDescent="0.25">
      <c r="A1" s="177" t="s">
        <v>19</v>
      </c>
      <c r="B1" s="177"/>
      <c r="C1" s="177"/>
      <c r="D1" s="177"/>
      <c r="E1" s="177"/>
      <c r="F1" s="177"/>
    </row>
    <row r="2" spans="1:6" ht="36.75" customHeight="1" x14ac:dyDescent="0.25">
      <c r="A2" s="179" t="s">
        <v>107</v>
      </c>
      <c r="B2" s="179"/>
      <c r="C2" s="179"/>
      <c r="D2" s="179"/>
      <c r="E2" s="108"/>
      <c r="F2" s="108"/>
    </row>
    <row r="3" spans="1:6" x14ac:dyDescent="0.25">
      <c r="A3" s="127"/>
      <c r="B3" s="127"/>
      <c r="C3" s="127"/>
    </row>
    <row r="4" spans="1:6" x14ac:dyDescent="0.25">
      <c r="A4" s="52" t="s">
        <v>0</v>
      </c>
      <c r="B4" s="34"/>
      <c r="C4" s="127"/>
    </row>
    <row r="5" spans="1:6" ht="66" x14ac:dyDescent="0.25">
      <c r="A5" s="152" t="s">
        <v>74</v>
      </c>
      <c r="B5" s="153" t="s">
        <v>59</v>
      </c>
      <c r="C5" s="154" t="s">
        <v>60</v>
      </c>
      <c r="D5" s="154" t="s">
        <v>61</v>
      </c>
    </row>
    <row r="6" spans="1:6" x14ac:dyDescent="0.25">
      <c r="A6" s="128"/>
      <c r="B6" s="128"/>
      <c r="C6" s="129"/>
      <c r="D6" s="129"/>
    </row>
    <row r="7" spans="1:6" x14ac:dyDescent="0.25">
      <c r="A7" s="130"/>
      <c r="B7" s="130"/>
      <c r="C7" s="131"/>
      <c r="D7" s="131"/>
    </row>
    <row r="8" spans="1:6" x14ac:dyDescent="0.25">
      <c r="A8" s="132" t="s">
        <v>75</v>
      </c>
      <c r="B8" s="130"/>
      <c r="C8" s="131">
        <v>13805480</v>
      </c>
      <c r="D8" s="131">
        <v>11269591</v>
      </c>
    </row>
    <row r="9" spans="1:6" x14ac:dyDescent="0.25">
      <c r="A9" s="133" t="s">
        <v>76</v>
      </c>
      <c r="B9" s="130"/>
      <c r="C9" s="131">
        <v>181192</v>
      </c>
      <c r="D9" s="131">
        <v>78339</v>
      </c>
    </row>
    <row r="10" spans="1:6" x14ac:dyDescent="0.25">
      <c r="A10" s="133" t="s">
        <v>77</v>
      </c>
      <c r="B10" s="130"/>
      <c r="C10" s="131">
        <v>-5157144</v>
      </c>
      <c r="D10" s="131">
        <v>-4485680</v>
      </c>
    </row>
    <row r="11" spans="1:6" x14ac:dyDescent="0.25">
      <c r="A11" s="133" t="s">
        <v>78</v>
      </c>
      <c r="B11" s="130"/>
      <c r="C11" s="131">
        <v>-246077</v>
      </c>
      <c r="D11" s="131">
        <v>-220375</v>
      </c>
    </row>
    <row r="12" spans="1:6" x14ac:dyDescent="0.25">
      <c r="A12" s="133" t="s">
        <v>79</v>
      </c>
      <c r="B12" s="130"/>
      <c r="C12" s="134">
        <v>-204450</v>
      </c>
      <c r="D12" s="134">
        <v>-238536</v>
      </c>
    </row>
    <row r="13" spans="1:6" x14ac:dyDescent="0.25">
      <c r="A13" s="135" t="s">
        <v>80</v>
      </c>
      <c r="B13" s="136"/>
      <c r="C13" s="137">
        <f>ROUND(SUM(C8:C12),)</f>
        <v>8379001</v>
      </c>
      <c r="D13" s="137">
        <f>ROUND(SUM(D8:D12),)</f>
        <v>6403339</v>
      </c>
    </row>
    <row r="14" spans="1:6" x14ac:dyDescent="0.25">
      <c r="A14" s="138" t="s">
        <v>81</v>
      </c>
      <c r="B14" s="130"/>
      <c r="C14" s="131">
        <v>-1844732</v>
      </c>
      <c r="D14" s="131">
        <v>-1260977</v>
      </c>
    </row>
    <row r="15" spans="1:6" x14ac:dyDescent="0.25">
      <c r="A15" s="139" t="s">
        <v>82</v>
      </c>
      <c r="B15" s="130"/>
      <c r="C15" s="131">
        <v>-178513.071</v>
      </c>
      <c r="D15" s="131">
        <v>-803770</v>
      </c>
    </row>
    <row r="16" spans="1:6" ht="23.25" customHeight="1" x14ac:dyDescent="0.25">
      <c r="A16" s="175" t="s">
        <v>83</v>
      </c>
      <c r="B16" s="175"/>
      <c r="C16" s="140">
        <f>ROUND(SUM(C13:C15),)</f>
        <v>6355756</v>
      </c>
      <c r="D16" s="140">
        <f>ROUND(SUM(D13:D15),)</f>
        <v>4338592</v>
      </c>
    </row>
    <row r="17" spans="1:4" x14ac:dyDescent="0.25">
      <c r="A17" s="136"/>
      <c r="B17" s="136"/>
      <c r="C17" s="131"/>
      <c r="D17" s="131"/>
    </row>
    <row r="18" spans="1:4" x14ac:dyDescent="0.25">
      <c r="A18" s="141" t="s">
        <v>84</v>
      </c>
      <c r="B18" s="128"/>
      <c r="C18" s="142"/>
      <c r="D18" s="142"/>
    </row>
    <row r="19" spans="1:4" x14ac:dyDescent="0.25">
      <c r="A19" s="141"/>
      <c r="B19" s="128"/>
      <c r="C19" s="142"/>
      <c r="D19" s="142"/>
    </row>
    <row r="20" spans="1:4" x14ac:dyDescent="0.25">
      <c r="A20" s="133" t="s">
        <v>85</v>
      </c>
      <c r="B20" s="130"/>
      <c r="C20" s="131">
        <v>-2208812</v>
      </c>
      <c r="D20" s="131">
        <v>-1344087</v>
      </c>
    </row>
    <row r="21" spans="1:4" ht="32.25" customHeight="1" x14ac:dyDescent="0.25">
      <c r="A21" s="178" t="s">
        <v>86</v>
      </c>
      <c r="B21" s="178"/>
      <c r="C21" s="131">
        <v>-273117.05177000002</v>
      </c>
      <c r="D21" s="131">
        <v>-18182</v>
      </c>
    </row>
    <row r="22" spans="1:4" x14ac:dyDescent="0.25">
      <c r="A22" s="139" t="s">
        <v>87</v>
      </c>
      <c r="B22" s="130"/>
      <c r="C22" s="131">
        <v>-31000</v>
      </c>
      <c r="D22" s="160" t="s">
        <v>62</v>
      </c>
    </row>
    <row r="23" spans="1:4" x14ac:dyDescent="0.25">
      <c r="A23" s="133" t="s">
        <v>88</v>
      </c>
      <c r="B23" s="143"/>
      <c r="C23" s="131">
        <v>141470</v>
      </c>
      <c r="D23" s="131">
        <v>109232</v>
      </c>
    </row>
    <row r="24" spans="1:4" ht="35.25" customHeight="1" thickBot="1" x14ac:dyDescent="0.3">
      <c r="A24" s="177" t="s">
        <v>89</v>
      </c>
      <c r="B24" s="177"/>
      <c r="C24" s="144">
        <f>ROUND(SUM(C20:C23),)</f>
        <v>-2371459</v>
      </c>
      <c r="D24" s="156">
        <f>ROUND(SUM(D20:D23),)</f>
        <v>-1253037</v>
      </c>
    </row>
    <row r="25" spans="1:4" ht="13.8" thickTop="1" x14ac:dyDescent="0.25">
      <c r="A25" s="135"/>
      <c r="B25" s="130"/>
      <c r="C25" s="131"/>
      <c r="D25" s="131"/>
    </row>
    <row r="26" spans="1:4" x14ac:dyDescent="0.25">
      <c r="A26" s="135" t="s">
        <v>90</v>
      </c>
      <c r="B26" s="130"/>
      <c r="C26" s="131"/>
      <c r="D26" s="131"/>
    </row>
    <row r="27" spans="1:4" x14ac:dyDescent="0.25">
      <c r="A27" s="135"/>
      <c r="B27" s="130"/>
      <c r="C27" s="131"/>
      <c r="D27" s="131"/>
    </row>
    <row r="28" spans="1:4" x14ac:dyDescent="0.25">
      <c r="A28" s="139" t="s">
        <v>91</v>
      </c>
      <c r="B28" s="145"/>
      <c r="C28" s="131">
        <v>-1798593</v>
      </c>
      <c r="D28" s="131">
        <v>-942034</v>
      </c>
    </row>
    <row r="29" spans="1:4" x14ac:dyDescent="0.25">
      <c r="A29" s="139" t="s">
        <v>92</v>
      </c>
      <c r="B29" s="130"/>
      <c r="C29" s="131">
        <v>-1438677</v>
      </c>
      <c r="D29" s="131">
        <v>-1514327</v>
      </c>
    </row>
    <row r="30" spans="1:4" x14ac:dyDescent="0.25">
      <c r="A30" s="139" t="s">
        <v>93</v>
      </c>
      <c r="B30" s="130"/>
      <c r="C30" s="131">
        <v>-768</v>
      </c>
      <c r="D30" s="131">
        <v>-745</v>
      </c>
    </row>
    <row r="31" spans="1:4" x14ac:dyDescent="0.25">
      <c r="A31" s="139" t="s">
        <v>76</v>
      </c>
      <c r="B31" s="143"/>
      <c r="C31" s="160" t="s">
        <v>62</v>
      </c>
      <c r="D31" s="160" t="s">
        <v>62</v>
      </c>
    </row>
    <row r="32" spans="1:4" ht="26.25" customHeight="1" thickBot="1" x14ac:dyDescent="0.3">
      <c r="A32" s="177" t="s">
        <v>94</v>
      </c>
      <c r="B32" s="177"/>
      <c r="C32" s="144">
        <f>ROUND(SUM(C28:C31),)</f>
        <v>-3238038</v>
      </c>
      <c r="D32" s="156">
        <f>ROUND(SUM(D28:D31),)</f>
        <v>-2457106</v>
      </c>
    </row>
    <row r="33" spans="1:5" ht="13.8" thickTop="1" x14ac:dyDescent="0.25">
      <c r="A33" s="135"/>
      <c r="B33" s="130"/>
      <c r="C33" s="142"/>
      <c r="D33" s="142"/>
    </row>
    <row r="34" spans="1:5" x14ac:dyDescent="0.25">
      <c r="A34" s="139" t="s">
        <v>95</v>
      </c>
      <c r="B34" s="130"/>
      <c r="C34" s="131">
        <v>-625</v>
      </c>
      <c r="D34" s="131"/>
    </row>
    <row r="35" spans="1:5" x14ac:dyDescent="0.25">
      <c r="A35" s="139" t="s">
        <v>96</v>
      </c>
      <c r="B35" s="145">
        <v>9</v>
      </c>
      <c r="C35" s="131">
        <v>-1564</v>
      </c>
      <c r="D35" s="131">
        <v>32862</v>
      </c>
    </row>
    <row r="36" spans="1:5" x14ac:dyDescent="0.25">
      <c r="A36" s="133"/>
      <c r="B36" s="130"/>
      <c r="C36" s="131"/>
      <c r="D36" s="131"/>
    </row>
    <row r="37" spans="1:5" ht="23.25" customHeight="1" x14ac:dyDescent="0.25">
      <c r="A37" s="177" t="s">
        <v>97</v>
      </c>
      <c r="B37" s="177"/>
      <c r="C37" s="146">
        <f>C16+C24+C32+C34+C35+1</f>
        <v>744071</v>
      </c>
      <c r="D37" s="157">
        <f>D16+D24+D32+D34+D35+1</f>
        <v>661312</v>
      </c>
    </row>
    <row r="38" spans="1:5" x14ac:dyDescent="0.25">
      <c r="A38" s="135" t="s">
        <v>98</v>
      </c>
      <c r="B38" s="130"/>
      <c r="C38" s="131">
        <v>1790497</v>
      </c>
      <c r="D38" s="131">
        <v>1021554</v>
      </c>
    </row>
    <row r="39" spans="1:5" ht="27" thickBot="1" x14ac:dyDescent="0.3">
      <c r="A39" s="155" t="s">
        <v>99</v>
      </c>
      <c r="B39" s="145">
        <v>9</v>
      </c>
      <c r="C39" s="147">
        <f>ROUND(SUM(C37:C38),)</f>
        <v>2534568</v>
      </c>
      <c r="D39" s="158">
        <f>ROUND(SUM(D37:D38),)</f>
        <v>1682866</v>
      </c>
    </row>
    <row r="40" spans="1:5" ht="13.8" thickTop="1" x14ac:dyDescent="0.25">
      <c r="A40" s="127"/>
      <c r="B40" s="127"/>
      <c r="C40" s="148"/>
      <c r="D40" s="148"/>
    </row>
    <row r="41" spans="1:5" x14ac:dyDescent="0.25">
      <c r="D41" s="149"/>
    </row>
    <row r="42" spans="1:5" x14ac:dyDescent="0.25">
      <c r="A42" s="150" t="s">
        <v>54</v>
      </c>
      <c r="B42" s="150"/>
      <c r="E42" s="121"/>
    </row>
    <row r="44" spans="1:5" ht="13.8" thickBot="1" x14ac:dyDescent="0.3">
      <c r="A44" s="151"/>
    </row>
    <row r="45" spans="1:5" ht="15.6" customHeight="1" x14ac:dyDescent="0.25">
      <c r="A45" s="43" t="s">
        <v>57</v>
      </c>
      <c r="B45" s="44"/>
      <c r="C45" s="174" t="s">
        <v>55</v>
      </c>
      <c r="D45" s="174"/>
    </row>
    <row r="46" spans="1:5" ht="15" customHeight="1" x14ac:dyDescent="0.25">
      <c r="A46" s="176" t="s">
        <v>58</v>
      </c>
      <c r="B46" s="43"/>
      <c r="C46" s="165" t="s">
        <v>56</v>
      </c>
      <c r="D46" s="165"/>
      <c r="E46" s="45"/>
    </row>
    <row r="47" spans="1:5" ht="15" customHeight="1" x14ac:dyDescent="0.25">
      <c r="A47" s="176"/>
      <c r="B47" s="43"/>
      <c r="C47" s="45"/>
      <c r="D47" s="45"/>
      <c r="E47" s="45"/>
    </row>
    <row r="48" spans="1:5" ht="15" customHeight="1" x14ac:dyDescent="0.25">
      <c r="A48" s="176"/>
      <c r="B48" s="43"/>
      <c r="C48" s="45"/>
      <c r="D48" s="45"/>
      <c r="E48" s="45"/>
    </row>
    <row r="53" spans="3:3" x14ac:dyDescent="0.25">
      <c r="C53" s="116"/>
    </row>
  </sheetData>
  <mergeCells count="10">
    <mergeCell ref="A1:F1"/>
    <mergeCell ref="A24:B24"/>
    <mergeCell ref="A21:B21"/>
    <mergeCell ref="C46:D46"/>
    <mergeCell ref="A32:B32"/>
    <mergeCell ref="A37:B37"/>
    <mergeCell ref="A16:B16"/>
    <mergeCell ref="A46:A48"/>
    <mergeCell ref="C45:D45"/>
    <mergeCell ref="A2:D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2021-11-04T11:33:07Z</dcterms:modified>
</cp:coreProperties>
</file>