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2"/>
  </bookViews>
  <sheets>
    <sheet name="Ф-1 " sheetId="1" r:id="rId1"/>
    <sheet name="ф.2" sheetId="2" r:id="rId2"/>
    <sheet name="ф 3" sheetId="3" r:id="rId3"/>
    <sheet name="ф.3" sheetId="4" state="hidden" r:id="rId4"/>
    <sheet name="ф.4 " sheetId="5" state="hidden" r:id="rId5"/>
    <sheet name="ф4" sheetId="6" r:id="rId6"/>
  </sheets>
  <externalReferences>
    <externalReference r:id="rId9"/>
  </externalReferences>
  <definedNames>
    <definedName name="_xlfn.BAHTTEXT" hidden="1">#NAME?</definedName>
    <definedName name="CashFlows" localSheetId="3">'ф.3'!$A$9</definedName>
    <definedName name="nToch">'[1]Параметры'!$E$8</definedName>
    <definedName name="_xlnm.Print_Area" localSheetId="3">'ф.3'!$A$1:$C$61</definedName>
  </definedNames>
  <calcPr fullCalcOnLoad="1"/>
</workbook>
</file>

<file path=xl/sharedStrings.xml><?xml version="1.0" encoding="utf-8"?>
<sst xmlns="http://schemas.openxmlformats.org/spreadsheetml/2006/main" count="293" uniqueCount="149">
  <si>
    <t>Прочие активы</t>
  </si>
  <si>
    <t>Прочие обязательства</t>
  </si>
  <si>
    <t xml:space="preserve">АО "Нурбанк" </t>
  </si>
  <si>
    <t>Дополнительный оплаченный капитал</t>
  </si>
  <si>
    <t>Выкуп собственных акций</t>
  </si>
  <si>
    <t>Процентные доходы</t>
  </si>
  <si>
    <t>Процентные расходы</t>
  </si>
  <si>
    <t>Чистый процентный доход</t>
  </si>
  <si>
    <t>Денежные средства и их эквиваленты</t>
  </si>
  <si>
    <t>(неаудировано)</t>
  </si>
  <si>
    <t xml:space="preserve">                              АО «Нурбанк»</t>
  </si>
  <si>
    <t xml:space="preserve">                                          АО «Нурбанк»</t>
  </si>
  <si>
    <t>Средства Правительства Республики Казахстан</t>
  </si>
  <si>
    <t>Собственные выкупленные акции</t>
  </si>
  <si>
    <t>Председатель  Правления                                                                                      Орынбаев К. Б.</t>
  </si>
  <si>
    <t xml:space="preserve"> </t>
  </si>
  <si>
    <t>тыс. тенге</t>
  </si>
  <si>
    <t>АКТИВЫ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</si>
  <si>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</si>
  <si>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Финансовые активы, имеющиеся в наличии для продажи</t>
  </si>
  <si>
    <t>Счета и депозиты в банках и прочих финансовых институтах</t>
  </si>
  <si>
    <t>Кредиты, выданные клиентам</t>
  </si>
  <si>
    <t>Основные средства</t>
  </si>
  <si>
    <t>Отложенный налоговый актив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</si>
  <si>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</si>
  <si>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</si>
  <si>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</si>
  <si>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</si>
  <si>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</si>
  <si>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 xml:space="preserve">Субординированный долг </t>
  </si>
  <si>
    <t>Всего обязательств</t>
  </si>
  <si>
    <t>КАПИТАЛ</t>
  </si>
  <si>
    <t>Акционерный капитал</t>
  </si>
  <si>
    <t>Динамический резерв</t>
  </si>
  <si>
    <t>Резерв по переоценке финансовых активов, имеющихся в наличии для продажи</t>
  </si>
  <si>
    <t>Резерв по переоценке земли и зданий</t>
  </si>
  <si>
    <t>Накопленные убытки</t>
  </si>
  <si>
    <t>Всего капитала</t>
  </si>
  <si>
    <t>Всего обязательств и капитала</t>
  </si>
  <si>
    <t>Главный бухгалтер                                                                                                Филатова А.И.</t>
  </si>
  <si>
    <t>Комиссионные доходы</t>
  </si>
  <si>
    <t>Комиссионные расходы</t>
  </si>
  <si>
    <t>Чистый комиссионный доход</t>
  </si>
  <si>
    <t xml:space="preserve"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 </t>
  </si>
  <si>
    <t>Чистая прибыль от операций с иностранной валютой</t>
  </si>
  <si>
    <t>Чистая прибыль от операций с финансовыми активами, имеющимися в наличии для продажи</t>
  </si>
  <si>
    <t xml:space="preserve">Прочие операционные (расходы) доходы </t>
  </si>
  <si>
    <t>Операционные доходы</t>
  </si>
  <si>
    <t>Убытки от обесценения и расходы по резервам</t>
  </si>
  <si>
    <t>Расходы на персонал</t>
  </si>
  <si>
    <t>Прочие общехозяйственные и административные расходы</t>
  </si>
  <si>
    <t>(Убыток) прибыль до вычета подоходного налога</t>
  </si>
  <si>
    <t>Экономия (расход) по подоходному налогу</t>
  </si>
  <si>
    <t xml:space="preserve">     АО «Нурбанк»</t>
  </si>
  <si>
    <t>Статьи, которые реклассифицированы или могут быть впоследствии реклассифицированы в состав прибыли или убытка:</t>
  </si>
  <si>
    <t>Убыток от обесценения финансовых активов, имеющихся в наличии для продажи</t>
  </si>
  <si>
    <t>Всего статей, которые реклассифицированы или могут быть впоследствии реклассифицированы в состав прибыли или убытка</t>
  </si>
  <si>
    <t>(Убыток) прибыль на обыкновенную акцию (тенге)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</si>
  <si>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</si>
  <si>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</si>
  <si>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</si>
  <si>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</si>
  <si>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</si>
  <si>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</si>
  <si>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Чистые поступления по операциям с иностранной валютой</t>
  </si>
  <si>
    <t xml:space="preserve">Поступления по прочим операционным доходам </t>
  </si>
  <si>
    <t>Расходы на персонал выплаченные</t>
  </si>
  <si>
    <t>Прочие общехозяйственные и административные расходы выплаченные</t>
  </si>
  <si>
    <t>(Увеличение) уменьшение операционных активов</t>
  </si>
  <si>
    <t>Увеличение (уменьшение) операционных обязательств</t>
  </si>
  <si>
    <t>Чистое движение денежных средств (использованных в) от операционной деятельности до уплаты подоходного налога</t>
  </si>
  <si>
    <t>Подоходный налог уплаченный</t>
  </si>
  <si>
    <t>Чистое движение денежных средств (использованных в) от операционной деятельности</t>
  </si>
  <si>
    <t>ДВИЖЕНИЕ ДЕНЕЖНЫХ СРЕДСТВ ОТ ИНВЕСТИЦИОННОЙ ДЕЯТЕЛЬНОСТИ</t>
  </si>
  <si>
    <t>Приобретения финансовых активов, имеющихся в наличии для продажи</t>
  </si>
  <si>
    <t>Продажи и погашения финансовых активов, имеющихся в наличии для продажи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</si>
  <si>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</si>
  <si>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>Продажи основных средств и нематериальных активов</t>
  </si>
  <si>
    <t>Чистое движение денежных средств использованных в инвестиционной деятельности</t>
  </si>
  <si>
    <t>ДВИЖЕНИЕ ДЕНЕЖНЫХ СРЕДСТВ ОТ ФИНАНСОВОЙ ДЕЯТЕЛЬНОСТИ</t>
  </si>
  <si>
    <t>Размещение долговых ценных бумаг выпущенных</t>
  </si>
  <si>
    <t>Погашение долговых ценных бумаг выпущенных</t>
  </si>
  <si>
    <t>Размещение субординированного долга</t>
  </si>
  <si>
    <t xml:space="preserve">Выкуп/погашение субординированного долга </t>
  </si>
  <si>
    <t>Чистое движение денежных средств от (использованных в) финансовой деятельности</t>
  </si>
  <si>
    <r>
      <t>Чистое увеличение (уменьшение)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денежных средств и их эквивалентов</t>
    </r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</si>
  <si>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</si>
  <si>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периода</t>
  </si>
  <si>
    <r>
      <t xml:space="preserve">Денежные средства и их эквиваленты по состоянию на конец периода </t>
    </r>
    <r>
      <rPr>
        <sz val="10"/>
        <rFont val="Times New Roman"/>
        <family val="1"/>
      </rPr>
      <t xml:space="preserve"> </t>
    </r>
  </si>
  <si>
    <t>Остаток по состоянию на 1 января 2014 года</t>
  </si>
  <si>
    <t>Всего совокупного дохода</t>
  </si>
  <si>
    <t>Убыток за период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</si>
  <si>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</si>
  <si>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</si>
  <si>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Чистое изменение справедливой стоимости финансовых активов, имеющихся в наличии для продажи, перенесенное в состав прибыли или убытка</t>
  </si>
  <si>
    <t>Всего совокупного убытка за год</t>
  </si>
  <si>
    <t>Прочие изменения в капитале</t>
  </si>
  <si>
    <t>Выкуп акции</t>
  </si>
  <si>
    <t>Амортизация фонда переоценки</t>
  </si>
  <si>
    <t>Перевод резерва по страхованию</t>
  </si>
  <si>
    <t>Резерв по переоценке финансовых активов, имеющихся в наичии для продажи</t>
  </si>
  <si>
    <t>Резерв по переоценке земли  и зданий</t>
  </si>
  <si>
    <t>Перевод в динамический резерв</t>
  </si>
  <si>
    <t>Остаток по состоянию на 30 сентября 2014 года</t>
  </si>
  <si>
    <t>Изменение прибыли/убытка за прошлых лет</t>
  </si>
  <si>
    <t>Всего прочего совокупного дохода</t>
  </si>
  <si>
    <t>За девятимесячный период, закончившийся
30 сентября 2014 г. тыс.тенге</t>
  </si>
  <si>
    <t>За девятимесячный период, закончившийся
30 сентября 2013 г. тыс.тенге</t>
  </si>
  <si>
    <t xml:space="preserve">Неконсолидированный промежуточный сокращенный отчет о движении денежных средств
по состоянию на 01 октября 2014 года  </t>
  </si>
  <si>
    <t>Неконсолидированный промежуточный  сокращенный отчет об изменениях в  капитале по состоянию на 01 ноября 2014 года</t>
  </si>
  <si>
    <r>
      <t xml:space="preserve">Приобретения </t>
    </r>
    <r>
      <rPr>
        <sz val="10"/>
        <color indexed="8"/>
        <rFont val="Times New Roman"/>
        <family val="1"/>
      </rPr>
      <t>основных средств и нематериальных активов</t>
    </r>
  </si>
  <si>
    <t>Чистая прибыль от страховой деятельности</t>
  </si>
  <si>
    <t xml:space="preserve">(Убыток) прибыль, причитающийся: </t>
  </si>
  <si>
    <t>- акционерам Банка</t>
  </si>
  <si>
    <t>- неконтролирующим акционерам</t>
  </si>
  <si>
    <t>Прочий совокупный доход за вычетом подоходного налога</t>
  </si>
  <si>
    <t>Резерв по переоценке финансовых активов, имеющихся в наличии для продажи:</t>
  </si>
  <si>
    <t>-  чистое изменение справедливой стоимости</t>
  </si>
  <si>
    <t>-  чистое изменение справедливой стоимости, перенесенное в состав прибыли или убытка</t>
  </si>
  <si>
    <t>Всего совокупного (убытка) дохода , причитающегося:</t>
  </si>
  <si>
    <t>Всего совокупного(убытка) дохода за год</t>
  </si>
  <si>
    <t>тысяч тенге</t>
  </si>
  <si>
    <t xml:space="preserve">Всего  </t>
  </si>
  <si>
    <t>(неаудированный)</t>
  </si>
  <si>
    <t>Кредиторская задолженность по сделкам "репо"</t>
  </si>
  <si>
    <t>Прибыль/Убыток за период</t>
  </si>
  <si>
    <t>Перенос суммы прироста стоимости имущества от переоценки в результате амортизации и выбытий</t>
  </si>
  <si>
    <t>Кредиторская задолженность по сделкам "РЕПО"</t>
  </si>
  <si>
    <t xml:space="preserve">Консолидированный   отчет о финансовом положении </t>
  </si>
  <si>
    <t>Председатель  Правления                                                                           Сарсенов Э.Р.</t>
  </si>
  <si>
    <t>Главный бухгалтер                                                                                       Филатова А.И.</t>
  </si>
  <si>
    <t>Всего совокупного прибыли/убытка за год</t>
  </si>
  <si>
    <t>Прочий совокупный доход за год</t>
  </si>
  <si>
    <t xml:space="preserve">Всего совокупного (убытка) дохода за год </t>
  </si>
  <si>
    <t>Чистое движение денежных средств (использованных в) от операционной деятельности после уплаты подоходного налога</t>
  </si>
  <si>
    <t xml:space="preserve">               по состоянию на 01 апреля 2016 года</t>
  </si>
  <si>
    <t>Консолидированный   отчет о прибыли или убытке 
и прочем совокупном доходе по состоянию
на 01 апреля 2016 года</t>
  </si>
  <si>
    <t xml:space="preserve">Консолидированный  отчет о движении денежных средств
по состоянию на 01 апреля 2016 года  </t>
  </si>
  <si>
    <t>Консолидированный  отчет об изменениях в  капитале  
по состоянию на 01 апреля  2016 года</t>
  </si>
  <si>
    <t>31 марта  2016 г.</t>
  </si>
  <si>
    <t>За период, закончившийся 31 марта 2016 г. 
тыс.тенге</t>
  </si>
  <si>
    <t>Остаток по состоянию на 1 января 2016 года</t>
  </si>
  <si>
    <t>Остаток по состоянию на 01 апреля  2016 года</t>
  </si>
  <si>
    <t>За период, закончившийся
 31 марта 2016 г. 
тыс.тенге</t>
  </si>
  <si>
    <t>За период, закончившийся
 31 марта 2015 г. 
тыс.тенге</t>
  </si>
  <si>
    <t xml:space="preserve">  2015 г.</t>
  </si>
  <si>
    <r>
      <t>(Убыток) прибыль за год</t>
    </r>
    <r>
      <rPr>
        <b/>
        <sz val="12"/>
        <rFont val="Times New Roman"/>
        <family val="1"/>
      </rPr>
      <t xml:space="preserve">   </t>
    </r>
  </si>
  <si>
    <t>Инвестиции в дочерние организации</t>
  </si>
  <si>
    <t>За период, закончившийся 
31 марта 2015 г. 
тыс.тенге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</si>
</sst>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5" formatCode="_(* #,##0_);_(* \(#,##0\);_(* &quot;-&quot;_);_(@_)"/>
    <numFmt numFmtId="166" formatCode="#,##0.0"/>
    <numFmt numFmtId="167" formatCode="_(* #,##0.0_);_(* \(#,##0.0\);_(* &quot;-&quot;??_);_(@_)"/>
    <numFmt numFmtId="168" formatCode="_(* #,##0.00_);_(* \(#,##0.00\);_(* &quot;-&quot;??_);_(@_)"/>
    <numFmt numFmtId="169" formatCode="[$-FC19]d\ mmmm\ yyyy\ &quot;г.&quot;"/>
    <numFmt numFmtId="170" formatCode="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;[Red]#,##0"/>
    <numFmt numFmtId="176" formatCode="#,##0.0000"/>
    <numFmt numFmtId="177" formatCode="_(* #,##0_);_(* \(000.000.###0\);_(* &quot;-&quot;_);_(@_)"/>
    <numFmt numFmtId="178" formatCode="_(* #,##0_);_(*,###.0\);_(* &quot;-&quot;_);_(@_)"/>
    <numFmt numFmtId="179" formatCode="_(* .*,###0_);_(* \(#,##0\);_(* &quot;-&quot;??_);_(@_)"/>
    <numFmt numFmtId="180" formatCode="#.#.#."/>
    <numFmt numFmtId="181" formatCode="_(* #,##0_);_(* \(#,##0\);_(* &quot;-,00&quot;_);_(@_)"/>
  </numFmts>
  <fonts count="71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b/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3"/>
      <name val="Helv"/>
      <family val="0"/>
    </font>
    <font>
      <sz val="12"/>
      <name val="Times New Roman"/>
      <family val="1"/>
    </font>
    <font>
      <sz val="12"/>
      <name val="Helv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65" fontId="2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18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33" borderId="0" xfId="72" applyNumberFormat="1" applyFont="1" applyFill="1" applyBorder="1" applyAlignment="1">
      <alignment horizontal="center" vertical="top" wrapText="1"/>
      <protection/>
    </xf>
    <xf numFmtId="0" fontId="1" fillId="33" borderId="0" xfId="72" applyNumberFormat="1" applyFont="1" applyFill="1" applyAlignment="1">
      <alignment horizontal="center" vertical="top" wrapText="1"/>
      <protection/>
    </xf>
    <xf numFmtId="0" fontId="6" fillId="33" borderId="0" xfId="72" applyNumberFormat="1" applyFont="1" applyFill="1" applyAlignment="1">
      <alignment horizontal="center" vertical="top" wrapText="1"/>
      <protection/>
    </xf>
    <xf numFmtId="0" fontId="1" fillId="33" borderId="0" xfId="72" applyNumberFormat="1" applyFont="1" applyFill="1" applyAlignment="1">
      <alignment horizontal="left" vertical="top" wrapText="1"/>
      <protection/>
    </xf>
    <xf numFmtId="0" fontId="6" fillId="33" borderId="0" xfId="72" applyNumberFormat="1" applyFont="1" applyFill="1" applyAlignment="1">
      <alignment horizontal="left" vertical="top" wrapText="1"/>
      <protection/>
    </xf>
    <xf numFmtId="0" fontId="1" fillId="33" borderId="0" xfId="71" applyFont="1" applyFill="1" applyAlignment="1">
      <alignment horizontal="left" vertical="top"/>
      <protection/>
    </xf>
    <xf numFmtId="3" fontId="1" fillId="33" borderId="0" xfId="72" applyNumberFormat="1" applyFont="1" applyFill="1" applyAlignment="1">
      <alignment horizontal="center" vertical="top" wrapText="1"/>
      <protection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72" applyNumberFormat="1" applyFont="1" applyFill="1" applyAlignment="1">
      <alignment horizontal="left" vertical="top" wrapText="1"/>
      <protection/>
    </xf>
    <xf numFmtId="3" fontId="1" fillId="0" borderId="0" xfId="72" applyNumberFormat="1" applyFont="1" applyFill="1" applyAlignment="1">
      <alignment horizontal="right" vertical="top" wrapText="1"/>
      <protection/>
    </xf>
    <xf numFmtId="0" fontId="1" fillId="0" borderId="0" xfId="72" applyNumberFormat="1" applyFont="1" applyFill="1" applyBorder="1" applyAlignment="1">
      <alignment horizontal="center" vertical="top" wrapText="1"/>
      <protection/>
    </xf>
    <xf numFmtId="0" fontId="1" fillId="0" borderId="0" xfId="72" applyNumberFormat="1" applyFont="1" applyFill="1" applyAlignment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2" applyNumberFormat="1" applyFont="1" applyFill="1" applyAlignment="1">
      <alignment horizontal="center" vertical="top" wrapText="1"/>
      <protection/>
    </xf>
    <xf numFmtId="3" fontId="1" fillId="0" borderId="0" xfId="72" applyNumberFormat="1" applyFont="1" applyFill="1" applyAlignment="1">
      <alignment horizontal="center" vertical="top" wrapText="1"/>
      <protection/>
    </xf>
    <xf numFmtId="0" fontId="1" fillId="0" borderId="0" xfId="71" applyFont="1" applyFill="1" applyAlignment="1">
      <alignment horizontal="left" vertical="top"/>
      <protection/>
    </xf>
    <xf numFmtId="0" fontId="1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8" fillId="0" borderId="0" xfId="72" applyFont="1" applyFill="1" applyBorder="1" applyAlignment="1">
      <alignment horizontal="left" vertical="center"/>
      <protection/>
    </xf>
    <xf numFmtId="3" fontId="8" fillId="0" borderId="0" xfId="72" applyNumberFormat="1" applyFont="1" applyFill="1" applyBorder="1" applyAlignment="1">
      <alignment horizontal="right" vertical="center"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0" xfId="73" applyNumberFormat="1" applyFont="1" applyFill="1" applyAlignment="1">
      <alignment horizontal="left" vertical="top" wrapText="1"/>
      <protection/>
    </xf>
    <xf numFmtId="0" fontId="8" fillId="0" borderId="0" xfId="73" applyFont="1" applyFill="1" applyBorder="1" applyAlignment="1">
      <alignment horizontal="left" vertical="center"/>
      <protection/>
    </xf>
    <xf numFmtId="3" fontId="8" fillId="0" borderId="0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>
      <alignment horizontal="right" vertical="top" wrapText="1"/>
      <protection/>
    </xf>
    <xf numFmtId="4" fontId="1" fillId="0" borderId="0" xfId="73" applyNumberFormat="1" applyFont="1" applyFill="1" applyAlignment="1">
      <alignment horizontal="left" vertical="top" wrapText="1"/>
      <protection/>
    </xf>
    <xf numFmtId="0" fontId="1" fillId="0" borderId="0" xfId="73" applyNumberFormat="1" applyFont="1" applyFill="1" applyAlignment="1">
      <alignment horizontal="center" vertical="top" wrapText="1"/>
      <protection/>
    </xf>
    <xf numFmtId="4" fontId="1" fillId="0" borderId="0" xfId="73" applyNumberFormat="1" applyFont="1" applyFill="1" applyAlignment="1">
      <alignment horizontal="center" vertical="top" wrapText="1"/>
      <protection/>
    </xf>
    <xf numFmtId="3" fontId="1" fillId="0" borderId="0" xfId="73" applyNumberFormat="1" applyFont="1" applyFill="1" applyAlignment="1">
      <alignment horizontal="left" vertical="top" wrapText="1"/>
      <protection/>
    </xf>
    <xf numFmtId="0" fontId="20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7" fillId="0" borderId="0" xfId="75" applyFont="1" applyFill="1" applyBorder="1" applyAlignment="1">
      <alignment horizontal="left"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21" fillId="0" borderId="0" xfId="75" applyNumberFormat="1" applyFont="1" applyFill="1" applyBorder="1" applyAlignment="1">
      <alignment horizontal="left" wrapText="1"/>
      <protection/>
    </xf>
    <xf numFmtId="0" fontId="6" fillId="0" borderId="0" xfId="73" applyNumberFormat="1" applyFont="1" applyFill="1" applyBorder="1" applyAlignment="1">
      <alignment horizontal="left" vertical="top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0" fontId="7" fillId="0" borderId="0" xfId="75" applyFont="1" applyFill="1" applyBorder="1" applyAlignment="1">
      <alignment horizontal="left" wrapText="1"/>
      <protection/>
    </xf>
    <xf numFmtId="3" fontId="7" fillId="0" borderId="0" xfId="74" applyNumberFormat="1" applyFont="1" applyFill="1" applyBorder="1" applyAlignment="1">
      <alignment wrapText="1"/>
      <protection/>
    </xf>
    <xf numFmtId="3" fontId="7" fillId="0" borderId="0" xfId="77" applyNumberFormat="1" applyFont="1" applyFill="1" applyBorder="1" applyAlignment="1">
      <alignment/>
      <protection/>
    </xf>
    <xf numFmtId="3" fontId="7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7" fillId="0" borderId="0" xfId="78" applyNumberFormat="1" applyFont="1" applyFill="1" applyBorder="1" applyAlignment="1">
      <alignment/>
      <protection/>
    </xf>
    <xf numFmtId="0" fontId="7" fillId="0" borderId="0" xfId="75" applyNumberFormat="1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center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 inden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1" fillId="0" borderId="11" xfId="73" applyNumberFormat="1" applyFont="1" applyFill="1" applyBorder="1" applyAlignment="1">
      <alignment horizontal="left" vertical="top" wrapText="1"/>
      <protection/>
    </xf>
    <xf numFmtId="4" fontId="1" fillId="0" borderId="11" xfId="73" applyNumberFormat="1" applyFont="1" applyFill="1" applyBorder="1" applyAlignment="1">
      <alignment horizontal="left" vertical="top" wrapText="1"/>
      <protection/>
    </xf>
    <xf numFmtId="0" fontId="8" fillId="0" borderId="11" xfId="73" applyFont="1" applyFill="1" applyBorder="1" applyAlignment="1">
      <alignment horizontal="left" vertical="center"/>
      <protection/>
    </xf>
    <xf numFmtId="3" fontId="6" fillId="0" borderId="11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 wrapText="1"/>
    </xf>
    <xf numFmtId="3" fontId="23" fillId="0" borderId="12" xfId="0" applyNumberFormat="1" applyFont="1" applyBorder="1" applyAlignment="1">
      <alignment wrapText="1"/>
    </xf>
    <xf numFmtId="3" fontId="23" fillId="0" borderId="13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wrapText="1"/>
    </xf>
    <xf numFmtId="164" fontId="22" fillId="0" borderId="0" xfId="0" applyNumberFormat="1" applyFont="1" applyBorder="1" applyAlignment="1">
      <alignment wrapText="1"/>
    </xf>
    <xf numFmtId="164" fontId="23" fillId="0" borderId="12" xfId="0" applyNumberFormat="1" applyFont="1" applyBorder="1" applyAlignment="1">
      <alignment wrapText="1"/>
    </xf>
    <xf numFmtId="3" fontId="16" fillId="0" borderId="0" xfId="73" applyNumberFormat="1" applyFont="1" applyFill="1" applyAlignment="1">
      <alignment horizontal="right" vertical="top" wrapText="1"/>
      <protection/>
    </xf>
    <xf numFmtId="0" fontId="26" fillId="0" borderId="0" xfId="73" applyFont="1" applyFill="1" applyAlignment="1">
      <alignment horizontal="right" vertical="top" wrapText="1"/>
      <protection/>
    </xf>
    <xf numFmtId="0" fontId="26" fillId="0" borderId="0" xfId="0" applyFont="1" applyFill="1" applyBorder="1" applyAlignment="1">
      <alignment/>
    </xf>
    <xf numFmtId="0" fontId="3" fillId="0" borderId="0" xfId="73" applyFont="1" applyFill="1" applyAlignment="1">
      <alignment horizontal="center" vertical="top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3" fontId="16" fillId="0" borderId="10" xfId="0" applyNumberFormat="1" applyFont="1" applyBorder="1" applyAlignment="1">
      <alignment wrapText="1"/>
    </xf>
    <xf numFmtId="0" fontId="10" fillId="0" borderId="0" xfId="73" applyFont="1" applyFill="1" applyBorder="1" applyAlignment="1">
      <alignment horizontal="left" vertical="top" wrapText="1"/>
      <protection/>
    </xf>
    <xf numFmtId="3" fontId="3" fillId="0" borderId="0" xfId="73" applyNumberFormat="1" applyFont="1" applyFill="1" applyBorder="1" applyAlignment="1">
      <alignment horizontal="right" vertical="top" wrapText="1"/>
      <protection/>
    </xf>
    <xf numFmtId="3" fontId="27" fillId="0" borderId="0" xfId="73" applyNumberFormat="1" applyFont="1" applyFill="1" applyBorder="1" applyAlignment="1">
      <alignment horizontal="right" vertical="top" wrapText="1"/>
      <protection/>
    </xf>
    <xf numFmtId="0" fontId="16" fillId="0" borderId="0" xfId="72" applyNumberFormat="1" applyFont="1" applyFill="1" applyAlignment="1">
      <alignment horizontal="left" vertical="top" wrapText="1"/>
      <protection/>
    </xf>
    <xf numFmtId="168" fontId="19" fillId="0" borderId="0" xfId="0" applyNumberFormat="1" applyFont="1" applyFill="1" applyBorder="1" applyAlignment="1" applyProtection="1">
      <alignment horizontal="right" vertical="center" wrapText="1"/>
      <protection/>
    </xf>
    <xf numFmtId="0" fontId="19" fillId="0" borderId="0" xfId="72" applyFont="1" applyFill="1" applyAlignment="1">
      <alignment horizontal="left" vertical="top" wrapText="1"/>
      <protection/>
    </xf>
    <xf numFmtId="0" fontId="19" fillId="0" borderId="0" xfId="73" applyFont="1" applyFill="1" applyAlignment="1">
      <alignment horizontal="left" vertical="top" wrapText="1"/>
      <protection/>
    </xf>
    <xf numFmtId="168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165" fontId="16" fillId="0" borderId="10" xfId="0" applyNumberFormat="1" applyFont="1" applyBorder="1" applyAlignment="1">
      <alignment horizontal="right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 wrapText="1"/>
    </xf>
    <xf numFmtId="164" fontId="16" fillId="0" borderId="10" xfId="0" applyNumberFormat="1" applyFont="1" applyBorder="1" applyAlignment="1">
      <alignment horizontal="right" vertical="center" wrapText="1"/>
    </xf>
    <xf numFmtId="164" fontId="16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3" fontId="23" fillId="0" borderId="15" xfId="0" applyNumberFormat="1" applyFont="1" applyBorder="1" applyAlignment="1">
      <alignment wrapText="1"/>
    </xf>
    <xf numFmtId="0" fontId="1" fillId="0" borderId="0" xfId="0" applyFont="1" applyFill="1" applyAlignment="1">
      <alignment horizontal="left"/>
    </xf>
    <xf numFmtId="164" fontId="22" fillId="0" borderId="10" xfId="0" applyNumberFormat="1" applyFont="1" applyBorder="1" applyAlignment="1">
      <alignment wrapText="1"/>
    </xf>
    <xf numFmtId="164" fontId="22" fillId="0" borderId="14" xfId="0" applyNumberFormat="1" applyFont="1" applyBorder="1" applyAlignment="1">
      <alignment wrapText="1"/>
    </xf>
    <xf numFmtId="164" fontId="23" fillId="0" borderId="10" xfId="0" applyNumberFormat="1" applyFont="1" applyBorder="1" applyAlignment="1">
      <alignment wrapText="1"/>
    </xf>
    <xf numFmtId="164" fontId="23" fillId="0" borderId="14" xfId="0" applyNumberFormat="1" applyFont="1" applyBorder="1" applyAlignment="1">
      <alignment wrapText="1"/>
    </xf>
    <xf numFmtId="164" fontId="23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 wrapText="1"/>
    </xf>
    <xf numFmtId="0" fontId="1" fillId="33" borderId="0" xfId="73" applyNumberFormat="1" applyFont="1" applyFill="1" applyAlignment="1">
      <alignment horizontal="center" vertical="top" wrapText="1"/>
      <protection/>
    </xf>
    <xf numFmtId="0" fontId="1" fillId="33" borderId="0" xfId="73" applyNumberFormat="1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right" wrapText="1"/>
    </xf>
    <xf numFmtId="3" fontId="1" fillId="33" borderId="0" xfId="73" applyNumberFormat="1" applyFont="1" applyFill="1" applyAlignment="1">
      <alignment horizontal="center" vertical="top" wrapText="1"/>
      <protection/>
    </xf>
    <xf numFmtId="3" fontId="1" fillId="0" borderId="10" xfId="0" applyNumberFormat="1" applyFont="1" applyFill="1" applyBorder="1" applyAlignment="1">
      <alignment horizontal="right" vertical="center" wrapText="1"/>
    </xf>
    <xf numFmtId="164" fontId="1" fillId="0" borderId="10" xfId="0" applyNumberFormat="1" applyFont="1" applyFill="1" applyBorder="1" applyAlignment="1">
      <alignment horizontal="right" vertical="center" wrapText="1"/>
    </xf>
    <xf numFmtId="0" fontId="6" fillId="33" borderId="0" xfId="73" applyNumberFormat="1" applyFont="1" applyFill="1" applyAlignment="1">
      <alignment horizontal="center" vertical="top" wrapText="1"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0" fontId="1" fillId="33" borderId="0" xfId="73" applyNumberFormat="1" applyFont="1" applyFill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wrapText="1"/>
    </xf>
    <xf numFmtId="3" fontId="1" fillId="0" borderId="0" xfId="73" applyNumberFormat="1" applyFont="1" applyFill="1" applyAlignment="1">
      <alignment horizontal="center" vertical="top" wrapText="1"/>
      <protection/>
    </xf>
    <xf numFmtId="49" fontId="70" fillId="0" borderId="10" xfId="0" applyNumberFormat="1" applyFont="1" applyBorder="1" applyAlignment="1">
      <alignment horizontal="left" vertical="top" wrapText="1"/>
    </xf>
    <xf numFmtId="0" fontId="6" fillId="0" borderId="0" xfId="73" applyNumberFormat="1" applyFont="1" applyFill="1" applyAlignment="1">
      <alignment horizontal="center" vertical="top" wrapText="1"/>
      <protection/>
    </xf>
    <xf numFmtId="0" fontId="67" fillId="0" borderId="10" xfId="0" applyFont="1" applyBorder="1" applyAlignment="1">
      <alignment horizontal="center" wrapText="1"/>
    </xf>
    <xf numFmtId="164" fontId="23" fillId="0" borderId="15" xfId="0" applyNumberFormat="1" applyFont="1" applyBorder="1" applyAlignment="1">
      <alignment horizontal="left" wrapText="1"/>
    </xf>
    <xf numFmtId="3" fontId="16" fillId="0" borderId="0" xfId="0" applyNumberFormat="1" applyFont="1" applyBorder="1" applyAlignment="1">
      <alignment horizontal="right" vertical="center" wrapText="1"/>
    </xf>
    <xf numFmtId="165" fontId="16" fillId="0" borderId="0" xfId="0" applyNumberFormat="1" applyFont="1" applyBorder="1" applyAlignment="1">
      <alignment horizontal="right" vertical="center" wrapText="1"/>
    </xf>
    <xf numFmtId="164" fontId="1" fillId="0" borderId="0" xfId="73" applyNumberFormat="1" applyFont="1" applyFill="1" applyAlignment="1">
      <alignment horizontal="left" vertical="top" wrapText="1"/>
      <protection/>
    </xf>
    <xf numFmtId="0" fontId="30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3" fontId="16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22" fillId="0" borderId="0" xfId="0" applyNumberFormat="1" applyFont="1" applyBorder="1" applyAlignment="1">
      <alignment/>
    </xf>
    <xf numFmtId="0" fontId="10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23" fillId="0" borderId="10" xfId="0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164" fontId="18" fillId="0" borderId="0" xfId="0" applyNumberFormat="1" applyFont="1" applyFill="1" applyAlignment="1">
      <alignment/>
    </xf>
    <xf numFmtId="164" fontId="22" fillId="0" borderId="10" xfId="0" applyNumberFormat="1" applyFont="1" applyBorder="1" applyAlignment="1">
      <alignment horizontal="right" vertical="center" wrapText="1"/>
    </xf>
    <xf numFmtId="164" fontId="22" fillId="0" borderId="14" xfId="0" applyNumberFormat="1" applyFont="1" applyBorder="1" applyAlignment="1">
      <alignment horizontal="right" vertical="center" wrapText="1"/>
    </xf>
    <xf numFmtId="164" fontId="25" fillId="0" borderId="14" xfId="0" applyNumberFormat="1" applyFont="1" applyBorder="1" applyAlignment="1">
      <alignment horizontal="right" vertical="center" wrapText="1"/>
    </xf>
    <xf numFmtId="164" fontId="31" fillId="0" borderId="10" xfId="0" applyNumberFormat="1" applyFont="1" applyBorder="1" applyAlignment="1">
      <alignment horizontal="right" vertical="center" wrapText="1"/>
    </xf>
    <xf numFmtId="164" fontId="23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164" fontId="23" fillId="0" borderId="15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164" fontId="23" fillId="0" borderId="12" xfId="0" applyNumberFormat="1" applyFont="1" applyBorder="1" applyAlignment="1">
      <alignment horizontal="right" vertical="center" wrapText="1"/>
    </xf>
    <xf numFmtId="3" fontId="23" fillId="0" borderId="13" xfId="0" applyNumberFormat="1" applyFont="1" applyFill="1" applyBorder="1" applyAlignment="1">
      <alignment horizontal="right" vertical="center" wrapText="1"/>
    </xf>
    <xf numFmtId="3" fontId="23" fillId="0" borderId="12" xfId="0" applyNumberFormat="1" applyFont="1" applyBorder="1" applyAlignment="1">
      <alignment horizontal="right" vertical="center" wrapText="1"/>
    </xf>
    <xf numFmtId="164" fontId="22" fillId="0" borderId="10" xfId="0" applyNumberFormat="1" applyFont="1" applyFill="1" applyBorder="1" applyAlignment="1">
      <alignment horizontal="right" vertical="center" wrapText="1"/>
    </xf>
    <xf numFmtId="164" fontId="22" fillId="0" borderId="14" xfId="0" applyNumberFormat="1" applyFont="1" applyFill="1" applyBorder="1" applyAlignment="1">
      <alignment horizontal="right" vertical="center" wrapText="1"/>
    </xf>
    <xf numFmtId="164" fontId="25" fillId="0" borderId="14" xfId="0" applyNumberFormat="1" applyFont="1" applyFill="1" applyBorder="1" applyAlignment="1">
      <alignment horizontal="right" vertical="center" wrapText="1"/>
    </xf>
    <xf numFmtId="0" fontId="3" fillId="0" borderId="0" xfId="73" applyFont="1" applyFill="1" applyAlignment="1">
      <alignment horizontal="center" vertical="center" wrapText="1"/>
      <protection/>
    </xf>
    <xf numFmtId="0" fontId="19" fillId="0" borderId="0" xfId="0" applyFont="1" applyFill="1" applyAlignment="1">
      <alignment horizontal="left" vertical="top" wrapText="1"/>
    </xf>
    <xf numFmtId="0" fontId="16" fillId="0" borderId="10" xfId="0" applyFont="1" applyBorder="1" applyAlignment="1">
      <alignment wrapText="1"/>
    </xf>
    <xf numFmtId="0" fontId="3" fillId="0" borderId="0" xfId="74" applyFont="1" applyFill="1" applyAlignment="1">
      <alignment horizontal="center" vertical="top" wrapText="1"/>
      <protection/>
    </xf>
    <xf numFmtId="0" fontId="3" fillId="0" borderId="0" xfId="73" applyFont="1" applyFill="1" applyBorder="1" applyAlignment="1">
      <alignment horizontal="left" vertical="top" wrapText="1"/>
      <protection/>
    </xf>
    <xf numFmtId="0" fontId="10" fillId="0" borderId="0" xfId="0" applyFont="1" applyFill="1" applyAlignment="1">
      <alignment horizontal="left" vertical="top" wrapText="1"/>
    </xf>
    <xf numFmtId="0" fontId="28" fillId="0" borderId="0" xfId="72" applyNumberFormat="1" applyFont="1" applyFill="1" applyBorder="1" applyAlignment="1">
      <alignment horizontal="center" vertical="top" wrapText="1"/>
      <protection/>
    </xf>
    <xf numFmtId="0" fontId="3" fillId="0" borderId="0" xfId="72" applyFont="1" applyFill="1" applyAlignment="1">
      <alignment horizontal="center" vertical="center" wrapText="1"/>
      <protection/>
    </xf>
    <xf numFmtId="0" fontId="28" fillId="0" borderId="0" xfId="73" applyFont="1" applyFill="1" applyAlignment="1">
      <alignment horizontal="center" vertical="center" wrapText="1"/>
      <protection/>
    </xf>
    <xf numFmtId="0" fontId="19" fillId="0" borderId="16" xfId="0" applyFont="1" applyFill="1" applyBorder="1" applyAlignment="1">
      <alignment horizontal="left" vertical="top" wrapText="1"/>
    </xf>
    <xf numFmtId="0" fontId="28" fillId="0" borderId="0" xfId="72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God_Формы фин.отчетности_BWU_09_11_03" xfId="71"/>
    <cellStyle name="Обычный_Ф1_Ф4new2004НБ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Стиль 1" xfId="85"/>
    <cellStyle name="Текст предупреждения" xfId="86"/>
    <cellStyle name="Comma" xfId="87"/>
    <cellStyle name="Comma [0]" xfId="88"/>
    <cellStyle name="Финансовый 10" xfId="89"/>
    <cellStyle name="Финансовый 2 2" xfId="90"/>
    <cellStyle name="Финансовый 2 3" xfId="91"/>
    <cellStyle name="Финансовый 2 4" xfId="92"/>
    <cellStyle name="Финансовый 2 5" xfId="93"/>
    <cellStyle name="Финансовый 2 6" xfId="94"/>
    <cellStyle name="Финансовый 2 7" xfId="95"/>
    <cellStyle name="Финансовый 2 8" xfId="96"/>
    <cellStyle name="Финансовый 2 9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2619375</xdr:colOff>
      <xdr:row>1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19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4"/>
  <sheetViews>
    <sheetView zoomScaleSheetLayoutView="75" zoomScalePageLayoutView="0" workbookViewId="0" topLeftCell="A4">
      <selection activeCell="E25" sqref="E25"/>
    </sheetView>
  </sheetViews>
  <sheetFormatPr defaultColWidth="9.00390625" defaultRowHeight="12.75"/>
  <cols>
    <col min="1" max="1" width="64.875" style="27" customWidth="1"/>
    <col min="2" max="2" width="19.125" style="41" customWidth="1"/>
    <col min="3" max="3" width="19.375" style="30" customWidth="1"/>
    <col min="4" max="4" width="15.25390625" style="27" customWidth="1"/>
    <col min="5" max="5" width="10.75390625" style="27" bestFit="1" customWidth="1"/>
    <col min="6" max="6" width="36.75390625" style="27" customWidth="1"/>
    <col min="7" max="7" width="18.625" style="27" customWidth="1"/>
    <col min="8" max="16384" width="9.125" style="27" customWidth="1"/>
  </cols>
  <sheetData>
    <row r="1" ht="21.75" customHeight="1"/>
    <row r="2" ht="14.25" customHeight="1"/>
    <row r="3" spans="1:3" ht="21" customHeight="1">
      <c r="A3" s="112" t="s">
        <v>11</v>
      </c>
      <c r="B3" s="88"/>
      <c r="C3" s="89"/>
    </row>
    <row r="4" spans="1:4" ht="15.75" customHeight="1">
      <c r="A4" s="203" t="s">
        <v>128</v>
      </c>
      <c r="B4" s="203"/>
      <c r="C4" s="203"/>
      <c r="D4" s="27" t="s">
        <v>15</v>
      </c>
    </row>
    <row r="5" spans="1:3" s="42" customFormat="1" ht="15.75">
      <c r="A5" s="206" t="s">
        <v>135</v>
      </c>
      <c r="B5" s="206"/>
      <c r="C5" s="90"/>
    </row>
    <row r="6" spans="1:3" s="42" customFormat="1" ht="15.75">
      <c r="A6" s="91"/>
      <c r="B6" s="91"/>
      <c r="C6" s="90"/>
    </row>
    <row r="7" spans="1:3" ht="14.25" customHeight="1">
      <c r="A7" s="207" t="s">
        <v>123</v>
      </c>
      <c r="B7" s="207"/>
      <c r="C7" s="207"/>
    </row>
    <row r="8" spans="1:3" ht="30.75" customHeight="1">
      <c r="A8" s="205"/>
      <c r="B8" s="92" t="s">
        <v>139</v>
      </c>
      <c r="C8" s="92" t="s">
        <v>145</v>
      </c>
    </row>
    <row r="9" spans="1:3" s="43" customFormat="1" ht="15.75">
      <c r="A9" s="205"/>
      <c r="B9" s="92" t="s">
        <v>16</v>
      </c>
      <c r="C9" s="92" t="s">
        <v>16</v>
      </c>
    </row>
    <row r="10" spans="1:8" ht="24.75" customHeight="1">
      <c r="A10" s="93" t="s">
        <v>17</v>
      </c>
      <c r="B10" s="94"/>
      <c r="C10" s="95"/>
      <c r="D10" s="34"/>
      <c r="E10" s="44"/>
      <c r="F10" s="45"/>
      <c r="G10" s="46"/>
      <c r="H10" s="47"/>
    </row>
    <row r="11" spans="1:8" ht="15.75">
      <c r="A11" s="105" t="s">
        <v>8</v>
      </c>
      <c r="B11" s="107">
        <v>54820729</v>
      </c>
      <c r="C11" s="107">
        <v>38165630</v>
      </c>
      <c r="D11" s="34"/>
      <c r="E11" s="44"/>
      <c r="F11" s="45"/>
      <c r="G11" s="46"/>
      <c r="H11" s="47"/>
    </row>
    <row r="12" spans="1:8" ht="47.25">
      <c r="A12" s="105" t="s">
        <v>18</v>
      </c>
      <c r="B12" s="107">
        <v>2490311</v>
      </c>
      <c r="C12" s="107">
        <v>2723581</v>
      </c>
      <c r="D12" s="34"/>
      <c r="E12" s="44"/>
      <c r="F12" s="45"/>
      <c r="G12" s="46"/>
      <c r="H12" s="47"/>
    </row>
    <row r="13" spans="1:8" ht="15.75">
      <c r="A13" s="105" t="s">
        <v>19</v>
      </c>
      <c r="B13" s="107">
        <v>37923670</v>
      </c>
      <c r="C13" s="107">
        <v>39631400</v>
      </c>
      <c r="D13" s="34"/>
      <c r="E13" s="44"/>
      <c r="F13" s="48"/>
      <c r="G13" s="46"/>
      <c r="H13" s="47"/>
    </row>
    <row r="14" spans="1:8" ht="15.75">
      <c r="A14" s="105" t="s">
        <v>20</v>
      </c>
      <c r="B14" s="107">
        <v>11846383</v>
      </c>
      <c r="C14" s="107">
        <v>13939963</v>
      </c>
      <c r="D14" s="34"/>
      <c r="E14" s="44"/>
      <c r="F14" s="48"/>
      <c r="G14" s="46"/>
      <c r="H14" s="47"/>
    </row>
    <row r="15" spans="1:8" ht="21" customHeight="1">
      <c r="A15" s="105" t="s">
        <v>21</v>
      </c>
      <c r="B15" s="107">
        <v>196588180</v>
      </c>
      <c r="C15" s="107">
        <v>201561430</v>
      </c>
      <c r="D15" s="34"/>
      <c r="E15" s="44"/>
      <c r="F15" s="48"/>
      <c r="G15" s="46"/>
      <c r="H15" s="47"/>
    </row>
    <row r="16" spans="1:8" ht="15.75">
      <c r="A16" s="105" t="s">
        <v>22</v>
      </c>
      <c r="B16" s="107">
        <v>6675105</v>
      </c>
      <c r="C16" s="107">
        <v>6642495</v>
      </c>
      <c r="D16" s="34"/>
      <c r="E16" s="49"/>
      <c r="F16" s="50"/>
      <c r="G16" s="46"/>
      <c r="H16" s="47"/>
    </row>
    <row r="17" spans="1:8" ht="15.75">
      <c r="A17" s="105" t="s">
        <v>23</v>
      </c>
      <c r="B17" s="107">
        <v>2871147</v>
      </c>
      <c r="C17" s="107">
        <v>2871147</v>
      </c>
      <c r="D17" s="34"/>
      <c r="E17" s="44"/>
      <c r="F17" s="50"/>
      <c r="G17" s="46"/>
      <c r="H17" s="47"/>
    </row>
    <row r="18" spans="1:8" ht="15.75">
      <c r="A18" s="105" t="s">
        <v>0</v>
      </c>
      <c r="B18" s="107">
        <f>61418+19922208</f>
        <v>19983626</v>
      </c>
      <c r="C18" s="107">
        <f>17747300+20</f>
        <v>17747320</v>
      </c>
      <c r="D18" s="34"/>
      <c r="E18" s="44"/>
      <c r="F18" s="45"/>
      <c r="G18" s="46"/>
      <c r="H18" s="47"/>
    </row>
    <row r="19" spans="1:8" ht="17.25" customHeight="1">
      <c r="A19" s="106" t="s">
        <v>24</v>
      </c>
      <c r="B19" s="109">
        <f>SUM(B11:B18)</f>
        <v>333199151</v>
      </c>
      <c r="C19" s="109">
        <f>SUM(C11:C18)</f>
        <v>323282966</v>
      </c>
      <c r="D19" s="34"/>
      <c r="E19" s="44"/>
      <c r="F19" s="45"/>
      <c r="G19" s="46"/>
      <c r="H19" s="47"/>
    </row>
    <row r="20" spans="1:8" s="43" customFormat="1" ht="24" customHeight="1">
      <c r="A20" s="106" t="s">
        <v>25</v>
      </c>
      <c r="B20" s="107"/>
      <c r="C20" s="107"/>
      <c r="D20" s="34"/>
      <c r="E20" s="44"/>
      <c r="F20" s="45"/>
      <c r="G20" s="46"/>
      <c r="H20" s="51"/>
    </row>
    <row r="21" spans="1:8" ht="15.75">
      <c r="A21" s="105" t="s">
        <v>12</v>
      </c>
      <c r="B21" s="107">
        <v>19063210</v>
      </c>
      <c r="C21" s="107">
        <v>19709916</v>
      </c>
      <c r="D21" s="34"/>
      <c r="E21" s="44"/>
      <c r="F21" s="45"/>
      <c r="G21" s="46"/>
      <c r="H21" s="47"/>
    </row>
    <row r="22" spans="1:8" s="43" customFormat="1" ht="15.75">
      <c r="A22" s="105" t="s">
        <v>26</v>
      </c>
      <c r="B22" s="108">
        <v>4249480</v>
      </c>
      <c r="C22" s="108">
        <v>5430477</v>
      </c>
      <c r="D22" s="34"/>
      <c r="E22" s="44"/>
      <c r="F22" s="45"/>
      <c r="G22" s="46"/>
      <c r="H22" s="51"/>
    </row>
    <row r="23" spans="1:8" s="43" customFormat="1" ht="15.75">
      <c r="A23" s="105" t="s">
        <v>27</v>
      </c>
      <c r="B23" s="108">
        <v>214558382</v>
      </c>
      <c r="C23" s="108">
        <v>205751647</v>
      </c>
      <c r="D23" s="34"/>
      <c r="E23" s="44"/>
      <c r="F23" s="45"/>
      <c r="G23" s="46"/>
      <c r="H23" s="51"/>
    </row>
    <row r="24" spans="1:8" ht="18.75" customHeight="1">
      <c r="A24" s="105" t="s">
        <v>28</v>
      </c>
      <c r="B24" s="108">
        <v>30110531</v>
      </c>
      <c r="C24" s="108">
        <v>30059864</v>
      </c>
      <c r="D24" s="34"/>
      <c r="E24" s="44"/>
      <c r="F24" s="52"/>
      <c r="G24" s="53"/>
      <c r="H24" s="47"/>
    </row>
    <row r="25" spans="1:8" ht="18" customHeight="1">
      <c r="A25" s="105" t="s">
        <v>29</v>
      </c>
      <c r="B25" s="108">
        <v>7431409</v>
      </c>
      <c r="C25" s="108">
        <v>7255418</v>
      </c>
      <c r="D25" s="34"/>
      <c r="E25" s="44"/>
      <c r="F25" s="54"/>
      <c r="G25" s="55"/>
      <c r="H25" s="47"/>
    </row>
    <row r="26" spans="1:8" ht="18" customHeight="1">
      <c r="A26" s="105" t="s">
        <v>124</v>
      </c>
      <c r="B26" s="108">
        <v>10008742</v>
      </c>
      <c r="C26" s="108">
        <v>7709759</v>
      </c>
      <c r="D26" s="34"/>
      <c r="E26" s="44"/>
      <c r="F26" s="54"/>
      <c r="G26" s="55"/>
      <c r="H26" s="47"/>
    </row>
    <row r="27" spans="1:8" ht="19.5" customHeight="1">
      <c r="A27" s="105" t="s">
        <v>1</v>
      </c>
      <c r="B27" s="108">
        <f>9029+1734087+3914394</f>
        <v>5657510</v>
      </c>
      <c r="C27" s="108">
        <v>5294006</v>
      </c>
      <c r="D27" s="34"/>
      <c r="E27" s="44"/>
      <c r="F27" s="48"/>
      <c r="G27" s="56"/>
      <c r="H27" s="47"/>
    </row>
    <row r="28" spans="1:8" ht="18" customHeight="1">
      <c r="A28" s="106" t="s">
        <v>30</v>
      </c>
      <c r="B28" s="110">
        <f>SUM(B21:B27)</f>
        <v>291079264</v>
      </c>
      <c r="C28" s="110">
        <f>SUM(C21:C27)</f>
        <v>281211087</v>
      </c>
      <c r="D28" s="34"/>
      <c r="E28" s="44"/>
      <c r="F28" s="48"/>
      <c r="G28" s="57"/>
      <c r="H28" s="47"/>
    </row>
    <row r="29" spans="1:8" ht="15.75">
      <c r="A29" s="106" t="s">
        <v>31</v>
      </c>
      <c r="B29" s="110"/>
      <c r="C29" s="110"/>
      <c r="D29" s="34"/>
      <c r="E29" s="44"/>
      <c r="F29" s="58"/>
      <c r="G29" s="46"/>
      <c r="H29" s="47"/>
    </row>
    <row r="30" spans="1:8" ht="15.75">
      <c r="A30" s="105" t="s">
        <v>32</v>
      </c>
      <c r="B30" s="108">
        <v>127611241</v>
      </c>
      <c r="C30" s="108">
        <v>127611241</v>
      </c>
      <c r="D30" s="34"/>
      <c r="E30" s="44"/>
      <c r="F30" s="45"/>
      <c r="G30" s="46"/>
      <c r="H30" s="47"/>
    </row>
    <row r="31" spans="1:8" s="43" customFormat="1" ht="15.75">
      <c r="A31" s="105" t="s">
        <v>13</v>
      </c>
      <c r="B31" s="111">
        <v>-282520</v>
      </c>
      <c r="C31" s="111">
        <v>-282520</v>
      </c>
      <c r="D31" s="34"/>
      <c r="E31" s="44"/>
      <c r="F31" s="45"/>
      <c r="G31" s="46"/>
      <c r="H31" s="51"/>
    </row>
    <row r="32" spans="1:8" ht="15.75">
      <c r="A32" s="105" t="s">
        <v>3</v>
      </c>
      <c r="B32" s="108">
        <v>100</v>
      </c>
      <c r="C32" s="108">
        <v>100</v>
      </c>
      <c r="D32" s="34"/>
      <c r="E32" s="44"/>
      <c r="F32" s="45"/>
      <c r="G32" s="46"/>
      <c r="H32" s="47"/>
    </row>
    <row r="33" spans="1:8" s="43" customFormat="1" ht="15.75">
      <c r="A33" s="105" t="s">
        <v>33</v>
      </c>
      <c r="B33" s="108">
        <v>4380918</v>
      </c>
      <c r="C33" s="108">
        <v>4380918</v>
      </c>
      <c r="D33" s="34"/>
      <c r="E33" s="44"/>
      <c r="F33" s="45"/>
      <c r="G33" s="46"/>
      <c r="H33" s="51"/>
    </row>
    <row r="34" spans="1:8" ht="31.5">
      <c r="A34" s="105" t="s">
        <v>34</v>
      </c>
      <c r="B34" s="111">
        <v>-2899033</v>
      </c>
      <c r="C34" s="111">
        <v>-2412783</v>
      </c>
      <c r="D34" s="34"/>
      <c r="E34" s="44"/>
      <c r="F34" s="45"/>
      <c r="G34" s="46"/>
      <c r="H34" s="47"/>
    </row>
    <row r="35" spans="1:8" ht="23.25" customHeight="1">
      <c r="A35" s="105" t="s">
        <v>35</v>
      </c>
      <c r="B35" s="108">
        <v>3148407</v>
      </c>
      <c r="C35" s="108">
        <v>3157466</v>
      </c>
      <c r="D35" s="34"/>
      <c r="E35" s="44"/>
      <c r="F35" s="45"/>
      <c r="G35" s="46"/>
      <c r="H35" s="47"/>
    </row>
    <row r="36" spans="1:8" ht="18.75" customHeight="1">
      <c r="A36" s="105" t="s">
        <v>36</v>
      </c>
      <c r="B36" s="111">
        <v>-89839226</v>
      </c>
      <c r="C36" s="111">
        <v>-90382543</v>
      </c>
      <c r="D36" s="34"/>
      <c r="E36" s="44"/>
      <c r="F36" s="54"/>
      <c r="G36" s="55"/>
      <c r="H36" s="47"/>
    </row>
    <row r="37" spans="1:8" ht="18.75" customHeight="1">
      <c r="A37" s="106" t="s">
        <v>37</v>
      </c>
      <c r="B37" s="110">
        <f>SUM(B30:B36)</f>
        <v>42119887</v>
      </c>
      <c r="C37" s="110">
        <f>SUM(C30:C36)</f>
        <v>42071879</v>
      </c>
      <c r="D37" s="34"/>
      <c r="E37" s="44"/>
      <c r="F37" s="59"/>
      <c r="G37" s="46"/>
      <c r="H37" s="47"/>
    </row>
    <row r="38" spans="1:8" ht="18.75" customHeight="1">
      <c r="A38" s="106" t="s">
        <v>38</v>
      </c>
      <c r="B38" s="110">
        <f>SUM(B28+B37)</f>
        <v>333199151</v>
      </c>
      <c r="C38" s="110">
        <f>SUM(C28+C37)</f>
        <v>323282966</v>
      </c>
      <c r="D38" s="34"/>
      <c r="E38" s="44"/>
      <c r="F38" s="59"/>
      <c r="G38" s="46"/>
      <c r="H38" s="47"/>
    </row>
    <row r="39" spans="1:8" s="43" customFormat="1" ht="15.75">
      <c r="A39" s="97"/>
      <c r="B39" s="98"/>
      <c r="C39" s="99">
        <v>0</v>
      </c>
      <c r="E39" s="51"/>
      <c r="F39" s="60"/>
      <c r="G39" s="46"/>
      <c r="H39" s="51"/>
    </row>
    <row r="40" spans="1:8" s="43" customFormat="1" ht="15.75">
      <c r="A40" s="100" t="s">
        <v>15</v>
      </c>
      <c r="B40" s="101" t="s">
        <v>15</v>
      </c>
      <c r="C40" s="99"/>
      <c r="E40" s="51"/>
      <c r="F40" s="52"/>
      <c r="G40" s="53"/>
      <c r="H40" s="51"/>
    </row>
    <row r="41" spans="1:8" s="43" customFormat="1" ht="15.75">
      <c r="A41" s="102" t="s">
        <v>15</v>
      </c>
      <c r="B41" s="101" t="s">
        <v>15</v>
      </c>
      <c r="C41" s="99"/>
      <c r="E41" s="51"/>
      <c r="F41" s="52"/>
      <c r="G41" s="53"/>
      <c r="H41" s="51"/>
    </row>
    <row r="42" spans="1:8" s="43" customFormat="1" ht="15.75">
      <c r="A42" s="103"/>
      <c r="B42" s="104"/>
      <c r="C42" s="99"/>
      <c r="E42" s="51"/>
      <c r="F42" s="52"/>
      <c r="G42" s="53"/>
      <c r="H42" s="51"/>
    </row>
    <row r="43" spans="1:8" ht="15.75">
      <c r="A43" s="208" t="s">
        <v>129</v>
      </c>
      <c r="B43" s="208"/>
      <c r="C43" s="208"/>
      <c r="E43" s="47"/>
      <c r="F43" s="45"/>
      <c r="G43" s="46"/>
      <c r="H43" s="47"/>
    </row>
    <row r="44" spans="1:8" ht="15.75">
      <c r="A44" s="18"/>
      <c r="B44" s="18"/>
      <c r="C44" s="18"/>
      <c r="E44" s="47"/>
      <c r="F44" s="45"/>
      <c r="G44" s="46"/>
      <c r="H44" s="47"/>
    </row>
    <row r="45" spans="1:8" ht="15.75">
      <c r="A45" s="19"/>
      <c r="B45" s="20"/>
      <c r="C45" s="20"/>
      <c r="E45" s="47"/>
      <c r="F45" s="54"/>
      <c r="G45" s="55"/>
      <c r="H45" s="47"/>
    </row>
    <row r="46" spans="1:8" ht="15.75">
      <c r="A46" s="208" t="s">
        <v>130</v>
      </c>
      <c r="B46" s="208"/>
      <c r="C46" s="208"/>
      <c r="E46" s="47"/>
      <c r="F46" s="52"/>
      <c r="G46" s="53"/>
      <c r="H46" s="47"/>
    </row>
    <row r="47" spans="1:8" ht="15.75">
      <c r="A47" s="18"/>
      <c r="B47" s="36"/>
      <c r="C47" s="18"/>
      <c r="E47" s="47"/>
      <c r="F47" s="47"/>
      <c r="G47" s="47"/>
      <c r="H47" s="47"/>
    </row>
    <row r="48" spans="1:8" ht="15.75">
      <c r="A48" s="18"/>
      <c r="B48" s="36"/>
      <c r="C48" s="18"/>
      <c r="E48" s="47"/>
      <c r="F48" s="47"/>
      <c r="G48" s="47"/>
      <c r="H48" s="47"/>
    </row>
    <row r="49" spans="1:3" ht="15.75">
      <c r="A49" s="204" t="s">
        <v>15</v>
      </c>
      <c r="B49" s="204"/>
      <c r="C49" s="204"/>
    </row>
    <row r="50" spans="1:2" ht="14.25">
      <c r="A50" s="28"/>
      <c r="B50" s="29"/>
    </row>
    <row r="51" spans="1:2" ht="14.25">
      <c r="A51" s="28"/>
      <c r="B51" s="29"/>
    </row>
    <row r="52" spans="1:2" ht="14.25">
      <c r="A52" s="28"/>
      <c r="B52" s="29"/>
    </row>
    <row r="53" spans="1:8" s="30" customFormat="1" ht="14.25">
      <c r="A53" s="28"/>
      <c r="B53" s="29"/>
      <c r="D53" s="27"/>
      <c r="E53" s="27"/>
      <c r="F53" s="27"/>
      <c r="G53" s="27"/>
      <c r="H53" s="27"/>
    </row>
    <row r="54" spans="1:8" s="30" customFormat="1" ht="14.25">
      <c r="A54" s="28"/>
      <c r="B54" s="29"/>
      <c r="D54" s="27"/>
      <c r="E54" s="27"/>
      <c r="F54" s="27"/>
      <c r="G54" s="27"/>
      <c r="H54" s="27"/>
    </row>
  </sheetData>
  <sheetProtection/>
  <mergeCells count="7">
    <mergeCell ref="A4:C4"/>
    <mergeCell ref="A49:C49"/>
    <mergeCell ref="A8:A9"/>
    <mergeCell ref="A5:B5"/>
    <mergeCell ref="A7:C7"/>
    <mergeCell ref="A43:C43"/>
    <mergeCell ref="A46:C46"/>
  </mergeCells>
  <printOptions/>
  <pageMargins left="0.7480314960629921" right="0.7480314960629921" top="0.5511811023622047" bottom="0.6299212598425197" header="0.2755905511811024" footer="0.2362204724409449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4:E55"/>
  <sheetViews>
    <sheetView view="pageBreakPreview" zoomScaleSheetLayoutView="100" zoomScalePageLayoutView="0" workbookViewId="0" topLeftCell="A29">
      <selection activeCell="F39" sqref="F39"/>
    </sheetView>
  </sheetViews>
  <sheetFormatPr defaultColWidth="9.25390625" defaultRowHeight="12.75"/>
  <cols>
    <col min="1" max="1" width="55.875" style="10" customWidth="1"/>
    <col min="2" max="2" width="21.00390625" style="13" customWidth="1"/>
    <col min="3" max="3" width="22.00390625" style="13" customWidth="1"/>
    <col min="4" max="16384" width="9.25390625" style="13" customWidth="1"/>
  </cols>
  <sheetData>
    <row r="4" spans="1:3" ht="21.75" customHeight="1">
      <c r="A4" s="209" t="s">
        <v>53</v>
      </c>
      <c r="B4" s="209"/>
      <c r="C4" s="209"/>
    </row>
    <row r="5" spans="1:3" s="12" customFormat="1" ht="63.75" customHeight="1">
      <c r="A5" s="210" t="s">
        <v>136</v>
      </c>
      <c r="B5" s="210"/>
      <c r="C5" s="210"/>
    </row>
    <row r="6" spans="1:3" s="12" customFormat="1" ht="14.25">
      <c r="A6" s="14"/>
      <c r="B6" s="113"/>
      <c r="C6" s="174"/>
    </row>
    <row r="7" spans="1:3" s="12" customFormat="1" ht="15.75">
      <c r="A7" s="207" t="s">
        <v>123</v>
      </c>
      <c r="B7" s="207"/>
      <c r="C7" s="207"/>
    </row>
    <row r="8" spans="1:3" ht="57">
      <c r="A8" s="66"/>
      <c r="B8" s="114" t="s">
        <v>143</v>
      </c>
      <c r="C8" s="114" t="s">
        <v>144</v>
      </c>
    </row>
    <row r="9" spans="1:4" ht="15.75">
      <c r="A9" s="118" t="s">
        <v>15</v>
      </c>
      <c r="B9" s="96"/>
      <c r="C9" s="175"/>
      <c r="D9" s="16"/>
    </row>
    <row r="10" spans="1:4" ht="15.75">
      <c r="A10" s="119" t="s">
        <v>5</v>
      </c>
      <c r="B10" s="108">
        <f>4749638+497858+53135+147128+12789</f>
        <v>5460548</v>
      </c>
      <c r="C10" s="107">
        <v>5042571</v>
      </c>
      <c r="D10" s="16"/>
    </row>
    <row r="11" spans="1:4" s="15" customFormat="1" ht="15.75">
      <c r="A11" s="119" t="s">
        <v>6</v>
      </c>
      <c r="B11" s="122">
        <f>-74470-2579190-604492-175992-560292</f>
        <v>-3994436</v>
      </c>
      <c r="C11" s="123">
        <v>-3662505</v>
      </c>
      <c r="D11" s="16"/>
    </row>
    <row r="12" spans="1:4" s="15" customFormat="1" ht="15.75">
      <c r="A12" s="118" t="s">
        <v>7</v>
      </c>
      <c r="B12" s="109">
        <f>SUM(B10:B11)</f>
        <v>1466112</v>
      </c>
      <c r="C12" s="109">
        <f>SUM(C10:C11)</f>
        <v>1380066</v>
      </c>
      <c r="D12" s="16"/>
    </row>
    <row r="13" spans="1:4" s="15" customFormat="1" ht="15.75">
      <c r="A13" s="119" t="s">
        <v>40</v>
      </c>
      <c r="B13" s="107">
        <v>955287</v>
      </c>
      <c r="C13" s="107">
        <v>788926</v>
      </c>
      <c r="D13" s="16"/>
    </row>
    <row r="14" spans="1:4" ht="15.75">
      <c r="A14" s="119" t="s">
        <v>41</v>
      </c>
      <c r="B14" s="123">
        <v>-55374</v>
      </c>
      <c r="C14" s="123">
        <v>-54626</v>
      </c>
      <c r="D14" s="16"/>
    </row>
    <row r="15" spans="1:4" ht="15.75">
      <c r="A15" s="118" t="s">
        <v>42</v>
      </c>
      <c r="B15" s="109">
        <f>SUM(B13:B14)</f>
        <v>899913</v>
      </c>
      <c r="C15" s="109">
        <f>SUM(C13:C14)</f>
        <v>734300</v>
      </c>
      <c r="D15" s="16"/>
    </row>
    <row r="16" spans="1:4" ht="63">
      <c r="A16" s="119" t="s">
        <v>43</v>
      </c>
      <c r="B16" s="123">
        <v>224136</v>
      </c>
      <c r="C16" s="123">
        <v>279461</v>
      </c>
      <c r="D16" s="16"/>
    </row>
    <row r="17" spans="1:4" ht="15.75">
      <c r="A17" s="120" t="s">
        <v>44</v>
      </c>
      <c r="B17" s="123">
        <f>252871+136005</f>
        <v>388876</v>
      </c>
      <c r="C17" s="123">
        <v>-367001</v>
      </c>
      <c r="D17" s="16"/>
    </row>
    <row r="18" spans="1:4" s="15" customFormat="1" ht="31.5">
      <c r="A18" s="119" t="s">
        <v>45</v>
      </c>
      <c r="B18" s="123">
        <v>-22544</v>
      </c>
      <c r="C18" s="123">
        <v>-21649</v>
      </c>
      <c r="D18" s="16"/>
    </row>
    <row r="19" spans="1:4" s="15" customFormat="1" ht="15.75">
      <c r="A19" s="119" t="s">
        <v>111</v>
      </c>
      <c r="B19" s="123">
        <f>933102-333089</f>
        <v>600013</v>
      </c>
      <c r="C19" s="123">
        <v>-108183</v>
      </c>
      <c r="D19" s="16"/>
    </row>
    <row r="20" spans="1:4" s="15" customFormat="1" ht="15.75">
      <c r="A20" s="119" t="s">
        <v>46</v>
      </c>
      <c r="B20" s="107">
        <f>172840</f>
        <v>172840</v>
      </c>
      <c r="C20" s="123">
        <v>239358</v>
      </c>
      <c r="D20" s="16"/>
    </row>
    <row r="21" spans="1:4" ht="15.75">
      <c r="A21" s="118" t="s">
        <v>47</v>
      </c>
      <c r="B21" s="124">
        <f>SUM(B12,B15,B16:B20)</f>
        <v>3729346</v>
      </c>
      <c r="C21" s="109">
        <f>SUM(C12,C15,C16:C20)</f>
        <v>2136352</v>
      </c>
      <c r="D21" s="16"/>
    </row>
    <row r="22" spans="1:4" ht="15.75" customHeight="1">
      <c r="A22" s="119" t="s">
        <v>48</v>
      </c>
      <c r="B22" s="123">
        <f>-231678-349447+773</f>
        <v>-580352</v>
      </c>
      <c r="C22" s="123">
        <v>907074</v>
      </c>
      <c r="D22" s="16"/>
    </row>
    <row r="23" spans="1:4" ht="15.75">
      <c r="A23" s="119" t="s">
        <v>49</v>
      </c>
      <c r="B23" s="123">
        <v>-1254420</v>
      </c>
      <c r="C23" s="123">
        <v>-1475800</v>
      </c>
      <c r="D23" s="16"/>
    </row>
    <row r="24" spans="1:4" ht="31.5">
      <c r="A24" s="119" t="s">
        <v>50</v>
      </c>
      <c r="B24" s="123">
        <f>-80857-161402-1149139</f>
        <v>-1391398</v>
      </c>
      <c r="C24" s="123">
        <v>-1465534</v>
      </c>
      <c r="D24" s="16"/>
    </row>
    <row r="25" spans="1:4" ht="15.75">
      <c r="A25" s="118" t="s">
        <v>51</v>
      </c>
      <c r="B25" s="124">
        <f>SUM(B21,B22:B24)</f>
        <v>503176</v>
      </c>
      <c r="C25" s="124">
        <f>SUM(C21,C22:C24)</f>
        <v>102092</v>
      </c>
      <c r="D25" s="16"/>
    </row>
    <row r="26" spans="1:4" ht="15.75">
      <c r="A26" s="119" t="s">
        <v>52</v>
      </c>
      <c r="B26" s="122">
        <v>-4008</v>
      </c>
      <c r="C26" s="123">
        <v>-1375</v>
      </c>
      <c r="D26" s="16"/>
    </row>
    <row r="27" spans="1:4" ht="15.75">
      <c r="A27" s="121" t="s">
        <v>146</v>
      </c>
      <c r="B27" s="125">
        <f>SUM(B25:B26)</f>
        <v>499168</v>
      </c>
      <c r="C27" s="124">
        <f>SUM(C25:C26)</f>
        <v>100717</v>
      </c>
      <c r="D27" s="16"/>
    </row>
    <row r="28" spans="1:4" ht="15.75" customHeight="1">
      <c r="A28" s="121"/>
      <c r="B28" s="110"/>
      <c r="C28" s="109"/>
      <c r="D28" s="16"/>
    </row>
    <row r="29" spans="1:4" s="32" customFormat="1" ht="15.75" customHeight="1">
      <c r="A29" s="121" t="s">
        <v>112</v>
      </c>
      <c r="B29" s="110"/>
      <c r="C29" s="109"/>
      <c r="D29" s="159"/>
    </row>
    <row r="30" spans="1:4" s="32" customFormat="1" ht="15.75" customHeight="1">
      <c r="A30" s="160" t="s">
        <v>113</v>
      </c>
      <c r="B30" s="108">
        <f>SUM(B27)</f>
        <v>499168</v>
      </c>
      <c r="C30" s="123">
        <v>97523</v>
      </c>
      <c r="D30" s="159"/>
    </row>
    <row r="31" spans="1:4" s="32" customFormat="1" ht="15.75" customHeight="1">
      <c r="A31" s="160" t="s">
        <v>114</v>
      </c>
      <c r="B31" s="123">
        <v>0</v>
      </c>
      <c r="C31" s="122">
        <v>3194</v>
      </c>
      <c r="D31" s="159"/>
    </row>
    <row r="32" spans="1:4" s="32" customFormat="1" ht="15.75" customHeight="1">
      <c r="A32" s="121"/>
      <c r="B32" s="110">
        <f>SUM(B30:B31)</f>
        <v>499168</v>
      </c>
      <c r="C32" s="124">
        <f>SUM(C30:C31)</f>
        <v>100717</v>
      </c>
      <c r="D32" s="159"/>
    </row>
    <row r="33" spans="1:4" s="32" customFormat="1" ht="15.75" customHeight="1">
      <c r="A33" s="121"/>
      <c r="B33" s="110"/>
      <c r="C33" s="109"/>
      <c r="D33" s="159"/>
    </row>
    <row r="34" spans="1:4" s="161" customFormat="1" ht="31.5">
      <c r="A34" s="93" t="s">
        <v>115</v>
      </c>
      <c r="B34" s="109"/>
      <c r="C34" s="109"/>
      <c r="D34" s="159"/>
    </row>
    <row r="35" spans="1:4" s="161" customFormat="1" ht="47.25">
      <c r="A35" s="167" t="s">
        <v>54</v>
      </c>
      <c r="B35" s="109"/>
      <c r="C35" s="109"/>
      <c r="D35" s="159"/>
    </row>
    <row r="36" spans="1:4" s="161" customFormat="1" ht="31.5">
      <c r="A36" s="168" t="s">
        <v>116</v>
      </c>
      <c r="B36" s="109"/>
      <c r="C36" s="109"/>
      <c r="D36" s="159"/>
    </row>
    <row r="37" spans="1:4" s="161" customFormat="1" ht="15.75">
      <c r="A37" s="169" t="s">
        <v>117</v>
      </c>
      <c r="B37" s="123">
        <v>-507644</v>
      </c>
      <c r="C37" s="123">
        <v>343811</v>
      </c>
      <c r="D37" s="159"/>
    </row>
    <row r="38" spans="1:4" s="161" customFormat="1" ht="31.5">
      <c r="A38" s="169" t="s">
        <v>118</v>
      </c>
      <c r="B38" s="123">
        <v>21394</v>
      </c>
      <c r="C38" s="123">
        <v>10527</v>
      </c>
      <c r="D38" s="159"/>
    </row>
    <row r="39" spans="1:4" s="161" customFormat="1" ht="47.25">
      <c r="A39" s="167" t="s">
        <v>56</v>
      </c>
      <c r="B39" s="124">
        <f>SUM(B37:B38)</f>
        <v>-486250</v>
      </c>
      <c r="C39" s="124">
        <f>SUM(C37:C38)</f>
        <v>354338</v>
      </c>
      <c r="D39" s="159"/>
    </row>
    <row r="40" spans="1:4" s="161" customFormat="1" ht="15.75">
      <c r="A40" s="170" t="s">
        <v>132</v>
      </c>
      <c r="B40" s="124">
        <f>SUM(B39)</f>
        <v>-486250</v>
      </c>
      <c r="C40" s="124">
        <f>SUM(C39)</f>
        <v>354338</v>
      </c>
      <c r="D40" s="159"/>
    </row>
    <row r="41" spans="1:4" s="161" customFormat="1" ht="15.75">
      <c r="A41" s="170" t="s">
        <v>133</v>
      </c>
      <c r="B41" s="124">
        <f>SUM(B32+B40)</f>
        <v>12918</v>
      </c>
      <c r="C41" s="124">
        <f>SUM(C32+C40)</f>
        <v>455055</v>
      </c>
      <c r="D41" s="159"/>
    </row>
    <row r="42" spans="1:4" s="32" customFormat="1" ht="15.75" customHeight="1">
      <c r="A42" s="170"/>
      <c r="B42" s="109"/>
      <c r="C42" s="109"/>
      <c r="D42" s="159"/>
    </row>
    <row r="43" spans="1:4" s="32" customFormat="1" ht="15.75" customHeight="1">
      <c r="A43" s="170" t="s">
        <v>119</v>
      </c>
      <c r="B43" s="109"/>
      <c r="C43" s="109"/>
      <c r="D43" s="159"/>
    </row>
    <row r="44" spans="1:4" s="32" customFormat="1" ht="15.75" customHeight="1">
      <c r="A44" s="171" t="s">
        <v>113</v>
      </c>
      <c r="B44" s="107">
        <f>SUM(B41-B45)</f>
        <v>12918</v>
      </c>
      <c r="C44" s="108">
        <f>SUM(C41-C45)</f>
        <v>451982</v>
      </c>
      <c r="D44" s="159"/>
    </row>
    <row r="45" spans="1:4" s="32" customFormat="1" ht="15.75" customHeight="1">
      <c r="A45" s="171" t="s">
        <v>114</v>
      </c>
      <c r="B45" s="123">
        <v>0</v>
      </c>
      <c r="C45" s="123">
        <v>3073</v>
      </c>
      <c r="D45" s="159"/>
    </row>
    <row r="46" spans="1:4" s="161" customFormat="1" ht="15.75">
      <c r="A46" s="172" t="s">
        <v>120</v>
      </c>
      <c r="B46" s="124">
        <f>SUM(B44:B45)</f>
        <v>12918</v>
      </c>
      <c r="C46" s="110">
        <f>SUM(C44:C45)</f>
        <v>455055</v>
      </c>
      <c r="D46" s="159"/>
    </row>
    <row r="47" spans="1:4" s="161" customFormat="1" ht="31.5">
      <c r="A47" s="172" t="s">
        <v>57</v>
      </c>
      <c r="B47" s="173">
        <f>SUM(B30/10526030)*1000</f>
        <v>47.42224751402001</v>
      </c>
      <c r="C47" s="186">
        <f>SUM(C30/10526030)*1000</f>
        <v>9.264936543027144</v>
      </c>
      <c r="D47" s="159"/>
    </row>
    <row r="48" spans="1:3" s="10" customFormat="1" ht="15.75">
      <c r="A48" s="115"/>
      <c r="B48" s="115"/>
      <c r="C48" s="187" t="s">
        <v>15</v>
      </c>
    </row>
    <row r="49" spans="1:3" s="17" customFormat="1" ht="15.75">
      <c r="A49" s="116"/>
      <c r="B49" s="117"/>
      <c r="C49" s="176"/>
    </row>
    <row r="50" spans="1:3" s="27" customFormat="1" ht="15.75" customHeight="1">
      <c r="A50" s="208" t="s">
        <v>129</v>
      </c>
      <c r="B50" s="208"/>
      <c r="C50" s="208"/>
    </row>
    <row r="51" spans="1:3" s="27" customFormat="1" ht="15.75">
      <c r="A51" s="18"/>
      <c r="B51" s="18"/>
      <c r="C51" s="18"/>
    </row>
    <row r="52" spans="1:5" s="27" customFormat="1" ht="15.75" customHeight="1">
      <c r="A52" s="19"/>
      <c r="B52" s="20"/>
      <c r="C52" s="20"/>
      <c r="E52" s="31"/>
    </row>
    <row r="53" spans="1:5" s="27" customFormat="1" ht="15.75" customHeight="1">
      <c r="A53" s="208" t="s">
        <v>130</v>
      </c>
      <c r="B53" s="208"/>
      <c r="C53" s="208"/>
      <c r="E53" s="31"/>
    </row>
    <row r="54" spans="1:5" s="32" customFormat="1" ht="19.5" customHeight="1">
      <c r="A54" s="18"/>
      <c r="B54" s="36"/>
      <c r="C54" s="18"/>
      <c r="E54" s="33"/>
    </row>
    <row r="55" spans="1:3" ht="15.75">
      <c r="A55" s="204" t="s">
        <v>15</v>
      </c>
      <c r="B55" s="204"/>
      <c r="C55" s="204"/>
    </row>
  </sheetData>
  <sheetProtection/>
  <mergeCells count="6">
    <mergeCell ref="A55:C55"/>
    <mergeCell ref="A53:C53"/>
    <mergeCell ref="A50:C50"/>
    <mergeCell ref="A4:C4"/>
    <mergeCell ref="A5:C5"/>
    <mergeCell ref="A7:C7"/>
  </mergeCells>
  <printOptions/>
  <pageMargins left="0.7480314960629921" right="0.7480314960629921" top="0.53" bottom="0.5" header="0.26" footer="0.32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59"/>
  <sheetViews>
    <sheetView tabSelected="1" zoomScalePageLayoutView="0" workbookViewId="0" topLeftCell="A1">
      <selection activeCell="G45" sqref="G45"/>
    </sheetView>
  </sheetViews>
  <sheetFormatPr defaultColWidth="9.25390625" defaultRowHeight="12.75"/>
  <cols>
    <col min="1" max="1" width="73.375" style="27" customWidth="1"/>
    <col min="2" max="2" width="16.875" style="32" customWidth="1"/>
    <col min="3" max="3" width="18.25390625" style="32" customWidth="1"/>
    <col min="4" max="16384" width="9.25390625" style="147" customWidth="1"/>
  </cols>
  <sheetData>
    <row r="1" ht="14.25" customHeight="1"/>
    <row r="2" ht="13.5" customHeight="1"/>
    <row r="4" spans="1:3" ht="18.75">
      <c r="A4" s="211" t="s">
        <v>10</v>
      </c>
      <c r="B4" s="211"/>
      <c r="C4" s="211"/>
    </row>
    <row r="5" spans="1:3" s="148" customFormat="1" ht="30.75" customHeight="1">
      <c r="A5" s="203" t="s">
        <v>137</v>
      </c>
      <c r="B5" s="203"/>
      <c r="C5" s="203"/>
    </row>
    <row r="6" spans="1:3" s="42" customFormat="1" ht="14.25">
      <c r="A6" s="37"/>
      <c r="B6" s="38"/>
      <c r="C6" s="35"/>
    </row>
    <row r="7" spans="1:3" s="148" customFormat="1" ht="15.75">
      <c r="A7" s="207" t="s">
        <v>123</v>
      </c>
      <c r="B7" s="207"/>
      <c r="C7" s="207"/>
    </row>
    <row r="8" spans="1:3" ht="71.25">
      <c r="A8" s="64"/>
      <c r="B8" s="114" t="s">
        <v>140</v>
      </c>
      <c r="C8" s="114" t="s">
        <v>148</v>
      </c>
    </row>
    <row r="9" spans="1:4" ht="18.75" customHeight="1">
      <c r="A9" s="64" t="s">
        <v>58</v>
      </c>
      <c r="B9" s="149"/>
      <c r="C9" s="149"/>
      <c r="D9" s="150"/>
    </row>
    <row r="10" spans="1:4" ht="12.75">
      <c r="A10" s="62" t="s">
        <v>59</v>
      </c>
      <c r="B10" s="151">
        <v>3985316</v>
      </c>
      <c r="C10" s="151">
        <v>6258655</v>
      </c>
      <c r="D10" s="150"/>
    </row>
    <row r="11" spans="1:4" s="153" customFormat="1" ht="12.75">
      <c r="A11" s="136" t="s">
        <v>60</v>
      </c>
      <c r="B11" s="152">
        <v>-3636682</v>
      </c>
      <c r="C11" s="152">
        <v>-3820373</v>
      </c>
      <c r="D11" s="150"/>
    </row>
    <row r="12" spans="1:4" s="153" customFormat="1" ht="12.75">
      <c r="A12" s="136" t="s">
        <v>61</v>
      </c>
      <c r="B12" s="151">
        <v>932302</v>
      </c>
      <c r="C12" s="151">
        <v>784362</v>
      </c>
      <c r="D12" s="150"/>
    </row>
    <row r="13" spans="1:4" s="153" customFormat="1" ht="12.75">
      <c r="A13" s="136" t="s">
        <v>62</v>
      </c>
      <c r="B13" s="152">
        <v>-90217</v>
      </c>
      <c r="C13" s="152">
        <v>-114568</v>
      </c>
      <c r="D13" s="150"/>
    </row>
    <row r="14" spans="1:4" ht="37.5" customHeight="1">
      <c r="A14" s="136" t="s">
        <v>63</v>
      </c>
      <c r="B14" s="152">
        <v>224136</v>
      </c>
      <c r="C14" s="152">
        <v>538354</v>
      </c>
      <c r="D14" s="150"/>
    </row>
    <row r="15" spans="1:4" ht="12.75">
      <c r="A15" s="136" t="s">
        <v>64</v>
      </c>
      <c r="B15" s="151">
        <v>252871</v>
      </c>
      <c r="C15" s="152">
        <v>257169</v>
      </c>
      <c r="D15" s="150"/>
    </row>
    <row r="16" spans="1:4" ht="12.75">
      <c r="A16" s="136" t="s">
        <v>65</v>
      </c>
      <c r="B16" s="152">
        <v>772853</v>
      </c>
      <c r="C16" s="152">
        <v>63330</v>
      </c>
      <c r="D16" s="150"/>
    </row>
    <row r="17" spans="1:4" ht="12.75">
      <c r="A17" s="136" t="s">
        <v>66</v>
      </c>
      <c r="B17" s="152">
        <v>-1254420</v>
      </c>
      <c r="C17" s="152">
        <v>-1355220</v>
      </c>
      <c r="D17" s="150"/>
    </row>
    <row r="18" spans="1:4" s="153" customFormat="1" ht="16.5" customHeight="1">
      <c r="A18" s="136" t="s">
        <v>67</v>
      </c>
      <c r="B18" s="152">
        <v>-1149140</v>
      </c>
      <c r="C18" s="152">
        <v>-872711</v>
      </c>
      <c r="D18" s="150"/>
    </row>
    <row r="19" spans="1:4" s="153" customFormat="1" ht="16.5" customHeight="1">
      <c r="A19" s="137" t="s">
        <v>68</v>
      </c>
      <c r="B19" s="154" t="s">
        <v>15</v>
      </c>
      <c r="C19" s="154" t="s">
        <v>15</v>
      </c>
      <c r="D19" s="150"/>
    </row>
    <row r="20" spans="1:4" ht="25.5">
      <c r="A20" s="136" t="s">
        <v>18</v>
      </c>
      <c r="B20" s="152">
        <v>200171</v>
      </c>
      <c r="C20" s="152">
        <f>-1260078-538354</f>
        <v>-1798432</v>
      </c>
      <c r="D20" s="150"/>
    </row>
    <row r="21" spans="1:4" ht="16.5" customHeight="1">
      <c r="A21" s="136" t="s">
        <v>20</v>
      </c>
      <c r="B21" s="152">
        <v>2244759</v>
      </c>
      <c r="C21" s="152">
        <v>-4851865</v>
      </c>
      <c r="D21" s="150"/>
    </row>
    <row r="22" spans="1:4" ht="16.5" customHeight="1">
      <c r="A22" s="136" t="s">
        <v>21</v>
      </c>
      <c r="B22" s="152">
        <v>3117696</v>
      </c>
      <c r="C22" s="152">
        <v>-7715349</v>
      </c>
      <c r="D22" s="150"/>
    </row>
    <row r="23" spans="1:4" ht="16.5" customHeight="1">
      <c r="A23" s="136" t="s">
        <v>0</v>
      </c>
      <c r="B23" s="152">
        <v>488207</v>
      </c>
      <c r="C23" s="152">
        <v>3302820</v>
      </c>
      <c r="D23" s="150"/>
    </row>
    <row r="24" spans="1:4" ht="16.5" customHeight="1">
      <c r="A24" s="137"/>
      <c r="B24" s="151"/>
      <c r="C24" s="151" t="s">
        <v>15</v>
      </c>
      <c r="D24" s="150"/>
    </row>
    <row r="25" spans="1:4" ht="16.5" customHeight="1">
      <c r="A25" s="137" t="s">
        <v>69</v>
      </c>
      <c r="B25" s="154" t="s">
        <v>15</v>
      </c>
      <c r="C25" s="155" t="s">
        <v>15</v>
      </c>
      <c r="D25" s="150"/>
    </row>
    <row r="26" spans="1:4" ht="12.75">
      <c r="A26" s="136" t="s">
        <v>12</v>
      </c>
      <c r="B26" s="152">
        <v>-646706</v>
      </c>
      <c r="C26" s="152">
        <v>2958850</v>
      </c>
      <c r="D26" s="150"/>
    </row>
    <row r="27" spans="1:4" ht="16.5" customHeight="1">
      <c r="A27" s="138" t="s">
        <v>26</v>
      </c>
      <c r="B27" s="152">
        <v>-1180997</v>
      </c>
      <c r="C27" s="152">
        <v>2968624</v>
      </c>
      <c r="D27" s="150"/>
    </row>
    <row r="28" spans="1:4" ht="12.75">
      <c r="A28" s="138" t="s">
        <v>27</v>
      </c>
      <c r="B28" s="152">
        <v>8558966</v>
      </c>
      <c r="C28" s="152">
        <v>-3519325</v>
      </c>
      <c r="D28" s="150"/>
    </row>
    <row r="29" spans="1:4" ht="12.75">
      <c r="A29" s="138" t="s">
        <v>127</v>
      </c>
      <c r="B29" s="152">
        <v>2298983</v>
      </c>
      <c r="C29" s="152">
        <v>-997342</v>
      </c>
      <c r="D29" s="150"/>
    </row>
    <row r="30" spans="1:4" ht="16.5" customHeight="1">
      <c r="A30" s="136" t="s">
        <v>1</v>
      </c>
      <c r="B30" s="152">
        <v>416298</v>
      </c>
      <c r="C30" s="152">
        <f>-470806+997342</f>
        <v>526536</v>
      </c>
      <c r="D30" s="150"/>
    </row>
    <row r="31" spans="1:6" ht="25.5">
      <c r="A31" s="137" t="s">
        <v>70</v>
      </c>
      <c r="B31" s="155">
        <f>SUM(B10:B30)</f>
        <v>15534396</v>
      </c>
      <c r="C31" s="155">
        <f>SUM(C10:C30)</f>
        <v>-7386485</v>
      </c>
      <c r="D31" s="150"/>
      <c r="F31" s="32"/>
    </row>
    <row r="32" spans="1:6" ht="12.75">
      <c r="A32" s="136" t="s">
        <v>71</v>
      </c>
      <c r="B32" s="155">
        <v>0</v>
      </c>
      <c r="C32" s="152">
        <v>0</v>
      </c>
      <c r="D32" s="150"/>
      <c r="F32" s="32"/>
    </row>
    <row r="33" spans="1:4" ht="25.5">
      <c r="A33" s="137" t="s">
        <v>134</v>
      </c>
      <c r="B33" s="155">
        <f>SUM(B31:B32)</f>
        <v>15534396</v>
      </c>
      <c r="C33" s="155">
        <f>SUM(C31:C32)</f>
        <v>-7386485</v>
      </c>
      <c r="D33" s="150"/>
    </row>
    <row r="34" spans="1:4" ht="29.25" customHeight="1">
      <c r="A34" s="137" t="s">
        <v>73</v>
      </c>
      <c r="B34" s="151"/>
      <c r="C34" s="152" t="s">
        <v>15</v>
      </c>
      <c r="D34" s="150"/>
    </row>
    <row r="35" spans="1:4" ht="12.75">
      <c r="A35" s="136" t="s">
        <v>74</v>
      </c>
      <c r="B35" s="152">
        <v>856989</v>
      </c>
      <c r="C35" s="152">
        <v>642077</v>
      </c>
      <c r="D35" s="150"/>
    </row>
    <row r="36" spans="1:4" ht="12.75">
      <c r="A36" s="136" t="s">
        <v>75</v>
      </c>
      <c r="B36" s="152">
        <v>489184</v>
      </c>
      <c r="C36" s="151">
        <v>1492895</v>
      </c>
      <c r="D36" s="150"/>
    </row>
    <row r="37" spans="1:4" ht="12.75">
      <c r="A37" s="136" t="s">
        <v>147</v>
      </c>
      <c r="B37" s="152">
        <v>0</v>
      </c>
      <c r="C37" s="152">
        <v>-200000</v>
      </c>
      <c r="D37" s="150"/>
    </row>
    <row r="38" spans="1:4" ht="12.75">
      <c r="A38" s="136" t="s">
        <v>110</v>
      </c>
      <c r="B38" s="152">
        <v>131860</v>
      </c>
      <c r="C38" s="152">
        <v>-34016</v>
      </c>
      <c r="D38" s="150"/>
    </row>
    <row r="39" spans="1:4" s="153" customFormat="1" ht="25.5">
      <c r="A39" s="137" t="s">
        <v>78</v>
      </c>
      <c r="B39" s="155">
        <f>SUM(B35:B38)</f>
        <v>1478033</v>
      </c>
      <c r="C39" s="155">
        <f>SUM(C35:C38)</f>
        <v>1900956</v>
      </c>
      <c r="D39" s="150"/>
    </row>
    <row r="40" spans="1:4" ht="12.75">
      <c r="A40" s="137"/>
      <c r="B40" s="156"/>
      <c r="C40" s="156"/>
      <c r="D40" s="150"/>
    </row>
    <row r="41" spans="1:4" ht="12.75">
      <c r="A41" s="137" t="s">
        <v>79</v>
      </c>
      <c r="B41" s="151"/>
      <c r="C41" s="151" t="s">
        <v>15</v>
      </c>
      <c r="D41" s="150"/>
    </row>
    <row r="42" spans="1:4" ht="16.5" customHeight="1">
      <c r="A42" s="136" t="s">
        <v>81</v>
      </c>
      <c r="B42" s="152">
        <v>-175991</v>
      </c>
      <c r="C42" s="152">
        <v>0</v>
      </c>
      <c r="D42" s="150"/>
    </row>
    <row r="43" spans="1:3" s="157" customFormat="1" ht="12.75">
      <c r="A43" s="137" t="s">
        <v>84</v>
      </c>
      <c r="B43" s="155">
        <f>SUM(B42:B42)</f>
        <v>-175991</v>
      </c>
      <c r="C43" s="155">
        <v>0</v>
      </c>
    </row>
    <row r="44" spans="1:3" s="6" customFormat="1" ht="12.75">
      <c r="A44" s="137"/>
      <c r="B44" s="151"/>
      <c r="C44" s="151"/>
    </row>
    <row r="45" spans="1:3" s="27" customFormat="1" ht="12.75">
      <c r="A45" s="137" t="s">
        <v>85</v>
      </c>
      <c r="B45" s="155">
        <f>SUM(B31+B39+B43)</f>
        <v>16836438</v>
      </c>
      <c r="C45" s="155">
        <v>-5485529</v>
      </c>
    </row>
    <row r="46" spans="1:5" s="27" customFormat="1" ht="12.75">
      <c r="A46" s="136" t="s">
        <v>86</v>
      </c>
      <c r="B46" s="155">
        <v>-181339</v>
      </c>
      <c r="C46" s="154">
        <v>29577</v>
      </c>
      <c r="E46" s="166" t="s">
        <v>15</v>
      </c>
    </row>
    <row r="47" spans="1:3" s="27" customFormat="1" ht="12.75">
      <c r="A47" s="136" t="s">
        <v>87</v>
      </c>
      <c r="B47" s="154">
        <v>38165630</v>
      </c>
      <c r="C47" s="154">
        <v>35151920</v>
      </c>
    </row>
    <row r="48" spans="1:3" s="47" customFormat="1" ht="12.75">
      <c r="A48" s="137" t="s">
        <v>88</v>
      </c>
      <c r="B48" s="154">
        <v>54820729</v>
      </c>
      <c r="C48" s="154">
        <v>29695968</v>
      </c>
    </row>
    <row r="49" spans="1:5" s="47" customFormat="1" ht="14.25">
      <c r="A49" s="28"/>
      <c r="B49" s="158" t="s">
        <v>15</v>
      </c>
      <c r="C49" s="158" t="s">
        <v>15</v>
      </c>
      <c r="E49" s="44"/>
    </row>
    <row r="50" spans="1:5" s="47" customFormat="1" ht="14.25">
      <c r="A50" s="28"/>
      <c r="B50" s="158"/>
      <c r="C50" s="158"/>
      <c r="E50" s="44"/>
    </row>
    <row r="51" spans="1:5" s="47" customFormat="1" ht="14.25">
      <c r="A51" s="28"/>
      <c r="B51" s="158" t="s">
        <v>15</v>
      </c>
      <c r="C51" s="158"/>
      <c r="E51" s="44"/>
    </row>
    <row r="52" spans="1:5" s="47" customFormat="1" ht="14.25">
      <c r="A52" s="28"/>
      <c r="B52" s="158"/>
      <c r="C52" s="158"/>
      <c r="E52" s="44"/>
    </row>
    <row r="53" spans="1:5" s="27" customFormat="1" ht="15.75" customHeight="1">
      <c r="A53" s="208" t="s">
        <v>129</v>
      </c>
      <c r="B53" s="208"/>
      <c r="C53" s="208"/>
      <c r="E53" s="31"/>
    </row>
    <row r="54" spans="1:5" s="27" customFormat="1" ht="15.75">
      <c r="A54" s="18"/>
      <c r="B54" s="18"/>
      <c r="C54" s="18"/>
      <c r="E54" s="31"/>
    </row>
    <row r="55" spans="1:5" s="27" customFormat="1" ht="15.75">
      <c r="A55" s="19"/>
      <c r="B55" s="20"/>
      <c r="C55" s="20"/>
      <c r="E55" s="31"/>
    </row>
    <row r="56" spans="1:5" s="27" customFormat="1" ht="15.75" customHeight="1">
      <c r="A56" s="208" t="s">
        <v>130</v>
      </c>
      <c r="B56" s="208"/>
      <c r="C56" s="208"/>
      <c r="E56" s="31"/>
    </row>
    <row r="57" spans="1:3" ht="15.75">
      <c r="A57" s="18"/>
      <c r="B57" s="36"/>
      <c r="C57" s="18"/>
    </row>
    <row r="58" spans="1:3" ht="14.25">
      <c r="A58" s="28"/>
      <c r="B58" s="29"/>
      <c r="C58" s="29"/>
    </row>
    <row r="59" spans="1:3" ht="14.25">
      <c r="A59" s="28"/>
      <c r="B59" s="41"/>
      <c r="C59" s="41"/>
    </row>
  </sheetData>
  <sheetProtection/>
  <mergeCells count="5">
    <mergeCell ref="A4:C4"/>
    <mergeCell ref="A5:C5"/>
    <mergeCell ref="A53:C53"/>
    <mergeCell ref="A56:C56"/>
    <mergeCell ref="A7:C7"/>
  </mergeCells>
  <printOptions/>
  <pageMargins left="0.7086614173228347" right="0.7086614173228347" top="0.47" bottom="0.45" header="0.19" footer="0.17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4:E64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25390625" defaultRowHeight="12.75"/>
  <cols>
    <col min="1" max="1" width="67.75390625" style="10" customWidth="1"/>
    <col min="2" max="2" width="18.625" style="13" customWidth="1"/>
    <col min="3" max="3" width="19.125" style="13" customWidth="1"/>
    <col min="4" max="16384" width="9.25390625" style="2" customWidth="1"/>
  </cols>
  <sheetData>
    <row r="1" ht="14.25" customHeight="1"/>
    <row r="2" ht="13.5" customHeight="1"/>
    <row r="4" spans="1:3" ht="18.75">
      <c r="A4" s="213" t="s">
        <v>10</v>
      </c>
      <c r="B4" s="213"/>
      <c r="C4" s="213"/>
    </row>
    <row r="5" spans="1:3" s="1" customFormat="1" ht="30.75" customHeight="1">
      <c r="A5" s="210" t="s">
        <v>108</v>
      </c>
      <c r="B5" s="210"/>
      <c r="C5" s="210"/>
    </row>
    <row r="6" spans="1:3" s="12" customFormat="1" ht="14.25">
      <c r="A6" s="37"/>
      <c r="B6" s="38"/>
      <c r="C6" s="35"/>
    </row>
    <row r="7" spans="1:3" s="1" customFormat="1" ht="12.75">
      <c r="A7" s="135" t="s">
        <v>9</v>
      </c>
      <c r="B7" s="39"/>
      <c r="C7" s="40" t="s">
        <v>15</v>
      </c>
    </row>
    <row r="8" spans="1:3" ht="67.5" customHeight="1">
      <c r="A8" s="64"/>
      <c r="B8" s="63" t="s">
        <v>106</v>
      </c>
      <c r="C8" s="63" t="s">
        <v>107</v>
      </c>
    </row>
    <row r="9" spans="1:4" ht="31.5" customHeight="1">
      <c r="A9" s="64" t="s">
        <v>58</v>
      </c>
      <c r="B9" s="65"/>
      <c r="C9" s="65"/>
      <c r="D9" s="7"/>
    </row>
    <row r="10" spans="1:4" ht="12.75">
      <c r="A10" s="62" t="s">
        <v>59</v>
      </c>
      <c r="B10" s="141">
        <v>2419166</v>
      </c>
      <c r="C10" s="141">
        <v>19191817</v>
      </c>
      <c r="D10" s="7"/>
    </row>
    <row r="11" spans="1:4" s="3" customFormat="1" ht="12.75">
      <c r="A11" s="136" t="s">
        <v>60</v>
      </c>
      <c r="B11" s="142">
        <v>-8572245</v>
      </c>
      <c r="C11" s="142">
        <v>-8449111</v>
      </c>
      <c r="D11" s="7"/>
    </row>
    <row r="12" spans="1:4" s="3" customFormat="1" ht="12.75">
      <c r="A12" s="136" t="s">
        <v>61</v>
      </c>
      <c r="B12" s="141">
        <v>2360173</v>
      </c>
      <c r="C12" s="141">
        <v>2119801</v>
      </c>
      <c r="D12" s="7"/>
    </row>
    <row r="13" spans="1:4" s="3" customFormat="1" ht="12.75">
      <c r="A13" s="136" t="s">
        <v>62</v>
      </c>
      <c r="B13" s="142">
        <v>-398908</v>
      </c>
      <c r="C13" s="142">
        <v>-414668</v>
      </c>
      <c r="D13" s="7"/>
    </row>
    <row r="14" spans="1:4" ht="37.5" customHeight="1">
      <c r="A14" s="136" t="s">
        <v>63</v>
      </c>
      <c r="B14" s="142">
        <v>0</v>
      </c>
      <c r="C14" s="142">
        <v>-4828959</v>
      </c>
      <c r="D14" s="7"/>
    </row>
    <row r="15" spans="1:4" ht="12.75">
      <c r="A15" s="136" t="s">
        <v>64</v>
      </c>
      <c r="B15" s="141">
        <v>568279</v>
      </c>
      <c r="C15" s="141">
        <v>263829</v>
      </c>
      <c r="D15" s="7"/>
    </row>
    <row r="16" spans="1:4" ht="12.75">
      <c r="A16" s="136" t="s">
        <v>65</v>
      </c>
      <c r="B16" s="142">
        <v>-2239983</v>
      </c>
      <c r="C16" s="142">
        <v>0</v>
      </c>
      <c r="D16" s="7"/>
    </row>
    <row r="17" spans="1:4" ht="12.75">
      <c r="A17" s="136" t="s">
        <v>66</v>
      </c>
      <c r="B17" s="142">
        <v>-3421271</v>
      </c>
      <c r="C17" s="142">
        <v>111729</v>
      </c>
      <c r="D17" s="7"/>
    </row>
    <row r="18" spans="1:4" ht="16.5" customHeight="1">
      <c r="A18" s="136" t="s">
        <v>67</v>
      </c>
      <c r="B18" s="142">
        <v>0</v>
      </c>
      <c r="C18" s="142">
        <v>0</v>
      </c>
      <c r="D18" s="7"/>
    </row>
    <row r="19" spans="1:4" s="3" customFormat="1" ht="16.5" customHeight="1">
      <c r="A19" s="137"/>
      <c r="B19" s="141"/>
      <c r="C19" s="141"/>
      <c r="D19" s="7"/>
    </row>
    <row r="20" spans="1:4" s="3" customFormat="1" ht="16.5" customHeight="1">
      <c r="A20" s="137" t="s">
        <v>68</v>
      </c>
      <c r="B20" s="143"/>
      <c r="C20" s="143"/>
      <c r="D20" s="7"/>
    </row>
    <row r="21" spans="1:4" ht="25.5">
      <c r="A21" s="136" t="s">
        <v>18</v>
      </c>
      <c r="B21" s="142">
        <v>-193119</v>
      </c>
      <c r="C21" s="142">
        <v>529061</v>
      </c>
      <c r="D21" s="7"/>
    </row>
    <row r="22" spans="1:4" ht="16.5" customHeight="1">
      <c r="A22" s="136" t="s">
        <v>20</v>
      </c>
      <c r="B22" s="142">
        <v>49294</v>
      </c>
      <c r="C22" s="142">
        <v>-1153547</v>
      </c>
      <c r="D22" s="7"/>
    </row>
    <row r="23" spans="1:4" ht="16.5" customHeight="1">
      <c r="A23" s="136" t="s">
        <v>21</v>
      </c>
      <c r="B23" s="142">
        <v>4439929</v>
      </c>
      <c r="C23" s="142">
        <v>-8786912</v>
      </c>
      <c r="D23" s="7"/>
    </row>
    <row r="24" spans="1:4" ht="16.5" customHeight="1">
      <c r="A24" s="136" t="s">
        <v>0</v>
      </c>
      <c r="B24" s="142">
        <v>-26401514</v>
      </c>
      <c r="C24" s="142">
        <v>-2561308</v>
      </c>
      <c r="D24" s="7"/>
    </row>
    <row r="25" spans="1:4" ht="16.5" customHeight="1">
      <c r="A25" s="137"/>
      <c r="B25" s="141"/>
      <c r="C25" s="141"/>
      <c r="D25" s="7"/>
    </row>
    <row r="26" spans="1:4" ht="16.5" customHeight="1">
      <c r="A26" s="137" t="s">
        <v>69</v>
      </c>
      <c r="B26" s="143"/>
      <c r="C26" s="143"/>
      <c r="D26" s="7"/>
    </row>
    <row r="27" spans="1:4" ht="12.75">
      <c r="A27" s="136" t="s">
        <v>12</v>
      </c>
      <c r="B27" s="142">
        <v>-285139</v>
      </c>
      <c r="C27" s="142">
        <v>-2154745</v>
      </c>
      <c r="D27" s="7"/>
    </row>
    <row r="28" spans="1:4" ht="16.5" customHeight="1">
      <c r="A28" s="138" t="s">
        <v>26</v>
      </c>
      <c r="B28" s="142">
        <v>7266668</v>
      </c>
      <c r="C28" s="142">
        <v>-275250</v>
      </c>
      <c r="D28" s="7"/>
    </row>
    <row r="29" spans="1:4" ht="12.75">
      <c r="A29" s="138" t="s">
        <v>27</v>
      </c>
      <c r="B29" s="141">
        <v>14232049</v>
      </c>
      <c r="C29" s="141">
        <v>9817369</v>
      </c>
      <c r="D29" s="7"/>
    </row>
    <row r="30" spans="1:4" ht="16.5" customHeight="1">
      <c r="A30" s="136" t="s">
        <v>1</v>
      </c>
      <c r="B30" s="141">
        <v>7851727</v>
      </c>
      <c r="C30" s="141">
        <v>1370518</v>
      </c>
      <c r="D30" s="7"/>
    </row>
    <row r="31" spans="1:4" ht="25.5">
      <c r="A31" s="137" t="s">
        <v>70</v>
      </c>
      <c r="B31" s="144">
        <f>SUM(B10:B30)</f>
        <v>-2324894</v>
      </c>
      <c r="C31" s="144">
        <f>SUM(C10:C30)</f>
        <v>4779624</v>
      </c>
      <c r="D31" s="7"/>
    </row>
    <row r="32" spans="1:4" ht="12.75">
      <c r="A32" s="136" t="s">
        <v>71</v>
      </c>
      <c r="B32" s="142">
        <v>0</v>
      </c>
      <c r="C32" s="142">
        <v>0</v>
      </c>
      <c r="D32" s="7"/>
    </row>
    <row r="33" spans="1:4" ht="25.5">
      <c r="A33" s="137" t="s">
        <v>72</v>
      </c>
      <c r="B33" s="144">
        <f>SUM(B31:B32)</f>
        <v>-2324894</v>
      </c>
      <c r="C33" s="144">
        <f>SUM(C31:C32)</f>
        <v>4779624</v>
      </c>
      <c r="D33" s="7"/>
    </row>
    <row r="34" spans="1:4" ht="16.5" customHeight="1">
      <c r="A34" s="139"/>
      <c r="B34" s="145"/>
      <c r="C34" s="145"/>
      <c r="D34" s="7"/>
    </row>
    <row r="35" spans="1:4" ht="29.25" customHeight="1">
      <c r="A35" s="137" t="s">
        <v>73</v>
      </c>
      <c r="B35" s="141"/>
      <c r="C35" s="141"/>
      <c r="D35" s="7"/>
    </row>
    <row r="36" spans="1:4" ht="12.75">
      <c r="A36" s="136" t="s">
        <v>74</v>
      </c>
      <c r="B36" s="142">
        <v>-2213485</v>
      </c>
      <c r="C36" s="142">
        <v>-14434178</v>
      </c>
      <c r="D36" s="7"/>
    </row>
    <row r="37" spans="1:4" ht="12.75">
      <c r="A37" s="136" t="s">
        <v>75</v>
      </c>
      <c r="B37" s="141">
        <v>4150033</v>
      </c>
      <c r="C37" s="141">
        <v>6874672</v>
      </c>
      <c r="D37" s="7"/>
    </row>
    <row r="38" spans="1:4" ht="12.75">
      <c r="A38" s="136" t="s">
        <v>76</v>
      </c>
      <c r="B38" s="142">
        <v>-110000</v>
      </c>
      <c r="C38" s="142">
        <v>-49764</v>
      </c>
      <c r="D38" s="7"/>
    </row>
    <row r="39" spans="1:4" ht="12.75">
      <c r="A39" s="138" t="s">
        <v>77</v>
      </c>
      <c r="B39" s="142">
        <v>1840</v>
      </c>
      <c r="C39" s="142">
        <v>0</v>
      </c>
      <c r="D39" s="7"/>
    </row>
    <row r="40" spans="1:4" s="3" customFormat="1" ht="25.5">
      <c r="A40" s="137" t="s">
        <v>78</v>
      </c>
      <c r="B40" s="143">
        <f>SUM(B36:B39)</f>
        <v>1828388</v>
      </c>
      <c r="C40" s="143">
        <f>SUM(C36:C39)</f>
        <v>-7609270</v>
      </c>
      <c r="D40" s="7"/>
    </row>
    <row r="41" spans="1:4" ht="12.75">
      <c r="A41" s="137"/>
      <c r="B41" s="145"/>
      <c r="C41" s="145"/>
      <c r="D41" s="7"/>
    </row>
    <row r="42" spans="1:4" ht="12.75">
      <c r="A42" s="137" t="s">
        <v>79</v>
      </c>
      <c r="B42" s="141"/>
      <c r="C42" s="141"/>
      <c r="D42" s="7"/>
    </row>
    <row r="43" spans="1:4" ht="12.75">
      <c r="A43" s="136" t="s">
        <v>4</v>
      </c>
      <c r="B43" s="142">
        <v>0</v>
      </c>
      <c r="C43" s="142">
        <v>0</v>
      </c>
      <c r="D43" s="7"/>
    </row>
    <row r="44" spans="1:4" s="3" customFormat="1" ht="16.5" customHeight="1">
      <c r="A44" s="136" t="s">
        <v>80</v>
      </c>
      <c r="B44" s="142">
        <v>0</v>
      </c>
      <c r="C44" s="142">
        <v>18075758</v>
      </c>
      <c r="D44" s="7"/>
    </row>
    <row r="45" spans="1:4" ht="16.5" customHeight="1">
      <c r="A45" s="136" t="s">
        <v>81</v>
      </c>
      <c r="B45" s="142">
        <v>0</v>
      </c>
      <c r="C45" s="142">
        <v>-4818346</v>
      </c>
      <c r="D45" s="7"/>
    </row>
    <row r="46" spans="1:4" ht="12.75">
      <c r="A46" s="136" t="s">
        <v>82</v>
      </c>
      <c r="B46" s="142">
        <v>0</v>
      </c>
      <c r="C46" s="142">
        <v>0</v>
      </c>
      <c r="D46" s="7"/>
    </row>
    <row r="47" spans="1:3" s="5" customFormat="1" ht="12.75">
      <c r="A47" s="136" t="s">
        <v>83</v>
      </c>
      <c r="B47" s="142">
        <v>-6870</v>
      </c>
      <c r="C47" s="142">
        <v>0</v>
      </c>
    </row>
    <row r="48" spans="1:3" s="4" customFormat="1" ht="25.5">
      <c r="A48" s="137" t="s">
        <v>84</v>
      </c>
      <c r="B48" s="144">
        <f>SUM(B43:B47)</f>
        <v>-6870</v>
      </c>
      <c r="C48" s="144">
        <f>SUM(C43:C47)</f>
        <v>13257412</v>
      </c>
    </row>
    <row r="49" spans="1:3" s="6" customFormat="1" ht="12.75">
      <c r="A49" s="137"/>
      <c r="B49" s="141"/>
      <c r="C49" s="141"/>
    </row>
    <row r="50" spans="1:3" s="27" customFormat="1" ht="12.75">
      <c r="A50" s="137" t="s">
        <v>85</v>
      </c>
      <c r="B50" s="144">
        <f>SUM(B33+B40+B48)</f>
        <v>-503376</v>
      </c>
      <c r="C50" s="144">
        <f>SUM(C33+C40+C48)</f>
        <v>10427766</v>
      </c>
    </row>
    <row r="51" spans="1:3" s="27" customFormat="1" ht="25.5">
      <c r="A51" s="136" t="s">
        <v>86</v>
      </c>
      <c r="B51" s="141">
        <v>3334950</v>
      </c>
      <c r="C51" s="141">
        <v>395776</v>
      </c>
    </row>
    <row r="52" spans="1:3" s="27" customFormat="1" ht="12.75">
      <c r="A52" s="136" t="s">
        <v>87</v>
      </c>
      <c r="B52" s="143">
        <v>28273494</v>
      </c>
      <c r="C52" s="143">
        <v>23156087</v>
      </c>
    </row>
    <row r="53" spans="1:3" s="27" customFormat="1" ht="12.75">
      <c r="A53" s="140" t="s">
        <v>88</v>
      </c>
      <c r="B53" s="146">
        <v>31105068</v>
      </c>
      <c r="C53" s="146">
        <v>33979629</v>
      </c>
    </row>
    <row r="54" spans="1:5" s="76" customFormat="1" ht="14.25">
      <c r="A54" s="78"/>
      <c r="B54" s="79" t="s">
        <v>15</v>
      </c>
      <c r="C54" s="79" t="s">
        <v>15</v>
      </c>
      <c r="E54" s="77"/>
    </row>
    <row r="55" spans="1:5" s="47" customFormat="1" ht="14.25">
      <c r="A55" s="28"/>
      <c r="B55" s="80" t="s">
        <v>15</v>
      </c>
      <c r="C55" s="80"/>
      <c r="E55" s="44"/>
    </row>
    <row r="56" spans="1:5" s="27" customFormat="1" ht="15.75">
      <c r="A56" s="208" t="s">
        <v>14</v>
      </c>
      <c r="B56" s="208"/>
      <c r="C56" s="208"/>
      <c r="E56" s="31"/>
    </row>
    <row r="57" spans="1:5" s="27" customFormat="1" ht="15.75">
      <c r="A57" s="18"/>
      <c r="B57" s="18"/>
      <c r="C57" s="18"/>
      <c r="E57" s="31"/>
    </row>
    <row r="58" spans="1:5" s="27" customFormat="1" ht="15.75">
      <c r="A58" s="19"/>
      <c r="B58" s="20"/>
      <c r="C58" s="20"/>
      <c r="E58" s="31"/>
    </row>
    <row r="59" spans="1:5" s="27" customFormat="1" ht="15.75">
      <c r="A59" s="208" t="s">
        <v>39</v>
      </c>
      <c r="B59" s="208"/>
      <c r="C59" s="208"/>
      <c r="E59" s="31"/>
    </row>
    <row r="60" spans="1:5" s="27" customFormat="1" ht="15.75">
      <c r="A60" s="67"/>
      <c r="B60" s="68"/>
      <c r="C60" s="67"/>
      <c r="E60" s="31"/>
    </row>
    <row r="61" spans="1:5" s="32" customFormat="1" ht="19.5" customHeight="1">
      <c r="A61" s="212" t="s">
        <v>15</v>
      </c>
      <c r="B61" s="212"/>
      <c r="C61" s="212"/>
      <c r="E61" s="33"/>
    </row>
    <row r="62" spans="1:3" ht="14.25">
      <c r="A62" s="21"/>
      <c r="B62" s="22"/>
      <c r="C62" s="22"/>
    </row>
    <row r="63" spans="1:3" ht="14.25">
      <c r="A63" s="21"/>
      <c r="B63" s="22"/>
      <c r="C63" s="22"/>
    </row>
    <row r="64" spans="1:3" ht="14.25">
      <c r="A64" s="21"/>
      <c r="B64" s="11"/>
      <c r="C64" s="11"/>
    </row>
  </sheetData>
  <sheetProtection/>
  <mergeCells count="5">
    <mergeCell ref="A59:C59"/>
    <mergeCell ref="A56:C56"/>
    <mergeCell ref="A61:C61"/>
    <mergeCell ref="A5:C5"/>
    <mergeCell ref="A4:C4"/>
  </mergeCells>
  <printOptions/>
  <pageMargins left="0.7480314960629921" right="0.7480314960629921" top="0.6692913385826772" bottom="0.4724409448818898" header="0.35433070866141736" footer="0.2362204724409449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I40"/>
  <sheetViews>
    <sheetView view="pageBreakPreview" zoomScaleNormal="80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44.25390625" style="8" customWidth="1"/>
    <col min="2" max="2" width="13.375" style="8" customWidth="1"/>
    <col min="3" max="3" width="14.625" style="8" customWidth="1"/>
    <col min="4" max="4" width="13.375" style="8" customWidth="1"/>
    <col min="5" max="5" width="19.125" style="8" customWidth="1"/>
    <col min="6" max="6" width="14.125" style="8" customWidth="1"/>
    <col min="7" max="7" width="10.75390625" style="26" customWidth="1"/>
    <col min="8" max="8" width="12.25390625" style="26" customWidth="1"/>
    <col min="9" max="16384" width="9.125" style="8" customWidth="1"/>
  </cols>
  <sheetData>
    <row r="1" spans="1:8" ht="15.75">
      <c r="A1" s="23"/>
      <c r="B1" s="23"/>
      <c r="C1" s="23"/>
      <c r="D1" s="23"/>
      <c r="E1" s="23"/>
      <c r="F1" s="23"/>
      <c r="G1" s="25"/>
      <c r="H1" s="25"/>
    </row>
    <row r="2" spans="1:8" ht="15.75">
      <c r="A2" s="23"/>
      <c r="B2" s="23"/>
      <c r="C2" s="23"/>
      <c r="D2" s="23"/>
      <c r="E2" s="23"/>
      <c r="F2" s="23"/>
      <c r="G2" s="25"/>
      <c r="H2" s="25"/>
    </row>
    <row r="3" spans="1:8" ht="15.75">
      <c r="A3" s="23"/>
      <c r="B3" s="23"/>
      <c r="C3" s="23"/>
      <c r="D3" s="23"/>
      <c r="E3" s="23"/>
      <c r="F3" s="23"/>
      <c r="G3" s="25"/>
      <c r="H3" s="25"/>
    </row>
    <row r="4" spans="1:8" ht="15.75">
      <c r="A4" s="23"/>
      <c r="B4" s="23"/>
      <c r="C4" s="23"/>
      <c r="D4" s="23"/>
      <c r="E4" s="23"/>
      <c r="F4" s="23"/>
      <c r="G4" s="25"/>
      <c r="H4" s="25"/>
    </row>
    <row r="5" spans="1:8" ht="15.75">
      <c r="A5" s="214" t="s">
        <v>2</v>
      </c>
      <c r="B5" s="214"/>
      <c r="C5" s="214"/>
      <c r="D5" s="214"/>
      <c r="E5" s="214"/>
      <c r="F5" s="214"/>
      <c r="G5" s="214"/>
      <c r="H5" s="214"/>
    </row>
    <row r="6" spans="1:9" ht="35.25" customHeight="1">
      <c r="A6" s="215" t="s">
        <v>109</v>
      </c>
      <c r="B6" s="215"/>
      <c r="C6" s="215"/>
      <c r="D6" s="215"/>
      <c r="E6" s="215"/>
      <c r="F6" s="215"/>
      <c r="G6" s="215"/>
      <c r="H6" s="215"/>
      <c r="I6" s="215"/>
    </row>
    <row r="7" spans="1:8" ht="15.75">
      <c r="A7" s="61"/>
      <c r="B7" s="61"/>
      <c r="C7" s="61"/>
      <c r="D7" s="61"/>
      <c r="E7" s="61"/>
      <c r="F7" s="61"/>
      <c r="G7" s="61"/>
      <c r="H7" s="61"/>
    </row>
    <row r="8" spans="1:8" ht="15.75">
      <c r="A8" s="129" t="s">
        <v>9</v>
      </c>
      <c r="B8" s="24"/>
      <c r="C8" s="24"/>
      <c r="D8" s="24"/>
      <c r="E8" s="24"/>
      <c r="F8" s="24"/>
      <c r="G8" s="24"/>
      <c r="H8" s="40" t="s">
        <v>15</v>
      </c>
    </row>
    <row r="9" spans="1:9" ht="48">
      <c r="A9" s="70" t="s">
        <v>16</v>
      </c>
      <c r="B9" s="70" t="s">
        <v>32</v>
      </c>
      <c r="C9" s="70" t="s">
        <v>13</v>
      </c>
      <c r="D9" s="70" t="s">
        <v>3</v>
      </c>
      <c r="E9" s="70" t="s">
        <v>100</v>
      </c>
      <c r="F9" s="70" t="s">
        <v>101</v>
      </c>
      <c r="G9" s="71" t="s">
        <v>33</v>
      </c>
      <c r="H9" s="72" t="s">
        <v>36</v>
      </c>
      <c r="I9" s="70" t="s">
        <v>37</v>
      </c>
    </row>
    <row r="10" spans="1:9" ht="12.75">
      <c r="A10" s="73" t="s">
        <v>89</v>
      </c>
      <c r="B10" s="82">
        <v>127611241</v>
      </c>
      <c r="C10" s="87">
        <v>-11883</v>
      </c>
      <c r="D10" s="82">
        <v>100</v>
      </c>
      <c r="E10" s="87">
        <v>-767988</v>
      </c>
      <c r="F10" s="84">
        <v>970879</v>
      </c>
      <c r="G10" s="82">
        <v>4380918</v>
      </c>
      <c r="H10" s="87">
        <v>-94772741</v>
      </c>
      <c r="I10" s="82">
        <f>SUM(B10:H10)</f>
        <v>37410526</v>
      </c>
    </row>
    <row r="11" spans="1:9" ht="15.75" customHeight="1">
      <c r="A11" s="70" t="s">
        <v>90</v>
      </c>
      <c r="B11" s="82"/>
      <c r="C11" s="83"/>
      <c r="D11" s="82"/>
      <c r="E11" s="82"/>
      <c r="F11" s="84"/>
      <c r="G11" s="82"/>
      <c r="H11" s="82"/>
      <c r="I11" s="82">
        <f aca="true" t="shared" si="0" ref="I11:I26">SUM(B11:H11)</f>
        <v>0</v>
      </c>
    </row>
    <row r="12" spans="1:9" ht="12.75">
      <c r="A12" s="73" t="s">
        <v>91</v>
      </c>
      <c r="B12" s="130">
        <v>0</v>
      </c>
      <c r="C12" s="130">
        <v>0</v>
      </c>
      <c r="D12" s="130">
        <v>0</v>
      </c>
      <c r="E12" s="130">
        <v>0</v>
      </c>
      <c r="F12" s="130">
        <v>0</v>
      </c>
      <c r="G12" s="130">
        <v>0</v>
      </c>
      <c r="H12" s="130">
        <v>1936695</v>
      </c>
      <c r="I12" s="132">
        <f t="shared" si="0"/>
        <v>1936695</v>
      </c>
    </row>
    <row r="13" spans="1:9" ht="12.75">
      <c r="A13" s="73" t="s">
        <v>104</v>
      </c>
      <c r="B13" s="130">
        <v>0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-232429</v>
      </c>
      <c r="I13" s="132">
        <f t="shared" si="0"/>
        <v>-232429</v>
      </c>
    </row>
    <row r="14" spans="1:9" ht="12.75">
      <c r="A14" s="70" t="s">
        <v>92</v>
      </c>
      <c r="B14" s="130">
        <v>0</v>
      </c>
      <c r="C14" s="130">
        <v>0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2">
        <f t="shared" si="0"/>
        <v>0</v>
      </c>
    </row>
    <row r="15" spans="1:9" ht="36">
      <c r="A15" s="74" t="s">
        <v>54</v>
      </c>
      <c r="B15" s="131">
        <v>0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3">
        <f t="shared" si="0"/>
        <v>0</v>
      </c>
    </row>
    <row r="16" spans="1:9" ht="24">
      <c r="A16" s="73" t="s">
        <v>93</v>
      </c>
      <c r="B16" s="130">
        <v>0</v>
      </c>
      <c r="C16" s="130">
        <v>0</v>
      </c>
      <c r="D16" s="130">
        <v>0</v>
      </c>
      <c r="E16" s="130">
        <f>204826-34202</f>
        <v>170624</v>
      </c>
      <c r="F16" s="130">
        <v>0</v>
      </c>
      <c r="G16" s="130">
        <v>0</v>
      </c>
      <c r="H16" s="130">
        <v>0</v>
      </c>
      <c r="I16" s="132">
        <f t="shared" si="0"/>
        <v>170624</v>
      </c>
    </row>
    <row r="17" spans="1:9" ht="36">
      <c r="A17" s="73" t="s">
        <v>94</v>
      </c>
      <c r="B17" s="130">
        <v>0</v>
      </c>
      <c r="C17" s="130">
        <v>0</v>
      </c>
      <c r="D17" s="130">
        <v>0</v>
      </c>
      <c r="E17" s="130">
        <f>-141288</f>
        <v>-141288</v>
      </c>
      <c r="F17" s="130">
        <v>0</v>
      </c>
      <c r="G17" s="130">
        <v>0</v>
      </c>
      <c r="H17" s="130">
        <v>0</v>
      </c>
      <c r="I17" s="132">
        <f t="shared" si="0"/>
        <v>-141288</v>
      </c>
    </row>
    <row r="18" spans="1:9" ht="24">
      <c r="A18" s="73" t="s">
        <v>55</v>
      </c>
      <c r="B18" s="130">
        <v>0</v>
      </c>
      <c r="C18" s="130">
        <v>0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2">
        <f t="shared" si="0"/>
        <v>0</v>
      </c>
    </row>
    <row r="19" spans="1:9" s="9" customFormat="1" ht="36">
      <c r="A19" s="74" t="s">
        <v>56</v>
      </c>
      <c r="B19" s="131">
        <v>0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3">
        <f t="shared" si="0"/>
        <v>0</v>
      </c>
    </row>
    <row r="20" spans="1:9" s="26" customFormat="1" ht="12.75">
      <c r="A20" s="73" t="s">
        <v>105</v>
      </c>
      <c r="B20" s="130">
        <v>0</v>
      </c>
      <c r="C20" s="130"/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2">
        <f t="shared" si="0"/>
        <v>0</v>
      </c>
    </row>
    <row r="21" spans="1:9" s="26" customFormat="1" ht="12.75">
      <c r="A21" s="70" t="s">
        <v>95</v>
      </c>
      <c r="B21" s="130">
        <f>SUM(B12:B20)</f>
        <v>0</v>
      </c>
      <c r="C21" s="130">
        <f aca="true" t="shared" si="1" ref="C21:I21">SUM(C12:C20)</f>
        <v>0</v>
      </c>
      <c r="D21" s="130">
        <f t="shared" si="1"/>
        <v>0</v>
      </c>
      <c r="E21" s="130">
        <f t="shared" si="1"/>
        <v>29336</v>
      </c>
      <c r="F21" s="130">
        <v>0</v>
      </c>
      <c r="G21" s="130">
        <v>0</v>
      </c>
      <c r="H21" s="130">
        <f t="shared" si="1"/>
        <v>1704266</v>
      </c>
      <c r="I21" s="132">
        <f t="shared" si="1"/>
        <v>1733602</v>
      </c>
    </row>
    <row r="22" spans="1:9" ht="12.75">
      <c r="A22" s="70" t="s">
        <v>96</v>
      </c>
      <c r="B22" s="81"/>
      <c r="C22" s="130"/>
      <c r="D22" s="130" t="s">
        <v>15</v>
      </c>
      <c r="E22" s="81"/>
      <c r="F22" s="130" t="s">
        <v>15</v>
      </c>
      <c r="G22" s="130"/>
      <c r="H22" s="130"/>
      <c r="I22" s="132">
        <f t="shared" si="0"/>
        <v>0</v>
      </c>
    </row>
    <row r="23" spans="1:9" s="27" customFormat="1" ht="12.75">
      <c r="A23" s="73" t="s">
        <v>97</v>
      </c>
      <c r="B23" s="130">
        <v>0</v>
      </c>
      <c r="C23" s="131">
        <v>0</v>
      </c>
      <c r="D23" s="131">
        <v>0</v>
      </c>
      <c r="E23" s="130">
        <v>0</v>
      </c>
      <c r="F23" s="130">
        <v>0</v>
      </c>
      <c r="G23" s="130">
        <v>0</v>
      </c>
      <c r="H23" s="130">
        <v>0</v>
      </c>
      <c r="I23" s="132">
        <f t="shared" si="0"/>
        <v>0</v>
      </c>
    </row>
    <row r="24" spans="1:9" s="27" customFormat="1" ht="12.75">
      <c r="A24" s="73" t="s">
        <v>98</v>
      </c>
      <c r="B24" s="130">
        <v>0</v>
      </c>
      <c r="C24" s="130">
        <v>0</v>
      </c>
      <c r="D24" s="130">
        <v>0</v>
      </c>
      <c r="E24" s="130">
        <v>0</v>
      </c>
      <c r="F24" s="130">
        <v>-11745</v>
      </c>
      <c r="G24" s="130">
        <v>0</v>
      </c>
      <c r="H24" s="130">
        <v>0</v>
      </c>
      <c r="I24" s="132">
        <f t="shared" si="0"/>
        <v>-11745</v>
      </c>
    </row>
    <row r="25" spans="1:9" s="27" customFormat="1" ht="12.75">
      <c r="A25" s="73" t="s">
        <v>99</v>
      </c>
      <c r="B25" s="130">
        <v>0</v>
      </c>
      <c r="C25" s="130">
        <v>0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2">
        <f t="shared" si="0"/>
        <v>0</v>
      </c>
    </row>
    <row r="26" spans="1:9" s="27" customFormat="1" ht="13.5" thickBot="1">
      <c r="A26" s="126" t="s">
        <v>102</v>
      </c>
      <c r="B26" s="131">
        <v>0</v>
      </c>
      <c r="C26" s="131">
        <v>0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132">
        <f t="shared" si="0"/>
        <v>0</v>
      </c>
    </row>
    <row r="27" spans="1:9" s="27" customFormat="1" ht="18.75" customHeight="1" thickBot="1">
      <c r="A27" s="127" t="s">
        <v>103</v>
      </c>
      <c r="B27" s="128">
        <f aca="true" t="shared" si="2" ref="B27:I27">SUM(B10+B21+B23+B24+B25+B26)</f>
        <v>127611241</v>
      </c>
      <c r="C27" s="128">
        <f t="shared" si="2"/>
        <v>-11883</v>
      </c>
      <c r="D27" s="128">
        <f t="shared" si="2"/>
        <v>100</v>
      </c>
      <c r="E27" s="134">
        <f t="shared" si="2"/>
        <v>-738652</v>
      </c>
      <c r="F27" s="128">
        <f t="shared" si="2"/>
        <v>959134</v>
      </c>
      <c r="G27" s="128">
        <f t="shared" si="2"/>
        <v>4380918</v>
      </c>
      <c r="H27" s="134">
        <f t="shared" si="2"/>
        <v>-93068475</v>
      </c>
      <c r="I27" s="128">
        <f t="shared" si="2"/>
        <v>39132383</v>
      </c>
    </row>
    <row r="28" spans="1:9" s="27" customFormat="1" ht="13.5" thickTop="1">
      <c r="A28" s="69"/>
      <c r="B28" s="85" t="s">
        <v>15</v>
      </c>
      <c r="C28" s="86" t="s">
        <v>15</v>
      </c>
      <c r="D28" s="85" t="s">
        <v>15</v>
      </c>
      <c r="E28" s="86" t="s">
        <v>15</v>
      </c>
      <c r="F28" s="85" t="s">
        <v>15</v>
      </c>
      <c r="G28" s="85" t="s">
        <v>15</v>
      </c>
      <c r="H28" s="85" t="s">
        <v>15</v>
      </c>
      <c r="I28" s="85" t="s">
        <v>15</v>
      </c>
    </row>
    <row r="29" spans="1:9" s="27" customFormat="1" ht="12.75">
      <c r="A29" s="69"/>
      <c r="B29" s="85" t="s">
        <v>15</v>
      </c>
      <c r="C29" s="85" t="s">
        <v>15</v>
      </c>
      <c r="D29" s="85" t="s">
        <v>15</v>
      </c>
      <c r="E29" s="85" t="s">
        <v>15</v>
      </c>
      <c r="F29" s="85" t="s">
        <v>15</v>
      </c>
      <c r="G29" s="85" t="s">
        <v>15</v>
      </c>
      <c r="H29" s="85" t="s">
        <v>15</v>
      </c>
      <c r="I29" s="85" t="s">
        <v>15</v>
      </c>
    </row>
    <row r="30" spans="1:9" s="27" customFormat="1" ht="12.75">
      <c r="A30" s="69"/>
      <c r="B30" s="85"/>
      <c r="C30" s="85"/>
      <c r="D30" s="85"/>
      <c r="E30" s="85"/>
      <c r="F30" s="85"/>
      <c r="G30" s="85"/>
      <c r="H30" s="85"/>
      <c r="I30" s="85"/>
    </row>
    <row r="31" spans="1:9" s="27" customFormat="1" ht="15.75" customHeight="1">
      <c r="A31" s="208" t="s">
        <v>14</v>
      </c>
      <c r="B31" s="208"/>
      <c r="C31" s="208"/>
      <c r="D31" s="208"/>
      <c r="E31" s="208"/>
      <c r="F31" s="208"/>
      <c r="G31" s="75"/>
      <c r="H31" s="75"/>
      <c r="I31" s="75"/>
    </row>
    <row r="32" spans="1:9" s="27" customFormat="1" ht="15.75">
      <c r="A32" s="18"/>
      <c r="B32" s="18"/>
      <c r="C32" s="18"/>
      <c r="D32" s="75"/>
      <c r="E32" s="85"/>
      <c r="F32" s="75"/>
      <c r="G32" s="75"/>
      <c r="H32" s="75"/>
      <c r="I32" s="75"/>
    </row>
    <row r="33" spans="1:9" s="27" customFormat="1" ht="15.75" customHeight="1">
      <c r="A33" s="208" t="s">
        <v>39</v>
      </c>
      <c r="B33" s="208"/>
      <c r="C33" s="208"/>
      <c r="D33" s="208"/>
      <c r="E33" s="208"/>
      <c r="F33" s="75"/>
      <c r="G33" s="75"/>
      <c r="H33" s="75"/>
      <c r="I33" s="75"/>
    </row>
    <row r="34" spans="1:9" s="27" customFormat="1" ht="15.75">
      <c r="A34" s="67"/>
      <c r="B34" s="68"/>
      <c r="C34" s="67"/>
      <c r="D34" s="75"/>
      <c r="E34" s="75"/>
      <c r="F34" s="75"/>
      <c r="G34" s="75"/>
      <c r="H34" s="75"/>
      <c r="I34" s="75"/>
    </row>
    <row r="35" spans="1:9" s="27" customFormat="1" ht="12.75">
      <c r="A35" s="69"/>
      <c r="B35" s="75"/>
      <c r="C35" s="75"/>
      <c r="D35" s="75"/>
      <c r="E35" s="75"/>
      <c r="F35" s="75"/>
      <c r="G35" s="75"/>
      <c r="H35" s="75"/>
      <c r="I35" s="75"/>
    </row>
    <row r="36" spans="1:9" s="27" customFormat="1" ht="12.75">
      <c r="A36" s="69"/>
      <c r="B36" s="75"/>
      <c r="C36" s="75"/>
      <c r="D36" s="75"/>
      <c r="E36" s="75"/>
      <c r="F36" s="75"/>
      <c r="G36" s="75"/>
      <c r="H36" s="75"/>
      <c r="I36" s="75"/>
    </row>
    <row r="37" spans="1:9" s="27" customFormat="1" ht="12.75">
      <c r="A37" s="69"/>
      <c r="B37" s="75"/>
      <c r="C37" s="75"/>
      <c r="D37" s="75"/>
      <c r="E37" s="75"/>
      <c r="F37" s="75"/>
      <c r="G37" s="75"/>
      <c r="H37" s="75"/>
      <c r="I37" s="75"/>
    </row>
    <row r="38" spans="1:9" s="27" customFormat="1" ht="12.75">
      <c r="A38" s="69"/>
      <c r="B38" s="75"/>
      <c r="C38" s="75"/>
      <c r="D38" s="75"/>
      <c r="E38" s="75"/>
      <c r="F38" s="75"/>
      <c r="G38" s="75"/>
      <c r="H38" s="75"/>
      <c r="I38" s="75"/>
    </row>
    <row r="39" spans="1:5" s="27" customFormat="1" ht="14.25">
      <c r="A39" s="28"/>
      <c r="B39" s="29"/>
      <c r="C39" s="30"/>
      <c r="E39" s="31"/>
    </row>
    <row r="40" spans="1:5" s="32" customFormat="1" ht="19.5" customHeight="1">
      <c r="A40" s="204" t="s">
        <v>15</v>
      </c>
      <c r="B40" s="204"/>
      <c r="C40" s="204"/>
      <c r="E40" s="33"/>
    </row>
  </sheetData>
  <sheetProtection/>
  <mergeCells count="5">
    <mergeCell ref="A5:H5"/>
    <mergeCell ref="A31:F31"/>
    <mergeCell ref="A33:E33"/>
    <mergeCell ref="A40:C40"/>
    <mergeCell ref="A6:I6"/>
  </mergeCells>
  <printOptions/>
  <pageMargins left="0.7480314960629921" right="0.7480314960629921" top="0.15748031496062992" bottom="0.1968503937007874" header="0.15748031496062992" footer="0.1968503937007874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2">
      <selection activeCell="D28" sqref="D28:F28"/>
    </sheetView>
  </sheetViews>
  <sheetFormatPr defaultColWidth="20.75390625" defaultRowHeight="12.75"/>
  <cols>
    <col min="1" max="1" width="44.25390625" style="8" customWidth="1"/>
    <col min="2" max="3" width="12.00390625" style="8" bestFit="1" customWidth="1"/>
    <col min="4" max="4" width="12.625" style="8" bestFit="1" customWidth="1"/>
    <col min="5" max="5" width="17.375" style="8" bestFit="1" customWidth="1"/>
    <col min="6" max="6" width="13.625" style="8" bestFit="1" customWidth="1"/>
    <col min="7" max="7" width="10.75390625" style="26" customWidth="1"/>
    <col min="8" max="8" width="13.75390625" style="26" bestFit="1" customWidth="1"/>
    <col min="9" max="9" width="11.625" style="8" customWidth="1"/>
    <col min="10" max="16384" width="20.75390625" style="8" customWidth="1"/>
  </cols>
  <sheetData>
    <row r="1" spans="1:8" ht="15.75">
      <c r="A1" s="23"/>
      <c r="B1" s="23"/>
      <c r="C1" s="23"/>
      <c r="D1" s="23"/>
      <c r="E1" s="23"/>
      <c r="F1" s="23"/>
      <c r="G1" s="25"/>
      <c r="H1" s="25"/>
    </row>
    <row r="2" spans="1:8" ht="15.75">
      <c r="A2" s="23"/>
      <c r="B2" s="23"/>
      <c r="C2" s="23"/>
      <c r="D2" s="23"/>
      <c r="E2" s="23"/>
      <c r="F2" s="23"/>
      <c r="G2" s="25"/>
      <c r="H2" s="25"/>
    </row>
    <row r="3" spans="1:8" ht="15.75">
      <c r="A3" s="23"/>
      <c r="B3" s="23"/>
      <c r="C3" s="23"/>
      <c r="D3" s="23"/>
      <c r="E3" s="23"/>
      <c r="F3" s="23"/>
      <c r="G3" s="25"/>
      <c r="H3" s="25"/>
    </row>
    <row r="4" spans="1:8" ht="15.75">
      <c r="A4" s="23"/>
      <c r="B4" s="23"/>
      <c r="C4" s="23"/>
      <c r="D4" s="23"/>
      <c r="E4" s="23"/>
      <c r="F4" s="23"/>
      <c r="G4" s="25"/>
      <c r="H4" s="25"/>
    </row>
    <row r="5" spans="1:8" ht="15.75">
      <c r="A5" s="214" t="s">
        <v>2</v>
      </c>
      <c r="B5" s="214"/>
      <c r="C5" s="214"/>
      <c r="D5" s="214"/>
      <c r="E5" s="214"/>
      <c r="F5" s="214"/>
      <c r="G5" s="214"/>
      <c r="H5" s="214"/>
    </row>
    <row r="6" spans="1:9" ht="35.25" customHeight="1">
      <c r="A6" s="215" t="s">
        <v>138</v>
      </c>
      <c r="B6" s="215"/>
      <c r="C6" s="215"/>
      <c r="D6" s="215"/>
      <c r="E6" s="215"/>
      <c r="F6" s="215"/>
      <c r="G6" s="215"/>
      <c r="H6" s="215"/>
      <c r="I6" s="215"/>
    </row>
    <row r="7" spans="1:8" ht="15.75">
      <c r="A7" s="61"/>
      <c r="B7" s="61"/>
      <c r="C7" s="61"/>
      <c r="D7" s="61"/>
      <c r="E7" s="61"/>
      <c r="F7" s="61"/>
      <c r="G7" s="61"/>
      <c r="H7" s="61"/>
    </row>
    <row r="8" spans="1:8" ht="15.75">
      <c r="A8" s="207" t="s">
        <v>123</v>
      </c>
      <c r="B8" s="207"/>
      <c r="C8" s="207"/>
      <c r="D8" s="24"/>
      <c r="E8" s="24"/>
      <c r="F8" s="24"/>
      <c r="G8" s="24"/>
      <c r="H8" s="40" t="s">
        <v>15</v>
      </c>
    </row>
    <row r="9" spans="1:9" ht="75" customHeight="1">
      <c r="A9" s="70" t="s">
        <v>121</v>
      </c>
      <c r="B9" s="71" t="s">
        <v>32</v>
      </c>
      <c r="C9" s="71" t="s">
        <v>13</v>
      </c>
      <c r="D9" s="71" t="s">
        <v>3</v>
      </c>
      <c r="E9" s="71" t="s">
        <v>34</v>
      </c>
      <c r="F9" s="181" t="s">
        <v>101</v>
      </c>
      <c r="G9" s="71" t="s">
        <v>33</v>
      </c>
      <c r="H9" s="162" t="s">
        <v>36</v>
      </c>
      <c r="I9" s="71" t="s">
        <v>122</v>
      </c>
    </row>
    <row r="10" spans="1:9" ht="12.75">
      <c r="A10" s="70" t="s">
        <v>141</v>
      </c>
      <c r="B10" s="196">
        <v>127611241</v>
      </c>
      <c r="C10" s="197">
        <v>-282520</v>
      </c>
      <c r="D10" s="196">
        <v>100</v>
      </c>
      <c r="E10" s="197">
        <v>-2412783</v>
      </c>
      <c r="F10" s="198">
        <v>3157466</v>
      </c>
      <c r="G10" s="196">
        <v>4380918</v>
      </c>
      <c r="H10" s="197">
        <v>-90382543</v>
      </c>
      <c r="I10" s="193">
        <f>SUM(B10:H10)</f>
        <v>42071879</v>
      </c>
    </row>
    <row r="11" spans="1:9" ht="15.75" customHeight="1">
      <c r="A11" s="70" t="s">
        <v>90</v>
      </c>
      <c r="B11" s="196"/>
      <c r="C11" s="199"/>
      <c r="D11" s="196"/>
      <c r="E11" s="196"/>
      <c r="F11" s="198"/>
      <c r="G11" s="196"/>
      <c r="H11" s="196"/>
      <c r="I11" s="193">
        <f aca="true" t="shared" si="0" ref="I11:I23">SUM(B11:H11)</f>
        <v>0</v>
      </c>
    </row>
    <row r="12" spans="1:9" ht="12.75">
      <c r="A12" s="73" t="s">
        <v>125</v>
      </c>
      <c r="B12" s="189">
        <v>0</v>
      </c>
      <c r="C12" s="189">
        <v>0</v>
      </c>
      <c r="D12" s="189">
        <v>0</v>
      </c>
      <c r="E12" s="189">
        <v>0</v>
      </c>
      <c r="F12" s="200">
        <v>0</v>
      </c>
      <c r="G12" s="189">
        <v>0</v>
      </c>
      <c r="H12" s="200">
        <v>499168</v>
      </c>
      <c r="I12" s="193">
        <f t="shared" si="0"/>
        <v>499168</v>
      </c>
    </row>
    <row r="13" spans="1:9" ht="12.75">
      <c r="A13" s="70" t="s">
        <v>92</v>
      </c>
      <c r="B13" s="189"/>
      <c r="C13" s="189"/>
      <c r="D13" s="189"/>
      <c r="E13" s="189"/>
      <c r="F13" s="200"/>
      <c r="G13" s="189"/>
      <c r="H13" s="200"/>
      <c r="I13" s="193">
        <f t="shared" si="0"/>
        <v>0</v>
      </c>
    </row>
    <row r="14" spans="1:9" ht="36">
      <c r="A14" s="74" t="s">
        <v>54</v>
      </c>
      <c r="B14" s="190" t="s">
        <v>15</v>
      </c>
      <c r="C14" s="190" t="s">
        <v>15</v>
      </c>
      <c r="D14" s="190" t="s">
        <v>15</v>
      </c>
      <c r="E14" s="190" t="s">
        <v>15</v>
      </c>
      <c r="F14" s="201" t="s">
        <v>15</v>
      </c>
      <c r="G14" s="190" t="s">
        <v>15</v>
      </c>
      <c r="H14" s="201" t="s">
        <v>15</v>
      </c>
      <c r="I14" s="193" t="s">
        <v>15</v>
      </c>
    </row>
    <row r="15" spans="1:9" ht="24">
      <c r="A15" s="73" t="s">
        <v>93</v>
      </c>
      <c r="B15" s="189">
        <v>0</v>
      </c>
      <c r="C15" s="189">
        <v>0</v>
      </c>
      <c r="D15" s="189">
        <v>0</v>
      </c>
      <c r="E15" s="189">
        <v>-507644</v>
      </c>
      <c r="F15" s="200">
        <v>0</v>
      </c>
      <c r="G15" s="189">
        <v>0</v>
      </c>
      <c r="H15" s="200">
        <v>0</v>
      </c>
      <c r="I15" s="193">
        <f t="shared" si="0"/>
        <v>-507644</v>
      </c>
    </row>
    <row r="16" spans="1:9" ht="36">
      <c r="A16" s="73" t="s">
        <v>94</v>
      </c>
      <c r="B16" s="189">
        <v>0</v>
      </c>
      <c r="C16" s="189">
        <v>0</v>
      </c>
      <c r="D16" s="189">
        <v>0</v>
      </c>
      <c r="E16" s="189">
        <v>21394</v>
      </c>
      <c r="F16" s="200">
        <v>0</v>
      </c>
      <c r="G16" s="189">
        <v>0</v>
      </c>
      <c r="H16" s="200">
        <v>0</v>
      </c>
      <c r="I16" s="193">
        <f t="shared" si="0"/>
        <v>21394</v>
      </c>
    </row>
    <row r="17" spans="1:9" ht="24">
      <c r="A17" s="73" t="s">
        <v>55</v>
      </c>
      <c r="B17" s="189">
        <v>0</v>
      </c>
      <c r="C17" s="189">
        <v>0</v>
      </c>
      <c r="D17" s="189">
        <v>0</v>
      </c>
      <c r="E17" s="189">
        <v>0</v>
      </c>
      <c r="F17" s="200">
        <v>0</v>
      </c>
      <c r="G17" s="189">
        <v>0</v>
      </c>
      <c r="H17" s="200">
        <v>0</v>
      </c>
      <c r="I17" s="193">
        <f t="shared" si="0"/>
        <v>0</v>
      </c>
    </row>
    <row r="18" spans="1:9" s="9" customFormat="1" ht="36">
      <c r="A18" s="74" t="s">
        <v>56</v>
      </c>
      <c r="B18" s="191">
        <f>SUM(B14:B17)</f>
        <v>0</v>
      </c>
      <c r="C18" s="191">
        <f aca="true" t="shared" si="1" ref="C18:H18">SUM(C14:C17)</f>
        <v>0</v>
      </c>
      <c r="D18" s="191">
        <f t="shared" si="1"/>
        <v>0</v>
      </c>
      <c r="E18" s="191">
        <f t="shared" si="1"/>
        <v>-486250</v>
      </c>
      <c r="F18" s="202">
        <f t="shared" si="1"/>
        <v>0</v>
      </c>
      <c r="G18" s="191">
        <f t="shared" si="1"/>
        <v>0</v>
      </c>
      <c r="H18" s="191">
        <f t="shared" si="1"/>
        <v>0</v>
      </c>
      <c r="I18" s="193">
        <f t="shared" si="0"/>
        <v>-486250</v>
      </c>
    </row>
    <row r="19" spans="1:256" s="26" customFormat="1" ht="12.75">
      <c r="A19" s="73" t="s">
        <v>105</v>
      </c>
      <c r="B19" s="192">
        <f>SUM(B18)</f>
        <v>0</v>
      </c>
      <c r="C19" s="192">
        <f aca="true" t="shared" si="2" ref="C19:I19">SUM(C18)</f>
        <v>0</v>
      </c>
      <c r="D19" s="192">
        <f t="shared" si="2"/>
        <v>0</v>
      </c>
      <c r="E19" s="192">
        <f t="shared" si="2"/>
        <v>-486250</v>
      </c>
      <c r="F19" s="192">
        <f t="shared" si="2"/>
        <v>0</v>
      </c>
      <c r="G19" s="192">
        <f t="shared" si="2"/>
        <v>0</v>
      </c>
      <c r="H19" s="192">
        <f t="shared" si="2"/>
        <v>0</v>
      </c>
      <c r="I19" s="192">
        <f t="shared" si="2"/>
        <v>-486250</v>
      </c>
      <c r="IV19" s="188">
        <f>SUM(I19)</f>
        <v>-486250</v>
      </c>
    </row>
    <row r="20" spans="1:9" s="26" customFormat="1" ht="12.75">
      <c r="A20" s="70" t="s">
        <v>131</v>
      </c>
      <c r="B20" s="193">
        <f>SUM(B12+B19)</f>
        <v>0</v>
      </c>
      <c r="C20" s="193">
        <f aca="true" t="shared" si="3" ref="C20:I20">SUM(C12+C19)</f>
        <v>0</v>
      </c>
      <c r="D20" s="193">
        <f t="shared" si="3"/>
        <v>0</v>
      </c>
      <c r="E20" s="193">
        <f t="shared" si="3"/>
        <v>-486250</v>
      </c>
      <c r="F20" s="193">
        <f t="shared" si="3"/>
        <v>0</v>
      </c>
      <c r="G20" s="193">
        <f t="shared" si="3"/>
        <v>0</v>
      </c>
      <c r="H20" s="193">
        <f t="shared" si="3"/>
        <v>499168</v>
      </c>
      <c r="I20" s="193">
        <f t="shared" si="3"/>
        <v>12918</v>
      </c>
    </row>
    <row r="21" spans="1:9" ht="12.75">
      <c r="A21" s="70" t="s">
        <v>96</v>
      </c>
      <c r="B21" s="194"/>
      <c r="C21" s="189"/>
      <c r="D21" s="189" t="s">
        <v>15</v>
      </c>
      <c r="E21" s="194"/>
      <c r="F21" s="200" t="s">
        <v>15</v>
      </c>
      <c r="G21" s="189"/>
      <c r="H21" s="189"/>
      <c r="I21" s="193">
        <f t="shared" si="0"/>
        <v>0</v>
      </c>
    </row>
    <row r="22" spans="1:9" s="27" customFormat="1" ht="24">
      <c r="A22" s="73" t="s">
        <v>126</v>
      </c>
      <c r="B22" s="189">
        <v>0</v>
      </c>
      <c r="C22" s="189">
        <v>0</v>
      </c>
      <c r="D22" s="189">
        <v>0</v>
      </c>
      <c r="E22" s="189">
        <v>0</v>
      </c>
      <c r="F22" s="200">
        <v>-9059</v>
      </c>
      <c r="G22" s="189">
        <v>0</v>
      </c>
      <c r="H22" s="200">
        <v>9059</v>
      </c>
      <c r="I22" s="193">
        <f t="shared" si="0"/>
        <v>0</v>
      </c>
    </row>
    <row r="23" spans="1:9" ht="13.5" thickBot="1">
      <c r="A23" s="126" t="s">
        <v>104</v>
      </c>
      <c r="B23" s="190">
        <v>0</v>
      </c>
      <c r="C23" s="190">
        <v>0</v>
      </c>
      <c r="D23" s="190">
        <v>0</v>
      </c>
      <c r="E23" s="190">
        <v>0</v>
      </c>
      <c r="F23" s="201">
        <v>0</v>
      </c>
      <c r="G23" s="190">
        <v>0</v>
      </c>
      <c r="H23" s="201">
        <v>35090</v>
      </c>
      <c r="I23" s="193">
        <f t="shared" si="0"/>
        <v>35090</v>
      </c>
    </row>
    <row r="24" spans="1:9" s="27" customFormat="1" ht="18.75" customHeight="1" thickBot="1">
      <c r="A24" s="163" t="s">
        <v>142</v>
      </c>
      <c r="B24" s="195">
        <f aca="true" t="shared" si="4" ref="B24:I24">SUM(B10,B20,B22:B23)</f>
        <v>127611241</v>
      </c>
      <c r="C24" s="195">
        <f t="shared" si="4"/>
        <v>-282520</v>
      </c>
      <c r="D24" s="195">
        <f t="shared" si="4"/>
        <v>100</v>
      </c>
      <c r="E24" s="195">
        <f t="shared" si="4"/>
        <v>-2899033</v>
      </c>
      <c r="F24" s="195">
        <f t="shared" si="4"/>
        <v>3148407</v>
      </c>
      <c r="G24" s="195">
        <f t="shared" si="4"/>
        <v>4380918</v>
      </c>
      <c r="H24" s="195">
        <f t="shared" si="4"/>
        <v>-89839226</v>
      </c>
      <c r="I24" s="195">
        <f t="shared" si="4"/>
        <v>42119887</v>
      </c>
    </row>
    <row r="25" spans="1:9" s="27" customFormat="1" ht="16.5" thickTop="1">
      <c r="A25" s="69"/>
      <c r="B25" s="164"/>
      <c r="C25" s="165"/>
      <c r="D25" s="164"/>
      <c r="E25" s="165" t="s">
        <v>15</v>
      </c>
      <c r="F25" s="182"/>
      <c r="G25" s="164"/>
      <c r="H25" s="165" t="s">
        <v>15</v>
      </c>
      <c r="I25" s="85"/>
    </row>
    <row r="26" spans="1:9" s="27" customFormat="1" ht="12.75">
      <c r="A26" s="69"/>
      <c r="B26" s="85"/>
      <c r="C26" s="85"/>
      <c r="D26" s="85"/>
      <c r="E26" s="85"/>
      <c r="F26" s="183"/>
      <c r="G26" s="85"/>
      <c r="H26" s="85"/>
      <c r="I26" s="85"/>
    </row>
    <row r="27" spans="1:9" s="27" customFormat="1" ht="15.75" customHeight="1">
      <c r="A27" s="208" t="s">
        <v>129</v>
      </c>
      <c r="B27" s="208"/>
      <c r="C27" s="208"/>
      <c r="D27" s="208"/>
      <c r="E27" s="208"/>
      <c r="F27" s="184"/>
      <c r="G27" s="177"/>
      <c r="H27" s="85"/>
      <c r="I27" s="85"/>
    </row>
    <row r="28" spans="1:9" s="27" customFormat="1" ht="15.75" customHeight="1">
      <c r="A28" s="18"/>
      <c r="B28" s="18"/>
      <c r="C28" s="18"/>
      <c r="D28" s="208" t="s">
        <v>15</v>
      </c>
      <c r="E28" s="208"/>
      <c r="F28" s="208"/>
      <c r="G28" s="75"/>
      <c r="H28" s="75"/>
      <c r="I28" s="75"/>
    </row>
    <row r="29" spans="1:9" s="27" customFormat="1" ht="15.75">
      <c r="A29" s="19"/>
      <c r="B29" s="20"/>
      <c r="C29" s="20"/>
      <c r="D29" s="18"/>
      <c r="E29" s="18"/>
      <c r="F29" s="18"/>
      <c r="G29" s="75"/>
      <c r="H29" s="75"/>
      <c r="I29" s="75"/>
    </row>
    <row r="30" spans="1:9" s="27" customFormat="1" ht="15.75" customHeight="1">
      <c r="A30" s="178" t="s">
        <v>130</v>
      </c>
      <c r="B30" s="178"/>
      <c r="C30" s="178"/>
      <c r="D30" s="179"/>
      <c r="E30" s="180"/>
      <c r="F30" s="20"/>
      <c r="G30" s="75"/>
      <c r="H30" s="75"/>
      <c r="I30" s="75"/>
    </row>
    <row r="31" spans="1:9" s="27" customFormat="1" ht="15.75">
      <c r="A31" s="18"/>
      <c r="B31" s="36"/>
      <c r="C31" s="18"/>
      <c r="D31" s="208" t="s">
        <v>15</v>
      </c>
      <c r="E31" s="208"/>
      <c r="F31" s="208"/>
      <c r="G31" s="75"/>
      <c r="H31" s="75"/>
      <c r="I31" s="75"/>
    </row>
    <row r="32" spans="1:9" s="27" customFormat="1" ht="12.75">
      <c r="A32" s="69"/>
      <c r="B32" s="75"/>
      <c r="C32" s="75"/>
      <c r="D32" s="75"/>
      <c r="E32" s="75"/>
      <c r="F32" s="185"/>
      <c r="G32" s="75"/>
      <c r="H32" s="75"/>
      <c r="I32" s="75"/>
    </row>
    <row r="33" spans="1:9" s="27" customFormat="1" ht="12.75">
      <c r="A33" s="69"/>
      <c r="B33" s="75"/>
      <c r="C33" s="75"/>
      <c r="D33" s="75"/>
      <c r="E33" s="75"/>
      <c r="F33" s="185"/>
      <c r="G33" s="75"/>
      <c r="H33" s="75"/>
      <c r="I33" s="75"/>
    </row>
    <row r="34" spans="1:9" s="27" customFormat="1" ht="12.75">
      <c r="A34" s="69"/>
      <c r="B34" s="75"/>
      <c r="C34" s="75"/>
      <c r="D34" s="75"/>
      <c r="E34" s="75"/>
      <c r="F34" s="185"/>
      <c r="G34" s="75"/>
      <c r="H34" s="75"/>
      <c r="I34" s="75"/>
    </row>
    <row r="35" spans="1:9" s="27" customFormat="1" ht="12.75">
      <c r="A35" s="69"/>
      <c r="B35" s="75"/>
      <c r="C35" s="75"/>
      <c r="D35" s="75"/>
      <c r="E35" s="75"/>
      <c r="F35" s="185"/>
      <c r="G35" s="75"/>
      <c r="H35" s="75"/>
      <c r="I35" s="75"/>
    </row>
    <row r="36" spans="1:5" s="27" customFormat="1" ht="14.25">
      <c r="A36" s="28"/>
      <c r="B36" s="29"/>
      <c r="C36" s="30"/>
      <c r="E36" s="31"/>
    </row>
    <row r="37" spans="1:5" s="32" customFormat="1" ht="19.5" customHeight="1">
      <c r="A37" s="204" t="s">
        <v>15</v>
      </c>
      <c r="B37" s="204"/>
      <c r="C37" s="204"/>
      <c r="E37" s="33"/>
    </row>
  </sheetData>
  <sheetProtection/>
  <mergeCells count="7">
    <mergeCell ref="A5:H5"/>
    <mergeCell ref="A6:I6"/>
    <mergeCell ref="A37:C37"/>
    <mergeCell ref="A8:C8"/>
    <mergeCell ref="D28:F28"/>
    <mergeCell ref="D31:F31"/>
    <mergeCell ref="A27:E27"/>
  </mergeCells>
  <printOptions/>
  <pageMargins left="0.2362204724409449" right="0.7086614173228347" top="0.35433070866141736" bottom="0.7480314960629921" header="0.15748031496062992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Цой Адель Алексеевна</cp:lastModifiedBy>
  <cp:lastPrinted>2016-04-26T05:07:07Z</cp:lastPrinted>
  <dcterms:created xsi:type="dcterms:W3CDTF">2009-05-05T06:44:20Z</dcterms:created>
  <dcterms:modified xsi:type="dcterms:W3CDTF">2016-04-28T05:25:19Z</dcterms:modified>
  <cp:category/>
  <cp:version/>
  <cp:contentType/>
  <cp:contentStatus/>
</cp:coreProperties>
</file>