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725" windowWidth="15180" windowHeight="7215" activeTab="0"/>
  </bookViews>
  <sheets>
    <sheet name="Ф-1 " sheetId="1" r:id="rId1"/>
    <sheet name="ф.2" sheetId="2" r:id="rId2"/>
    <sheet name="ф 3" sheetId="3" r:id="rId3"/>
    <sheet name="ф4" sheetId="4" r:id="rId4"/>
  </sheets>
  <externalReferences>
    <externalReference r:id="rId7"/>
  </externalReferences>
  <definedNames>
    <definedName name="_xlfn.BAHTTEXT" hidden="1">#NAME?</definedName>
    <definedName name="nToch">'[1]Параметры'!$E$8</definedName>
  </definedNames>
  <calcPr fullCalcOnLoad="1"/>
</workbook>
</file>

<file path=xl/sharedStrings.xml><?xml version="1.0" encoding="utf-8"?>
<sst xmlns="http://schemas.openxmlformats.org/spreadsheetml/2006/main" count="199" uniqueCount="140">
  <si>
    <t>Прочие активы</t>
  </si>
  <si>
    <t>Прочие обязательства</t>
  </si>
  <si>
    <t xml:space="preserve">АО "Нурбанк" </t>
  </si>
  <si>
    <t>Процентные доходы</t>
  </si>
  <si>
    <t>Процентные расходы</t>
  </si>
  <si>
    <t>Чистый процентный доход</t>
  </si>
  <si>
    <t>Денежные средства и их эквиваленты</t>
  </si>
  <si>
    <t xml:space="preserve">                              АО «Нурбанк»</t>
  </si>
  <si>
    <t xml:space="preserve">                                          АО «Нурбанк»</t>
  </si>
  <si>
    <t>Средства Правительства Республики Казахстан</t>
  </si>
  <si>
    <t>Собственные выкупленные акции</t>
  </si>
  <si>
    <t xml:space="preserve"> </t>
  </si>
  <si>
    <t>тыс. тенге</t>
  </si>
  <si>
    <t>АКТИВЫ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</si>
  <si>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</si>
  <si>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Счета и депозиты в банках и прочих финансовых институтах</t>
  </si>
  <si>
    <t>Кредиты, выданные клиентам</t>
  </si>
  <si>
    <t>Основные средства</t>
  </si>
  <si>
    <t>Отложенный налоговый актив</t>
  </si>
  <si>
    <t>Всего активов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</si>
  <si>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</si>
  <si>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</si>
  <si>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</si>
  <si>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Долговые ценные бумаги выпущенные</t>
  </si>
  <si>
    <t xml:space="preserve">Субординированный долг </t>
  </si>
  <si>
    <t>Всего обязательств</t>
  </si>
  <si>
    <t>КАПИТАЛ</t>
  </si>
  <si>
    <t>Акционерный капитал</t>
  </si>
  <si>
    <t>Резерв по переоценке финансовых активов, имеющихся в наличии для продажи</t>
  </si>
  <si>
    <t>Резерв по переоценке земли и зданий</t>
  </si>
  <si>
    <t>Накопленные убытки</t>
  </si>
  <si>
    <t>Всего капитала</t>
  </si>
  <si>
    <t>Всего обязательств и капитала</t>
  </si>
  <si>
    <t>Комиссионные доходы</t>
  </si>
  <si>
    <t>Комиссионные расходы</t>
  </si>
  <si>
    <t>Чистый комиссионный доход</t>
  </si>
  <si>
    <t xml:space="preserve">Чистая прибыль (убыток) от операций с финансовыми инструментами, оцениваемыми по справедливой стоимости, изменения которой отражаются в составе прибыли или убытка за период </t>
  </si>
  <si>
    <t>Чистая прибыль от операций с иностранной валютой</t>
  </si>
  <si>
    <t>Чистая прибыль от операций с финансовыми активами, имеющимися в наличии для продажи</t>
  </si>
  <si>
    <t xml:space="preserve">Прочие операционные (расходы) доходы </t>
  </si>
  <si>
    <t>Операционные доходы</t>
  </si>
  <si>
    <t>Убытки от обесценения и расходы по резервам</t>
  </si>
  <si>
    <t>Расходы на персонал</t>
  </si>
  <si>
    <t>Прочие общехозяйственные и административные расходы</t>
  </si>
  <si>
    <t>(Убыток) прибыль до вычета подоходного налога</t>
  </si>
  <si>
    <t>Экономия (расход) по подоходному налогу</t>
  </si>
  <si>
    <t xml:space="preserve">     АО «Нурбанк»</t>
  </si>
  <si>
    <t>Статьи, которые реклассифицированы или могут быть впоследствии реклассифицированы в состав прибыли или убытка:</t>
  </si>
  <si>
    <t>Убыток от обесценения финансовых активов, имеющихся в наличии для продажи</t>
  </si>
  <si>
    <t>Всего статей, которые реклассифицированы или могут быть впоследствии реклассифицированы в состав прибыли или убытка</t>
  </si>
  <si>
    <t>(Убыток) прибыль на обыкновенную акцию (тенге)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</si>
  <si>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</si>
  <si>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</si>
  <si>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</si>
  <si>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</si>
  <si>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</si>
  <si>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Чистые поступления (выплаты) по операциям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</si>
  <si>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Чистые поступления по операциям с иностранной валютой</t>
  </si>
  <si>
    <t xml:space="preserve">Поступления по прочим операционным доходам </t>
  </si>
  <si>
    <t>Расходы на персонал выплаченные</t>
  </si>
  <si>
    <t>Прочие общехозяйственные и административные расходы выплаченные</t>
  </si>
  <si>
    <t>(Увеличение) уменьшение операционных активов</t>
  </si>
  <si>
    <t>Увеличение (уменьшение) операционных обязательств</t>
  </si>
  <si>
    <t>Чистое движение денежных средств (использованных в) от операционной деятельности до уплаты подоходного налога</t>
  </si>
  <si>
    <t>Подоходный налог уплаченный</t>
  </si>
  <si>
    <t>ДВИЖЕНИЕ ДЕНЕЖНЫХ СРЕДСТВ ОТ ИНВЕСТИЦИОННОЙ ДЕЯТЕЛЬНОСТИ</t>
  </si>
  <si>
    <t>Приобретения финансовых активов, имеющихся в наличии для продажи</t>
  </si>
  <si>
    <t>Продажи и погашения финансовых активов, имеющихся в наличии для продажи</t>
  </si>
  <si>
    <t>Чистое движение денежных средств использованных в инвестиционной деятельности</t>
  </si>
  <si>
    <t>ДВИЖЕНИЕ ДЕНЕЖНЫХ СРЕДСТВ ОТ ФИНАНСОВОЙ ДЕЯТЕЛЬНОСТИ</t>
  </si>
  <si>
    <t>Чистое движение денежных средств от (использованных в) финансовой деятельности</t>
  </si>
  <si>
    <r>
      <t>Чистое увеличение (уменьшение)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денежных средств и их эквивалентов</t>
    </r>
  </si>
  <si>
    <t>Влияние изменений валютных курсов на величину денежных средств и их эквивалентов</t>
  </si>
  <si>
    <t>Денежные средства и их эквиваленты по состоянию на начало периода</t>
  </si>
  <si>
    <r>
      <t xml:space="preserve">Денежные средства и их эквиваленты по состоянию на конец периода </t>
    </r>
    <r>
      <rPr>
        <sz val="10"/>
        <rFont val="Times New Roman"/>
        <family val="1"/>
      </rPr>
      <t xml:space="preserve"> </t>
    </r>
  </si>
  <si>
    <t>Всего совокупного дохода</t>
  </si>
  <si>
    <t>Прочий совокупный доход</t>
  </si>
  <si>
    <t>Чистое изменение справедливой стоимости финансовых активов, имеющихся в наличии для продажи</t>
  </si>
  <si>
    <t>Чистое изменение справедливой стоимости финансовых активов, имеющихся в наличии для продажи, перенесенное в состав прибыли или убытка</t>
  </si>
  <si>
    <t>Прочие изменения в капитале</t>
  </si>
  <si>
    <t>Резерв по переоценке земли  и зданий</t>
  </si>
  <si>
    <t>Изменение прибыли/убытка за прошлых лет</t>
  </si>
  <si>
    <r>
      <t xml:space="preserve">Приобретения </t>
    </r>
    <r>
      <rPr>
        <sz val="10"/>
        <color indexed="8"/>
        <rFont val="Times New Roman"/>
        <family val="1"/>
      </rPr>
      <t>основных средств и нематериальных активов</t>
    </r>
  </si>
  <si>
    <t xml:space="preserve">(Убыток) прибыль, причитающийся: </t>
  </si>
  <si>
    <t>- акционерам Банка</t>
  </si>
  <si>
    <t>- неконтролирующим акционерам</t>
  </si>
  <si>
    <t>Прочий совокупный доход за вычетом подоходного налога</t>
  </si>
  <si>
    <t>Резерв по переоценке финансовых активов, имеющихся в наличии для продажи:</t>
  </si>
  <si>
    <t>-  чистое изменение справедливой стоимости</t>
  </si>
  <si>
    <t>-  чистое изменение справедливой стоимости, перенесенное в состав прибыли или убытка</t>
  </si>
  <si>
    <t>Всего совокупного (убытка) дохода , причитающегося:</t>
  </si>
  <si>
    <t>тысяч тенге</t>
  </si>
  <si>
    <t>(неаудированный)</t>
  </si>
  <si>
    <t>Кредиторская задолженность по сделкам "репо"</t>
  </si>
  <si>
    <t>Прибыль/Убыток за период</t>
  </si>
  <si>
    <t>Перенос суммы прироста стоимости имущества от переоценки в результате амортизации и выбытий</t>
  </si>
  <si>
    <t>Кредиторская задолженность по сделкам "РЕПО"</t>
  </si>
  <si>
    <t>Чистое движение денежных средств (использованных в) от операционной деятельности после уплаты подоходного налога</t>
  </si>
  <si>
    <t>Председатель  Правления                                                                           Сарсенов Э.Р.</t>
  </si>
  <si>
    <t>Прочий совокупный доход за период</t>
  </si>
  <si>
    <t>Всего совокупного (убытка) дохода за период</t>
  </si>
  <si>
    <t>Всего совокупного(убытка) дохода за период</t>
  </si>
  <si>
    <t>Продолжающаяся деятельность</t>
  </si>
  <si>
    <t>(Убыток) прибыль за период от продолжающейся деятельности</t>
  </si>
  <si>
    <t>Чистые поступления от страховой деятельности</t>
  </si>
  <si>
    <t>Поступление от долговых ценных бумаг выпущенных</t>
  </si>
  <si>
    <t>Всего капитала, причитающегося акционерам Банка</t>
  </si>
  <si>
    <t>Главный бухгалтер                                                                                      Филатова А.И.</t>
  </si>
  <si>
    <t>Главный бухгалтер                                                                                    Филатова А.И.</t>
  </si>
  <si>
    <t>Чистая прибыль от страховой деятельности</t>
  </si>
  <si>
    <t>Статьи, которые не могут быть  впоследствии реклассифицированы в состав прибыли или убытка:</t>
  </si>
  <si>
    <t>Переоценка  земельных участков и зданий за вычетом отложенных налоговых обязательств</t>
  </si>
  <si>
    <t>Всего статей, которые не могут быть  впоследствии реклассифицированы в состав прибыли или убытка:</t>
  </si>
  <si>
    <t>Отложенное налоговое обязательство</t>
  </si>
  <si>
    <t>Статьи, которые не могут быть впоследствии реклассифицированы в состав прибыли или убытка:</t>
  </si>
  <si>
    <t>Переоценка земельных участков и зданий</t>
  </si>
  <si>
    <t>Всего статей, которые не могут быть впоследствии реклассифицированы в состав прибыли или убытка</t>
  </si>
  <si>
    <t>Финансовые активы, оцениваемые по справедливой стоимости через прочий совокупный доход</t>
  </si>
  <si>
    <t>не применимо</t>
  </si>
  <si>
    <t>Прекращенная деятельность</t>
  </si>
  <si>
    <t>(Убыток) прибыль от прекращенной деятельности</t>
  </si>
  <si>
    <t>(Убыток) прибыль за период</t>
  </si>
  <si>
    <t>Поступление/Погашение долговых ценных бумаг выпущенных (субординированный долг)</t>
  </si>
  <si>
    <t xml:space="preserve">Консолидированный  промежуточный  отчет о финансовом положении </t>
  </si>
  <si>
    <t xml:space="preserve">               по состоянию на 01 апреля 2019 года</t>
  </si>
  <si>
    <t>Консолидированный промежуточный  отчет о прибыли или убытке 
и прочем совокупном доходе по состоянию
на 01 апреля 2019 года</t>
  </si>
  <si>
    <t xml:space="preserve">Консолидированный промежуточный  отчет о движении денежных средств
по состоянию на 01 апреля  2019 года  </t>
  </si>
  <si>
    <t>Консолидированный промежуточный   отчет об изменениях в  капитале  
по состоянию на 01 апреля 2019 года</t>
  </si>
  <si>
    <t xml:space="preserve">  2018 г.</t>
  </si>
  <si>
    <t>Остаток по состоянию на 1 января 2019 года</t>
  </si>
  <si>
    <t>Влияние применение МСФО 16</t>
  </si>
  <si>
    <t>Пересчитанный остаток на 1 января 2019 года в соответствии с МСФО 16</t>
  </si>
  <si>
    <t>Остаток по состоянию на 1 апреля 2019 года</t>
  </si>
  <si>
    <t xml:space="preserve"> 31.03.2019 г.</t>
  </si>
  <si>
    <t>Обязательство по финансовой аренде</t>
  </si>
  <si>
    <t xml:space="preserve"> 31.03.2019 г. 
тыс.тенге</t>
  </si>
  <si>
    <t xml:space="preserve"> 31.03.2018 г. 
тыс.тенге</t>
  </si>
  <si>
    <t>Всего совокупного прибыли/убытка за период</t>
  </si>
  <si>
    <t>31.03.2018 г. 
тыс.тенге</t>
  </si>
  <si>
    <t>31.03.2019 г. 
тыс.тенге</t>
  </si>
</sst>
</file>

<file path=xl/styles.xml><?xml version="1.0" encoding="utf-8"?>
<styleSheet xmlns="http://schemas.openxmlformats.org/spreadsheetml/2006/main">
  <numFmts count="3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_);_(* \(#,##0\);_(* &quot;-&quot;??_);_(@_)"/>
    <numFmt numFmtId="175" formatCode="_(* #,##0_);_(* \(#,##0\);_(* &quot;-&quot;_);_(@_)"/>
    <numFmt numFmtId="176" formatCode="#,##0.0"/>
    <numFmt numFmtId="177" formatCode="_(* #,##0.0_);_(* \(#,##0.0\);_(* &quot;-&quot;??_);_(@_)"/>
    <numFmt numFmtId="178" formatCode="_(* #,##0.00_);_(* \(#,##0.00\);_(* &quot;-&quot;??_);_(@_)"/>
    <numFmt numFmtId="179" formatCode="[$-FC19]d\ mmmm\ yyyy\ &quot;г.&quot;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;[Red]#,##0"/>
    <numFmt numFmtId="186" formatCode="#,##0.0000"/>
    <numFmt numFmtId="187" formatCode="_(* #,##0_);_(* \(000.000.###0\);_(* &quot;-&quot;_);_(@_)"/>
    <numFmt numFmtId="188" formatCode="_(* #,##0_);_(*,###.0\);_(* &quot;-&quot;_);_(@_)"/>
    <numFmt numFmtId="189" formatCode="_(* .*,###0_);_(* \(#,##0\);_(* &quot;-&quot;??_);_(@_)"/>
    <numFmt numFmtId="190" formatCode="#.#.#."/>
    <numFmt numFmtId="191" formatCode="_(* #,##0_);_(* \(#,##0\);_(* &quot;-,00&quot;_);_(@_)"/>
    <numFmt numFmtId="192" formatCode="_(* #,##0.0_);_(* \(#,##0.0\);_(* &quot;-&quot;_);_(@_)"/>
    <numFmt numFmtId="193" formatCode="_(* #,##0.00_);_(* \(#,##0.00\);_(* &quot;-&quot;_);_(@_)"/>
    <numFmt numFmtId="194" formatCode="_-* #,##0_р_._-;\-* #,##0_р_._-;_-* &quot;-&quot;??_р_._-;_-@_-"/>
  </numFmts>
  <fonts count="69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sz val="10"/>
      <color indexed="63"/>
      <name val="Helv"/>
      <family val="0"/>
    </font>
    <font>
      <b/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63"/>
      <name val="Helv"/>
      <family val="0"/>
    </font>
    <font>
      <sz val="12"/>
      <name val="Times New Roman"/>
      <family val="1"/>
    </font>
    <font>
      <sz val="12"/>
      <name val="Helv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75" fontId="1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17" fillId="0" borderId="0">
      <alignment/>
      <protection/>
    </xf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33" borderId="0" xfId="71" applyFont="1" applyFill="1" applyAlignment="1">
      <alignment horizontal="left" vertical="top"/>
      <protection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72" applyNumberFormat="1" applyFont="1" applyFill="1" applyAlignment="1">
      <alignment horizontal="left" vertical="top" wrapText="1"/>
      <protection/>
    </xf>
    <xf numFmtId="0" fontId="1" fillId="0" borderId="0" xfId="72" applyNumberFormat="1" applyFont="1" applyFill="1" applyBorder="1" applyAlignment="1">
      <alignment horizontal="center" vertical="top" wrapText="1"/>
      <protection/>
    </xf>
    <xf numFmtId="0" fontId="1" fillId="0" borderId="0" xfId="72" applyNumberFormat="1" applyFont="1" applyFill="1" applyAlignment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72" applyNumberFormat="1" applyFont="1" applyFill="1" applyAlignment="1">
      <alignment horizontal="center" vertical="top" wrapText="1"/>
      <protection/>
    </xf>
    <xf numFmtId="3" fontId="1" fillId="0" borderId="0" xfId="72" applyNumberFormat="1" applyFont="1" applyFill="1" applyAlignment="1">
      <alignment horizontal="center" vertical="top" wrapText="1"/>
      <protection/>
    </xf>
    <xf numFmtId="0" fontId="1" fillId="0" borderId="0" xfId="71" applyFont="1" applyFill="1" applyAlignment="1">
      <alignment horizontal="left" vertical="top"/>
      <protection/>
    </xf>
    <xf numFmtId="0" fontId="9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" fillId="0" borderId="0" xfId="73" applyNumberFormat="1" applyFont="1" applyFill="1" applyAlignment="1">
      <alignment horizontal="left" vertical="top" wrapText="1"/>
      <protection/>
    </xf>
    <xf numFmtId="0" fontId="8" fillId="0" borderId="0" xfId="73" applyFont="1" applyFill="1" applyBorder="1" applyAlignment="1">
      <alignment horizontal="left" vertical="center"/>
      <protection/>
    </xf>
    <xf numFmtId="3" fontId="8" fillId="0" borderId="0" xfId="73" applyNumberFormat="1" applyFont="1" applyFill="1" applyBorder="1" applyAlignment="1">
      <alignment horizontal="right" vertical="center"/>
      <protection/>
    </xf>
    <xf numFmtId="0" fontId="2" fillId="0" borderId="0" xfId="73" applyFont="1" applyFill="1" applyAlignment="1">
      <alignment horizontal="right" vertical="top" wrapText="1"/>
      <protection/>
    </xf>
    <xf numFmtId="4" fontId="1" fillId="0" borderId="0" xfId="73" applyNumberFormat="1" applyFont="1" applyFill="1" applyAlignment="1">
      <alignment horizontal="left" vertical="top" wrapText="1"/>
      <protection/>
    </xf>
    <xf numFmtId="0" fontId="1" fillId="0" borderId="0" xfId="73" applyNumberFormat="1" applyFont="1" applyFill="1" applyAlignment="1">
      <alignment horizontal="center" vertical="top" wrapText="1"/>
      <protection/>
    </xf>
    <xf numFmtId="4" fontId="1" fillId="0" borderId="0" xfId="73" applyNumberFormat="1" applyFont="1" applyFill="1" applyAlignment="1">
      <alignment horizontal="center" vertical="top" wrapText="1"/>
      <protection/>
    </xf>
    <xf numFmtId="0" fontId="19" fillId="0" borderId="0" xfId="0" applyFont="1" applyFill="1" applyBorder="1" applyAlignment="1">
      <alignment/>
    </xf>
    <xf numFmtId="0" fontId="3" fillId="0" borderId="0" xfId="0" applyFont="1" applyFill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0" xfId="73" applyNumberFormat="1" applyFont="1" applyFill="1" applyAlignment="1">
      <alignment horizontal="right" vertical="top" wrapText="1"/>
      <protection/>
    </xf>
    <xf numFmtId="0" fontId="1" fillId="0" borderId="0" xfId="73" applyNumberFormat="1" applyFont="1" applyFill="1" applyBorder="1" applyAlignment="1">
      <alignment horizontal="center" vertical="top" wrapText="1"/>
      <protection/>
    </xf>
    <xf numFmtId="0" fontId="6" fillId="0" borderId="0" xfId="73" applyNumberFormat="1" applyFont="1" applyFill="1" applyAlignment="1">
      <alignment horizontal="left" vertical="top" wrapText="1"/>
      <protection/>
    </xf>
    <xf numFmtId="4" fontId="1" fillId="0" borderId="0" xfId="73" applyNumberFormat="1" applyFont="1" applyFill="1" applyBorder="1" applyAlignment="1">
      <alignment horizontal="left" vertical="top" wrapText="1"/>
      <protection/>
    </xf>
    <xf numFmtId="0" fontId="1" fillId="0" borderId="0" xfId="75" applyNumberFormat="1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/>
      <protection/>
    </xf>
    <xf numFmtId="0" fontId="1" fillId="0" borderId="0" xfId="73" applyNumberFormat="1" applyFont="1" applyFill="1" applyBorder="1" applyAlignment="1">
      <alignment horizontal="left" vertical="top" wrapText="1"/>
      <protection/>
    </xf>
    <xf numFmtId="0" fontId="7" fillId="0" borderId="0" xfId="75" applyFont="1" applyFill="1" applyBorder="1" applyAlignment="1">
      <alignment horizontal="left"/>
      <protection/>
    </xf>
    <xf numFmtId="4" fontId="1" fillId="0" borderId="0" xfId="73" applyNumberFormat="1" applyFont="1" applyFill="1" applyBorder="1" applyAlignment="1">
      <alignment vertical="top" wrapText="1"/>
      <protection/>
    </xf>
    <xf numFmtId="49" fontId="20" fillId="0" borderId="0" xfId="75" applyNumberFormat="1" applyFont="1" applyFill="1" applyBorder="1" applyAlignment="1">
      <alignment horizontal="left" wrapText="1"/>
      <protection/>
    </xf>
    <xf numFmtId="0" fontId="6" fillId="0" borderId="0" xfId="73" applyNumberFormat="1" applyFont="1" applyFill="1" applyBorder="1" applyAlignment="1">
      <alignment horizontal="left" vertical="top" wrapText="1"/>
      <protection/>
    </xf>
    <xf numFmtId="0" fontId="4" fillId="0" borderId="0" xfId="75" applyFont="1" applyFill="1" applyBorder="1" applyAlignment="1">
      <alignment horizontal="left" wrapText="1"/>
      <protection/>
    </xf>
    <xf numFmtId="3" fontId="4" fillId="0" borderId="0" xfId="74" applyNumberFormat="1" applyFont="1" applyFill="1" applyBorder="1" applyAlignment="1">
      <alignment wrapText="1"/>
      <protection/>
    </xf>
    <xf numFmtId="0" fontId="7" fillId="0" borderId="0" xfId="75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 wrapText="1"/>
      <protection/>
    </xf>
    <xf numFmtId="3" fontId="7" fillId="0" borderId="0" xfId="77" applyNumberFormat="1" applyFont="1" applyFill="1" applyBorder="1" applyAlignment="1">
      <alignment/>
      <protection/>
    </xf>
    <xf numFmtId="3" fontId="7" fillId="0" borderId="0" xfId="76" applyNumberFormat="1" applyFont="1" applyFill="1" applyBorder="1" applyAlignment="1">
      <alignment/>
      <protection/>
    </xf>
    <xf numFmtId="0" fontId="1" fillId="0" borderId="0" xfId="75" applyFont="1" applyFill="1" applyBorder="1" applyAlignment="1">
      <alignment horizontal="left" wrapText="1"/>
      <protection/>
    </xf>
    <xf numFmtId="3" fontId="7" fillId="0" borderId="0" xfId="78" applyNumberFormat="1" applyFont="1" applyFill="1" applyBorder="1" applyAlignment="1">
      <alignment/>
      <protection/>
    </xf>
    <xf numFmtId="0" fontId="7" fillId="0" borderId="0" xfId="75" applyNumberFormat="1" applyFont="1" applyFill="1" applyBorder="1" applyAlignment="1">
      <alignment horizontal="left" wrapText="1"/>
      <protection/>
    </xf>
    <xf numFmtId="0" fontId="3" fillId="0" borderId="0" xfId="0" applyFont="1" applyFill="1" applyAlignment="1">
      <alignment horizontal="center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 indent="1"/>
    </xf>
    <xf numFmtId="0" fontId="22" fillId="0" borderId="0" xfId="0" applyFont="1" applyAlignment="1">
      <alignment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3" fontId="21" fillId="0" borderId="0" xfId="0" applyNumberFormat="1" applyFont="1" applyBorder="1" applyAlignment="1">
      <alignment wrapText="1"/>
    </xf>
    <xf numFmtId="3" fontId="15" fillId="0" borderId="0" xfId="73" applyNumberFormat="1" applyFont="1" applyFill="1" applyAlignment="1">
      <alignment horizontal="right" vertical="top" wrapText="1"/>
      <protection/>
    </xf>
    <xf numFmtId="0" fontId="24" fillId="0" borderId="0" xfId="73" applyFont="1" applyFill="1" applyAlignment="1">
      <alignment horizontal="right" vertical="top" wrapText="1"/>
      <protection/>
    </xf>
    <xf numFmtId="0" fontId="24" fillId="0" borderId="0" xfId="0" applyFont="1" applyFill="1" applyBorder="1" applyAlignment="1">
      <alignment/>
    </xf>
    <xf numFmtId="0" fontId="3" fillId="0" borderId="0" xfId="73" applyFont="1" applyFill="1" applyAlignment="1">
      <alignment horizontal="center" vertical="top" wrapText="1"/>
      <protection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15" fillId="0" borderId="10" xfId="0" applyFont="1" applyBorder="1" applyAlignment="1">
      <alignment horizontal="right" wrapText="1"/>
    </xf>
    <xf numFmtId="0" fontId="9" fillId="0" borderId="0" xfId="73" applyFont="1" applyFill="1" applyBorder="1" applyAlignment="1">
      <alignment horizontal="left" vertical="top" wrapText="1"/>
      <protection/>
    </xf>
    <xf numFmtId="3" fontId="3" fillId="0" borderId="0" xfId="73" applyNumberFormat="1" applyFont="1" applyFill="1" applyBorder="1" applyAlignment="1">
      <alignment horizontal="right" vertical="top" wrapText="1"/>
      <protection/>
    </xf>
    <xf numFmtId="3" fontId="25" fillId="0" borderId="0" xfId="73" applyNumberFormat="1" applyFont="1" applyFill="1" applyBorder="1" applyAlignment="1">
      <alignment horizontal="right" vertical="top" wrapText="1"/>
      <protection/>
    </xf>
    <xf numFmtId="0" fontId="18" fillId="0" borderId="0" xfId="73" applyFont="1" applyFill="1" applyAlignment="1">
      <alignment horizontal="left" vertical="top" wrapText="1"/>
      <protection/>
    </xf>
    <xf numFmtId="178" fontId="15" fillId="0" borderId="0" xfId="0" applyNumberFormat="1" applyFont="1" applyFill="1" applyBorder="1" applyAlignment="1" applyProtection="1">
      <alignment horizontal="right" vertical="center" wrapText="1"/>
      <protection/>
    </xf>
    <xf numFmtId="0" fontId="1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15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65" fillId="0" borderId="10" xfId="0" applyFont="1" applyBorder="1" applyAlignment="1">
      <alignment horizontal="left" vertical="top" wrapText="1"/>
    </xf>
    <xf numFmtId="174" fontId="15" fillId="0" borderId="10" xfId="0" applyNumberFormat="1" applyFont="1" applyFill="1" applyBorder="1" applyAlignment="1">
      <alignment horizontal="right" vertical="center" wrapText="1"/>
    </xf>
    <xf numFmtId="174" fontId="3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0" fontId="1" fillId="33" borderId="0" xfId="73" applyNumberFormat="1" applyFont="1" applyFill="1" applyAlignment="1">
      <alignment horizontal="center" vertical="top" wrapText="1"/>
      <protection/>
    </xf>
    <xf numFmtId="0" fontId="1" fillId="33" borderId="0" xfId="73" applyNumberFormat="1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horizontal="right" wrapText="1"/>
    </xf>
    <xf numFmtId="3" fontId="1" fillId="33" borderId="0" xfId="73" applyNumberFormat="1" applyFont="1" applyFill="1" applyAlignment="1">
      <alignment horizontal="center" vertical="top" wrapText="1"/>
      <protection/>
    </xf>
    <xf numFmtId="3" fontId="1" fillId="0" borderId="10" xfId="0" applyNumberFormat="1" applyFont="1" applyFill="1" applyBorder="1" applyAlignment="1">
      <alignment horizontal="right" vertical="center" wrapText="1"/>
    </xf>
    <xf numFmtId="174" fontId="1" fillId="0" borderId="10" xfId="0" applyNumberFormat="1" applyFont="1" applyFill="1" applyBorder="1" applyAlignment="1">
      <alignment horizontal="right" vertical="center" wrapText="1"/>
    </xf>
    <xf numFmtId="0" fontId="6" fillId="33" borderId="0" xfId="73" applyNumberFormat="1" applyFont="1" applyFill="1" applyAlignment="1">
      <alignment horizontal="center" vertical="top" wrapText="1"/>
      <protection/>
    </xf>
    <xf numFmtId="3" fontId="6" fillId="0" borderId="10" xfId="0" applyNumberFormat="1" applyFont="1" applyFill="1" applyBorder="1" applyAlignment="1">
      <alignment horizontal="right" vertical="center" wrapText="1"/>
    </xf>
    <xf numFmtId="174" fontId="6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/>
    </xf>
    <xf numFmtId="0" fontId="1" fillId="33" borderId="0" xfId="73" applyNumberFormat="1" applyFont="1" applyFill="1" applyAlignment="1">
      <alignment horizontal="left" vertical="top" wrapText="1"/>
      <protection/>
    </xf>
    <xf numFmtId="3" fontId="6" fillId="0" borderId="0" xfId="0" applyNumberFormat="1" applyFont="1" applyFill="1" applyBorder="1" applyAlignment="1">
      <alignment wrapText="1"/>
    </xf>
    <xf numFmtId="3" fontId="1" fillId="0" borderId="0" xfId="73" applyNumberFormat="1" applyFont="1" applyFill="1" applyAlignment="1">
      <alignment horizontal="center" vertical="top" wrapText="1"/>
      <protection/>
    </xf>
    <xf numFmtId="49" fontId="67" fillId="0" borderId="10" xfId="0" applyNumberFormat="1" applyFont="1" applyBorder="1" applyAlignment="1">
      <alignment horizontal="left" vertical="top" wrapText="1"/>
    </xf>
    <xf numFmtId="0" fontId="6" fillId="0" borderId="0" xfId="73" applyNumberFormat="1" applyFont="1" applyFill="1" applyAlignment="1">
      <alignment horizontal="center" vertical="top" wrapText="1"/>
      <protection/>
    </xf>
    <xf numFmtId="0" fontId="68" fillId="0" borderId="10" xfId="0" applyFont="1" applyBorder="1" applyAlignment="1">
      <alignment horizontal="center" wrapText="1"/>
    </xf>
    <xf numFmtId="174" fontId="22" fillId="0" borderId="12" xfId="0" applyNumberFormat="1" applyFont="1" applyBorder="1" applyAlignment="1">
      <alignment horizontal="left" wrapText="1"/>
    </xf>
    <xf numFmtId="3" fontId="15" fillId="0" borderId="0" xfId="0" applyNumberFormat="1" applyFont="1" applyBorder="1" applyAlignment="1">
      <alignment horizontal="right" vertical="center" wrapText="1"/>
    </xf>
    <xf numFmtId="175" fontId="15" fillId="0" borderId="0" xfId="0" applyNumberFormat="1" applyFont="1" applyBorder="1" applyAlignment="1">
      <alignment horizontal="right" vertical="center" wrapText="1"/>
    </xf>
    <xf numFmtId="174" fontId="1" fillId="0" borderId="0" xfId="73" applyNumberFormat="1" applyFont="1" applyFill="1" applyAlignment="1">
      <alignment horizontal="left" vertical="top" wrapText="1"/>
      <protection/>
    </xf>
    <xf numFmtId="0" fontId="28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 horizontal="left" vertical="top" wrapText="1"/>
    </xf>
    <xf numFmtId="3" fontId="15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21" fillId="0" borderId="0" xfId="0" applyNumberFormat="1" applyFont="1" applyBorder="1" applyAlignment="1">
      <alignment/>
    </xf>
    <xf numFmtId="0" fontId="22" fillId="0" borderId="10" xfId="0" applyFont="1" applyFill="1" applyBorder="1" applyAlignment="1">
      <alignment horizontal="center" wrapText="1"/>
    </xf>
    <xf numFmtId="174" fontId="21" fillId="0" borderId="10" xfId="0" applyNumberFormat="1" applyFont="1" applyBorder="1" applyAlignment="1">
      <alignment horizontal="right" vertical="center" wrapText="1"/>
    </xf>
    <xf numFmtId="174" fontId="21" fillId="0" borderId="11" xfId="0" applyNumberFormat="1" applyFont="1" applyBorder="1" applyAlignment="1">
      <alignment horizontal="right" vertical="center" wrapText="1"/>
    </xf>
    <xf numFmtId="174" fontId="23" fillId="0" borderId="11" xfId="0" applyNumberFormat="1" applyFont="1" applyBorder="1" applyAlignment="1">
      <alignment horizontal="right" vertical="center" wrapText="1"/>
    </xf>
    <xf numFmtId="174" fontId="22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174" fontId="22" fillId="0" borderId="12" xfId="0" applyNumberFormat="1" applyFont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174" fontId="22" fillId="0" borderId="13" xfId="0" applyNumberFormat="1" applyFont="1" applyBorder="1" applyAlignment="1">
      <alignment horizontal="right" vertical="center" wrapText="1"/>
    </xf>
    <xf numFmtId="3" fontId="22" fillId="0" borderId="14" xfId="0" applyNumberFormat="1" applyFont="1" applyFill="1" applyBorder="1" applyAlignment="1">
      <alignment horizontal="right" vertical="center" wrapText="1"/>
    </xf>
    <xf numFmtId="3" fontId="22" fillId="0" borderId="13" xfId="0" applyNumberFormat="1" applyFont="1" applyBorder="1" applyAlignment="1">
      <alignment horizontal="right" vertical="center" wrapText="1"/>
    </xf>
    <xf numFmtId="174" fontId="21" fillId="0" borderId="10" xfId="0" applyNumberFormat="1" applyFont="1" applyFill="1" applyBorder="1" applyAlignment="1">
      <alignment horizontal="right" vertical="center" wrapText="1"/>
    </xf>
    <xf numFmtId="174" fontId="21" fillId="0" borderId="11" xfId="0" applyNumberFormat="1" applyFont="1" applyFill="1" applyBorder="1" applyAlignment="1">
      <alignment horizontal="right" vertical="center" wrapText="1"/>
    </xf>
    <xf numFmtId="174" fontId="23" fillId="0" borderId="11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Alignment="1">
      <alignment wrapText="1"/>
    </xf>
    <xf numFmtId="193" fontId="15" fillId="0" borderId="10" xfId="0" applyNumberFormat="1" applyFont="1" applyFill="1" applyBorder="1" applyAlignment="1">
      <alignment horizontal="right" vertical="center" wrapText="1"/>
    </xf>
    <xf numFmtId="174" fontId="29" fillId="0" borderId="11" xfId="0" applyNumberFormat="1" applyFont="1" applyBorder="1" applyAlignment="1">
      <alignment horizontal="right" vertical="center" wrapText="1"/>
    </xf>
    <xf numFmtId="174" fontId="22" fillId="0" borderId="11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175" fontId="15" fillId="0" borderId="10" xfId="0" applyNumberFormat="1" applyFont="1" applyFill="1" applyBorder="1" applyAlignment="1">
      <alignment horizontal="right" vertical="center" wrapText="1"/>
    </xf>
    <xf numFmtId="175" fontId="3" fillId="0" borderId="10" xfId="0" applyNumberFormat="1" applyFont="1" applyFill="1" applyBorder="1" applyAlignment="1">
      <alignment horizontal="right" vertical="center" wrapText="1"/>
    </xf>
    <xf numFmtId="194" fontId="3" fillId="0" borderId="10" xfId="89" applyNumberFormat="1" applyFont="1" applyFill="1" applyBorder="1" applyAlignment="1">
      <alignment horizontal="right" vertical="center" wrapText="1"/>
    </xf>
    <xf numFmtId="194" fontId="15" fillId="0" borderId="10" xfId="89" applyNumberFormat="1" applyFont="1" applyFill="1" applyBorder="1" applyAlignment="1">
      <alignment horizontal="right" vertical="center" wrapText="1"/>
    </xf>
    <xf numFmtId="0" fontId="67" fillId="0" borderId="1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4" fontId="15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/>
    </xf>
    <xf numFmtId="0" fontId="3" fillId="0" borderId="0" xfId="73" applyFont="1" applyFill="1" applyAlignment="1">
      <alignment horizontal="center" vertical="center" wrapText="1"/>
      <protection/>
    </xf>
    <xf numFmtId="0" fontId="18" fillId="0" borderId="0" xfId="0" applyFont="1" applyFill="1" applyAlignment="1">
      <alignment horizontal="left" vertical="top" wrapText="1"/>
    </xf>
    <xf numFmtId="0" fontId="15" fillId="0" borderId="10" xfId="0" applyFont="1" applyBorder="1" applyAlignment="1">
      <alignment wrapText="1"/>
    </xf>
    <xf numFmtId="0" fontId="3" fillId="0" borderId="0" xfId="74" applyFont="1" applyFill="1" applyAlignment="1">
      <alignment horizontal="center" vertical="top" wrapText="1"/>
      <protection/>
    </xf>
    <xf numFmtId="0" fontId="3" fillId="0" borderId="0" xfId="73" applyFont="1" applyFill="1" applyBorder="1" applyAlignment="1">
      <alignment horizontal="left" vertical="top" wrapText="1"/>
      <protection/>
    </xf>
    <xf numFmtId="0" fontId="9" fillId="0" borderId="0" xfId="0" applyFont="1" applyFill="1" applyAlignment="1">
      <alignment horizontal="left" vertical="top" wrapText="1"/>
    </xf>
    <xf numFmtId="0" fontId="26" fillId="0" borderId="0" xfId="72" applyNumberFormat="1" applyFont="1" applyFill="1" applyBorder="1" applyAlignment="1">
      <alignment horizontal="center" vertical="top" wrapText="1"/>
      <protection/>
    </xf>
    <xf numFmtId="0" fontId="3" fillId="0" borderId="0" xfId="72" applyFont="1" applyFill="1" applyAlignment="1">
      <alignment horizontal="center" vertical="center" wrapText="1"/>
      <protection/>
    </xf>
    <xf numFmtId="0" fontId="26" fillId="0" borderId="0" xfId="73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TS_300607" xfId="33"/>
    <cellStyle name="Normal 10" xfId="34"/>
    <cellStyle name="Normal 2" xfId="35"/>
    <cellStyle name="Normal_A4. TS Nurbank 2006" xfId="36"/>
    <cellStyle name="Style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1 2" xfId="58"/>
    <cellStyle name="Обычный 2 10" xfId="59"/>
    <cellStyle name="Обычный 2 2" xfId="60"/>
    <cellStyle name="Обычный 2 3" xfId="61"/>
    <cellStyle name="Обычный 2 4" xfId="62"/>
    <cellStyle name="Обычный 2 5" xfId="63"/>
    <cellStyle name="Обычный 2 6" xfId="64"/>
    <cellStyle name="Обычный 2 7" xfId="65"/>
    <cellStyle name="Обычный 2 8" xfId="66"/>
    <cellStyle name="Обычный 2 9" xfId="67"/>
    <cellStyle name="Обычный 24" xfId="68"/>
    <cellStyle name="Обычный 26" xfId="69"/>
    <cellStyle name="Обычный 29" xfId="70"/>
    <cellStyle name="Обычный_God_Формы фин.отчетности_BWU_09_11_03" xfId="71"/>
    <cellStyle name="Обычный_Ф1_Ф4new2004НБ" xfId="72"/>
    <cellStyle name="Обычный_Ф1_Ф4new2004НБ 2" xfId="73"/>
    <cellStyle name="Обычный_Ф1_Ф4new2004НБ 4" xfId="74"/>
    <cellStyle name="Обычный_Ф1_Ф4new2004НБ 5" xfId="75"/>
    <cellStyle name="Обычный_Ф1_Ф4new2004НБ 6" xfId="76"/>
    <cellStyle name="Обычный_Ф1_Ф4new2004НБ 7" xfId="77"/>
    <cellStyle name="Обычный_Ф1_Ф4new2004НБ 9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Стиль 1" xfId="85"/>
    <cellStyle name="Текст предупреждения" xfId="86"/>
    <cellStyle name="Comma" xfId="87"/>
    <cellStyle name="Comma [0]" xfId="88"/>
    <cellStyle name="Финансовый 10" xfId="89"/>
    <cellStyle name="Финансовый 2 2" xfId="90"/>
    <cellStyle name="Финансовый 2 3" xfId="91"/>
    <cellStyle name="Финансовый 2 4" xfId="92"/>
    <cellStyle name="Финансовый 2 5" xfId="93"/>
    <cellStyle name="Финансовый 2 6" xfId="94"/>
    <cellStyle name="Финансовый 2 7" xfId="95"/>
    <cellStyle name="Финансовый 2 8" xfId="96"/>
    <cellStyle name="Финансовый 2 9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5555555555\&#1052;&#1086;&#1080;%20&#1076;&#1086;&#1082;&#1091;&#1084;&#1077;&#1085;&#1090;&#1099;\2010\3112-2010-&#1043;&#1054;&#1044;&#1054;&#1042;&#1054;&#1049;\&#1057;&#1042;&#1054;&#1044;.&#1055;&#1056;&#1048;&#1052;&#1045;&#1063;&#1040;&#1053;&#1048;&#1045;\&#1060;&#1086;&#1088;&#1084;&#1072;-4\&#1050;&#1086;&#1087;&#1080;&#1103;%20Forma_4_v1_04032011-&#1054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Остаток"/>
      <sheetName val="БАНК"/>
      <sheetName val="Обороты"/>
      <sheetName val="ДО"/>
      <sheetName val="Нур лизинг"/>
      <sheetName val="Нуртраст"/>
      <sheetName val="Money Experts"/>
      <sheetName val="Нурполис"/>
      <sheetName val="Атамекен"/>
      <sheetName val="Nur-Finance B.V"/>
      <sheetName val="БАНК+ДО"/>
      <sheetName val="КОНС."/>
      <sheetName val="для аудит"/>
      <sheetName val="совокупный доход"/>
      <sheetName val="Вед.элимин"/>
      <sheetName val="Корректировка ауд"/>
      <sheetName val="бал. по МСФО-c ДО "/>
      <sheetName val="Ф-4 коррект."/>
      <sheetName val="Ф-4 коррект. (2)"/>
      <sheetName val="Ф-4 с учетом коррект."/>
    </sheetNames>
    <sheetDataSet>
      <sheetData sheetId="0">
        <row r="8">
          <cell r="E8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2"/>
  <sheetViews>
    <sheetView tabSelected="1" zoomScaleSheetLayoutView="75" zoomScalePageLayoutView="0" workbookViewId="0" topLeftCell="A4">
      <selection activeCell="D4" sqref="D1:D16384"/>
    </sheetView>
  </sheetViews>
  <sheetFormatPr defaultColWidth="9.00390625" defaultRowHeight="12.75"/>
  <cols>
    <col min="1" max="1" width="64.875" style="18" customWidth="1"/>
    <col min="2" max="2" width="18.625" style="28" customWidth="1"/>
    <col min="3" max="3" width="19.375" style="21" customWidth="1"/>
    <col min="4" max="4" width="10.375" style="18" customWidth="1"/>
    <col min="5" max="5" width="36.75390625" style="18" customWidth="1"/>
    <col min="6" max="6" width="18.625" style="18" customWidth="1"/>
    <col min="7" max="16384" width="9.125" style="18" customWidth="1"/>
  </cols>
  <sheetData>
    <row r="1" ht="21.75" customHeight="1"/>
    <row r="2" ht="14.25" customHeight="1"/>
    <row r="3" spans="1:3" ht="21" customHeight="1">
      <c r="A3" s="74" t="s">
        <v>8</v>
      </c>
      <c r="B3" s="58"/>
      <c r="C3" s="59"/>
    </row>
    <row r="4" spans="1:3" ht="15.75" customHeight="1">
      <c r="A4" s="149" t="s">
        <v>123</v>
      </c>
      <c r="B4" s="149"/>
      <c r="C4" s="149"/>
    </row>
    <row r="5" spans="1:3" s="29" customFormat="1" ht="15.75">
      <c r="A5" s="152" t="s">
        <v>124</v>
      </c>
      <c r="B5" s="152"/>
      <c r="C5" s="60"/>
    </row>
    <row r="6" spans="1:3" s="29" customFormat="1" ht="15.75">
      <c r="A6" s="61"/>
      <c r="B6" s="61"/>
      <c r="C6" s="60"/>
    </row>
    <row r="7" spans="1:3" ht="14.25" customHeight="1">
      <c r="A7" s="153" t="s">
        <v>92</v>
      </c>
      <c r="B7" s="153"/>
      <c r="C7" s="153"/>
    </row>
    <row r="8" spans="1:3" ht="27" customHeight="1">
      <c r="A8" s="151"/>
      <c r="B8" s="138" t="s">
        <v>133</v>
      </c>
      <c r="C8" s="62" t="s">
        <v>128</v>
      </c>
    </row>
    <row r="9" spans="1:3" s="30" customFormat="1" ht="15.75">
      <c r="A9" s="151"/>
      <c r="B9" s="138" t="s">
        <v>12</v>
      </c>
      <c r="C9" s="62" t="s">
        <v>12</v>
      </c>
    </row>
    <row r="10" spans="1:7" ht="24.75" customHeight="1">
      <c r="A10" s="63" t="s">
        <v>13</v>
      </c>
      <c r="B10" s="139"/>
      <c r="C10" s="64"/>
      <c r="D10" s="31"/>
      <c r="E10" s="32"/>
      <c r="F10" s="33"/>
      <c r="G10" s="34"/>
    </row>
    <row r="11" spans="1:7" ht="15.75">
      <c r="A11" s="70" t="s">
        <v>6</v>
      </c>
      <c r="B11" s="72">
        <v>51378186</v>
      </c>
      <c r="C11" s="72">
        <v>45767201</v>
      </c>
      <c r="D11" s="31"/>
      <c r="E11" s="32"/>
      <c r="F11" s="33"/>
      <c r="G11" s="34"/>
    </row>
    <row r="12" spans="1:7" ht="47.25">
      <c r="A12" s="70" t="s">
        <v>14</v>
      </c>
      <c r="B12" s="72">
        <v>1067304</v>
      </c>
      <c r="C12" s="72">
        <v>1098697</v>
      </c>
      <c r="D12" s="31"/>
      <c r="E12" s="32"/>
      <c r="F12" s="33"/>
      <c r="G12" s="34"/>
    </row>
    <row r="13" spans="1:7" ht="31.5">
      <c r="A13" s="70" t="s">
        <v>117</v>
      </c>
      <c r="B13" s="72">
        <v>52091308</v>
      </c>
      <c r="C13" s="72">
        <v>39339786</v>
      </c>
      <c r="D13" s="31"/>
      <c r="E13" s="35"/>
      <c r="F13" s="33"/>
      <c r="G13" s="34"/>
    </row>
    <row r="14" spans="1:7" ht="15.75">
      <c r="A14" s="70" t="s">
        <v>15</v>
      </c>
      <c r="B14" s="72">
        <v>2744160</v>
      </c>
      <c r="C14" s="72">
        <v>3016623</v>
      </c>
      <c r="D14" s="31"/>
      <c r="E14" s="35"/>
      <c r="F14" s="33"/>
      <c r="G14" s="34"/>
    </row>
    <row r="15" spans="1:7" ht="21" customHeight="1">
      <c r="A15" s="70" t="s">
        <v>16</v>
      </c>
      <c r="B15" s="72">
        <v>231443627</v>
      </c>
      <c r="C15" s="72">
        <f>240389364-700000</f>
        <v>239689364</v>
      </c>
      <c r="D15" s="31"/>
      <c r="E15" s="35"/>
      <c r="F15" s="33"/>
      <c r="G15" s="34"/>
    </row>
    <row r="16" spans="1:7" ht="15.75">
      <c r="A16" s="70" t="s">
        <v>17</v>
      </c>
      <c r="B16" s="72">
        <v>7541961</v>
      </c>
      <c r="C16" s="72">
        <v>6494556</v>
      </c>
      <c r="D16" s="36"/>
      <c r="E16" s="37"/>
      <c r="F16" s="33"/>
      <c r="G16" s="34"/>
    </row>
    <row r="17" spans="1:7" ht="15.75">
      <c r="A17" s="70" t="s">
        <v>18</v>
      </c>
      <c r="B17" s="72">
        <v>3289266</v>
      </c>
      <c r="C17" s="72">
        <v>3289266</v>
      </c>
      <c r="D17" s="31"/>
      <c r="E17" s="37"/>
      <c r="F17" s="33"/>
      <c r="G17" s="34"/>
    </row>
    <row r="18" spans="1:7" ht="15.75">
      <c r="A18" s="70" t="s">
        <v>0</v>
      </c>
      <c r="B18" s="72">
        <f>18072383</f>
        <v>18072383</v>
      </c>
      <c r="C18" s="72">
        <f>21970907+700000</f>
        <v>22670907</v>
      </c>
      <c r="D18" s="31"/>
      <c r="E18" s="32"/>
      <c r="F18" s="33"/>
      <c r="G18" s="34"/>
    </row>
    <row r="19" spans="1:7" ht="17.25" customHeight="1">
      <c r="A19" s="71" t="s">
        <v>19</v>
      </c>
      <c r="B19" s="73">
        <f>SUM(B11:B18)</f>
        <v>367628195</v>
      </c>
      <c r="C19" s="73">
        <f>SUM(C11:C18)</f>
        <v>361366400</v>
      </c>
      <c r="D19" s="31"/>
      <c r="E19" s="32"/>
      <c r="F19" s="33"/>
      <c r="G19" s="34"/>
    </row>
    <row r="20" spans="1:7" s="30" customFormat="1" ht="24" customHeight="1">
      <c r="A20" s="71" t="s">
        <v>20</v>
      </c>
      <c r="B20" s="72"/>
      <c r="C20" s="72"/>
      <c r="D20" s="31"/>
      <c r="E20" s="32"/>
      <c r="F20" s="33"/>
      <c r="G20" s="38"/>
    </row>
    <row r="21" spans="1:7" ht="15.75">
      <c r="A21" s="70" t="s">
        <v>9</v>
      </c>
      <c r="B21" s="72">
        <v>31864167</v>
      </c>
      <c r="C21" s="72">
        <v>29972518</v>
      </c>
      <c r="D21" s="31"/>
      <c r="E21" s="32"/>
      <c r="F21" s="33"/>
      <c r="G21" s="34"/>
    </row>
    <row r="22" spans="1:7" s="30" customFormat="1" ht="15.75">
      <c r="A22" s="70" t="s">
        <v>21</v>
      </c>
      <c r="B22" s="72">
        <v>5285380</v>
      </c>
      <c r="C22" s="72">
        <v>8845429</v>
      </c>
      <c r="D22" s="31"/>
      <c r="E22" s="32"/>
      <c r="F22" s="33"/>
      <c r="G22" s="38"/>
    </row>
    <row r="23" spans="1:7" s="30" customFormat="1" ht="15.75">
      <c r="A23" s="70" t="s">
        <v>22</v>
      </c>
      <c r="B23" s="72">
        <v>224492882</v>
      </c>
      <c r="C23" s="72">
        <v>238153120</v>
      </c>
      <c r="D23" s="31"/>
      <c r="E23" s="32"/>
      <c r="F23" s="33"/>
      <c r="G23" s="38"/>
    </row>
    <row r="24" spans="1:7" s="30" customFormat="1" ht="15.75">
      <c r="A24" s="70" t="s">
        <v>134</v>
      </c>
      <c r="B24" s="72">
        <v>1258993</v>
      </c>
      <c r="C24" s="72" t="s">
        <v>118</v>
      </c>
      <c r="D24" s="31"/>
      <c r="E24" s="32"/>
      <c r="F24" s="33"/>
      <c r="G24" s="38"/>
    </row>
    <row r="25" spans="1:7" ht="18.75" customHeight="1">
      <c r="A25" s="70" t="s">
        <v>23</v>
      </c>
      <c r="B25" s="72">
        <v>34685117</v>
      </c>
      <c r="C25" s="72">
        <v>23985507</v>
      </c>
      <c r="D25" s="31"/>
      <c r="E25" s="39"/>
      <c r="F25" s="40"/>
      <c r="G25" s="34"/>
    </row>
    <row r="26" spans="1:7" ht="18" customHeight="1">
      <c r="A26" s="70" t="s">
        <v>24</v>
      </c>
      <c r="B26" s="72">
        <v>9234355</v>
      </c>
      <c r="C26" s="72">
        <v>9303404</v>
      </c>
      <c r="D26" s="31"/>
      <c r="E26" s="41"/>
      <c r="F26" s="42"/>
      <c r="G26" s="34"/>
    </row>
    <row r="27" spans="1:7" ht="18" customHeight="1">
      <c r="A27" s="70" t="s">
        <v>93</v>
      </c>
      <c r="B27" s="72">
        <v>12382093</v>
      </c>
      <c r="C27" s="72">
        <v>3624174</v>
      </c>
      <c r="D27" s="31"/>
      <c r="E27" s="41"/>
      <c r="F27" s="42"/>
      <c r="G27" s="34"/>
    </row>
    <row r="28" spans="1:7" ht="18" customHeight="1">
      <c r="A28" s="70" t="s">
        <v>113</v>
      </c>
      <c r="B28" s="72">
        <v>837</v>
      </c>
      <c r="C28" s="72">
        <v>837</v>
      </c>
      <c r="D28" s="31"/>
      <c r="E28" s="41"/>
      <c r="F28" s="42"/>
      <c r="G28" s="34"/>
    </row>
    <row r="29" spans="1:7" ht="19.5" customHeight="1">
      <c r="A29" s="70" t="s">
        <v>1</v>
      </c>
      <c r="B29" s="72">
        <v>2752849</v>
      </c>
      <c r="C29" s="72">
        <f>2382451-1</f>
        <v>2382450</v>
      </c>
      <c r="D29" s="31"/>
      <c r="E29" s="35"/>
      <c r="F29" s="43"/>
      <c r="G29" s="34"/>
    </row>
    <row r="30" spans="1:7" ht="18" customHeight="1">
      <c r="A30" s="71" t="s">
        <v>25</v>
      </c>
      <c r="B30" s="73">
        <f>SUM(B21:B29)</f>
        <v>321956673</v>
      </c>
      <c r="C30" s="73">
        <f>SUM(C21:C29)</f>
        <v>316267439</v>
      </c>
      <c r="D30" s="31"/>
      <c r="E30" s="35"/>
      <c r="F30" s="44"/>
      <c r="G30" s="34"/>
    </row>
    <row r="31" spans="1:7" ht="15.75">
      <c r="A31" s="71" t="s">
        <v>26</v>
      </c>
      <c r="B31" s="73"/>
      <c r="C31" s="73"/>
      <c r="D31" s="31"/>
      <c r="E31" s="45"/>
      <c r="F31" s="33"/>
      <c r="G31" s="34"/>
    </row>
    <row r="32" spans="1:7" ht="15.75">
      <c r="A32" s="70" t="s">
        <v>27</v>
      </c>
      <c r="B32" s="72">
        <v>127611341</v>
      </c>
      <c r="C32" s="72">
        <v>127611341</v>
      </c>
      <c r="D32" s="31"/>
      <c r="E32" s="32"/>
      <c r="F32" s="33"/>
      <c r="G32" s="34"/>
    </row>
    <row r="33" spans="1:7" s="30" customFormat="1" ht="15.75">
      <c r="A33" s="70" t="s">
        <v>10</v>
      </c>
      <c r="B33" s="140">
        <v>-280212</v>
      </c>
      <c r="C33" s="140">
        <v>-280212</v>
      </c>
      <c r="D33" s="31"/>
      <c r="E33" s="32"/>
      <c r="F33" s="33"/>
      <c r="G33" s="38"/>
    </row>
    <row r="34" spans="1:7" ht="31.5">
      <c r="A34" s="70" t="s">
        <v>28</v>
      </c>
      <c r="B34" s="140">
        <v>168502</v>
      </c>
      <c r="C34" s="140">
        <v>-342329</v>
      </c>
      <c r="D34" s="31"/>
      <c r="E34" s="32"/>
      <c r="F34" s="33"/>
      <c r="G34" s="34"/>
    </row>
    <row r="35" spans="1:7" ht="23.25" customHeight="1">
      <c r="A35" s="70" t="s">
        <v>29</v>
      </c>
      <c r="B35" s="72">
        <v>4022167</v>
      </c>
      <c r="C35" s="72">
        <v>4033299</v>
      </c>
      <c r="D35" s="31"/>
      <c r="E35" s="32"/>
      <c r="F35" s="33"/>
      <c r="G35" s="34"/>
    </row>
    <row r="36" spans="1:7" ht="18.75" customHeight="1">
      <c r="A36" s="70" t="s">
        <v>30</v>
      </c>
      <c r="B36" s="140">
        <v>-85850276</v>
      </c>
      <c r="C36" s="140">
        <v>-85923138</v>
      </c>
      <c r="D36" s="31"/>
      <c r="E36" s="41"/>
      <c r="F36" s="42"/>
      <c r="G36" s="34"/>
    </row>
    <row r="37" spans="1:7" ht="18.75" customHeight="1">
      <c r="A37" s="71" t="s">
        <v>106</v>
      </c>
      <c r="B37" s="141">
        <f>SUM(B32:B36)</f>
        <v>45671522</v>
      </c>
      <c r="C37" s="141">
        <f>SUM(C32:C36)</f>
        <v>45098961</v>
      </c>
      <c r="D37" s="31"/>
      <c r="E37" s="46"/>
      <c r="F37" s="33"/>
      <c r="G37" s="34"/>
    </row>
    <row r="38" spans="1:7" ht="18.75" customHeight="1">
      <c r="A38" s="71" t="s">
        <v>32</v>
      </c>
      <c r="B38" s="73">
        <f>SUM(B37+B30)</f>
        <v>367628195</v>
      </c>
      <c r="C38" s="73">
        <f>SUM(C37+C30)</f>
        <v>361366400</v>
      </c>
      <c r="D38" s="31"/>
      <c r="E38" s="46"/>
      <c r="F38" s="33"/>
      <c r="G38" s="34"/>
    </row>
    <row r="39" spans="1:7" s="30" customFormat="1" ht="15.75">
      <c r="A39" s="65"/>
      <c r="B39" s="66"/>
      <c r="C39" s="67">
        <v>0</v>
      </c>
      <c r="D39" s="38"/>
      <c r="E39" s="47"/>
      <c r="F39" s="33"/>
      <c r="G39" s="38"/>
    </row>
    <row r="40" spans="1:7" s="30" customFormat="1" ht="15.75">
      <c r="A40" s="68"/>
      <c r="B40" s="69"/>
      <c r="C40" s="67"/>
      <c r="D40" s="38"/>
      <c r="E40" s="39"/>
      <c r="F40" s="40"/>
      <c r="G40" s="38"/>
    </row>
    <row r="41" spans="1:7" ht="15.75">
      <c r="A41" s="154" t="s">
        <v>98</v>
      </c>
      <c r="B41" s="154"/>
      <c r="C41" s="154"/>
      <c r="D41" s="34"/>
      <c r="E41" s="32"/>
      <c r="F41" s="33"/>
      <c r="G41" s="34"/>
    </row>
    <row r="42" spans="1:7" ht="15.75">
      <c r="A42" s="11"/>
      <c r="B42" s="11"/>
      <c r="C42" s="11"/>
      <c r="D42" s="34"/>
      <c r="E42" s="32"/>
      <c r="F42" s="33"/>
      <c r="G42" s="34"/>
    </row>
    <row r="43" spans="1:7" ht="15.75">
      <c r="A43" s="12"/>
      <c r="B43" s="13"/>
      <c r="C43" s="13"/>
      <c r="D43" s="34"/>
      <c r="E43" s="41"/>
      <c r="F43" s="42"/>
      <c r="G43" s="34"/>
    </row>
    <row r="44" spans="1:7" ht="15.75">
      <c r="A44" s="154" t="s">
        <v>107</v>
      </c>
      <c r="B44" s="154"/>
      <c r="C44" s="154"/>
      <c r="D44" s="34"/>
      <c r="E44" s="39"/>
      <c r="F44" s="40"/>
      <c r="G44" s="34"/>
    </row>
    <row r="45" spans="1:7" ht="15.75">
      <c r="A45" s="11"/>
      <c r="B45" s="26"/>
      <c r="C45" s="11"/>
      <c r="D45" s="34"/>
      <c r="E45" s="34"/>
      <c r="F45" s="34"/>
      <c r="G45" s="34"/>
    </row>
    <row r="46" spans="1:7" ht="15.75">
      <c r="A46" s="11"/>
      <c r="B46" s="26"/>
      <c r="C46" s="11"/>
      <c r="D46" s="34"/>
      <c r="E46" s="34"/>
      <c r="F46" s="34"/>
      <c r="G46" s="34"/>
    </row>
    <row r="47" spans="1:3" ht="15.75">
      <c r="A47" s="150" t="s">
        <v>11</v>
      </c>
      <c r="B47" s="150"/>
      <c r="C47" s="150"/>
    </row>
    <row r="48" spans="1:2" ht="14.25">
      <c r="A48" s="19"/>
      <c r="B48" s="20"/>
    </row>
    <row r="49" spans="1:2" ht="14.25">
      <c r="A49" s="19"/>
      <c r="B49" s="20"/>
    </row>
    <row r="50" spans="1:2" ht="14.25">
      <c r="A50" s="19"/>
      <c r="B50" s="20"/>
    </row>
    <row r="51" spans="1:7" s="21" customFormat="1" ht="14.25">
      <c r="A51" s="19"/>
      <c r="B51" s="20"/>
      <c r="D51" s="18"/>
      <c r="E51" s="18"/>
      <c r="F51" s="18"/>
      <c r="G51" s="18"/>
    </row>
    <row r="52" spans="1:7" s="21" customFormat="1" ht="14.25">
      <c r="A52" s="19"/>
      <c r="B52" s="20"/>
      <c r="D52" s="18"/>
      <c r="E52" s="18"/>
      <c r="F52" s="18"/>
      <c r="G52" s="18"/>
    </row>
  </sheetData>
  <sheetProtection/>
  <mergeCells count="7">
    <mergeCell ref="A4:C4"/>
    <mergeCell ref="A47:C47"/>
    <mergeCell ref="A8:A9"/>
    <mergeCell ref="A5:B5"/>
    <mergeCell ref="A7:C7"/>
    <mergeCell ref="A41:C41"/>
    <mergeCell ref="A44:C44"/>
  </mergeCells>
  <printOptions/>
  <pageMargins left="0.9448818897637796" right="0.1968503937007874" top="0.5511811023622047" bottom="0.6299212598425197" header="0.2755905511811024" footer="0.2362204724409449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4:E62"/>
  <sheetViews>
    <sheetView view="pageBreakPreview" zoomScaleSheetLayoutView="100" zoomScalePageLayoutView="0" workbookViewId="0" topLeftCell="A25">
      <selection activeCell="F7" sqref="F7"/>
    </sheetView>
  </sheetViews>
  <sheetFormatPr defaultColWidth="9.25390625" defaultRowHeight="12.75"/>
  <cols>
    <col min="1" max="1" width="81.75390625" style="4" customWidth="1"/>
    <col min="2" max="2" width="21.00390625" style="6" customWidth="1"/>
    <col min="3" max="3" width="22.00390625" style="6" customWidth="1"/>
    <col min="4" max="16384" width="9.25390625" style="6" customWidth="1"/>
  </cols>
  <sheetData>
    <row r="4" spans="1:3" ht="21.75" customHeight="1">
      <c r="A4" s="155" t="s">
        <v>46</v>
      </c>
      <c r="B4" s="155"/>
      <c r="C4" s="155"/>
    </row>
    <row r="5" spans="1:3" s="5" customFormat="1" ht="63.75" customHeight="1">
      <c r="A5" s="156" t="s">
        <v>125</v>
      </c>
      <c r="B5" s="156"/>
      <c r="C5" s="156"/>
    </row>
    <row r="6" spans="1:3" s="5" customFormat="1" ht="14.25">
      <c r="A6" s="7"/>
      <c r="B6" s="130"/>
      <c r="C6" s="145"/>
    </row>
    <row r="7" spans="1:3" s="5" customFormat="1" ht="15.75">
      <c r="A7" s="153" t="s">
        <v>92</v>
      </c>
      <c r="B7" s="153"/>
      <c r="C7" s="153"/>
    </row>
    <row r="8" spans="1:3" ht="28.5">
      <c r="A8" s="51"/>
      <c r="B8" s="129" t="s">
        <v>135</v>
      </c>
      <c r="C8" s="129" t="s">
        <v>138</v>
      </c>
    </row>
    <row r="9" spans="1:4" ht="15.75">
      <c r="A9" s="77" t="s">
        <v>102</v>
      </c>
      <c r="B9" s="112"/>
      <c r="C9" s="112"/>
      <c r="D9" s="9"/>
    </row>
    <row r="10" spans="1:4" ht="15.75">
      <c r="A10" s="78" t="s">
        <v>3</v>
      </c>
      <c r="B10" s="72">
        <f>5008971+676549+158497+3290+12075</f>
        <v>5859382</v>
      </c>
      <c r="C10" s="72">
        <f>6084948+650513+49673+52355+12324</f>
        <v>6849813</v>
      </c>
      <c r="D10" s="9"/>
    </row>
    <row r="11" spans="1:4" s="8" customFormat="1" ht="15.75">
      <c r="A11" s="78" t="s">
        <v>4</v>
      </c>
      <c r="B11" s="81">
        <f>-225144-3188151-699610-124631-385058</f>
        <v>-4622594</v>
      </c>
      <c r="C11" s="81">
        <f>-211208-3091852-425402-56424-861769-804073</f>
        <v>-5450728</v>
      </c>
      <c r="D11" s="9"/>
    </row>
    <row r="12" spans="1:4" s="8" customFormat="1" ht="15.75">
      <c r="A12" s="77" t="s">
        <v>5</v>
      </c>
      <c r="B12" s="73">
        <f>SUM(B10:B11)</f>
        <v>1236788</v>
      </c>
      <c r="C12" s="73">
        <f>SUM(C10:C11)</f>
        <v>1399085</v>
      </c>
      <c r="D12" s="9"/>
    </row>
    <row r="13" spans="1:4" s="8" customFormat="1" ht="15.75">
      <c r="A13" s="78" t="s">
        <v>33</v>
      </c>
      <c r="B13" s="72">
        <v>1794764</v>
      </c>
      <c r="C13" s="72">
        <v>1230667</v>
      </c>
      <c r="D13" s="9"/>
    </row>
    <row r="14" spans="1:4" ht="15.75">
      <c r="A14" s="78" t="s">
        <v>34</v>
      </c>
      <c r="B14" s="81">
        <v>-544827</v>
      </c>
      <c r="C14" s="81">
        <v>-205334</v>
      </c>
      <c r="D14" s="9"/>
    </row>
    <row r="15" spans="1:4" ht="15.75">
      <c r="A15" s="77" t="s">
        <v>35</v>
      </c>
      <c r="B15" s="73">
        <f>SUM(B13:B14)</f>
        <v>1249937</v>
      </c>
      <c r="C15" s="73">
        <f>SUM(C13:C14)</f>
        <v>1025333</v>
      </c>
      <c r="D15" s="9"/>
    </row>
    <row r="16" spans="1:4" ht="54" customHeight="1">
      <c r="A16" s="78" t="s">
        <v>36</v>
      </c>
      <c r="B16" s="81">
        <v>-29840</v>
      </c>
      <c r="C16" s="81">
        <v>-1499590</v>
      </c>
      <c r="D16" s="9"/>
    </row>
    <row r="17" spans="1:4" ht="15.75">
      <c r="A17" s="79" t="s">
        <v>37</v>
      </c>
      <c r="B17" s="81">
        <f>602373+79899</f>
        <v>682272</v>
      </c>
      <c r="C17" s="81">
        <f>7777+1079843</f>
        <v>1087620</v>
      </c>
      <c r="D17" s="9"/>
    </row>
    <row r="18" spans="1:4" s="8" customFormat="1" ht="31.5">
      <c r="A18" s="78" t="s">
        <v>38</v>
      </c>
      <c r="B18" s="81">
        <v>51549</v>
      </c>
      <c r="C18" s="81">
        <v>20877</v>
      </c>
      <c r="D18" s="9"/>
    </row>
    <row r="19" spans="1:4" s="8" customFormat="1" ht="15.75">
      <c r="A19" s="78" t="s">
        <v>109</v>
      </c>
      <c r="B19" s="81">
        <v>0</v>
      </c>
      <c r="C19" s="81">
        <f>890159-623335</f>
        <v>266824</v>
      </c>
      <c r="D19" s="9"/>
    </row>
    <row r="20" spans="1:4" s="8" customFormat="1" ht="15.75">
      <c r="A20" s="78" t="s">
        <v>39</v>
      </c>
      <c r="B20" s="81">
        <v>179884</v>
      </c>
      <c r="C20" s="81">
        <f>-391236+1</f>
        <v>-391235</v>
      </c>
      <c r="D20" s="9"/>
    </row>
    <row r="21" spans="1:4" ht="15.75">
      <c r="A21" s="77" t="s">
        <v>40</v>
      </c>
      <c r="B21" s="82">
        <f>SUM(B12,B15,B16:B20)</f>
        <v>3370590</v>
      </c>
      <c r="C21" s="82">
        <f>SUM(C12,C15,C16:C20)</f>
        <v>1908914</v>
      </c>
      <c r="D21" s="9"/>
    </row>
    <row r="22" spans="1:4" ht="15.75" customHeight="1">
      <c r="A22" s="78" t="s">
        <v>41</v>
      </c>
      <c r="B22" s="81">
        <f>-150004-550617+37698</f>
        <v>-662923</v>
      </c>
      <c r="C22" s="81">
        <f>2433251-173477-1437</f>
        <v>2258337</v>
      </c>
      <c r="D22" s="9"/>
    </row>
    <row r="23" spans="1:4" ht="15.75">
      <c r="A23" s="78" t="s">
        <v>42</v>
      </c>
      <c r="B23" s="81">
        <v>-1323384</v>
      </c>
      <c r="C23" s="81">
        <v>-1549772</v>
      </c>
      <c r="D23" s="9"/>
    </row>
    <row r="24" spans="1:4" ht="15.75">
      <c r="A24" s="78" t="s">
        <v>43</v>
      </c>
      <c r="B24" s="81">
        <f>-130517-262359-876975</f>
        <v>-1269851</v>
      </c>
      <c r="C24" s="81">
        <f>-103199-147689-976203-5690</f>
        <v>-1232781</v>
      </c>
      <c r="D24" s="9"/>
    </row>
    <row r="25" spans="1:4" ht="15.75">
      <c r="A25" s="77" t="s">
        <v>44</v>
      </c>
      <c r="B25" s="82">
        <f>SUM(B21,B22:B24)</f>
        <v>114432</v>
      </c>
      <c r="C25" s="82">
        <f>SUM(C21,C22:C24)</f>
        <v>1384698</v>
      </c>
      <c r="D25" s="9"/>
    </row>
    <row r="26" spans="1:4" ht="15.75">
      <c r="A26" s="78" t="s">
        <v>45</v>
      </c>
      <c r="B26" s="81">
        <v>-1688</v>
      </c>
      <c r="C26" s="81">
        <v>-4017</v>
      </c>
      <c r="D26" s="9"/>
    </row>
    <row r="27" spans="1:4" ht="15.75">
      <c r="A27" s="80" t="s">
        <v>103</v>
      </c>
      <c r="B27" s="82">
        <f>SUM(B25:B26)</f>
        <v>112744</v>
      </c>
      <c r="C27" s="82">
        <f>SUM(C25:C26)</f>
        <v>1380681</v>
      </c>
      <c r="D27" s="9"/>
    </row>
    <row r="28" spans="1:4" ht="15.75">
      <c r="A28" s="80"/>
      <c r="B28" s="73"/>
      <c r="C28" s="73"/>
      <c r="D28" s="9"/>
    </row>
    <row r="29" spans="1:4" ht="15.75">
      <c r="A29" s="80" t="s">
        <v>119</v>
      </c>
      <c r="B29" s="73"/>
      <c r="C29" s="73"/>
      <c r="D29" s="9"/>
    </row>
    <row r="30" spans="1:4" ht="15.75">
      <c r="A30" s="144" t="s">
        <v>120</v>
      </c>
      <c r="B30" s="81">
        <v>0</v>
      </c>
      <c r="C30" s="81">
        <v>0</v>
      </c>
      <c r="D30" s="9"/>
    </row>
    <row r="31" spans="1:4" ht="15.75">
      <c r="A31" s="80" t="s">
        <v>121</v>
      </c>
      <c r="B31" s="73">
        <f>SUM(B27:B30)</f>
        <v>112744</v>
      </c>
      <c r="C31" s="73">
        <f>SUM(C27:C30)</f>
        <v>1380681</v>
      </c>
      <c r="D31" s="9"/>
    </row>
    <row r="32" spans="1:4" ht="15.75">
      <c r="A32" s="80"/>
      <c r="B32" s="73"/>
      <c r="C32" s="81" t="s">
        <v>11</v>
      </c>
      <c r="D32" s="9"/>
    </row>
    <row r="33" spans="1:4" s="23" customFormat="1" ht="15.75" customHeight="1">
      <c r="A33" s="80" t="s">
        <v>83</v>
      </c>
      <c r="B33" s="73"/>
      <c r="C33" s="82" t="s">
        <v>11</v>
      </c>
      <c r="D33" s="98"/>
    </row>
    <row r="34" spans="1:4" s="23" customFormat="1" ht="15.75" customHeight="1">
      <c r="A34" s="99" t="s">
        <v>84</v>
      </c>
      <c r="B34" s="81">
        <f>SUM(B31)</f>
        <v>112744</v>
      </c>
      <c r="C34" s="81">
        <f>SUM(C31)</f>
        <v>1380681</v>
      </c>
      <c r="D34" s="98"/>
    </row>
    <row r="35" spans="1:4" s="23" customFormat="1" ht="15.75" customHeight="1">
      <c r="A35" s="99" t="s">
        <v>85</v>
      </c>
      <c r="B35" s="81">
        <v>0</v>
      </c>
      <c r="C35" s="81">
        <v>0</v>
      </c>
      <c r="D35" s="98"/>
    </row>
    <row r="36" spans="1:4" s="23" customFormat="1" ht="15.75" customHeight="1">
      <c r="A36" s="80"/>
      <c r="B36" s="82">
        <f>SUM(B34:B35)</f>
        <v>112744</v>
      </c>
      <c r="C36" s="82">
        <f>SUM(C34:C35)</f>
        <v>1380681</v>
      </c>
      <c r="D36" s="98"/>
    </row>
    <row r="37" spans="1:4" s="23" customFormat="1" ht="15.75">
      <c r="A37" s="80"/>
      <c r="B37" s="73"/>
      <c r="C37" s="73"/>
      <c r="D37" s="98"/>
    </row>
    <row r="38" spans="1:4" s="100" customFormat="1" ht="15.75">
      <c r="A38" s="63" t="s">
        <v>86</v>
      </c>
      <c r="B38" s="73"/>
      <c r="C38" s="81" t="s">
        <v>11</v>
      </c>
      <c r="D38" s="98"/>
    </row>
    <row r="39" spans="1:4" s="100" customFormat="1" ht="31.5">
      <c r="A39" s="106" t="s">
        <v>47</v>
      </c>
      <c r="B39" s="73"/>
      <c r="C39" s="81" t="s">
        <v>11</v>
      </c>
      <c r="D39" s="98"/>
    </row>
    <row r="40" spans="1:4" s="100" customFormat="1" ht="31.5">
      <c r="A40" s="107" t="s">
        <v>87</v>
      </c>
      <c r="B40" s="73"/>
      <c r="C40" s="82" t="s">
        <v>11</v>
      </c>
      <c r="D40" s="98"/>
    </row>
    <row r="41" spans="1:4" s="100" customFormat="1" ht="15.75">
      <c r="A41" s="108" t="s">
        <v>88</v>
      </c>
      <c r="B41" s="81">
        <f>SUM('ф4'!D17)</f>
        <v>568293</v>
      </c>
      <c r="C41" s="81">
        <v>-102519</v>
      </c>
      <c r="D41" s="98"/>
    </row>
    <row r="42" spans="1:4" s="100" customFormat="1" ht="31.5">
      <c r="A42" s="108" t="s">
        <v>89</v>
      </c>
      <c r="B42" s="81">
        <f>SUM('ф4'!D18)</f>
        <v>-57462</v>
      </c>
      <c r="C42" s="81">
        <v>-25735</v>
      </c>
      <c r="D42" s="98"/>
    </row>
    <row r="43" spans="1:4" s="100" customFormat="1" ht="31.5">
      <c r="A43" s="106" t="s">
        <v>49</v>
      </c>
      <c r="B43" s="82">
        <f>SUM(B41:B42)</f>
        <v>510831</v>
      </c>
      <c r="C43" s="82">
        <f>SUM(C41:C42)</f>
        <v>-128254</v>
      </c>
      <c r="D43" s="98"/>
    </row>
    <row r="44" spans="1:4" s="100" customFormat="1" ht="31.5">
      <c r="A44" s="106" t="s">
        <v>114</v>
      </c>
      <c r="B44" s="142"/>
      <c r="C44" s="73"/>
      <c r="D44" s="98"/>
    </row>
    <row r="45" spans="1:4" s="100" customFormat="1" ht="15.75">
      <c r="A45" s="107" t="s">
        <v>115</v>
      </c>
      <c r="B45" s="143">
        <v>0</v>
      </c>
      <c r="C45" s="72">
        <v>1568076</v>
      </c>
      <c r="D45" s="98"/>
    </row>
    <row r="46" spans="1:4" s="100" customFormat="1" ht="31.5">
      <c r="A46" s="106" t="s">
        <v>116</v>
      </c>
      <c r="B46" s="142">
        <f>SUM(B45)</f>
        <v>0</v>
      </c>
      <c r="C46" s="82">
        <f>SUM(C45)</f>
        <v>1568076</v>
      </c>
      <c r="D46" s="98"/>
    </row>
    <row r="47" spans="1:4" s="100" customFormat="1" ht="15.75">
      <c r="A47" s="109" t="s">
        <v>99</v>
      </c>
      <c r="B47" s="82">
        <f>SUM(B43+B46)</f>
        <v>510831</v>
      </c>
      <c r="C47" s="82">
        <f>SUM(C43+C46)</f>
        <v>1439822</v>
      </c>
      <c r="D47" s="98"/>
    </row>
    <row r="48" spans="1:4" s="100" customFormat="1" ht="15.75">
      <c r="A48" s="109" t="s">
        <v>100</v>
      </c>
      <c r="B48" s="82">
        <f>SUM(B27+B47)</f>
        <v>623575</v>
      </c>
      <c r="C48" s="82">
        <f>SUM(C27+C47)</f>
        <v>2820503</v>
      </c>
      <c r="D48" s="98"/>
    </row>
    <row r="49" spans="1:4" s="23" customFormat="1" ht="15.75" customHeight="1">
      <c r="A49" s="109"/>
      <c r="B49" s="73"/>
      <c r="C49" s="73"/>
      <c r="D49" s="98"/>
    </row>
    <row r="50" spans="1:4" s="23" customFormat="1" ht="15.75">
      <c r="A50" s="109" t="s">
        <v>90</v>
      </c>
      <c r="B50" s="73"/>
      <c r="C50" s="73"/>
      <c r="D50" s="98"/>
    </row>
    <row r="51" spans="1:4" s="23" customFormat="1" ht="15.75" customHeight="1">
      <c r="A51" s="110" t="s">
        <v>84</v>
      </c>
      <c r="B51" s="72">
        <f>SUM(B48-B52)</f>
        <v>623575</v>
      </c>
      <c r="C51" s="72">
        <f>SUM(C48-C52)</f>
        <v>2820503</v>
      </c>
      <c r="D51" s="98"/>
    </row>
    <row r="52" spans="1:4" s="23" customFormat="1" ht="15.75" customHeight="1">
      <c r="A52" s="110" t="s">
        <v>85</v>
      </c>
      <c r="B52" s="81">
        <v>0</v>
      </c>
      <c r="C52" s="81">
        <v>0</v>
      </c>
      <c r="D52" s="98"/>
    </row>
    <row r="53" spans="1:4" s="100" customFormat="1" ht="15.75">
      <c r="A53" s="111" t="s">
        <v>101</v>
      </c>
      <c r="B53" s="82">
        <f>SUM(B51:B52)</f>
        <v>623575</v>
      </c>
      <c r="C53" s="73">
        <f>SUM(C51:C52)</f>
        <v>2820503</v>
      </c>
      <c r="D53" s="98"/>
    </row>
    <row r="54" spans="1:4" s="100" customFormat="1" ht="27" customHeight="1">
      <c r="A54" s="111" t="s">
        <v>50</v>
      </c>
      <c r="B54" s="132">
        <f>SUM(B34/10526030)*1000</f>
        <v>10.710970802857299</v>
      </c>
      <c r="C54" s="146">
        <f>SUM(C34/10526030)*1000</f>
        <v>131.1682562181563</v>
      </c>
      <c r="D54" s="98"/>
    </row>
    <row r="55" spans="1:3" s="4" customFormat="1" ht="15.75">
      <c r="A55" s="75"/>
      <c r="B55" s="131"/>
      <c r="C55" s="147" t="s">
        <v>11</v>
      </c>
    </row>
    <row r="56" spans="1:3" s="10" customFormat="1" ht="15.75">
      <c r="A56" s="76"/>
      <c r="B56" s="113"/>
      <c r="C56" s="113"/>
    </row>
    <row r="57" spans="1:3" s="18" customFormat="1" ht="15.75" customHeight="1">
      <c r="A57" s="154" t="s">
        <v>98</v>
      </c>
      <c r="B57" s="154"/>
      <c r="C57" s="154"/>
    </row>
    <row r="58" spans="1:3" s="18" customFormat="1" ht="15.75">
      <c r="A58" s="11"/>
      <c r="B58" s="11"/>
      <c r="C58" s="11"/>
    </row>
    <row r="59" spans="1:5" s="18" customFormat="1" ht="15.75" customHeight="1">
      <c r="A59" s="12"/>
      <c r="B59" s="13"/>
      <c r="C59" s="13"/>
      <c r="E59" s="22"/>
    </row>
    <row r="60" spans="1:5" s="18" customFormat="1" ht="15.75" customHeight="1">
      <c r="A60" s="154" t="s">
        <v>107</v>
      </c>
      <c r="B60" s="154"/>
      <c r="C60" s="154"/>
      <c r="E60" s="22"/>
    </row>
    <row r="61" spans="1:5" s="23" customFormat="1" ht="19.5" customHeight="1">
      <c r="A61" s="11"/>
      <c r="B61" s="26"/>
      <c r="C61" s="11"/>
      <c r="E61" s="24"/>
    </row>
    <row r="62" spans="1:3" ht="15.75">
      <c r="A62" s="150" t="s">
        <v>11</v>
      </c>
      <c r="B62" s="150"/>
      <c r="C62" s="150"/>
    </row>
  </sheetData>
  <sheetProtection/>
  <mergeCells count="6">
    <mergeCell ref="A62:C62"/>
    <mergeCell ref="A60:C60"/>
    <mergeCell ref="A57:C57"/>
    <mergeCell ref="A4:C4"/>
    <mergeCell ref="A5:C5"/>
    <mergeCell ref="A7:C7"/>
  </mergeCells>
  <printOptions/>
  <pageMargins left="0.7480314960629921" right="0.7480314960629921" top="0.5118110236220472" bottom="0.5118110236220472" header="0.2755905511811024" footer="0.31496062992125984"/>
  <pageSetup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57"/>
  <sheetViews>
    <sheetView zoomScalePageLayoutView="0" workbookViewId="0" topLeftCell="A24">
      <selection activeCell="A50" sqref="A50:IV50"/>
    </sheetView>
  </sheetViews>
  <sheetFormatPr defaultColWidth="9.25390625" defaultRowHeight="12.75"/>
  <cols>
    <col min="1" max="1" width="73.375" style="18" customWidth="1"/>
    <col min="2" max="3" width="17.00390625" style="23" customWidth="1"/>
    <col min="4" max="16384" width="9.25390625" style="86" customWidth="1"/>
  </cols>
  <sheetData>
    <row r="1" ht="14.25" customHeight="1"/>
    <row r="2" ht="13.5" customHeight="1"/>
    <row r="4" spans="1:3" ht="18.75">
      <c r="A4" s="157" t="s">
        <v>7</v>
      </c>
      <c r="B4" s="157"/>
      <c r="C4" s="157"/>
    </row>
    <row r="5" spans="1:3" s="87" customFormat="1" ht="30.75" customHeight="1">
      <c r="A5" s="149" t="s">
        <v>126</v>
      </c>
      <c r="B5" s="149"/>
      <c r="C5" s="149"/>
    </row>
    <row r="6" spans="1:3" s="29" customFormat="1" ht="14.25">
      <c r="A6" s="27"/>
      <c r="B6" s="148"/>
      <c r="C6" s="25"/>
    </row>
    <row r="7" spans="1:3" s="87" customFormat="1" ht="15.75">
      <c r="A7" s="153" t="s">
        <v>92</v>
      </c>
      <c r="B7" s="153"/>
      <c r="C7" s="153"/>
    </row>
    <row r="8" spans="1:3" ht="28.5">
      <c r="A8" s="50"/>
      <c r="B8" s="129" t="s">
        <v>139</v>
      </c>
      <c r="C8" s="129" t="s">
        <v>136</v>
      </c>
    </row>
    <row r="9" spans="1:4" ht="18.75" customHeight="1">
      <c r="A9" s="50" t="s">
        <v>51</v>
      </c>
      <c r="B9" s="88"/>
      <c r="C9" s="88" t="s">
        <v>11</v>
      </c>
      <c r="D9" s="89"/>
    </row>
    <row r="10" spans="1:4" ht="12.75">
      <c r="A10" s="49" t="s">
        <v>52</v>
      </c>
      <c r="B10" s="90">
        <v>4881266</v>
      </c>
      <c r="C10" s="90">
        <v>5742943</v>
      </c>
      <c r="D10" s="89"/>
    </row>
    <row r="11" spans="1:4" s="92" customFormat="1" ht="12.75">
      <c r="A11" s="83" t="s">
        <v>53</v>
      </c>
      <c r="B11" s="91">
        <v>-4234964</v>
      </c>
      <c r="C11" s="91">
        <v>-4545387</v>
      </c>
      <c r="D11" s="89"/>
    </row>
    <row r="12" spans="1:4" s="92" customFormat="1" ht="12.75">
      <c r="A12" s="83" t="s">
        <v>54</v>
      </c>
      <c r="B12" s="90">
        <v>2417974</v>
      </c>
      <c r="C12" s="90">
        <v>1226804</v>
      </c>
      <c r="D12" s="89"/>
    </row>
    <row r="13" spans="1:4" s="92" customFormat="1" ht="12.75">
      <c r="A13" s="83" t="s">
        <v>55</v>
      </c>
      <c r="B13" s="91">
        <v>-581380</v>
      </c>
      <c r="C13" s="91">
        <v>-203968</v>
      </c>
      <c r="D13" s="89"/>
    </row>
    <row r="14" spans="1:4" ht="37.5" customHeight="1">
      <c r="A14" s="83" t="s">
        <v>56</v>
      </c>
      <c r="B14" s="91">
        <v>8375</v>
      </c>
      <c r="C14" s="91">
        <v>47092</v>
      </c>
      <c r="D14" s="89"/>
    </row>
    <row r="15" spans="1:4" ht="12.75">
      <c r="A15" s="83" t="s">
        <v>57</v>
      </c>
      <c r="B15" s="91">
        <v>762172</v>
      </c>
      <c r="C15" s="91">
        <v>7777</v>
      </c>
      <c r="D15" s="89"/>
    </row>
    <row r="16" spans="1:4" ht="12.75">
      <c r="A16" s="83" t="s">
        <v>104</v>
      </c>
      <c r="B16" s="91">
        <v>0</v>
      </c>
      <c r="C16" s="91">
        <v>266824</v>
      </c>
      <c r="D16" s="89"/>
    </row>
    <row r="17" spans="1:4" ht="12.75">
      <c r="A17" s="83" t="s">
        <v>58</v>
      </c>
      <c r="B17" s="91">
        <v>262451</v>
      </c>
      <c r="C17" s="91">
        <v>-391236</v>
      </c>
      <c r="D17" s="89"/>
    </row>
    <row r="18" spans="1:4" ht="12.75">
      <c r="A18" s="83" t="s">
        <v>59</v>
      </c>
      <c r="B18" s="91">
        <v>-1300855</v>
      </c>
      <c r="C18" s="91">
        <v>-1549772</v>
      </c>
      <c r="D18" s="89"/>
    </row>
    <row r="19" spans="1:4" s="92" customFormat="1" ht="16.5" customHeight="1">
      <c r="A19" s="83" t="s">
        <v>60</v>
      </c>
      <c r="B19" s="91">
        <v>-471281</v>
      </c>
      <c r="C19" s="91">
        <v>-865960</v>
      </c>
      <c r="D19" s="89"/>
    </row>
    <row r="20" spans="1:4" s="92" customFormat="1" ht="16.5" customHeight="1">
      <c r="A20" s="84" t="s">
        <v>61</v>
      </c>
      <c r="B20" s="93" t="s">
        <v>11</v>
      </c>
      <c r="C20" s="93" t="s">
        <v>11</v>
      </c>
      <c r="D20" s="89"/>
    </row>
    <row r="21" spans="1:4" ht="25.5">
      <c r="A21" s="83" t="s">
        <v>14</v>
      </c>
      <c r="B21" s="91">
        <v>-39892</v>
      </c>
      <c r="C21" s="91">
        <v>-1491783</v>
      </c>
      <c r="D21" s="89"/>
    </row>
    <row r="22" spans="1:4" ht="16.5" customHeight="1">
      <c r="A22" s="83" t="s">
        <v>15</v>
      </c>
      <c r="B22" s="91">
        <v>289541</v>
      </c>
      <c r="C22" s="91">
        <v>239667</v>
      </c>
      <c r="D22" s="89"/>
    </row>
    <row r="23" spans="1:4" ht="16.5" customHeight="1">
      <c r="A23" s="83" t="s">
        <v>16</v>
      </c>
      <c r="B23" s="91">
        <v>10228539</v>
      </c>
      <c r="C23" s="91">
        <v>-1006357</v>
      </c>
      <c r="D23" s="89"/>
    </row>
    <row r="24" spans="1:4" ht="16.5" customHeight="1">
      <c r="A24" s="83" t="s">
        <v>0</v>
      </c>
      <c r="B24" s="91">
        <v>3144548</v>
      </c>
      <c r="C24" s="91">
        <v>330921</v>
      </c>
      <c r="D24" s="89"/>
    </row>
    <row r="25" spans="1:4" ht="16.5" customHeight="1">
      <c r="A25" s="84"/>
      <c r="B25" s="90"/>
      <c r="C25" s="90" t="s">
        <v>11</v>
      </c>
      <c r="D25" s="89"/>
    </row>
    <row r="26" spans="1:4" ht="16.5" customHeight="1">
      <c r="A26" s="84" t="s">
        <v>62</v>
      </c>
      <c r="B26" s="93"/>
      <c r="C26" s="94" t="s">
        <v>11</v>
      </c>
      <c r="D26" s="89"/>
    </row>
    <row r="27" spans="1:4" ht="12.75">
      <c r="A27" s="83" t="s">
        <v>9</v>
      </c>
      <c r="B27" s="91">
        <v>1806805</v>
      </c>
      <c r="C27" s="91">
        <v>2004138</v>
      </c>
      <c r="D27" s="89"/>
    </row>
    <row r="28" spans="1:4" ht="16.5" customHeight="1">
      <c r="A28" s="85" t="s">
        <v>21</v>
      </c>
      <c r="B28" s="91">
        <v>-3938315</v>
      </c>
      <c r="C28" s="91">
        <v>14242819</v>
      </c>
      <c r="D28" s="89"/>
    </row>
    <row r="29" spans="1:4" ht="12.75">
      <c r="A29" s="85" t="s">
        <v>22</v>
      </c>
      <c r="B29" s="91">
        <v>-14864860</v>
      </c>
      <c r="C29" s="91">
        <v>-9531488</v>
      </c>
      <c r="D29" s="89"/>
    </row>
    <row r="30" spans="1:4" ht="12.75">
      <c r="A30" s="85" t="s">
        <v>96</v>
      </c>
      <c r="B30" s="91">
        <v>8753002</v>
      </c>
      <c r="C30" s="91">
        <v>-2633804</v>
      </c>
      <c r="D30" s="89"/>
    </row>
    <row r="31" spans="1:4" ht="16.5" customHeight="1">
      <c r="A31" s="83" t="s">
        <v>1</v>
      </c>
      <c r="B31" s="91">
        <v>-106088</v>
      </c>
      <c r="C31" s="91">
        <v>304533</v>
      </c>
      <c r="D31" s="89"/>
    </row>
    <row r="32" spans="1:6" ht="25.5">
      <c r="A32" s="84" t="s">
        <v>63</v>
      </c>
      <c r="B32" s="94">
        <f>SUM(B10:B31)</f>
        <v>7017038</v>
      </c>
      <c r="C32" s="94">
        <f>SUM(C10:C31)</f>
        <v>2193763</v>
      </c>
      <c r="D32" s="89"/>
      <c r="F32" s="23"/>
    </row>
    <row r="33" spans="1:6" ht="12.75">
      <c r="A33" s="83" t="s">
        <v>64</v>
      </c>
      <c r="B33" s="91">
        <v>-1688</v>
      </c>
      <c r="C33" s="91">
        <v>-1128</v>
      </c>
      <c r="D33" s="89"/>
      <c r="F33" s="23"/>
    </row>
    <row r="34" spans="1:4" ht="25.5">
      <c r="A34" s="84" t="s">
        <v>97</v>
      </c>
      <c r="B34" s="94">
        <f>SUM(B32:B33)</f>
        <v>7015350</v>
      </c>
      <c r="C34" s="94">
        <f>SUM(C32:C33)</f>
        <v>2192635</v>
      </c>
      <c r="D34" s="89"/>
    </row>
    <row r="35" spans="1:4" ht="29.25" customHeight="1">
      <c r="A35" s="84" t="s">
        <v>65</v>
      </c>
      <c r="B35" s="95"/>
      <c r="C35" s="91" t="s">
        <v>11</v>
      </c>
      <c r="D35" s="89"/>
    </row>
    <row r="36" spans="1:4" ht="12.75">
      <c r="A36" s="83" t="s">
        <v>66</v>
      </c>
      <c r="B36" s="91">
        <v>-41843079</v>
      </c>
      <c r="C36" s="91">
        <v>-25038838</v>
      </c>
      <c r="D36" s="89"/>
    </row>
    <row r="37" spans="1:4" ht="12.75">
      <c r="A37" s="83" t="s">
        <v>67</v>
      </c>
      <c r="B37" s="91">
        <v>30381378</v>
      </c>
      <c r="C37" s="91">
        <v>27228521</v>
      </c>
      <c r="D37" s="89"/>
    </row>
    <row r="38" spans="1:4" ht="12.75">
      <c r="A38" s="83" t="s">
        <v>82</v>
      </c>
      <c r="B38" s="91">
        <v>-29052</v>
      </c>
      <c r="C38" s="91">
        <v>-440844</v>
      </c>
      <c r="D38" s="89"/>
    </row>
    <row r="39" spans="1:4" s="92" customFormat="1" ht="25.5">
      <c r="A39" s="84" t="s">
        <v>68</v>
      </c>
      <c r="B39" s="94">
        <f>SUM(B36:B38)</f>
        <v>-11490753</v>
      </c>
      <c r="C39" s="94">
        <f>SUM(C36:C38)</f>
        <v>1748839</v>
      </c>
      <c r="D39" s="89"/>
    </row>
    <row r="40" spans="1:4" ht="12.75">
      <c r="A40" s="84"/>
      <c r="B40" s="94" t="s">
        <v>11</v>
      </c>
      <c r="C40" s="95"/>
      <c r="D40" s="89"/>
    </row>
    <row r="41" spans="1:4" ht="12.75">
      <c r="A41" s="84" t="s">
        <v>69</v>
      </c>
      <c r="B41" s="95"/>
      <c r="C41" s="90" t="s">
        <v>11</v>
      </c>
      <c r="D41" s="89"/>
    </row>
    <row r="42" spans="1:4" ht="12.75">
      <c r="A42" s="83" t="s">
        <v>105</v>
      </c>
      <c r="B42" s="91">
        <v>9999995</v>
      </c>
      <c r="C42" s="91">
        <v>0</v>
      </c>
      <c r="D42" s="89"/>
    </row>
    <row r="43" spans="1:4" ht="25.5">
      <c r="A43" s="83" t="s">
        <v>122</v>
      </c>
      <c r="B43" s="91">
        <v>-142819</v>
      </c>
      <c r="C43" s="91">
        <v>0</v>
      </c>
      <c r="D43" s="89"/>
    </row>
    <row r="44" spans="1:4" ht="12.75">
      <c r="A44" s="84" t="s">
        <v>70</v>
      </c>
      <c r="B44" s="94">
        <f>SUM(B42:B43)</f>
        <v>9857176</v>
      </c>
      <c r="C44" s="94">
        <f>SUM(C42:C43)</f>
        <v>0</v>
      </c>
      <c r="D44" s="89"/>
    </row>
    <row r="45" spans="1:3" s="96" customFormat="1" ht="12.75">
      <c r="A45" s="84"/>
      <c r="B45" s="91" t="s">
        <v>11</v>
      </c>
      <c r="C45" s="90"/>
    </row>
    <row r="46" spans="1:3" s="1" customFormat="1" ht="12.75">
      <c r="A46" s="84" t="s">
        <v>71</v>
      </c>
      <c r="B46" s="94">
        <f>SUM(B34+B39+B44)</f>
        <v>5381773</v>
      </c>
      <c r="C46" s="94">
        <f>SUM(C34+C39+C44)</f>
        <v>3941474</v>
      </c>
    </row>
    <row r="47" spans="1:3" s="18" customFormat="1" ht="12.75">
      <c r="A47" s="83" t="s">
        <v>72</v>
      </c>
      <c r="B47" s="91">
        <v>229212</v>
      </c>
      <c r="C47" s="91">
        <v>-568606</v>
      </c>
    </row>
    <row r="48" spans="1:5" s="18" customFormat="1" ht="12.75">
      <c r="A48" s="83" t="s">
        <v>73</v>
      </c>
      <c r="B48" s="94">
        <f>SUM('Ф-1 '!C11)</f>
        <v>45767201</v>
      </c>
      <c r="C48" s="90">
        <v>35022774</v>
      </c>
      <c r="E48" s="105" t="s">
        <v>11</v>
      </c>
    </row>
    <row r="49" spans="1:3" s="18" customFormat="1" ht="12.75">
      <c r="A49" s="84" t="s">
        <v>74</v>
      </c>
      <c r="B49" s="94">
        <f>SUM('Ф-1 '!B11)</f>
        <v>51378186</v>
      </c>
      <c r="C49" s="93">
        <v>38395642</v>
      </c>
    </row>
    <row r="50" spans="1:5" s="34" customFormat="1" ht="14.25">
      <c r="A50" s="19"/>
      <c r="B50" s="97" t="s">
        <v>11</v>
      </c>
      <c r="C50" s="97" t="s">
        <v>11</v>
      </c>
      <c r="E50" s="31"/>
    </row>
    <row r="51" spans="1:5" s="34" customFormat="1" ht="15.75">
      <c r="A51" s="154" t="s">
        <v>98</v>
      </c>
      <c r="B51" s="154"/>
      <c r="C51" s="154"/>
      <c r="E51" s="31"/>
    </row>
    <row r="52" spans="1:5" s="18" customFormat="1" ht="15.75" customHeight="1">
      <c r="A52" s="11"/>
      <c r="B52" s="11"/>
      <c r="C52" s="11"/>
      <c r="E52" s="22"/>
    </row>
    <row r="53" spans="1:5" s="18" customFormat="1" ht="15.75">
      <c r="A53" s="12"/>
      <c r="B53" s="13"/>
      <c r="C53" s="13"/>
      <c r="E53" s="22"/>
    </row>
    <row r="54" spans="1:5" s="18" customFormat="1" ht="15.75">
      <c r="A54" s="154" t="s">
        <v>107</v>
      </c>
      <c r="B54" s="154"/>
      <c r="C54" s="154"/>
      <c r="E54" s="22"/>
    </row>
    <row r="55" spans="1:5" s="18" customFormat="1" ht="15.75" customHeight="1">
      <c r="A55" s="11"/>
      <c r="B55" s="26"/>
      <c r="C55" s="11"/>
      <c r="E55" s="22"/>
    </row>
    <row r="56" spans="1:3" ht="14.25">
      <c r="A56" s="19"/>
      <c r="B56" s="20"/>
      <c r="C56" s="20"/>
    </row>
    <row r="57" spans="1:3" ht="14.25">
      <c r="A57" s="19"/>
      <c r="B57" s="28"/>
      <c r="C57" s="28"/>
    </row>
  </sheetData>
  <sheetProtection/>
  <mergeCells count="5">
    <mergeCell ref="A4:C4"/>
    <mergeCell ref="A5:C5"/>
    <mergeCell ref="A51:C51"/>
    <mergeCell ref="A54:C54"/>
    <mergeCell ref="A7:C7"/>
  </mergeCells>
  <printOptions/>
  <pageMargins left="0.7086614173228347" right="0.7086614173228347" top="0.4724409448818898" bottom="0.4330708661417323" header="0.1968503937007874" footer="0.15748031496062992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7">
      <selection activeCell="A29" sqref="A29:IV29"/>
    </sheetView>
  </sheetViews>
  <sheetFormatPr defaultColWidth="20.75390625" defaultRowHeight="12.75"/>
  <cols>
    <col min="1" max="1" width="51.125" style="2" customWidth="1"/>
    <col min="2" max="2" width="13.625" style="2" customWidth="1"/>
    <col min="3" max="3" width="13.125" style="2" customWidth="1"/>
    <col min="4" max="4" width="20.125" style="2" customWidth="1"/>
    <col min="5" max="5" width="18.25390625" style="2" customWidth="1"/>
    <col min="6" max="6" width="13.375" style="17" customWidth="1"/>
    <col min="7" max="7" width="16.00390625" style="2" customWidth="1"/>
    <col min="8" max="16384" width="20.75390625" style="2" customWidth="1"/>
  </cols>
  <sheetData>
    <row r="1" spans="1:6" ht="15.75">
      <c r="A1" s="14"/>
      <c r="B1" s="14"/>
      <c r="C1" s="14"/>
      <c r="D1" s="14"/>
      <c r="E1" s="14"/>
      <c r="F1" s="16"/>
    </row>
    <row r="2" spans="1:6" ht="15.75">
      <c r="A2" s="14"/>
      <c r="B2" s="14"/>
      <c r="C2" s="14"/>
      <c r="D2" s="14"/>
      <c r="E2" s="14"/>
      <c r="F2" s="16"/>
    </row>
    <row r="3" spans="1:6" ht="15.75">
      <c r="A3" s="14"/>
      <c r="B3" s="14"/>
      <c r="C3" s="14"/>
      <c r="D3" s="14"/>
      <c r="E3" s="14"/>
      <c r="F3" s="16"/>
    </row>
    <row r="4" spans="1:6" ht="15.75">
      <c r="A4" s="14"/>
      <c r="B4" s="14"/>
      <c r="C4" s="14"/>
      <c r="D4" s="14"/>
      <c r="E4" s="14"/>
      <c r="F4" s="16"/>
    </row>
    <row r="5" spans="1:6" ht="15.75">
      <c r="A5" s="158" t="s">
        <v>2</v>
      </c>
      <c r="B5" s="158"/>
      <c r="C5" s="158"/>
      <c r="D5" s="158"/>
      <c r="E5" s="158"/>
      <c r="F5" s="158"/>
    </row>
    <row r="6" spans="1:6" ht="35.25" customHeight="1">
      <c r="A6" s="159" t="s">
        <v>127</v>
      </c>
      <c r="B6" s="159"/>
      <c r="C6" s="159"/>
      <c r="D6" s="159"/>
      <c r="E6" s="159"/>
      <c r="F6" s="159"/>
    </row>
    <row r="7" spans="1:6" ht="15.75">
      <c r="A7" s="48"/>
      <c r="B7" s="48"/>
      <c r="C7" s="48"/>
      <c r="D7" s="48"/>
      <c r="E7" s="48"/>
      <c r="F7" s="48"/>
    </row>
    <row r="8" spans="1:6" ht="15.75">
      <c r="A8" s="153" t="s">
        <v>92</v>
      </c>
      <c r="B8" s="153"/>
      <c r="C8" s="153"/>
      <c r="D8" s="15"/>
      <c r="E8" s="15"/>
      <c r="F8" s="15"/>
    </row>
    <row r="9" spans="1:7" ht="57.75" customHeight="1">
      <c r="A9" s="53" t="s">
        <v>91</v>
      </c>
      <c r="B9" s="54" t="s">
        <v>27</v>
      </c>
      <c r="C9" s="54" t="s">
        <v>10</v>
      </c>
      <c r="D9" s="54" t="s">
        <v>28</v>
      </c>
      <c r="E9" s="115" t="s">
        <v>80</v>
      </c>
      <c r="F9" s="101" t="s">
        <v>30</v>
      </c>
      <c r="G9" s="54" t="s">
        <v>31</v>
      </c>
    </row>
    <row r="10" spans="1:7" ht="12.75">
      <c r="A10" s="53" t="s">
        <v>129</v>
      </c>
      <c r="B10" s="122">
        <v>127611341</v>
      </c>
      <c r="C10" s="123">
        <v>-280212</v>
      </c>
      <c r="D10" s="123">
        <v>-342329</v>
      </c>
      <c r="E10" s="124">
        <v>4033299</v>
      </c>
      <c r="F10" s="123">
        <v>-85923138</v>
      </c>
      <c r="G10" s="119">
        <f>SUM(B10:F10)</f>
        <v>45098961</v>
      </c>
    </row>
    <row r="11" spans="1:7" ht="12.75">
      <c r="A11" s="55" t="s">
        <v>130</v>
      </c>
      <c r="B11" s="116">
        <v>0</v>
      </c>
      <c r="C11" s="116">
        <v>0</v>
      </c>
      <c r="D11" s="116">
        <v>0</v>
      </c>
      <c r="E11" s="126">
        <v>0</v>
      </c>
      <c r="F11" s="126">
        <f>-66828-539</f>
        <v>-67367</v>
      </c>
      <c r="G11" s="116">
        <f>SUM(B11:F11)</f>
        <v>-67367</v>
      </c>
    </row>
    <row r="12" spans="1:7" ht="24">
      <c r="A12" s="53" t="s">
        <v>131</v>
      </c>
      <c r="B12" s="122">
        <f aca="true" t="shared" si="0" ref="B12:G12">SUM(B10:B11)</f>
        <v>127611341</v>
      </c>
      <c r="C12" s="123">
        <f t="shared" si="0"/>
        <v>-280212</v>
      </c>
      <c r="D12" s="123">
        <f t="shared" si="0"/>
        <v>-342329</v>
      </c>
      <c r="E12" s="122">
        <f t="shared" si="0"/>
        <v>4033299</v>
      </c>
      <c r="F12" s="123">
        <f t="shared" si="0"/>
        <v>-85990505</v>
      </c>
      <c r="G12" s="122">
        <f t="shared" si="0"/>
        <v>45031594</v>
      </c>
    </row>
    <row r="13" spans="1:7" ht="15.75" customHeight="1">
      <c r="A13" s="53" t="s">
        <v>75</v>
      </c>
      <c r="B13" s="122"/>
      <c r="C13" s="125"/>
      <c r="D13" s="122"/>
      <c r="E13" s="124"/>
      <c r="F13" s="122"/>
      <c r="G13" s="119" t="s">
        <v>11</v>
      </c>
    </row>
    <row r="14" spans="1:7" ht="12.75">
      <c r="A14" s="55" t="s">
        <v>94</v>
      </c>
      <c r="B14" s="116">
        <v>0</v>
      </c>
      <c r="C14" s="116">
        <v>0</v>
      </c>
      <c r="D14" s="116">
        <v>0</v>
      </c>
      <c r="E14" s="126">
        <v>0</v>
      </c>
      <c r="F14" s="126">
        <f>SUM('ф.2'!B36)</f>
        <v>112744</v>
      </c>
      <c r="G14" s="119">
        <f>SUM(B14:F14)</f>
        <v>112744</v>
      </c>
    </row>
    <row r="15" spans="1:7" ht="12.75">
      <c r="A15" s="53" t="s">
        <v>76</v>
      </c>
      <c r="B15" s="116"/>
      <c r="C15" s="116"/>
      <c r="D15" s="116"/>
      <c r="E15" s="126"/>
      <c r="F15" s="126"/>
      <c r="G15" s="119" t="s">
        <v>11</v>
      </c>
    </row>
    <row r="16" spans="1:7" ht="26.25" customHeight="1">
      <c r="A16" s="135" t="s">
        <v>47</v>
      </c>
      <c r="B16" s="117" t="s">
        <v>11</v>
      </c>
      <c r="C16" s="117" t="s">
        <v>11</v>
      </c>
      <c r="D16" s="117" t="s">
        <v>11</v>
      </c>
      <c r="E16" s="127" t="s">
        <v>11</v>
      </c>
      <c r="F16" s="127" t="s">
        <v>11</v>
      </c>
      <c r="G16" s="119" t="s">
        <v>11</v>
      </c>
    </row>
    <row r="17" spans="1:7" ht="24">
      <c r="A17" s="136" t="s">
        <v>77</v>
      </c>
      <c r="B17" s="116">
        <v>0</v>
      </c>
      <c r="C17" s="116">
        <v>0</v>
      </c>
      <c r="D17" s="116">
        <v>568293</v>
      </c>
      <c r="E17" s="126">
        <v>0</v>
      </c>
      <c r="F17" s="126">
        <v>0</v>
      </c>
      <c r="G17" s="119">
        <f>SUM(B17:F17)</f>
        <v>568293</v>
      </c>
    </row>
    <row r="18" spans="1:7" ht="36">
      <c r="A18" s="136" t="s">
        <v>78</v>
      </c>
      <c r="B18" s="116">
        <v>0</v>
      </c>
      <c r="C18" s="116">
        <v>0</v>
      </c>
      <c r="D18" s="116">
        <v>-57462</v>
      </c>
      <c r="E18" s="126">
        <v>0</v>
      </c>
      <c r="F18" s="126">
        <v>0</v>
      </c>
      <c r="G18" s="119">
        <f>SUM(B18:F18)</f>
        <v>-57462</v>
      </c>
    </row>
    <row r="19" spans="1:7" ht="24">
      <c r="A19" s="136" t="s">
        <v>48</v>
      </c>
      <c r="B19" s="116">
        <v>0</v>
      </c>
      <c r="C19" s="116">
        <v>0</v>
      </c>
      <c r="D19" s="116">
        <v>0</v>
      </c>
      <c r="E19" s="126">
        <v>0</v>
      </c>
      <c r="F19" s="126">
        <v>0</v>
      </c>
      <c r="G19" s="119">
        <f>SUM(B19:F19)</f>
        <v>0</v>
      </c>
    </row>
    <row r="20" spans="1:7" s="3" customFormat="1" ht="24">
      <c r="A20" s="135" t="s">
        <v>49</v>
      </c>
      <c r="B20" s="118">
        <f>SUM(B16:B19)</f>
        <v>0</v>
      </c>
      <c r="C20" s="118">
        <f>SUM(C16:C19)</f>
        <v>0</v>
      </c>
      <c r="D20" s="118">
        <f>SUM(D16:D19)</f>
        <v>510831</v>
      </c>
      <c r="E20" s="128">
        <f>SUM(E16:E19)</f>
        <v>0</v>
      </c>
      <c r="F20" s="118">
        <f>SUM(F16:F19)</f>
        <v>0</v>
      </c>
      <c r="G20" s="119">
        <f>SUM(B20:F20)</f>
        <v>510831</v>
      </c>
    </row>
    <row r="21" spans="1:7" s="3" customFormat="1" ht="24">
      <c r="A21" s="135" t="s">
        <v>110</v>
      </c>
      <c r="B21" s="118"/>
      <c r="C21" s="118"/>
      <c r="D21" s="118"/>
      <c r="E21" s="128"/>
      <c r="F21" s="118"/>
      <c r="G21" s="119" t="s">
        <v>11</v>
      </c>
    </row>
    <row r="22" spans="1:7" s="3" customFormat="1" ht="24">
      <c r="A22" s="136" t="s">
        <v>111</v>
      </c>
      <c r="B22" s="118">
        <v>0</v>
      </c>
      <c r="C22" s="118">
        <v>0</v>
      </c>
      <c r="D22" s="118">
        <v>0</v>
      </c>
      <c r="E22" s="127">
        <v>0</v>
      </c>
      <c r="F22" s="118">
        <v>0</v>
      </c>
      <c r="G22" s="119">
        <f>SUM(B22:F22)</f>
        <v>0</v>
      </c>
    </row>
    <row r="23" spans="1:7" s="3" customFormat="1" ht="24">
      <c r="A23" s="135" t="s">
        <v>112</v>
      </c>
      <c r="B23" s="133">
        <f aca="true" t="shared" si="1" ref="B23:G23">SUM(B22)</f>
        <v>0</v>
      </c>
      <c r="C23" s="133">
        <f t="shared" si="1"/>
        <v>0</v>
      </c>
      <c r="D23" s="133">
        <f t="shared" si="1"/>
        <v>0</v>
      </c>
      <c r="E23" s="133">
        <f t="shared" si="1"/>
        <v>0</v>
      </c>
      <c r="F23" s="134">
        <f t="shared" si="1"/>
        <v>0</v>
      </c>
      <c r="G23" s="134">
        <f t="shared" si="1"/>
        <v>0</v>
      </c>
    </row>
    <row r="24" spans="1:7" s="17" customFormat="1" ht="12.75">
      <c r="A24" s="137" t="s">
        <v>137</v>
      </c>
      <c r="B24" s="119">
        <f aca="true" t="shared" si="2" ref="B24:G24">SUM(B20,B14,B23)</f>
        <v>0</v>
      </c>
      <c r="C24" s="119">
        <f t="shared" si="2"/>
        <v>0</v>
      </c>
      <c r="D24" s="119">
        <f t="shared" si="2"/>
        <v>510831</v>
      </c>
      <c r="E24" s="119">
        <f t="shared" si="2"/>
        <v>0</v>
      </c>
      <c r="F24" s="119">
        <f t="shared" si="2"/>
        <v>112744</v>
      </c>
      <c r="G24" s="119">
        <f t="shared" si="2"/>
        <v>623575</v>
      </c>
    </row>
    <row r="25" spans="1:7" ht="12.75">
      <c r="A25" s="137" t="s">
        <v>79</v>
      </c>
      <c r="B25" s="120"/>
      <c r="C25" s="116"/>
      <c r="D25" s="120"/>
      <c r="E25" s="126" t="s">
        <v>11</v>
      </c>
      <c r="F25" s="116"/>
      <c r="G25" s="119" t="s">
        <v>11</v>
      </c>
    </row>
    <row r="26" spans="1:7" s="18" customFormat="1" ht="24">
      <c r="A26" s="136" t="s">
        <v>95</v>
      </c>
      <c r="B26" s="116">
        <v>0</v>
      </c>
      <c r="C26" s="116">
        <v>0</v>
      </c>
      <c r="D26" s="116">
        <v>0</v>
      </c>
      <c r="E26" s="126">
        <v>-11132</v>
      </c>
      <c r="F26" s="126">
        <v>11132</v>
      </c>
      <c r="G26" s="119">
        <f>SUM(B26:F26)</f>
        <v>0</v>
      </c>
    </row>
    <row r="27" spans="1:7" s="18" customFormat="1" ht="13.5" thickBot="1">
      <c r="A27" s="136" t="s">
        <v>81</v>
      </c>
      <c r="B27" s="116">
        <v>0</v>
      </c>
      <c r="C27" s="116">
        <v>0</v>
      </c>
      <c r="D27" s="116">
        <v>0</v>
      </c>
      <c r="E27" s="126">
        <v>0</v>
      </c>
      <c r="F27" s="126">
        <v>16353</v>
      </c>
      <c r="G27" s="119">
        <f>SUM(B27:F27)</f>
        <v>16353</v>
      </c>
    </row>
    <row r="28" spans="1:7" s="18" customFormat="1" ht="18.75" customHeight="1" thickBot="1">
      <c r="A28" s="102" t="s">
        <v>132</v>
      </c>
      <c r="B28" s="121">
        <f aca="true" t="shared" si="3" ref="B28:G28">SUM(B12,B24,B26:B27)</f>
        <v>127611341</v>
      </c>
      <c r="C28" s="121">
        <f t="shared" si="3"/>
        <v>-280212</v>
      </c>
      <c r="D28" s="121">
        <f t="shared" si="3"/>
        <v>168502</v>
      </c>
      <c r="E28" s="121">
        <f t="shared" si="3"/>
        <v>4022167</v>
      </c>
      <c r="F28" s="121">
        <f t="shared" si="3"/>
        <v>-85850276</v>
      </c>
      <c r="G28" s="121">
        <f t="shared" si="3"/>
        <v>45671522</v>
      </c>
    </row>
    <row r="29" spans="1:7" s="18" customFormat="1" ht="16.5" thickTop="1">
      <c r="A29" s="52"/>
      <c r="B29" s="103"/>
      <c r="C29" s="104"/>
      <c r="D29" s="103"/>
      <c r="E29" s="104"/>
      <c r="F29" s="103">
        <f>SUM(F28:F28)</f>
        <v>-85850276</v>
      </c>
      <c r="G29" s="28"/>
    </row>
    <row r="30" spans="1:7" s="18" customFormat="1" ht="12.75">
      <c r="A30" s="52"/>
      <c r="B30" s="57"/>
      <c r="C30" s="57"/>
      <c r="D30" s="57"/>
      <c r="E30" s="57"/>
      <c r="F30" s="57" t="s">
        <v>11</v>
      </c>
      <c r="G30" s="28" t="s">
        <v>11</v>
      </c>
    </row>
    <row r="31" spans="1:7" s="18" customFormat="1" ht="15.75" customHeight="1">
      <c r="A31" s="154" t="s">
        <v>98</v>
      </c>
      <c r="B31" s="154"/>
      <c r="C31" s="154"/>
      <c r="D31" s="154"/>
      <c r="E31" s="154"/>
      <c r="F31" s="114"/>
      <c r="G31" s="28"/>
    </row>
    <row r="32" spans="1:7" s="18" customFormat="1" ht="15.75" customHeight="1">
      <c r="A32" s="11"/>
      <c r="B32" s="11"/>
      <c r="C32" s="11"/>
      <c r="D32" s="11"/>
      <c r="E32" s="11"/>
      <c r="F32" s="56"/>
      <c r="G32" s="28"/>
    </row>
    <row r="33" spans="1:6" s="18" customFormat="1" ht="15.75">
      <c r="A33" s="12"/>
      <c r="B33" s="13"/>
      <c r="C33" s="13"/>
      <c r="D33" s="12"/>
      <c r="E33" s="13"/>
      <c r="F33" s="56"/>
    </row>
    <row r="34" spans="1:6" s="18" customFormat="1" ht="15.75" customHeight="1">
      <c r="A34" s="154" t="s">
        <v>108</v>
      </c>
      <c r="B34" s="154"/>
      <c r="C34" s="154"/>
      <c r="D34" s="154"/>
      <c r="E34" s="154"/>
      <c r="F34" s="56"/>
    </row>
    <row r="35" spans="1:6" s="18" customFormat="1" ht="15.75">
      <c r="A35" s="11"/>
      <c r="B35" s="26"/>
      <c r="C35" s="11"/>
      <c r="D35" s="154" t="s">
        <v>11</v>
      </c>
      <c r="E35" s="154"/>
      <c r="F35" s="56"/>
    </row>
    <row r="36" spans="1:6" s="18" customFormat="1" ht="12.75">
      <c r="A36" s="52"/>
      <c r="B36" s="56"/>
      <c r="C36" s="56"/>
      <c r="D36" s="56"/>
      <c r="E36" s="56"/>
      <c r="F36" s="56"/>
    </row>
    <row r="37" spans="1:6" s="18" customFormat="1" ht="12.75">
      <c r="A37" s="52"/>
      <c r="B37" s="56"/>
      <c r="C37" s="56"/>
      <c r="D37" s="56"/>
      <c r="E37" s="56"/>
      <c r="F37" s="56"/>
    </row>
    <row r="38" spans="1:6" s="18" customFormat="1" ht="12.75">
      <c r="A38" s="52"/>
      <c r="B38" s="56"/>
      <c r="C38" s="56"/>
      <c r="D38" s="56"/>
      <c r="E38" s="56"/>
      <c r="F38" s="56"/>
    </row>
    <row r="39" spans="1:6" s="18" customFormat="1" ht="12.75">
      <c r="A39" s="52"/>
      <c r="B39" s="56"/>
      <c r="C39" s="56"/>
      <c r="D39" s="56"/>
      <c r="E39" s="56"/>
      <c r="F39" s="56"/>
    </row>
    <row r="40" spans="1:5" s="18" customFormat="1" ht="14.25">
      <c r="A40" s="19"/>
      <c r="B40" s="20"/>
      <c r="C40" s="21"/>
      <c r="E40" s="22"/>
    </row>
    <row r="41" spans="1:5" s="23" customFormat="1" ht="19.5" customHeight="1">
      <c r="A41" s="150" t="s">
        <v>11</v>
      </c>
      <c r="B41" s="150"/>
      <c r="C41" s="150"/>
      <c r="E41" s="24"/>
    </row>
  </sheetData>
  <sheetProtection/>
  <mergeCells count="7">
    <mergeCell ref="A34:E34"/>
    <mergeCell ref="A5:F5"/>
    <mergeCell ref="A6:F6"/>
    <mergeCell ref="A41:C41"/>
    <mergeCell ref="A8:C8"/>
    <mergeCell ref="D35:E35"/>
    <mergeCell ref="A31:E31"/>
  </mergeCells>
  <printOptions/>
  <pageMargins left="0.5905511811023623" right="0.7086614173228347" top="0.35433070866141736" bottom="0.7480314960629921" header="0.15748031496062992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Tulegenova</dc:creator>
  <cp:keywords/>
  <dc:description/>
  <cp:lastModifiedBy>Макакова Жаннат Бодановна</cp:lastModifiedBy>
  <cp:lastPrinted>2019-04-25T09:57:55Z</cp:lastPrinted>
  <dcterms:created xsi:type="dcterms:W3CDTF">2009-05-05T06:44:20Z</dcterms:created>
  <dcterms:modified xsi:type="dcterms:W3CDTF">2019-04-29T09:58:45Z</dcterms:modified>
  <cp:category/>
  <cp:version/>
  <cp:contentType/>
  <cp:contentStatus/>
</cp:coreProperties>
</file>