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6360" tabRatio="946"/>
  </bookViews>
  <sheets>
    <sheet name="Ф1" sheetId="35" r:id="rId1"/>
    <sheet name="Ф2" sheetId="36" r:id="rId2"/>
    <sheet name="Ф3" sheetId="37" r:id="rId3"/>
    <sheet name="Ф4" sheetId="38" r:id="rId4"/>
  </sheets>
  <definedNames>
    <definedName name="_Hlk72368303" localSheetId="0">Ф1!#REF!</definedName>
  </definedNames>
  <calcPr calcId="162913"/>
</workbook>
</file>

<file path=xl/calcChain.xml><?xml version="1.0" encoding="utf-8"?>
<calcChain xmlns="http://schemas.openxmlformats.org/spreadsheetml/2006/main">
  <c r="D14" i="36" l="1"/>
  <c r="D12" i="36"/>
  <c r="C14" i="36"/>
  <c r="C12" i="36"/>
  <c r="C11" i="36"/>
  <c r="D16" i="36"/>
  <c r="C16" i="36"/>
  <c r="C15" i="36" l="1"/>
  <c r="D15" i="36"/>
  <c r="D11" i="36"/>
  <c r="C9" i="36"/>
  <c r="D6" i="36" l="1"/>
  <c r="B46" i="37"/>
  <c r="B45" i="37"/>
  <c r="C15" i="37"/>
  <c r="B15" i="37"/>
  <c r="E10" i="38" l="1"/>
  <c r="C20" i="37" l="1"/>
  <c r="B20" i="37"/>
  <c r="B7" i="37"/>
  <c r="C7" i="37"/>
  <c r="F11" i="38" l="1"/>
  <c r="E13" i="38" l="1"/>
  <c r="F8" i="38" l="1"/>
  <c r="D8" i="36"/>
  <c r="D17" i="36" s="1"/>
  <c r="C8" i="36"/>
  <c r="C17" i="36" l="1"/>
  <c r="C21" i="36" s="1"/>
  <c r="C11" i="37"/>
  <c r="B35" i="37"/>
  <c r="C35" i="37"/>
  <c r="C30" i="37"/>
  <c r="B30" i="37"/>
  <c r="B11" i="37"/>
  <c r="D25" i="35"/>
  <c r="C41" i="37" l="1"/>
  <c r="B41" i="37"/>
  <c r="B24" i="37" l="1"/>
  <c r="B28" i="37" l="1"/>
  <c r="C24" i="37"/>
  <c r="C28" i="37" l="1"/>
  <c r="C18" i="37"/>
  <c r="D21" i="36" l="1"/>
  <c r="D22" i="36" s="1"/>
  <c r="C43" i="37"/>
  <c r="C46" i="37" s="1"/>
  <c r="D42" i="35"/>
  <c r="D35" i="35"/>
  <c r="D29" i="35"/>
  <c r="D43" i="35" l="1"/>
  <c r="D44" i="35" s="1"/>
  <c r="D21" i="35"/>
  <c r="D12" i="35"/>
  <c r="D22" i="35" l="1"/>
  <c r="D13" i="38" l="1"/>
  <c r="C13" i="38"/>
  <c r="B13" i="38"/>
  <c r="F7" i="38"/>
  <c r="F10" i="38" s="1"/>
  <c r="C42" i="35"/>
  <c r="C35" i="35"/>
  <c r="C29" i="35"/>
  <c r="C21" i="35"/>
  <c r="C12" i="35"/>
  <c r="F13" i="38" l="1"/>
  <c r="B18" i="37"/>
  <c r="B43" i="37" s="1"/>
  <c r="C43" i="35"/>
  <c r="C44" i="35" s="1"/>
  <c r="C22" i="35"/>
  <c r="C22" i="36"/>
</calcChain>
</file>

<file path=xl/sharedStrings.xml><?xml version="1.0" encoding="utf-8"?>
<sst xmlns="http://schemas.openxmlformats.org/spreadsheetml/2006/main" count="154" uniqueCount="124">
  <si>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</si>
  <si>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</si>
  <si>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</si>
  <si>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</si>
  <si>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</si>
  <si>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</si>
  <si>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</si>
  <si>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</si>
  <si>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</si>
  <si>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</si>
  <si>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</si>
  <si>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</si>
  <si>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</si>
  <si>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</si>
  <si>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</si>
  <si>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</si>
  <si>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</si>
  <si>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</si>
  <si>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</si>
  <si>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</si>
  <si>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</si>
  <si>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</si>
  <si>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</si>
  <si>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</si>
  <si>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</si>
  <si>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</si>
  <si>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</si>
  <si>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</si>
  <si>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</si>
  <si>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</si>
  <si>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</si>
  <si>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</si>
  <si>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</si>
  <si>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</si>
  <si>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</si>
  <si>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</si>
  <si>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</si>
  <si>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</si>
  <si>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</si>
  <si>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</si>
  <si>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</si>
  <si>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</si>
  <si>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</si>
  <si>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</si>
  <si>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</si>
  <si>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</si>
  <si>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</si>
  <si>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</si>
  <si>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</si>
  <si>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</si>
  <si>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</si>
  <si>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</si>
  <si>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</si>
  <si>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</si>
  <si>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</si>
  <si>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</si>
  <si>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</si>
  <si>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</si>
  <si>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</si>
  <si>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</si>
  <si>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</si>
  <si>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</si>
  <si>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</si>
  <si>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</si>
  <si>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Чистое поступление денежных средств от финансовой деятельности</t>
  </si>
  <si>
    <t xml:space="preserve">Уставный капитал </t>
  </si>
  <si>
    <t>Нераспределенная прибыль</t>
  </si>
  <si>
    <t xml:space="preserve">Итого </t>
  </si>
  <si>
    <t>Прибыль за период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</si>
  <si>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</si>
  <si>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</si>
  <si>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</si>
  <si>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</si>
  <si>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</si>
  <si>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t>Авансы выданные под приобретение долгосрочных активов</t>
  </si>
  <si>
    <t>Выплата дивидендов</t>
  </si>
  <si>
    <t>Прибыль на акцию, тенге</t>
  </si>
  <si>
    <t>На 31 декабря 2021 года</t>
  </si>
  <si>
    <t>Выкуп облигаций</t>
  </si>
  <si>
    <t xml:space="preserve">   Доходы от изменения справедливой стоимости инвестиционной недвижимости</t>
  </si>
  <si>
    <t>Доходы от субсидий</t>
  </si>
  <si>
    <t>Чистая прибыль</t>
  </si>
  <si>
    <t>Обязательство по отложенному корпоративному подоходному налогу</t>
  </si>
  <si>
    <t>Долгосрочные банковские займы</t>
  </si>
  <si>
    <t>Краткосрочные банковские займы</t>
  </si>
  <si>
    <t>Расходы по корпоративному подоходному налогу</t>
  </si>
  <si>
    <t>Прочий совокупный доход</t>
  </si>
  <si>
    <t xml:space="preserve">Итого совокупный доход </t>
  </si>
  <si>
    <t xml:space="preserve">   Прибыль до корпоративного подоходного налога</t>
  </si>
  <si>
    <t xml:space="preserve">  Прочий совокупный доход</t>
  </si>
  <si>
    <t>Погашение вознаграждения по займу</t>
  </si>
  <si>
    <t>Поступление от продажи инвестиционного имущества</t>
  </si>
  <si>
    <t>Приобретение инвестиционной недвижимости</t>
  </si>
  <si>
    <t>Поступления по облигациям</t>
  </si>
  <si>
    <t>Поступления по займам</t>
  </si>
  <si>
    <t>Погашение по займам</t>
  </si>
  <si>
    <t>Погашение купонного вознаграждения по облигациям</t>
  </si>
  <si>
    <t>Получение премии по облигациям</t>
  </si>
  <si>
    <t>Эффект курсовой разницы на денежные средства</t>
  </si>
  <si>
    <t>Доход от восстановления от ожидаемых кредитных убытков денежных средств</t>
  </si>
  <si>
    <t>Чистое увеличение (уменьшение) денежных средств</t>
  </si>
  <si>
    <t>Прочие выбытия</t>
  </si>
  <si>
    <t>На 31 декабря 2022 года</t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</si>
  <si>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</si>
  <si>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Токтамысова Т.М.__________________________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</si>
  <si>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_____________________________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</si>
  <si>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Токтамысова Т.М. 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</si>
  <si>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_____________________________</t>
    </r>
  </si>
  <si>
    <r>
      <t>Главный бухгалтер</t>
    </r>
    <r>
      <rPr>
        <sz val="11"/>
        <rFont val="Times New Roman"/>
        <family val="1"/>
        <charset val="204"/>
      </rPr>
      <t xml:space="preserve"> Токтамысова Т.М.___________________________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</si>
  <si>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</si>
  <si>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Токтамысова Т.М._______</t>
    </r>
  </si>
  <si>
    <t xml:space="preserve"> Авансы, полученные от покупателей, заказчиков</t>
  </si>
  <si>
    <t>Денежные средства на начало периода</t>
  </si>
  <si>
    <t>Денежные средства на конец периода</t>
  </si>
  <si>
    <t>На 31.12.2022 г.</t>
  </si>
  <si>
    <t>На 31.12.2021г.</t>
  </si>
  <si>
    <t>За период, закончившийся 31.12.2022 года</t>
  </si>
  <si>
    <t>За период с 01.01.2022 по 31.12.2022 г.</t>
  </si>
  <si>
    <t>За период с 01.01.2021 по 31.12.2021 г.</t>
  </si>
  <si>
    <t xml:space="preserve">За период с 01.01.2021 по 31.12.2022 г. </t>
  </si>
  <si>
    <t xml:space="preserve">За период с 01.01.2021 по 31.12.2021 г. </t>
  </si>
  <si>
    <t>Примечание</t>
  </si>
  <si>
    <t>На 31 декабря 2020 года</t>
  </si>
  <si>
    <t>21, 23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</si>
</sst>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0" fontId="9" fillId="0" borderId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</cellStyleXfs>
  <cellXfs count="125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4" fillId="0" borderId="0" xfId="0" applyFont="1" applyBorder="1" applyAlignment="1"/>
    <xf numFmtId="3" fontId="8" fillId="0" borderId="0" xfId="0" applyNumberFormat="1" applyFont="1"/>
    <xf numFmtId="3" fontId="8" fillId="4" borderId="0" xfId="0" applyNumberFormat="1" applyFont="1" applyFill="1"/>
    <xf numFmtId="0" fontId="7" fillId="4" borderId="0" xfId="0" applyFont="1" applyFill="1"/>
    <xf numFmtId="0" fontId="8" fillId="4" borderId="0" xfId="0" applyFont="1" applyFill="1"/>
    <xf numFmtId="0" fontId="12" fillId="4" borderId="0" xfId="0" applyFont="1" applyFill="1"/>
    <xf numFmtId="0" fontId="12" fillId="0" borderId="0" xfId="0" applyFont="1" applyFill="1" applyAlignment="1">
      <alignment wrapText="1"/>
    </xf>
    <xf numFmtId="3" fontId="12" fillId="4" borderId="0" xfId="0" applyNumberFormat="1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3" fontId="17" fillId="4" borderId="1" xfId="2" applyNumberFormat="1" applyFont="1" applyFill="1" applyBorder="1" applyAlignment="1">
      <alignment vertical="center"/>
    </xf>
    <xf numFmtId="3" fontId="12" fillId="4" borderId="1" xfId="0" applyNumberFormat="1" applyFont="1" applyFill="1" applyBorder="1"/>
    <xf numFmtId="0" fontId="12" fillId="0" borderId="0" xfId="0" applyFont="1" applyFill="1" applyAlignment="1">
      <alignment vertical="center"/>
    </xf>
    <xf numFmtId="0" fontId="17" fillId="0" borderId="0" xfId="2" applyFont="1" applyBorder="1" applyAlignment="1">
      <alignment vertical="center"/>
    </xf>
    <xf numFmtId="3" fontId="17" fillId="4" borderId="0" xfId="2" applyNumberFormat="1" applyFont="1" applyFill="1" applyBorder="1" applyAlignment="1">
      <alignment vertical="center"/>
    </xf>
    <xf numFmtId="0" fontId="12" fillId="0" borderId="0" xfId="0" applyFont="1" applyFill="1"/>
    <xf numFmtId="165" fontId="12" fillId="0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top" wrapText="1"/>
    </xf>
    <xf numFmtId="3" fontId="12" fillId="4" borderId="1" xfId="0" applyNumberFormat="1" applyFont="1" applyFill="1" applyBorder="1" applyAlignment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166" fontId="14" fillId="4" borderId="1" xfId="0" applyNumberFormat="1" applyFont="1" applyFill="1" applyBorder="1" applyAlignment="1">
      <alignment horizontal="right" vertical="center" wrapText="1"/>
    </xf>
    <xf numFmtId="166" fontId="15" fillId="4" borderId="1" xfId="0" applyNumberFormat="1" applyFont="1" applyFill="1" applyBorder="1" applyAlignment="1">
      <alignment horizontal="right" vertical="center" wrapText="1"/>
    </xf>
    <xf numFmtId="165" fontId="14" fillId="4" borderId="1" xfId="1" applyNumberFormat="1" applyFont="1" applyFill="1" applyBorder="1" applyAlignment="1">
      <alignment vertical="center"/>
    </xf>
    <xf numFmtId="165" fontId="14" fillId="4" borderId="1" xfId="1" applyNumberFormat="1" applyFont="1" applyFill="1" applyBorder="1"/>
    <xf numFmtId="3" fontId="17" fillId="4" borderId="1" xfId="0" applyNumberFormat="1" applyFont="1" applyFill="1" applyBorder="1" applyAlignment="1">
      <alignment horizontal="right" vertical="center" wrapText="1"/>
    </xf>
    <xf numFmtId="3" fontId="16" fillId="4" borderId="0" xfId="0" applyNumberFormat="1" applyFont="1" applyFill="1" applyAlignment="1">
      <alignment horizontal="right" vertical="center"/>
    </xf>
    <xf numFmtId="0" fontId="15" fillId="0" borderId="0" xfId="0" applyFont="1" applyBorder="1" applyAlignment="1"/>
    <xf numFmtId="165" fontId="15" fillId="0" borderId="0" xfId="1" applyNumberFormat="1" applyFont="1" applyFill="1" applyBorder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3" fontId="15" fillId="0" borderId="0" xfId="0" applyNumberFormat="1" applyFont="1"/>
    <xf numFmtId="0" fontId="16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vertical="center" wrapText="1"/>
    </xf>
    <xf numFmtId="0" fontId="17" fillId="0" borderId="1" xfId="2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left" vertical="center" wrapText="1" indent="2"/>
    </xf>
    <xf numFmtId="3" fontId="14" fillId="4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 indent="1"/>
    </xf>
    <xf numFmtId="3" fontId="19" fillId="4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right" vertical="center" wrapText="1"/>
    </xf>
    <xf numFmtId="165" fontId="15" fillId="4" borderId="1" xfId="1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left" vertical="center" wrapText="1" indent="1"/>
    </xf>
    <xf numFmtId="3" fontId="20" fillId="4" borderId="1" xfId="0" applyNumberFormat="1" applyFont="1" applyFill="1" applyBorder="1" applyAlignment="1">
      <alignment horizontal="right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left" vertical="center" wrapText="1" indent="1"/>
    </xf>
    <xf numFmtId="1" fontId="17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3" fontId="6" fillId="4" borderId="0" xfId="2" applyNumberFormat="1" applyFont="1" applyFill="1" applyBorder="1" applyAlignment="1">
      <alignment horizontal="left" vertical="center"/>
    </xf>
    <xf numFmtId="3" fontId="17" fillId="4" borderId="1" xfId="0" applyNumberFormat="1" applyFont="1" applyFill="1" applyBorder="1" applyAlignment="1">
      <alignment vertical="center" wrapText="1"/>
    </xf>
    <xf numFmtId="165" fontId="14" fillId="4" borderId="1" xfId="1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left" vertical="center" wrapText="1"/>
    </xf>
    <xf numFmtId="3" fontId="14" fillId="5" borderId="1" xfId="0" applyNumberFormat="1" applyFont="1" applyFill="1" applyBorder="1" applyAlignment="1">
      <alignment horizontal="right" vertical="center" indent="1"/>
    </xf>
    <xf numFmtId="3" fontId="15" fillId="4" borderId="1" xfId="0" applyNumberFormat="1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horizontal="right" vertical="center"/>
    </xf>
    <xf numFmtId="3" fontId="16" fillId="4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7" fillId="0" borderId="0" xfId="0" applyNumberFormat="1" applyFont="1"/>
    <xf numFmtId="3" fontId="15" fillId="4" borderId="0" xfId="0" applyNumberFormat="1" applyFont="1" applyFill="1"/>
    <xf numFmtId="3" fontId="15" fillId="4" borderId="1" xfId="7" applyNumberFormat="1" applyFont="1" applyFill="1" applyBorder="1" applyAlignment="1">
      <alignment horizontal="right" vertical="center" wrapText="1"/>
    </xf>
    <xf numFmtId="166" fontId="15" fillId="4" borderId="1" xfId="7" applyNumberFormat="1" applyFont="1" applyFill="1" applyBorder="1" applyAlignment="1">
      <alignment horizontal="right" vertical="top" wrapText="1"/>
    </xf>
    <xf numFmtId="166" fontId="15" fillId="4" borderId="1" xfId="1" applyNumberFormat="1" applyFont="1" applyFill="1" applyBorder="1"/>
    <xf numFmtId="3" fontId="15" fillId="4" borderId="1" xfId="1" applyNumberFormat="1" applyFont="1" applyFill="1" applyBorder="1" applyAlignment="1">
      <alignment horizontal="right"/>
    </xf>
    <xf numFmtId="166" fontId="15" fillId="4" borderId="1" xfId="1" applyNumberFormat="1" applyFont="1" applyFill="1" applyBorder="1" applyAlignment="1">
      <alignment horizontal="right"/>
    </xf>
    <xf numFmtId="166" fontId="15" fillId="4" borderId="1" xfId="5" applyNumberFormat="1" applyFont="1" applyFill="1" applyBorder="1" applyAlignment="1">
      <alignment horizontal="right"/>
    </xf>
    <xf numFmtId="3" fontId="15" fillId="4" borderId="1" xfId="1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3" fontId="12" fillId="4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3 2" xfId="8"/>
    <cellStyle name="Обычный 4" xfId="4"/>
    <cellStyle name="Обычный 5" xfId="6"/>
    <cellStyle name="Обычный_Ф2" xfId="7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workbookViewId="0">
      <selection activeCell="B6" sqref="B6:B43"/>
    </sheetView>
  </sheetViews>
  <sheetFormatPr defaultColWidth="9.140625" defaultRowHeight="15" x14ac:dyDescent="0.25"/>
  <cols>
    <col min="1" max="1" width="46.140625" style="12" customWidth="1"/>
    <col min="2" max="2" width="22.28515625" style="11" customWidth="1"/>
    <col min="3" max="3" width="19.7109375" style="11" customWidth="1"/>
    <col min="4" max="4" width="23.140625" customWidth="1"/>
    <col min="5" max="174" width="9.140625" style="1"/>
    <col min="175" max="175" width="44.5703125" style="1" customWidth="1"/>
    <col min="176" max="176" width="21.7109375" style="1" customWidth="1"/>
    <col min="177" max="177" width="18.7109375" style="1" customWidth="1"/>
    <col min="178" max="178" width="11.7109375" style="1" bestFit="1" customWidth="1"/>
    <col min="179" max="430" width="9.140625" style="1"/>
    <col min="431" max="431" width="44.5703125" style="1" customWidth="1"/>
    <col min="432" max="432" width="21.7109375" style="1" customWidth="1"/>
    <col min="433" max="433" width="18.7109375" style="1" customWidth="1"/>
    <col min="434" max="434" width="11.7109375" style="1" bestFit="1" customWidth="1"/>
    <col min="435" max="686" width="9.140625" style="1"/>
    <col min="687" max="687" width="44.5703125" style="1" customWidth="1"/>
    <col min="688" max="688" width="21.7109375" style="1" customWidth="1"/>
    <col min="689" max="689" width="18.7109375" style="1" customWidth="1"/>
    <col min="690" max="690" width="11.7109375" style="1" bestFit="1" customWidth="1"/>
    <col min="691" max="942" width="9.140625" style="1"/>
    <col min="943" max="943" width="44.5703125" style="1" customWidth="1"/>
    <col min="944" max="944" width="21.7109375" style="1" customWidth="1"/>
    <col min="945" max="945" width="18.7109375" style="1" customWidth="1"/>
    <col min="946" max="946" width="11.7109375" style="1" bestFit="1" customWidth="1"/>
    <col min="947" max="1198" width="9.140625" style="1"/>
    <col min="1199" max="1199" width="44.5703125" style="1" customWidth="1"/>
    <col min="1200" max="1200" width="21.7109375" style="1" customWidth="1"/>
    <col min="1201" max="1201" width="18.7109375" style="1" customWidth="1"/>
    <col min="1202" max="1202" width="11.7109375" style="1" bestFit="1" customWidth="1"/>
    <col min="1203" max="1454" width="9.140625" style="1"/>
    <col min="1455" max="1455" width="44.5703125" style="1" customWidth="1"/>
    <col min="1456" max="1456" width="21.7109375" style="1" customWidth="1"/>
    <col min="1457" max="1457" width="18.7109375" style="1" customWidth="1"/>
    <col min="1458" max="1458" width="11.7109375" style="1" bestFit="1" customWidth="1"/>
    <col min="1459" max="1710" width="9.140625" style="1"/>
    <col min="1711" max="1711" width="44.5703125" style="1" customWidth="1"/>
    <col min="1712" max="1712" width="21.7109375" style="1" customWidth="1"/>
    <col min="1713" max="1713" width="18.7109375" style="1" customWidth="1"/>
    <col min="1714" max="1714" width="11.7109375" style="1" bestFit="1" customWidth="1"/>
    <col min="1715" max="1966" width="9.140625" style="1"/>
    <col min="1967" max="1967" width="44.5703125" style="1" customWidth="1"/>
    <col min="1968" max="1968" width="21.7109375" style="1" customWidth="1"/>
    <col min="1969" max="1969" width="18.7109375" style="1" customWidth="1"/>
    <col min="1970" max="1970" width="11.7109375" style="1" bestFit="1" customWidth="1"/>
    <col min="1971" max="2222" width="9.140625" style="1"/>
    <col min="2223" max="2223" width="44.5703125" style="1" customWidth="1"/>
    <col min="2224" max="2224" width="21.7109375" style="1" customWidth="1"/>
    <col min="2225" max="2225" width="18.7109375" style="1" customWidth="1"/>
    <col min="2226" max="2226" width="11.7109375" style="1" bestFit="1" customWidth="1"/>
    <col min="2227" max="2478" width="9.140625" style="1"/>
    <col min="2479" max="2479" width="44.5703125" style="1" customWidth="1"/>
    <col min="2480" max="2480" width="21.7109375" style="1" customWidth="1"/>
    <col min="2481" max="2481" width="18.7109375" style="1" customWidth="1"/>
    <col min="2482" max="2482" width="11.7109375" style="1" bestFit="1" customWidth="1"/>
    <col min="2483" max="2734" width="9.140625" style="1"/>
    <col min="2735" max="2735" width="44.5703125" style="1" customWidth="1"/>
    <col min="2736" max="2736" width="21.7109375" style="1" customWidth="1"/>
    <col min="2737" max="2737" width="18.7109375" style="1" customWidth="1"/>
    <col min="2738" max="2738" width="11.7109375" style="1" bestFit="1" customWidth="1"/>
    <col min="2739" max="2990" width="9.140625" style="1"/>
    <col min="2991" max="2991" width="44.5703125" style="1" customWidth="1"/>
    <col min="2992" max="2992" width="21.7109375" style="1" customWidth="1"/>
    <col min="2993" max="2993" width="18.7109375" style="1" customWidth="1"/>
    <col min="2994" max="2994" width="11.7109375" style="1" bestFit="1" customWidth="1"/>
    <col min="2995" max="3246" width="9.140625" style="1"/>
    <col min="3247" max="3247" width="44.5703125" style="1" customWidth="1"/>
    <col min="3248" max="3248" width="21.7109375" style="1" customWidth="1"/>
    <col min="3249" max="3249" width="18.7109375" style="1" customWidth="1"/>
    <col min="3250" max="3250" width="11.7109375" style="1" bestFit="1" customWidth="1"/>
    <col min="3251" max="3502" width="9.140625" style="1"/>
    <col min="3503" max="3503" width="44.5703125" style="1" customWidth="1"/>
    <col min="3504" max="3504" width="21.7109375" style="1" customWidth="1"/>
    <col min="3505" max="3505" width="18.7109375" style="1" customWidth="1"/>
    <col min="3506" max="3506" width="11.7109375" style="1" bestFit="1" customWidth="1"/>
    <col min="3507" max="3758" width="9.140625" style="1"/>
    <col min="3759" max="3759" width="44.5703125" style="1" customWidth="1"/>
    <col min="3760" max="3760" width="21.7109375" style="1" customWidth="1"/>
    <col min="3761" max="3761" width="18.7109375" style="1" customWidth="1"/>
    <col min="3762" max="3762" width="11.7109375" style="1" bestFit="1" customWidth="1"/>
    <col min="3763" max="4014" width="9.140625" style="1"/>
    <col min="4015" max="4015" width="44.5703125" style="1" customWidth="1"/>
    <col min="4016" max="4016" width="21.7109375" style="1" customWidth="1"/>
    <col min="4017" max="4017" width="18.7109375" style="1" customWidth="1"/>
    <col min="4018" max="4018" width="11.7109375" style="1" bestFit="1" customWidth="1"/>
    <col min="4019" max="4270" width="9.140625" style="1"/>
    <col min="4271" max="4271" width="44.5703125" style="1" customWidth="1"/>
    <col min="4272" max="4272" width="21.7109375" style="1" customWidth="1"/>
    <col min="4273" max="4273" width="18.7109375" style="1" customWidth="1"/>
    <col min="4274" max="4274" width="11.7109375" style="1" bestFit="1" customWidth="1"/>
    <col min="4275" max="4526" width="9.140625" style="1"/>
    <col min="4527" max="4527" width="44.5703125" style="1" customWidth="1"/>
    <col min="4528" max="4528" width="21.7109375" style="1" customWidth="1"/>
    <col min="4529" max="4529" width="18.7109375" style="1" customWidth="1"/>
    <col min="4530" max="4530" width="11.7109375" style="1" bestFit="1" customWidth="1"/>
    <col min="4531" max="4782" width="9.140625" style="1"/>
    <col min="4783" max="4783" width="44.5703125" style="1" customWidth="1"/>
    <col min="4784" max="4784" width="21.7109375" style="1" customWidth="1"/>
    <col min="4785" max="4785" width="18.7109375" style="1" customWidth="1"/>
    <col min="4786" max="4786" width="11.7109375" style="1" bestFit="1" customWidth="1"/>
    <col min="4787" max="5038" width="9.140625" style="1"/>
    <col min="5039" max="5039" width="44.5703125" style="1" customWidth="1"/>
    <col min="5040" max="5040" width="21.7109375" style="1" customWidth="1"/>
    <col min="5041" max="5041" width="18.7109375" style="1" customWidth="1"/>
    <col min="5042" max="5042" width="11.7109375" style="1" bestFit="1" customWidth="1"/>
    <col min="5043" max="5294" width="9.140625" style="1"/>
    <col min="5295" max="5295" width="44.5703125" style="1" customWidth="1"/>
    <col min="5296" max="5296" width="21.7109375" style="1" customWidth="1"/>
    <col min="5297" max="5297" width="18.7109375" style="1" customWidth="1"/>
    <col min="5298" max="5298" width="11.7109375" style="1" bestFit="1" customWidth="1"/>
    <col min="5299" max="5550" width="9.140625" style="1"/>
    <col min="5551" max="5551" width="44.5703125" style="1" customWidth="1"/>
    <col min="5552" max="5552" width="21.7109375" style="1" customWidth="1"/>
    <col min="5553" max="5553" width="18.7109375" style="1" customWidth="1"/>
    <col min="5554" max="5554" width="11.7109375" style="1" bestFit="1" customWidth="1"/>
    <col min="5555" max="5806" width="9.140625" style="1"/>
    <col min="5807" max="5807" width="44.5703125" style="1" customWidth="1"/>
    <col min="5808" max="5808" width="21.7109375" style="1" customWidth="1"/>
    <col min="5809" max="5809" width="18.7109375" style="1" customWidth="1"/>
    <col min="5810" max="5810" width="11.7109375" style="1" bestFit="1" customWidth="1"/>
    <col min="5811" max="6062" width="9.140625" style="1"/>
    <col min="6063" max="6063" width="44.5703125" style="1" customWidth="1"/>
    <col min="6064" max="6064" width="21.7109375" style="1" customWidth="1"/>
    <col min="6065" max="6065" width="18.7109375" style="1" customWidth="1"/>
    <col min="6066" max="6066" width="11.7109375" style="1" bestFit="1" customWidth="1"/>
    <col min="6067" max="6318" width="9.140625" style="1"/>
    <col min="6319" max="6319" width="44.5703125" style="1" customWidth="1"/>
    <col min="6320" max="6320" width="21.7109375" style="1" customWidth="1"/>
    <col min="6321" max="6321" width="18.7109375" style="1" customWidth="1"/>
    <col min="6322" max="6322" width="11.7109375" style="1" bestFit="1" customWidth="1"/>
    <col min="6323" max="6574" width="9.140625" style="1"/>
    <col min="6575" max="6575" width="44.5703125" style="1" customWidth="1"/>
    <col min="6576" max="6576" width="21.7109375" style="1" customWidth="1"/>
    <col min="6577" max="6577" width="18.7109375" style="1" customWidth="1"/>
    <col min="6578" max="6578" width="11.7109375" style="1" bestFit="1" customWidth="1"/>
    <col min="6579" max="6830" width="9.140625" style="1"/>
    <col min="6831" max="6831" width="44.5703125" style="1" customWidth="1"/>
    <col min="6832" max="6832" width="21.7109375" style="1" customWidth="1"/>
    <col min="6833" max="6833" width="18.7109375" style="1" customWidth="1"/>
    <col min="6834" max="6834" width="11.7109375" style="1" bestFit="1" customWidth="1"/>
    <col min="6835" max="7086" width="9.140625" style="1"/>
    <col min="7087" max="7087" width="44.5703125" style="1" customWidth="1"/>
    <col min="7088" max="7088" width="21.7109375" style="1" customWidth="1"/>
    <col min="7089" max="7089" width="18.7109375" style="1" customWidth="1"/>
    <col min="7090" max="7090" width="11.7109375" style="1" bestFit="1" customWidth="1"/>
    <col min="7091" max="7342" width="9.140625" style="1"/>
    <col min="7343" max="7343" width="44.5703125" style="1" customWidth="1"/>
    <col min="7344" max="7344" width="21.7109375" style="1" customWidth="1"/>
    <col min="7345" max="7345" width="18.7109375" style="1" customWidth="1"/>
    <col min="7346" max="7346" width="11.7109375" style="1" bestFit="1" customWidth="1"/>
    <col min="7347" max="7598" width="9.140625" style="1"/>
    <col min="7599" max="7599" width="44.5703125" style="1" customWidth="1"/>
    <col min="7600" max="7600" width="21.7109375" style="1" customWidth="1"/>
    <col min="7601" max="7601" width="18.7109375" style="1" customWidth="1"/>
    <col min="7602" max="7602" width="11.7109375" style="1" bestFit="1" customWidth="1"/>
    <col min="7603" max="7854" width="9.140625" style="1"/>
    <col min="7855" max="7855" width="44.5703125" style="1" customWidth="1"/>
    <col min="7856" max="7856" width="21.7109375" style="1" customWidth="1"/>
    <col min="7857" max="7857" width="18.7109375" style="1" customWidth="1"/>
    <col min="7858" max="7858" width="11.7109375" style="1" bestFit="1" customWidth="1"/>
    <col min="7859" max="8110" width="9.140625" style="1"/>
    <col min="8111" max="8111" width="44.5703125" style="1" customWidth="1"/>
    <col min="8112" max="8112" width="21.7109375" style="1" customWidth="1"/>
    <col min="8113" max="8113" width="18.7109375" style="1" customWidth="1"/>
    <col min="8114" max="8114" width="11.7109375" style="1" bestFit="1" customWidth="1"/>
    <col min="8115" max="8366" width="9.140625" style="1"/>
    <col min="8367" max="8367" width="44.5703125" style="1" customWidth="1"/>
    <col min="8368" max="8368" width="21.7109375" style="1" customWidth="1"/>
    <col min="8369" max="8369" width="18.7109375" style="1" customWidth="1"/>
    <col min="8370" max="8370" width="11.7109375" style="1" bestFit="1" customWidth="1"/>
    <col min="8371" max="8622" width="9.140625" style="1"/>
    <col min="8623" max="8623" width="44.5703125" style="1" customWidth="1"/>
    <col min="8624" max="8624" width="21.7109375" style="1" customWidth="1"/>
    <col min="8625" max="8625" width="18.7109375" style="1" customWidth="1"/>
    <col min="8626" max="8626" width="11.7109375" style="1" bestFit="1" customWidth="1"/>
    <col min="8627" max="8878" width="9.140625" style="1"/>
    <col min="8879" max="8879" width="44.5703125" style="1" customWidth="1"/>
    <col min="8880" max="8880" width="21.7109375" style="1" customWidth="1"/>
    <col min="8881" max="8881" width="18.7109375" style="1" customWidth="1"/>
    <col min="8882" max="8882" width="11.7109375" style="1" bestFit="1" customWidth="1"/>
    <col min="8883" max="9134" width="9.140625" style="1"/>
    <col min="9135" max="9135" width="44.5703125" style="1" customWidth="1"/>
    <col min="9136" max="9136" width="21.7109375" style="1" customWidth="1"/>
    <col min="9137" max="9137" width="18.7109375" style="1" customWidth="1"/>
    <col min="9138" max="9138" width="11.7109375" style="1" bestFit="1" customWidth="1"/>
    <col min="9139" max="9390" width="9.140625" style="1"/>
    <col min="9391" max="9391" width="44.5703125" style="1" customWidth="1"/>
    <col min="9392" max="9392" width="21.7109375" style="1" customWidth="1"/>
    <col min="9393" max="9393" width="18.7109375" style="1" customWidth="1"/>
    <col min="9394" max="9394" width="11.7109375" style="1" bestFit="1" customWidth="1"/>
    <col min="9395" max="9646" width="9.140625" style="1"/>
    <col min="9647" max="9647" width="44.5703125" style="1" customWidth="1"/>
    <col min="9648" max="9648" width="21.7109375" style="1" customWidth="1"/>
    <col min="9649" max="9649" width="18.7109375" style="1" customWidth="1"/>
    <col min="9650" max="9650" width="11.7109375" style="1" bestFit="1" customWidth="1"/>
    <col min="9651" max="9902" width="9.140625" style="1"/>
    <col min="9903" max="9903" width="44.5703125" style="1" customWidth="1"/>
    <col min="9904" max="9904" width="21.7109375" style="1" customWidth="1"/>
    <col min="9905" max="9905" width="18.7109375" style="1" customWidth="1"/>
    <col min="9906" max="9906" width="11.7109375" style="1" bestFit="1" customWidth="1"/>
    <col min="9907" max="10158" width="9.140625" style="1"/>
    <col min="10159" max="10159" width="44.5703125" style="1" customWidth="1"/>
    <col min="10160" max="10160" width="21.7109375" style="1" customWidth="1"/>
    <col min="10161" max="10161" width="18.7109375" style="1" customWidth="1"/>
    <col min="10162" max="10162" width="11.7109375" style="1" bestFit="1" customWidth="1"/>
    <col min="10163" max="10414" width="9.140625" style="1"/>
    <col min="10415" max="10415" width="44.5703125" style="1" customWidth="1"/>
    <col min="10416" max="10416" width="21.7109375" style="1" customWidth="1"/>
    <col min="10417" max="10417" width="18.7109375" style="1" customWidth="1"/>
    <col min="10418" max="10418" width="11.7109375" style="1" bestFit="1" customWidth="1"/>
    <col min="10419" max="10670" width="9.140625" style="1"/>
    <col min="10671" max="10671" width="44.5703125" style="1" customWidth="1"/>
    <col min="10672" max="10672" width="21.7109375" style="1" customWidth="1"/>
    <col min="10673" max="10673" width="18.7109375" style="1" customWidth="1"/>
    <col min="10674" max="10674" width="11.7109375" style="1" bestFit="1" customWidth="1"/>
    <col min="10675" max="10926" width="9.140625" style="1"/>
    <col min="10927" max="10927" width="44.5703125" style="1" customWidth="1"/>
    <col min="10928" max="10928" width="21.7109375" style="1" customWidth="1"/>
    <col min="10929" max="10929" width="18.7109375" style="1" customWidth="1"/>
    <col min="10930" max="10930" width="11.7109375" style="1" bestFit="1" customWidth="1"/>
    <col min="10931" max="11182" width="9.140625" style="1"/>
    <col min="11183" max="11183" width="44.5703125" style="1" customWidth="1"/>
    <col min="11184" max="11184" width="21.7109375" style="1" customWidth="1"/>
    <col min="11185" max="11185" width="18.7109375" style="1" customWidth="1"/>
    <col min="11186" max="11186" width="11.7109375" style="1" bestFit="1" customWidth="1"/>
    <col min="11187" max="11438" width="9.140625" style="1"/>
    <col min="11439" max="11439" width="44.5703125" style="1" customWidth="1"/>
    <col min="11440" max="11440" width="21.7109375" style="1" customWidth="1"/>
    <col min="11441" max="11441" width="18.7109375" style="1" customWidth="1"/>
    <col min="11442" max="11442" width="11.7109375" style="1" bestFit="1" customWidth="1"/>
    <col min="11443" max="11694" width="9.140625" style="1"/>
    <col min="11695" max="11695" width="44.5703125" style="1" customWidth="1"/>
    <col min="11696" max="11696" width="21.7109375" style="1" customWidth="1"/>
    <col min="11697" max="11697" width="18.7109375" style="1" customWidth="1"/>
    <col min="11698" max="11698" width="11.7109375" style="1" bestFit="1" customWidth="1"/>
    <col min="11699" max="11950" width="9.140625" style="1"/>
    <col min="11951" max="11951" width="44.5703125" style="1" customWidth="1"/>
    <col min="11952" max="11952" width="21.7109375" style="1" customWidth="1"/>
    <col min="11953" max="11953" width="18.7109375" style="1" customWidth="1"/>
    <col min="11954" max="11954" width="11.7109375" style="1" bestFit="1" customWidth="1"/>
    <col min="11955" max="12206" width="9.140625" style="1"/>
    <col min="12207" max="12207" width="44.5703125" style="1" customWidth="1"/>
    <col min="12208" max="12208" width="21.7109375" style="1" customWidth="1"/>
    <col min="12209" max="12209" width="18.7109375" style="1" customWidth="1"/>
    <col min="12210" max="12210" width="11.7109375" style="1" bestFit="1" customWidth="1"/>
    <col min="12211" max="12462" width="9.140625" style="1"/>
    <col min="12463" max="12463" width="44.5703125" style="1" customWidth="1"/>
    <col min="12464" max="12464" width="21.7109375" style="1" customWidth="1"/>
    <col min="12465" max="12465" width="18.7109375" style="1" customWidth="1"/>
    <col min="12466" max="12466" width="11.7109375" style="1" bestFit="1" customWidth="1"/>
    <col min="12467" max="12718" width="9.140625" style="1"/>
    <col min="12719" max="12719" width="44.5703125" style="1" customWidth="1"/>
    <col min="12720" max="12720" width="21.7109375" style="1" customWidth="1"/>
    <col min="12721" max="12721" width="18.7109375" style="1" customWidth="1"/>
    <col min="12722" max="12722" width="11.7109375" style="1" bestFit="1" customWidth="1"/>
    <col min="12723" max="12974" width="9.140625" style="1"/>
    <col min="12975" max="12975" width="44.5703125" style="1" customWidth="1"/>
    <col min="12976" max="12976" width="21.7109375" style="1" customWidth="1"/>
    <col min="12977" max="12977" width="18.7109375" style="1" customWidth="1"/>
    <col min="12978" max="12978" width="11.7109375" style="1" bestFit="1" customWidth="1"/>
    <col min="12979" max="13230" width="9.140625" style="1"/>
    <col min="13231" max="13231" width="44.5703125" style="1" customWidth="1"/>
    <col min="13232" max="13232" width="21.7109375" style="1" customWidth="1"/>
    <col min="13233" max="13233" width="18.7109375" style="1" customWidth="1"/>
    <col min="13234" max="13234" width="11.7109375" style="1" bestFit="1" customWidth="1"/>
    <col min="13235" max="13486" width="9.140625" style="1"/>
    <col min="13487" max="13487" width="44.5703125" style="1" customWidth="1"/>
    <col min="13488" max="13488" width="21.7109375" style="1" customWidth="1"/>
    <col min="13489" max="13489" width="18.7109375" style="1" customWidth="1"/>
    <col min="13490" max="13490" width="11.7109375" style="1" bestFit="1" customWidth="1"/>
    <col min="13491" max="13742" width="9.140625" style="1"/>
    <col min="13743" max="13743" width="44.5703125" style="1" customWidth="1"/>
    <col min="13744" max="13744" width="21.7109375" style="1" customWidth="1"/>
    <col min="13745" max="13745" width="18.7109375" style="1" customWidth="1"/>
    <col min="13746" max="13746" width="11.7109375" style="1" bestFit="1" customWidth="1"/>
    <col min="13747" max="13998" width="9.140625" style="1"/>
    <col min="13999" max="13999" width="44.5703125" style="1" customWidth="1"/>
    <col min="14000" max="14000" width="21.7109375" style="1" customWidth="1"/>
    <col min="14001" max="14001" width="18.7109375" style="1" customWidth="1"/>
    <col min="14002" max="14002" width="11.7109375" style="1" bestFit="1" customWidth="1"/>
    <col min="14003" max="14254" width="9.140625" style="1"/>
    <col min="14255" max="14255" width="44.5703125" style="1" customWidth="1"/>
    <col min="14256" max="14256" width="21.7109375" style="1" customWidth="1"/>
    <col min="14257" max="14257" width="18.7109375" style="1" customWidth="1"/>
    <col min="14258" max="14258" width="11.7109375" style="1" bestFit="1" customWidth="1"/>
    <col min="14259" max="14510" width="9.140625" style="1"/>
    <col min="14511" max="14511" width="44.5703125" style="1" customWidth="1"/>
    <col min="14512" max="14512" width="21.7109375" style="1" customWidth="1"/>
    <col min="14513" max="14513" width="18.7109375" style="1" customWidth="1"/>
    <col min="14514" max="14514" width="11.7109375" style="1" bestFit="1" customWidth="1"/>
    <col min="14515" max="14766" width="9.140625" style="1"/>
    <col min="14767" max="14767" width="44.5703125" style="1" customWidth="1"/>
    <col min="14768" max="14768" width="21.7109375" style="1" customWidth="1"/>
    <col min="14769" max="14769" width="18.7109375" style="1" customWidth="1"/>
    <col min="14770" max="14770" width="11.7109375" style="1" bestFit="1" customWidth="1"/>
    <col min="14771" max="15022" width="9.140625" style="1"/>
    <col min="15023" max="15023" width="44.5703125" style="1" customWidth="1"/>
    <col min="15024" max="15024" width="21.7109375" style="1" customWidth="1"/>
    <col min="15025" max="15025" width="18.7109375" style="1" customWidth="1"/>
    <col min="15026" max="15026" width="11.7109375" style="1" bestFit="1" customWidth="1"/>
    <col min="15027" max="15278" width="9.140625" style="1"/>
    <col min="15279" max="15279" width="44.5703125" style="1" customWidth="1"/>
    <col min="15280" max="15280" width="21.7109375" style="1" customWidth="1"/>
    <col min="15281" max="15281" width="18.7109375" style="1" customWidth="1"/>
    <col min="15282" max="15282" width="11.7109375" style="1" bestFit="1" customWidth="1"/>
    <col min="15283" max="15534" width="9.140625" style="1"/>
    <col min="15535" max="15535" width="44.5703125" style="1" customWidth="1"/>
    <col min="15536" max="15536" width="21.7109375" style="1" customWidth="1"/>
    <col min="15537" max="15537" width="18.7109375" style="1" customWidth="1"/>
    <col min="15538" max="15538" width="11.7109375" style="1" bestFit="1" customWidth="1"/>
    <col min="15539" max="15790" width="9.140625" style="1"/>
    <col min="15791" max="15791" width="44.5703125" style="1" customWidth="1"/>
    <col min="15792" max="15792" width="21.7109375" style="1" customWidth="1"/>
    <col min="15793" max="15793" width="18.7109375" style="1" customWidth="1"/>
    <col min="15794" max="15794" width="11.7109375" style="1" bestFit="1" customWidth="1"/>
    <col min="15795" max="16046" width="9.140625" style="1"/>
    <col min="16047" max="16047" width="44.5703125" style="1" customWidth="1"/>
    <col min="16048" max="16048" width="21.7109375" style="1" customWidth="1"/>
    <col min="16049" max="16049" width="18.7109375" style="1" customWidth="1"/>
    <col min="16050" max="16050" width="11.7109375" style="1" bestFit="1" customWidth="1"/>
    <col min="16051" max="16384" width="9.140625" style="1"/>
  </cols>
  <sheetData>
    <row r="1" spans="1:4" x14ac:dyDescent="0.25">
      <c r="A1" s="110" t="s">
        <v>4</v>
      </c>
      <c r="B1" s="110"/>
      <c r="C1" s="110"/>
      <c r="D1" s="110"/>
    </row>
    <row r="2" spans="1:4" x14ac:dyDescent="0.25">
      <c r="A2" s="110" t="s">
        <v>69</v>
      </c>
      <c r="B2" s="110"/>
      <c r="C2" s="110"/>
      <c r="D2" s="110"/>
    </row>
    <row r="3" spans="1:4" x14ac:dyDescent="0.25">
      <c r="A3" s="110" t="s">
        <v>116</v>
      </c>
      <c r="B3" s="110"/>
      <c r="C3" s="110"/>
      <c r="D3" s="110"/>
    </row>
    <row r="4" spans="1:4" x14ac:dyDescent="0.25">
      <c r="A4" s="15"/>
      <c r="B4" s="109"/>
      <c r="C4" s="109"/>
    </row>
    <row r="5" spans="1:4" ht="33" customHeight="1" x14ac:dyDescent="0.25">
      <c r="A5" s="89" t="s">
        <v>5</v>
      </c>
      <c r="B5" s="89" t="s">
        <v>121</v>
      </c>
      <c r="C5" s="96" t="s">
        <v>114</v>
      </c>
      <c r="D5" s="96" t="s">
        <v>115</v>
      </c>
    </row>
    <row r="6" spans="1:4" x14ac:dyDescent="0.25">
      <c r="A6" s="54" t="s">
        <v>6</v>
      </c>
      <c r="B6" s="118"/>
      <c r="C6" s="16"/>
      <c r="D6" s="17"/>
    </row>
    <row r="7" spans="1:4" x14ac:dyDescent="0.25">
      <c r="A7" s="54" t="s">
        <v>7</v>
      </c>
      <c r="B7" s="118"/>
      <c r="C7" s="16"/>
      <c r="D7" s="17"/>
    </row>
    <row r="8" spans="1:4" x14ac:dyDescent="0.25">
      <c r="A8" s="55" t="s">
        <v>8</v>
      </c>
      <c r="B8" s="122">
        <v>4</v>
      </c>
      <c r="C8" s="93">
        <v>6461377</v>
      </c>
      <c r="D8" s="94">
        <v>6331219</v>
      </c>
    </row>
    <row r="9" spans="1:4" x14ac:dyDescent="0.25">
      <c r="A9" s="56" t="s">
        <v>9</v>
      </c>
      <c r="B9" s="117">
        <v>5</v>
      </c>
      <c r="C9" s="93">
        <v>7203610.5499999998</v>
      </c>
      <c r="D9" s="94">
        <v>2235640</v>
      </c>
    </row>
    <row r="10" spans="1:4" x14ac:dyDescent="0.25">
      <c r="A10" s="56" t="s">
        <v>10</v>
      </c>
      <c r="B10" s="117">
        <v>6</v>
      </c>
      <c r="C10" s="93">
        <v>1932404</v>
      </c>
      <c r="D10" s="94">
        <v>5071651</v>
      </c>
    </row>
    <row r="11" spans="1:4" x14ac:dyDescent="0.25">
      <c r="A11" s="56" t="s">
        <v>11</v>
      </c>
      <c r="B11" s="117"/>
      <c r="C11" s="95">
        <v>354</v>
      </c>
      <c r="D11" s="94">
        <v>53</v>
      </c>
    </row>
    <row r="12" spans="1:4" x14ac:dyDescent="0.25">
      <c r="A12" s="87" t="s">
        <v>12</v>
      </c>
      <c r="B12" s="89"/>
      <c r="C12" s="88">
        <f>SUM(C8:C11)</f>
        <v>15597745.550000001</v>
      </c>
      <c r="D12" s="88">
        <f>SUM(D8:D11)</f>
        <v>13638563</v>
      </c>
    </row>
    <row r="13" spans="1:4" x14ac:dyDescent="0.25">
      <c r="A13" s="54" t="s">
        <v>13</v>
      </c>
      <c r="B13" s="118"/>
      <c r="C13" s="18"/>
      <c r="D13" s="19"/>
    </row>
    <row r="14" spans="1:4" x14ac:dyDescent="0.25">
      <c r="A14" s="55" t="s">
        <v>14</v>
      </c>
      <c r="B14" s="122">
        <v>7</v>
      </c>
      <c r="C14" s="20">
        <v>1971</v>
      </c>
      <c r="D14" s="21">
        <v>3962</v>
      </c>
    </row>
    <row r="15" spans="1:4" x14ac:dyDescent="0.25">
      <c r="A15" s="55" t="s">
        <v>15</v>
      </c>
      <c r="B15" s="122">
        <v>8</v>
      </c>
      <c r="C15" s="20">
        <v>21640</v>
      </c>
      <c r="D15" s="94">
        <v>125301</v>
      </c>
    </row>
    <row r="16" spans="1:4" x14ac:dyDescent="0.25">
      <c r="A16" s="56" t="s">
        <v>16</v>
      </c>
      <c r="B16" s="117">
        <v>9</v>
      </c>
      <c r="C16" s="20">
        <v>58383</v>
      </c>
      <c r="D16" s="21">
        <v>41914</v>
      </c>
    </row>
    <row r="17" spans="1:4" ht="30" x14ac:dyDescent="0.25">
      <c r="A17" s="56" t="s">
        <v>17</v>
      </c>
      <c r="B17" s="117"/>
      <c r="C17" s="20">
        <v>36767</v>
      </c>
      <c r="D17" s="21">
        <v>35813</v>
      </c>
    </row>
    <row r="18" spans="1:4" x14ac:dyDescent="0.25">
      <c r="A18" s="56" t="s">
        <v>18</v>
      </c>
      <c r="B18" s="117"/>
      <c r="C18" s="20">
        <v>394264</v>
      </c>
      <c r="D18" s="21">
        <v>110496</v>
      </c>
    </row>
    <row r="19" spans="1:4" x14ac:dyDescent="0.25">
      <c r="A19" s="56" t="s">
        <v>0</v>
      </c>
      <c r="B19" s="117">
        <v>6</v>
      </c>
      <c r="C19" s="20">
        <v>363807</v>
      </c>
      <c r="D19" s="94">
        <v>34525</v>
      </c>
    </row>
    <row r="20" spans="1:4" x14ac:dyDescent="0.25">
      <c r="A20" s="55" t="s">
        <v>19</v>
      </c>
      <c r="B20" s="122">
        <v>10</v>
      </c>
      <c r="C20" s="21">
        <v>67030</v>
      </c>
      <c r="D20" s="21">
        <v>13829</v>
      </c>
    </row>
    <row r="21" spans="1:4" x14ac:dyDescent="0.25">
      <c r="A21" s="91" t="s">
        <v>20</v>
      </c>
      <c r="B21" s="123"/>
      <c r="C21" s="92">
        <f>SUM(C14:C20)</f>
        <v>943862</v>
      </c>
      <c r="D21" s="92">
        <f>SUM(D14:D20)</f>
        <v>365840</v>
      </c>
    </row>
    <row r="22" spans="1:4" x14ac:dyDescent="0.25">
      <c r="A22" s="91" t="s">
        <v>21</v>
      </c>
      <c r="B22" s="123"/>
      <c r="C22" s="92">
        <f>C12+C21</f>
        <v>16541607.550000001</v>
      </c>
      <c r="D22" s="92">
        <f>D12+D21</f>
        <v>14004403</v>
      </c>
    </row>
    <row r="23" spans="1:4" x14ac:dyDescent="0.25">
      <c r="A23" s="54" t="s">
        <v>22</v>
      </c>
      <c r="B23" s="118"/>
      <c r="C23" s="18"/>
      <c r="D23" s="19"/>
    </row>
    <row r="24" spans="1:4" x14ac:dyDescent="0.25">
      <c r="A24" s="57" t="s">
        <v>23</v>
      </c>
      <c r="B24" s="124"/>
      <c r="C24" s="18"/>
      <c r="D24" s="19"/>
    </row>
    <row r="25" spans="1:4" ht="24" customHeight="1" x14ac:dyDescent="0.25">
      <c r="A25" s="56" t="s">
        <v>24</v>
      </c>
      <c r="B25" s="117"/>
      <c r="C25" s="20">
        <v>53801</v>
      </c>
      <c r="D25" s="21">
        <f>75000-21199</f>
        <v>53801</v>
      </c>
    </row>
    <row r="26" spans="1:4" ht="30" x14ac:dyDescent="0.25">
      <c r="A26" s="56" t="s">
        <v>25</v>
      </c>
      <c r="B26" s="117"/>
      <c r="C26" s="20">
        <v>-9810</v>
      </c>
      <c r="D26" s="21">
        <v>-9810</v>
      </c>
    </row>
    <row r="27" spans="1:4" x14ac:dyDescent="0.25">
      <c r="A27" s="55" t="s">
        <v>26</v>
      </c>
      <c r="B27" s="122"/>
      <c r="C27" s="20">
        <v>3182</v>
      </c>
      <c r="D27" s="21">
        <v>3182</v>
      </c>
    </row>
    <row r="28" spans="1:4" x14ac:dyDescent="0.25">
      <c r="A28" s="56" t="s">
        <v>27</v>
      </c>
      <c r="B28" s="117"/>
      <c r="C28" s="20">
        <v>3113995</v>
      </c>
      <c r="D28" s="21">
        <v>2845518</v>
      </c>
    </row>
    <row r="29" spans="1:4" x14ac:dyDescent="0.25">
      <c r="A29" s="87" t="s">
        <v>28</v>
      </c>
      <c r="B29" s="89"/>
      <c r="C29" s="88">
        <f>SUM(C25:C28)</f>
        <v>3161168</v>
      </c>
      <c r="D29" s="88">
        <f>SUM(D25:D28)</f>
        <v>2892691</v>
      </c>
    </row>
    <row r="30" spans="1:4" x14ac:dyDescent="0.25">
      <c r="A30" s="54" t="s">
        <v>29</v>
      </c>
      <c r="B30" s="118"/>
      <c r="C30" s="16"/>
      <c r="D30" s="19"/>
    </row>
    <row r="31" spans="1:4" x14ac:dyDescent="0.25">
      <c r="A31" s="55" t="s">
        <v>30</v>
      </c>
      <c r="B31" s="122"/>
      <c r="C31" s="20">
        <v>9810</v>
      </c>
      <c r="D31" s="21">
        <v>9810</v>
      </c>
    </row>
    <row r="32" spans="1:4" ht="30" x14ac:dyDescent="0.25">
      <c r="A32" s="55" t="s">
        <v>82</v>
      </c>
      <c r="B32" s="122"/>
      <c r="C32" s="20">
        <v>372849</v>
      </c>
      <c r="D32" s="21">
        <v>361627</v>
      </c>
    </row>
    <row r="33" spans="1:4" x14ac:dyDescent="0.25">
      <c r="A33" s="55" t="s">
        <v>83</v>
      </c>
      <c r="B33" s="122"/>
      <c r="C33" s="20">
        <v>7000000</v>
      </c>
      <c r="D33" s="21">
        <v>5112356</v>
      </c>
    </row>
    <row r="34" spans="1:4" x14ac:dyDescent="0.25">
      <c r="A34" s="55" t="s">
        <v>31</v>
      </c>
      <c r="B34" s="122"/>
      <c r="C34" s="20">
        <v>5342600</v>
      </c>
      <c r="D34" s="21">
        <v>5342600</v>
      </c>
    </row>
    <row r="35" spans="1:4" x14ac:dyDescent="0.25">
      <c r="A35" s="87" t="s">
        <v>32</v>
      </c>
      <c r="B35" s="89"/>
      <c r="C35" s="88">
        <f>SUM(C31:C34)</f>
        <v>12725259</v>
      </c>
      <c r="D35" s="88">
        <f>SUM(D31:D34)</f>
        <v>10826393</v>
      </c>
    </row>
    <row r="36" spans="1:4" x14ac:dyDescent="0.25">
      <c r="A36" s="54" t="s">
        <v>33</v>
      </c>
      <c r="B36" s="118"/>
      <c r="C36" s="18"/>
      <c r="D36" s="19"/>
    </row>
    <row r="37" spans="1:4" x14ac:dyDescent="0.25">
      <c r="A37" s="55" t="s">
        <v>34</v>
      </c>
      <c r="B37" s="122">
        <v>11</v>
      </c>
      <c r="C37" s="20">
        <v>68476</v>
      </c>
      <c r="D37" s="21">
        <v>23467</v>
      </c>
    </row>
    <row r="38" spans="1:4" x14ac:dyDescent="0.25">
      <c r="A38" s="55" t="s">
        <v>84</v>
      </c>
      <c r="B38" s="122"/>
      <c r="C38" s="20">
        <v>86042</v>
      </c>
      <c r="D38" s="21">
        <v>17667</v>
      </c>
    </row>
    <row r="39" spans="1:4" x14ac:dyDescent="0.25">
      <c r="A39" s="55" t="s">
        <v>30</v>
      </c>
      <c r="B39" s="122"/>
      <c r="C39" s="20">
        <v>1090</v>
      </c>
      <c r="D39" s="21">
        <v>1090</v>
      </c>
    </row>
    <row r="40" spans="1:4" x14ac:dyDescent="0.25">
      <c r="A40" s="55" t="s">
        <v>31</v>
      </c>
      <c r="B40" s="122"/>
      <c r="C40" s="93">
        <v>200254</v>
      </c>
      <c r="D40" s="21">
        <v>200254</v>
      </c>
    </row>
    <row r="41" spans="1:4" ht="15.75" customHeight="1" x14ac:dyDescent="0.25">
      <c r="A41" s="55" t="s">
        <v>35</v>
      </c>
      <c r="B41" s="122"/>
      <c r="C41" s="20">
        <v>299319</v>
      </c>
      <c r="D41" s="94">
        <v>42841</v>
      </c>
    </row>
    <row r="42" spans="1:4" ht="22.5" customHeight="1" x14ac:dyDescent="0.25">
      <c r="A42" s="87" t="s">
        <v>36</v>
      </c>
      <c r="B42" s="89"/>
      <c r="C42" s="88">
        <f>SUM(C37:C41)</f>
        <v>655181</v>
      </c>
      <c r="D42" s="88">
        <f>SUM(D37:D41)</f>
        <v>285319</v>
      </c>
    </row>
    <row r="43" spans="1:4" s="2" customFormat="1" ht="20.25" customHeight="1" x14ac:dyDescent="0.25">
      <c r="A43" s="87" t="s">
        <v>37</v>
      </c>
      <c r="B43" s="89"/>
      <c r="C43" s="88">
        <f>C35+C42</f>
        <v>13380440</v>
      </c>
      <c r="D43" s="88">
        <f>D35+D42</f>
        <v>11111712</v>
      </c>
    </row>
    <row r="44" spans="1:4" ht="36" customHeight="1" x14ac:dyDescent="0.25">
      <c r="A44" s="87" t="s">
        <v>38</v>
      </c>
      <c r="B44" s="87"/>
      <c r="C44" s="88">
        <f>C43+C29</f>
        <v>16541608</v>
      </c>
      <c r="D44" s="92">
        <f>D43+D29</f>
        <v>14004403</v>
      </c>
    </row>
    <row r="45" spans="1:4" x14ac:dyDescent="0.25">
      <c r="B45" s="13"/>
      <c r="C45" s="13"/>
    </row>
    <row r="46" spans="1:4" x14ac:dyDescent="0.25">
      <c r="B46" s="13"/>
      <c r="C46" s="13"/>
    </row>
    <row r="47" spans="1:4" x14ac:dyDescent="0.25">
      <c r="B47" s="13"/>
      <c r="C47" s="13"/>
    </row>
    <row r="48" spans="1:4" x14ac:dyDescent="0.25">
      <c r="A48" s="22" t="s">
        <v>109</v>
      </c>
    </row>
    <row r="49" spans="1:1" ht="30" x14ac:dyDescent="0.25">
      <c r="A49" s="14" t="s">
        <v>1</v>
      </c>
    </row>
    <row r="51" spans="1:1" x14ac:dyDescent="0.25">
      <c r="A51" s="14"/>
    </row>
    <row r="52" spans="1:1" ht="30" customHeight="1" x14ac:dyDescent="0.25">
      <c r="A52" s="22" t="s">
        <v>110</v>
      </c>
    </row>
    <row r="53" spans="1:1" ht="30" x14ac:dyDescent="0.25">
      <c r="A53" s="14" t="s">
        <v>2</v>
      </c>
    </row>
    <row r="54" spans="1:1" ht="15" customHeight="1" x14ac:dyDescent="0.25"/>
    <row r="55" spans="1:1" x14ac:dyDescent="0.25">
      <c r="A55" s="14" t="s">
        <v>3</v>
      </c>
    </row>
  </sheetData>
  <mergeCells count="4">
    <mergeCell ref="B4:C4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B7" sqref="B7:B21"/>
    </sheetView>
  </sheetViews>
  <sheetFormatPr defaultColWidth="9.140625" defaultRowHeight="15" x14ac:dyDescent="0.25"/>
  <cols>
    <col min="1" max="1" width="54.85546875" style="31" customWidth="1"/>
    <col min="2" max="2" width="20.85546875" style="11" customWidth="1"/>
    <col min="3" max="3" width="22.5703125" style="31" customWidth="1"/>
    <col min="4" max="4" width="22.5703125" style="82" customWidth="1"/>
    <col min="5" max="131" width="9.140625" style="1"/>
    <col min="132" max="132" width="49.28515625" style="1" customWidth="1"/>
    <col min="133" max="133" width="19.42578125" style="1" customWidth="1"/>
    <col min="134" max="387" width="9.140625" style="1"/>
    <col min="388" max="388" width="49.28515625" style="1" customWidth="1"/>
    <col min="389" max="389" width="19.42578125" style="1" customWidth="1"/>
    <col min="390" max="643" width="9.140625" style="1"/>
    <col min="644" max="644" width="49.28515625" style="1" customWidth="1"/>
    <col min="645" max="645" width="19.42578125" style="1" customWidth="1"/>
    <col min="646" max="899" width="9.140625" style="1"/>
    <col min="900" max="900" width="49.28515625" style="1" customWidth="1"/>
    <col min="901" max="901" width="19.42578125" style="1" customWidth="1"/>
    <col min="902" max="1155" width="9.140625" style="1"/>
    <col min="1156" max="1156" width="49.28515625" style="1" customWidth="1"/>
    <col min="1157" max="1157" width="19.42578125" style="1" customWidth="1"/>
    <col min="1158" max="1411" width="9.140625" style="1"/>
    <col min="1412" max="1412" width="49.28515625" style="1" customWidth="1"/>
    <col min="1413" max="1413" width="19.42578125" style="1" customWidth="1"/>
    <col min="1414" max="1667" width="9.140625" style="1"/>
    <col min="1668" max="1668" width="49.28515625" style="1" customWidth="1"/>
    <col min="1669" max="1669" width="19.42578125" style="1" customWidth="1"/>
    <col min="1670" max="1923" width="9.140625" style="1"/>
    <col min="1924" max="1924" width="49.28515625" style="1" customWidth="1"/>
    <col min="1925" max="1925" width="19.42578125" style="1" customWidth="1"/>
    <col min="1926" max="2179" width="9.140625" style="1"/>
    <col min="2180" max="2180" width="49.28515625" style="1" customWidth="1"/>
    <col min="2181" max="2181" width="19.42578125" style="1" customWidth="1"/>
    <col min="2182" max="2435" width="9.140625" style="1"/>
    <col min="2436" max="2436" width="49.28515625" style="1" customWidth="1"/>
    <col min="2437" max="2437" width="19.42578125" style="1" customWidth="1"/>
    <col min="2438" max="2691" width="9.140625" style="1"/>
    <col min="2692" max="2692" width="49.28515625" style="1" customWidth="1"/>
    <col min="2693" max="2693" width="19.42578125" style="1" customWidth="1"/>
    <col min="2694" max="2947" width="9.140625" style="1"/>
    <col min="2948" max="2948" width="49.28515625" style="1" customWidth="1"/>
    <col min="2949" max="2949" width="19.42578125" style="1" customWidth="1"/>
    <col min="2950" max="3203" width="9.140625" style="1"/>
    <col min="3204" max="3204" width="49.28515625" style="1" customWidth="1"/>
    <col min="3205" max="3205" width="19.42578125" style="1" customWidth="1"/>
    <col min="3206" max="3459" width="9.140625" style="1"/>
    <col min="3460" max="3460" width="49.28515625" style="1" customWidth="1"/>
    <col min="3461" max="3461" width="19.42578125" style="1" customWidth="1"/>
    <col min="3462" max="3715" width="9.140625" style="1"/>
    <col min="3716" max="3716" width="49.28515625" style="1" customWidth="1"/>
    <col min="3717" max="3717" width="19.42578125" style="1" customWidth="1"/>
    <col min="3718" max="3971" width="9.140625" style="1"/>
    <col min="3972" max="3972" width="49.28515625" style="1" customWidth="1"/>
    <col min="3973" max="3973" width="19.42578125" style="1" customWidth="1"/>
    <col min="3974" max="4227" width="9.140625" style="1"/>
    <col min="4228" max="4228" width="49.28515625" style="1" customWidth="1"/>
    <col min="4229" max="4229" width="19.42578125" style="1" customWidth="1"/>
    <col min="4230" max="4483" width="9.140625" style="1"/>
    <col min="4484" max="4484" width="49.28515625" style="1" customWidth="1"/>
    <col min="4485" max="4485" width="19.42578125" style="1" customWidth="1"/>
    <col min="4486" max="4739" width="9.140625" style="1"/>
    <col min="4740" max="4740" width="49.28515625" style="1" customWidth="1"/>
    <col min="4741" max="4741" width="19.42578125" style="1" customWidth="1"/>
    <col min="4742" max="4995" width="9.140625" style="1"/>
    <col min="4996" max="4996" width="49.28515625" style="1" customWidth="1"/>
    <col min="4997" max="4997" width="19.42578125" style="1" customWidth="1"/>
    <col min="4998" max="5251" width="9.140625" style="1"/>
    <col min="5252" max="5252" width="49.28515625" style="1" customWidth="1"/>
    <col min="5253" max="5253" width="19.42578125" style="1" customWidth="1"/>
    <col min="5254" max="5507" width="9.140625" style="1"/>
    <col min="5508" max="5508" width="49.28515625" style="1" customWidth="1"/>
    <col min="5509" max="5509" width="19.42578125" style="1" customWidth="1"/>
    <col min="5510" max="5763" width="9.140625" style="1"/>
    <col min="5764" max="5764" width="49.28515625" style="1" customWidth="1"/>
    <col min="5765" max="5765" width="19.42578125" style="1" customWidth="1"/>
    <col min="5766" max="6019" width="9.140625" style="1"/>
    <col min="6020" max="6020" width="49.28515625" style="1" customWidth="1"/>
    <col min="6021" max="6021" width="19.42578125" style="1" customWidth="1"/>
    <col min="6022" max="6275" width="9.140625" style="1"/>
    <col min="6276" max="6276" width="49.28515625" style="1" customWidth="1"/>
    <col min="6277" max="6277" width="19.42578125" style="1" customWidth="1"/>
    <col min="6278" max="6531" width="9.140625" style="1"/>
    <col min="6532" max="6532" width="49.28515625" style="1" customWidth="1"/>
    <col min="6533" max="6533" width="19.42578125" style="1" customWidth="1"/>
    <col min="6534" max="6787" width="9.140625" style="1"/>
    <col min="6788" max="6788" width="49.28515625" style="1" customWidth="1"/>
    <col min="6789" max="6789" width="19.42578125" style="1" customWidth="1"/>
    <col min="6790" max="7043" width="9.140625" style="1"/>
    <col min="7044" max="7044" width="49.28515625" style="1" customWidth="1"/>
    <col min="7045" max="7045" width="19.42578125" style="1" customWidth="1"/>
    <col min="7046" max="7299" width="9.140625" style="1"/>
    <col min="7300" max="7300" width="49.28515625" style="1" customWidth="1"/>
    <col min="7301" max="7301" width="19.42578125" style="1" customWidth="1"/>
    <col min="7302" max="7555" width="9.140625" style="1"/>
    <col min="7556" max="7556" width="49.28515625" style="1" customWidth="1"/>
    <col min="7557" max="7557" width="19.42578125" style="1" customWidth="1"/>
    <col min="7558" max="7811" width="9.140625" style="1"/>
    <col min="7812" max="7812" width="49.28515625" style="1" customWidth="1"/>
    <col min="7813" max="7813" width="19.42578125" style="1" customWidth="1"/>
    <col min="7814" max="8067" width="9.140625" style="1"/>
    <col min="8068" max="8068" width="49.28515625" style="1" customWidth="1"/>
    <col min="8069" max="8069" width="19.42578125" style="1" customWidth="1"/>
    <col min="8070" max="8323" width="9.140625" style="1"/>
    <col min="8324" max="8324" width="49.28515625" style="1" customWidth="1"/>
    <col min="8325" max="8325" width="19.42578125" style="1" customWidth="1"/>
    <col min="8326" max="8579" width="9.140625" style="1"/>
    <col min="8580" max="8580" width="49.28515625" style="1" customWidth="1"/>
    <col min="8581" max="8581" width="19.42578125" style="1" customWidth="1"/>
    <col min="8582" max="8835" width="9.140625" style="1"/>
    <col min="8836" max="8836" width="49.28515625" style="1" customWidth="1"/>
    <col min="8837" max="8837" width="19.42578125" style="1" customWidth="1"/>
    <col min="8838" max="9091" width="9.140625" style="1"/>
    <col min="9092" max="9092" width="49.28515625" style="1" customWidth="1"/>
    <col min="9093" max="9093" width="19.42578125" style="1" customWidth="1"/>
    <col min="9094" max="9347" width="9.140625" style="1"/>
    <col min="9348" max="9348" width="49.28515625" style="1" customWidth="1"/>
    <col min="9349" max="9349" width="19.42578125" style="1" customWidth="1"/>
    <col min="9350" max="9603" width="9.140625" style="1"/>
    <col min="9604" max="9604" width="49.28515625" style="1" customWidth="1"/>
    <col min="9605" max="9605" width="19.42578125" style="1" customWidth="1"/>
    <col min="9606" max="9859" width="9.140625" style="1"/>
    <col min="9860" max="9860" width="49.28515625" style="1" customWidth="1"/>
    <col min="9861" max="9861" width="19.42578125" style="1" customWidth="1"/>
    <col min="9862" max="10115" width="9.140625" style="1"/>
    <col min="10116" max="10116" width="49.28515625" style="1" customWidth="1"/>
    <col min="10117" max="10117" width="19.42578125" style="1" customWidth="1"/>
    <col min="10118" max="10371" width="9.140625" style="1"/>
    <col min="10372" max="10372" width="49.28515625" style="1" customWidth="1"/>
    <col min="10373" max="10373" width="19.42578125" style="1" customWidth="1"/>
    <col min="10374" max="10627" width="9.140625" style="1"/>
    <col min="10628" max="10628" width="49.28515625" style="1" customWidth="1"/>
    <col min="10629" max="10629" width="19.42578125" style="1" customWidth="1"/>
    <col min="10630" max="10883" width="9.140625" style="1"/>
    <col min="10884" max="10884" width="49.28515625" style="1" customWidth="1"/>
    <col min="10885" max="10885" width="19.42578125" style="1" customWidth="1"/>
    <col min="10886" max="11139" width="9.140625" style="1"/>
    <col min="11140" max="11140" width="49.28515625" style="1" customWidth="1"/>
    <col min="11141" max="11141" width="19.42578125" style="1" customWidth="1"/>
    <col min="11142" max="11395" width="9.140625" style="1"/>
    <col min="11396" max="11396" width="49.28515625" style="1" customWidth="1"/>
    <col min="11397" max="11397" width="19.42578125" style="1" customWidth="1"/>
    <col min="11398" max="11651" width="9.140625" style="1"/>
    <col min="11652" max="11652" width="49.28515625" style="1" customWidth="1"/>
    <col min="11653" max="11653" width="19.42578125" style="1" customWidth="1"/>
    <col min="11654" max="11907" width="9.140625" style="1"/>
    <col min="11908" max="11908" width="49.28515625" style="1" customWidth="1"/>
    <col min="11909" max="11909" width="19.42578125" style="1" customWidth="1"/>
    <col min="11910" max="12163" width="9.140625" style="1"/>
    <col min="12164" max="12164" width="49.28515625" style="1" customWidth="1"/>
    <col min="12165" max="12165" width="19.42578125" style="1" customWidth="1"/>
    <col min="12166" max="12419" width="9.140625" style="1"/>
    <col min="12420" max="12420" width="49.28515625" style="1" customWidth="1"/>
    <col min="12421" max="12421" width="19.42578125" style="1" customWidth="1"/>
    <col min="12422" max="12675" width="9.140625" style="1"/>
    <col min="12676" max="12676" width="49.28515625" style="1" customWidth="1"/>
    <col min="12677" max="12677" width="19.42578125" style="1" customWidth="1"/>
    <col min="12678" max="12931" width="9.140625" style="1"/>
    <col min="12932" max="12932" width="49.28515625" style="1" customWidth="1"/>
    <col min="12933" max="12933" width="19.42578125" style="1" customWidth="1"/>
    <col min="12934" max="13187" width="9.140625" style="1"/>
    <col min="13188" max="13188" width="49.28515625" style="1" customWidth="1"/>
    <col min="13189" max="13189" width="19.42578125" style="1" customWidth="1"/>
    <col min="13190" max="13443" width="9.140625" style="1"/>
    <col min="13444" max="13444" width="49.28515625" style="1" customWidth="1"/>
    <col min="13445" max="13445" width="19.42578125" style="1" customWidth="1"/>
    <col min="13446" max="13699" width="9.140625" style="1"/>
    <col min="13700" max="13700" width="49.28515625" style="1" customWidth="1"/>
    <col min="13701" max="13701" width="19.42578125" style="1" customWidth="1"/>
    <col min="13702" max="13955" width="9.140625" style="1"/>
    <col min="13956" max="13956" width="49.28515625" style="1" customWidth="1"/>
    <col min="13957" max="13957" width="19.42578125" style="1" customWidth="1"/>
    <col min="13958" max="14211" width="9.140625" style="1"/>
    <col min="14212" max="14212" width="49.28515625" style="1" customWidth="1"/>
    <col min="14213" max="14213" width="19.42578125" style="1" customWidth="1"/>
    <col min="14214" max="14467" width="9.140625" style="1"/>
    <col min="14468" max="14468" width="49.28515625" style="1" customWidth="1"/>
    <col min="14469" max="14469" width="19.42578125" style="1" customWidth="1"/>
    <col min="14470" max="14723" width="9.140625" style="1"/>
    <col min="14724" max="14724" width="49.28515625" style="1" customWidth="1"/>
    <col min="14725" max="14725" width="19.42578125" style="1" customWidth="1"/>
    <col min="14726" max="14979" width="9.140625" style="1"/>
    <col min="14980" max="14980" width="49.28515625" style="1" customWidth="1"/>
    <col min="14981" max="14981" width="19.42578125" style="1" customWidth="1"/>
    <col min="14982" max="15235" width="9.140625" style="1"/>
    <col min="15236" max="15236" width="49.28515625" style="1" customWidth="1"/>
    <col min="15237" max="15237" width="19.42578125" style="1" customWidth="1"/>
    <col min="15238" max="15491" width="9.140625" style="1"/>
    <col min="15492" max="15492" width="49.28515625" style="1" customWidth="1"/>
    <col min="15493" max="15493" width="19.42578125" style="1" customWidth="1"/>
    <col min="15494" max="15747" width="9.140625" style="1"/>
    <col min="15748" max="15748" width="49.28515625" style="1" customWidth="1"/>
    <col min="15749" max="15749" width="19.42578125" style="1" customWidth="1"/>
    <col min="15750" max="16003" width="9.140625" style="1"/>
    <col min="16004" max="16004" width="49.28515625" style="1" customWidth="1"/>
    <col min="16005" max="16005" width="19.42578125" style="1" customWidth="1"/>
    <col min="16006" max="16384" width="9.140625" style="1"/>
  </cols>
  <sheetData>
    <row r="1" spans="1:4" ht="26.25" customHeight="1" x14ac:dyDescent="0.25">
      <c r="A1" s="110" t="s">
        <v>4</v>
      </c>
      <c r="B1" s="110"/>
      <c r="C1" s="110"/>
      <c r="D1" s="110"/>
    </row>
    <row r="2" spans="1:4" x14ac:dyDescent="0.25">
      <c r="A2" s="110" t="s">
        <v>70</v>
      </c>
      <c r="B2" s="110"/>
      <c r="C2" s="110"/>
      <c r="D2" s="110"/>
    </row>
    <row r="3" spans="1:4" ht="15" customHeight="1" x14ac:dyDescent="0.25">
      <c r="A3" s="110" t="s">
        <v>116</v>
      </c>
      <c r="B3" s="110"/>
      <c r="C3" s="110"/>
      <c r="D3" s="110"/>
    </row>
    <row r="4" spans="1:4" ht="15.75" customHeight="1" x14ac:dyDescent="0.25">
      <c r="A4" s="24"/>
      <c r="C4" s="25"/>
      <c r="D4" s="80"/>
    </row>
    <row r="5" spans="1:4" ht="39.75" customHeight="1" x14ac:dyDescent="0.25">
      <c r="A5" s="89" t="s">
        <v>5</v>
      </c>
      <c r="B5" s="89" t="s">
        <v>121</v>
      </c>
      <c r="C5" s="89" t="s">
        <v>117</v>
      </c>
      <c r="D5" s="89" t="s">
        <v>118</v>
      </c>
    </row>
    <row r="6" spans="1:4" ht="15.75" customHeight="1" x14ac:dyDescent="0.25">
      <c r="A6" s="53" t="s">
        <v>39</v>
      </c>
      <c r="B6" s="53"/>
      <c r="C6" s="100">
        <v>2672158</v>
      </c>
      <c r="D6" s="100">
        <f>5310319</f>
        <v>5310319</v>
      </c>
    </row>
    <row r="7" spans="1:4" ht="27" customHeight="1" x14ac:dyDescent="0.25">
      <c r="A7" s="53" t="s">
        <v>40</v>
      </c>
      <c r="B7" s="117">
        <v>18</v>
      </c>
      <c r="C7" s="101">
        <v>-1540326</v>
      </c>
      <c r="D7" s="101">
        <v>-4160793</v>
      </c>
    </row>
    <row r="8" spans="1:4" ht="35.25" customHeight="1" x14ac:dyDescent="0.25">
      <c r="A8" s="59" t="s">
        <v>41</v>
      </c>
      <c r="B8" s="118"/>
      <c r="C8" s="45">
        <f>SUM(C6:C7)</f>
        <v>1131832</v>
      </c>
      <c r="D8" s="45">
        <f>SUM(D6:D7)</f>
        <v>1149526</v>
      </c>
    </row>
    <row r="9" spans="1:4" ht="24" customHeight="1" x14ac:dyDescent="0.25">
      <c r="A9" s="60" t="s">
        <v>42</v>
      </c>
      <c r="B9" s="117">
        <v>19</v>
      </c>
      <c r="C9" s="102">
        <f>-524-339939</f>
        <v>-340463</v>
      </c>
      <c r="D9" s="102">
        <v>-321281</v>
      </c>
    </row>
    <row r="10" spans="1:4" ht="25.5" customHeight="1" x14ac:dyDescent="0.25">
      <c r="A10" s="60" t="s">
        <v>79</v>
      </c>
      <c r="B10" s="117"/>
      <c r="C10" s="106">
        <v>128788</v>
      </c>
      <c r="D10" s="106">
        <v>347852</v>
      </c>
    </row>
    <row r="11" spans="1:4" ht="36.75" customHeight="1" x14ac:dyDescent="0.25">
      <c r="A11" s="53" t="s">
        <v>43</v>
      </c>
      <c r="B11" s="117">
        <v>20</v>
      </c>
      <c r="C11" s="103">
        <f>504227-370903-23543</f>
        <v>109781</v>
      </c>
      <c r="D11" s="103">
        <f>418133-12428</f>
        <v>405705</v>
      </c>
    </row>
    <row r="12" spans="1:4" ht="15" customHeight="1" x14ac:dyDescent="0.25">
      <c r="A12" s="53" t="s">
        <v>44</v>
      </c>
      <c r="B12" s="117">
        <v>21</v>
      </c>
      <c r="C12" s="104">
        <f>-203656+54951+18486</f>
        <v>-130219</v>
      </c>
      <c r="D12" s="104">
        <f>-307044+19183+45914</f>
        <v>-241947</v>
      </c>
    </row>
    <row r="13" spans="1:4" ht="24" customHeight="1" x14ac:dyDescent="0.25">
      <c r="A13" s="53" t="s">
        <v>80</v>
      </c>
      <c r="B13" s="117"/>
      <c r="C13" s="103">
        <v>370903</v>
      </c>
      <c r="D13" s="103">
        <v>12428</v>
      </c>
    </row>
    <row r="14" spans="1:4" ht="29.25" customHeight="1" x14ac:dyDescent="0.25">
      <c r="A14" s="53" t="s">
        <v>45</v>
      </c>
      <c r="B14" s="117" t="s">
        <v>123</v>
      </c>
      <c r="C14" s="104">
        <f>-54951-25+53771+23543-18486</f>
        <v>3852</v>
      </c>
      <c r="D14" s="102">
        <f>-19183-9369+39528-45914</f>
        <v>-34938</v>
      </c>
    </row>
    <row r="15" spans="1:4" ht="31.5" customHeight="1" x14ac:dyDescent="0.25">
      <c r="A15" s="53" t="s">
        <v>46</v>
      </c>
      <c r="B15" s="117">
        <v>23</v>
      </c>
      <c r="C15" s="104">
        <f>-944654+25</f>
        <v>-944629</v>
      </c>
      <c r="D15" s="104">
        <f>-860494+9369</f>
        <v>-851125</v>
      </c>
    </row>
    <row r="16" spans="1:4" ht="30" customHeight="1" x14ac:dyDescent="0.25">
      <c r="A16" s="53" t="s">
        <v>47</v>
      </c>
      <c r="B16" s="117">
        <v>22</v>
      </c>
      <c r="C16" s="103">
        <f>182613-53769-128788</f>
        <v>56</v>
      </c>
      <c r="D16" s="103">
        <f>390565-39528-347852</f>
        <v>3185</v>
      </c>
    </row>
    <row r="17" spans="1:4" ht="39.75" customHeight="1" x14ac:dyDescent="0.25">
      <c r="A17" s="61" t="s">
        <v>88</v>
      </c>
      <c r="B17" s="119"/>
      <c r="C17" s="26">
        <f>SUM(C8:C16)</f>
        <v>329901</v>
      </c>
      <c r="D17" s="26">
        <f>SUM(D8:D16)</f>
        <v>469405</v>
      </c>
    </row>
    <row r="18" spans="1:4" ht="25.5" customHeight="1" x14ac:dyDescent="0.25">
      <c r="A18" s="77" t="s">
        <v>85</v>
      </c>
      <c r="B18" s="120"/>
      <c r="C18" s="105">
        <v>-11230</v>
      </c>
      <c r="D18" s="105">
        <v>-98255</v>
      </c>
    </row>
    <row r="19" spans="1:4" ht="21" customHeight="1" x14ac:dyDescent="0.25">
      <c r="A19" s="78" t="s">
        <v>81</v>
      </c>
      <c r="B19" s="121"/>
      <c r="C19" s="79"/>
      <c r="D19" s="79"/>
    </row>
    <row r="20" spans="1:4" ht="24.75" customHeight="1" x14ac:dyDescent="0.25">
      <c r="A20" s="78" t="s">
        <v>86</v>
      </c>
      <c r="B20" s="121"/>
      <c r="C20" s="79"/>
      <c r="D20" s="79"/>
    </row>
    <row r="21" spans="1:4" ht="24" customHeight="1" x14ac:dyDescent="0.25">
      <c r="A21" s="78" t="s">
        <v>87</v>
      </c>
      <c r="B21" s="121"/>
      <c r="C21" s="45">
        <f>C17+C18</f>
        <v>318671</v>
      </c>
      <c r="D21" s="45">
        <f>D17+D18</f>
        <v>371150</v>
      </c>
    </row>
    <row r="22" spans="1:4" ht="15" customHeight="1" x14ac:dyDescent="0.25">
      <c r="A22" s="53" t="s">
        <v>76</v>
      </c>
      <c r="B22" s="53"/>
      <c r="C22" s="27">
        <f>C21*1000/214506</f>
        <v>1485.6041322853439</v>
      </c>
      <c r="D22" s="27">
        <f>D21*1000/214506</f>
        <v>1730.2546315720772</v>
      </c>
    </row>
    <row r="23" spans="1:4" ht="15" customHeight="1" x14ac:dyDescent="0.25">
      <c r="A23" s="23"/>
      <c r="C23" s="25"/>
      <c r="D23" s="108"/>
    </row>
    <row r="24" spans="1:4" ht="15" customHeight="1" x14ac:dyDescent="0.25">
      <c r="A24" s="23"/>
      <c r="C24" s="25"/>
      <c r="D24" s="107"/>
    </row>
    <row r="25" spans="1:4" ht="15" customHeight="1" x14ac:dyDescent="0.25">
      <c r="A25" s="23"/>
      <c r="C25" s="32"/>
      <c r="D25" s="83"/>
    </row>
    <row r="26" spans="1:4" ht="15" customHeight="1" x14ac:dyDescent="0.25">
      <c r="A26" s="23"/>
      <c r="D26" s="81"/>
    </row>
    <row r="27" spans="1:4" ht="15" customHeight="1" x14ac:dyDescent="0.25">
      <c r="A27" s="23"/>
      <c r="D27" s="81"/>
    </row>
    <row r="28" spans="1:4" ht="15" customHeight="1" x14ac:dyDescent="0.25">
      <c r="A28" s="23" t="s">
        <v>103</v>
      </c>
    </row>
    <row r="29" spans="1:4" ht="15" customHeight="1" x14ac:dyDescent="0.25">
      <c r="A29" s="28" t="s">
        <v>1</v>
      </c>
    </row>
    <row r="30" spans="1:4" ht="15" customHeight="1" x14ac:dyDescent="0.25"/>
    <row r="31" spans="1:4" ht="15" customHeight="1" x14ac:dyDescent="0.25">
      <c r="A31" s="28"/>
    </row>
    <row r="32" spans="1:4" ht="15" customHeight="1" x14ac:dyDescent="0.25">
      <c r="A32" s="23" t="s">
        <v>104</v>
      </c>
    </row>
    <row r="33" spans="1:4" ht="15" customHeight="1" x14ac:dyDescent="0.25">
      <c r="A33" s="28" t="s">
        <v>2</v>
      </c>
    </row>
    <row r="34" spans="1:4" ht="15" customHeight="1" x14ac:dyDescent="0.25"/>
    <row r="35" spans="1:4" ht="15" customHeight="1" x14ac:dyDescent="0.25">
      <c r="A35" s="28" t="s">
        <v>3</v>
      </c>
    </row>
    <row r="36" spans="1:4" ht="15" customHeight="1" x14ac:dyDescent="0.25"/>
    <row r="37" spans="1:4" ht="15" customHeight="1" x14ac:dyDescent="0.25">
      <c r="D37" s="81"/>
    </row>
    <row r="38" spans="1:4" ht="15.75" customHeight="1" x14ac:dyDescent="0.25"/>
    <row r="39" spans="1:4" ht="24" customHeight="1" x14ac:dyDescent="0.25">
      <c r="A39" s="29"/>
      <c r="B39" s="29"/>
      <c r="C39" s="30"/>
      <c r="D39" s="84"/>
    </row>
    <row r="40" spans="1:4" ht="24" customHeight="1" x14ac:dyDescent="0.25">
      <c r="A40" s="29"/>
      <c r="B40" s="29"/>
      <c r="C40" s="30"/>
      <c r="D40" s="84"/>
    </row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.75" customHeight="1" x14ac:dyDescent="0.25"/>
    <row r="51" ht="15.75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workbookViewId="0">
      <selection activeCell="I12" sqref="I12"/>
    </sheetView>
  </sheetViews>
  <sheetFormatPr defaultRowHeight="15" x14ac:dyDescent="0.25"/>
  <cols>
    <col min="1" max="1" width="42.85546875" style="33" customWidth="1"/>
    <col min="2" max="2" width="16.5703125" style="11" customWidth="1"/>
    <col min="3" max="3" width="17" style="11" customWidth="1"/>
  </cols>
  <sheetData>
    <row r="1" spans="1:3" ht="26.25" customHeight="1" x14ac:dyDescent="0.25">
      <c r="A1" s="110" t="s">
        <v>4</v>
      </c>
      <c r="B1" s="110"/>
      <c r="C1" s="110"/>
    </row>
    <row r="2" spans="1:3" ht="46.5" customHeight="1" x14ac:dyDescent="0.25">
      <c r="A2" s="112" t="s">
        <v>71</v>
      </c>
      <c r="B2" s="112"/>
      <c r="C2" s="112"/>
    </row>
    <row r="3" spans="1:3" ht="35.25" customHeight="1" x14ac:dyDescent="0.25">
      <c r="A3" s="110" t="s">
        <v>116</v>
      </c>
      <c r="B3" s="110"/>
      <c r="C3" s="110"/>
    </row>
    <row r="4" spans="1:3" ht="26.45" customHeight="1" x14ac:dyDescent="0.25">
      <c r="A4" s="35"/>
      <c r="B4" s="111"/>
      <c r="C4" s="111"/>
    </row>
    <row r="5" spans="1:3" ht="42.75" customHeight="1" x14ac:dyDescent="0.25">
      <c r="A5" s="90" t="s">
        <v>5</v>
      </c>
      <c r="B5" s="16" t="s">
        <v>119</v>
      </c>
      <c r="C5" s="16" t="s">
        <v>120</v>
      </c>
    </row>
    <row r="6" spans="1:3" ht="33.75" customHeight="1" x14ac:dyDescent="0.25">
      <c r="A6" s="62" t="s">
        <v>48</v>
      </c>
      <c r="B6" s="36"/>
      <c r="C6" s="37"/>
    </row>
    <row r="7" spans="1:3" ht="35.25" customHeight="1" x14ac:dyDescent="0.25">
      <c r="A7" s="63" t="s">
        <v>49</v>
      </c>
      <c r="B7" s="85">
        <f>B8+B10+B9</f>
        <v>3753875</v>
      </c>
      <c r="C7" s="85">
        <f>C8+C10+C9</f>
        <v>11956033</v>
      </c>
    </row>
    <row r="8" spans="1:3" ht="39.75" customHeight="1" x14ac:dyDescent="0.25">
      <c r="A8" s="53" t="s">
        <v>50</v>
      </c>
      <c r="B8" s="21">
        <v>24198</v>
      </c>
      <c r="C8" s="21">
        <v>22481</v>
      </c>
    </row>
    <row r="9" spans="1:3" ht="39.75" customHeight="1" x14ac:dyDescent="0.25">
      <c r="A9" s="53" t="s">
        <v>111</v>
      </c>
      <c r="B9" s="21">
        <v>3716355</v>
      </c>
      <c r="C9" s="21">
        <v>9238766</v>
      </c>
    </row>
    <row r="10" spans="1:3" ht="26.25" customHeight="1" x14ac:dyDescent="0.25">
      <c r="A10" s="53" t="s">
        <v>51</v>
      </c>
      <c r="B10" s="40">
        <v>13322</v>
      </c>
      <c r="C10" s="40">
        <v>2694786</v>
      </c>
    </row>
    <row r="11" spans="1:3" ht="15" customHeight="1" x14ac:dyDescent="0.25">
      <c r="A11" s="63" t="s">
        <v>52</v>
      </c>
      <c r="B11" s="41">
        <f>B12+B13+B14+B15+B16+B17</f>
        <v>-3131501</v>
      </c>
      <c r="C11" s="41">
        <f>C12+C13+C14+C15+C16+C17</f>
        <v>-11688056</v>
      </c>
    </row>
    <row r="12" spans="1:3" ht="39.75" customHeight="1" x14ac:dyDescent="0.25">
      <c r="A12" s="53" t="s">
        <v>53</v>
      </c>
      <c r="B12" s="42">
        <v>-811956</v>
      </c>
      <c r="C12" s="42">
        <v>-7057526</v>
      </c>
    </row>
    <row r="13" spans="1:3" ht="35.25" customHeight="1" x14ac:dyDescent="0.25">
      <c r="A13" s="53" t="s">
        <v>54</v>
      </c>
      <c r="B13" s="42">
        <v>-532282</v>
      </c>
      <c r="C13" s="42">
        <v>-456035</v>
      </c>
    </row>
    <row r="14" spans="1:3" ht="33" customHeight="1" x14ac:dyDescent="0.25">
      <c r="A14" s="53" t="s">
        <v>55</v>
      </c>
      <c r="B14" s="42">
        <v>-8953</v>
      </c>
      <c r="C14" s="42">
        <v>-8891</v>
      </c>
    </row>
    <row r="15" spans="1:3" ht="54" customHeight="1" x14ac:dyDescent="0.25">
      <c r="A15" s="53" t="s">
        <v>56</v>
      </c>
      <c r="B15" s="42">
        <f>-320774+8953</f>
        <v>-311821</v>
      </c>
      <c r="C15" s="42">
        <f>-272546+8891</f>
        <v>-263655</v>
      </c>
    </row>
    <row r="16" spans="1:3" s="1" customFormat="1" ht="39.75" customHeight="1" x14ac:dyDescent="0.25">
      <c r="A16" s="53" t="s">
        <v>90</v>
      </c>
      <c r="B16" s="42">
        <v>-892617</v>
      </c>
      <c r="C16" s="42">
        <v>-3223188</v>
      </c>
    </row>
    <row r="17" spans="1:3" s="1" customFormat="1" ht="24.6" customHeight="1" x14ac:dyDescent="0.25">
      <c r="A17" s="53" t="s">
        <v>57</v>
      </c>
      <c r="B17" s="42">
        <v>-573872</v>
      </c>
      <c r="C17" s="42">
        <v>-678761</v>
      </c>
    </row>
    <row r="18" spans="1:3" s="1" customFormat="1" ht="35.25" customHeight="1" x14ac:dyDescent="0.25">
      <c r="A18" s="63" t="s">
        <v>58</v>
      </c>
      <c r="B18" s="43">
        <f>B7+B11</f>
        <v>622374</v>
      </c>
      <c r="C18" s="43">
        <f>C7+C11</f>
        <v>267977</v>
      </c>
    </row>
    <row r="19" spans="1:3" s="1" customFormat="1" ht="49.5" customHeight="1" x14ac:dyDescent="0.25">
      <c r="A19" s="62" t="s">
        <v>59</v>
      </c>
      <c r="B19" s="38"/>
      <c r="C19" s="38"/>
    </row>
    <row r="20" spans="1:3" s="1" customFormat="1" ht="23.25" customHeight="1" x14ac:dyDescent="0.25">
      <c r="A20" s="63" t="s">
        <v>49</v>
      </c>
      <c r="B20" s="85">
        <f>B21+B22+B23</f>
        <v>1300</v>
      </c>
      <c r="C20" s="85">
        <f>C21+C23+C22</f>
        <v>213064</v>
      </c>
    </row>
    <row r="21" spans="1:3" s="1" customFormat="1" ht="25.5" customHeight="1" x14ac:dyDescent="0.25">
      <c r="A21" s="64" t="s">
        <v>60</v>
      </c>
      <c r="B21" s="39">
        <v>1300</v>
      </c>
      <c r="C21" s="38">
        <v>213064</v>
      </c>
    </row>
    <row r="22" spans="1:3" s="1" customFormat="1" ht="30.75" customHeight="1" x14ac:dyDescent="0.25">
      <c r="A22" s="64" t="s">
        <v>91</v>
      </c>
      <c r="B22" s="39"/>
      <c r="C22" s="38"/>
    </row>
    <row r="23" spans="1:3" s="1" customFormat="1" ht="28.5" customHeight="1" x14ac:dyDescent="0.25">
      <c r="A23" s="60" t="s">
        <v>73</v>
      </c>
      <c r="B23" s="39"/>
      <c r="C23" s="38"/>
    </row>
    <row r="24" spans="1:3" s="1" customFormat="1" ht="15" customHeight="1" x14ac:dyDescent="0.25">
      <c r="A24" s="63" t="s">
        <v>52</v>
      </c>
      <c r="B24" s="41">
        <f>B25+B27</f>
        <v>-2451286</v>
      </c>
      <c r="C24" s="41">
        <f>C25+C27</f>
        <v>-5654645</v>
      </c>
    </row>
    <row r="25" spans="1:3" s="1" customFormat="1" x14ac:dyDescent="0.25">
      <c r="A25" s="53" t="s">
        <v>61</v>
      </c>
      <c r="B25" s="42">
        <v>-101133</v>
      </c>
      <c r="C25" s="42">
        <v>-221200</v>
      </c>
    </row>
    <row r="26" spans="1:3" s="1" customFormat="1" ht="30" x14ac:dyDescent="0.25">
      <c r="A26" s="53" t="s">
        <v>92</v>
      </c>
      <c r="B26" s="42"/>
      <c r="C26" s="42"/>
    </row>
    <row r="27" spans="1:3" s="1" customFormat="1" ht="30" x14ac:dyDescent="0.25">
      <c r="A27" s="53" t="s">
        <v>74</v>
      </c>
      <c r="B27" s="42">
        <v>-2350153</v>
      </c>
      <c r="C27" s="42">
        <v>-5433445</v>
      </c>
    </row>
    <row r="28" spans="1:3" s="1" customFormat="1" ht="30" customHeight="1" x14ac:dyDescent="0.25">
      <c r="A28" s="63" t="s">
        <v>62</v>
      </c>
      <c r="B28" s="86">
        <f>B20+B24</f>
        <v>-2449986</v>
      </c>
      <c r="C28" s="43">
        <f>C20+C24</f>
        <v>-5441581</v>
      </c>
    </row>
    <row r="29" spans="1:3" s="1" customFormat="1" ht="24" customHeight="1" x14ac:dyDescent="0.25">
      <c r="A29" s="62" t="s">
        <v>63</v>
      </c>
      <c r="B29" s="40"/>
      <c r="C29" s="40"/>
    </row>
    <row r="30" spans="1:3" s="1" customFormat="1" ht="15" customHeight="1" x14ac:dyDescent="0.25">
      <c r="A30" s="63" t="s">
        <v>49</v>
      </c>
      <c r="B30" s="41">
        <f>B31+B32+B33+B34</f>
        <v>1888105</v>
      </c>
      <c r="C30" s="41">
        <f>C31+C32+C33+C34</f>
        <v>8112356</v>
      </c>
    </row>
    <row r="31" spans="1:3" s="1" customFormat="1" ht="15" customHeight="1" x14ac:dyDescent="0.25">
      <c r="A31" s="65" t="s">
        <v>93</v>
      </c>
      <c r="B31" s="41">
        <v>0</v>
      </c>
      <c r="C31" s="41">
        <v>0</v>
      </c>
    </row>
    <row r="32" spans="1:3" ht="15" customHeight="1" x14ac:dyDescent="0.25">
      <c r="A32" s="65" t="s">
        <v>78</v>
      </c>
      <c r="B32" s="41">
        <v>0</v>
      </c>
      <c r="C32" s="38"/>
    </row>
    <row r="33" spans="1:3" ht="15" customHeight="1" x14ac:dyDescent="0.25">
      <c r="A33" s="65" t="s">
        <v>94</v>
      </c>
      <c r="B33" s="42">
        <v>1887644</v>
      </c>
      <c r="C33" s="38">
        <v>8112356</v>
      </c>
    </row>
    <row r="34" spans="1:3" ht="15" customHeight="1" x14ac:dyDescent="0.25">
      <c r="A34" s="65" t="s">
        <v>51</v>
      </c>
      <c r="B34" s="42">
        <v>461</v>
      </c>
      <c r="C34" s="38"/>
    </row>
    <row r="35" spans="1:3" ht="15" customHeight="1" x14ac:dyDescent="0.25">
      <c r="A35" s="63" t="s">
        <v>52</v>
      </c>
      <c r="B35" s="41">
        <f>B36+B37+B38+B39+B40</f>
        <v>-62473</v>
      </c>
      <c r="C35" s="41">
        <f>C36+C37+C38+C39+C40</f>
        <v>-3000216</v>
      </c>
    </row>
    <row r="36" spans="1:3" ht="15" customHeight="1" x14ac:dyDescent="0.25">
      <c r="A36" s="65" t="s">
        <v>95</v>
      </c>
      <c r="B36" s="42">
        <v>0</v>
      </c>
      <c r="C36" s="42">
        <v>-3000000</v>
      </c>
    </row>
    <row r="37" spans="1:3" ht="24" customHeight="1" x14ac:dyDescent="0.25">
      <c r="A37" s="65" t="s">
        <v>96</v>
      </c>
      <c r="B37" s="42">
        <v>0</v>
      </c>
      <c r="C37" s="42">
        <v>0</v>
      </c>
    </row>
    <row r="38" spans="1:3" x14ac:dyDescent="0.25">
      <c r="A38" s="65" t="s">
        <v>97</v>
      </c>
      <c r="B38" s="42">
        <v>0</v>
      </c>
      <c r="C38" s="42">
        <v>0</v>
      </c>
    </row>
    <row r="39" spans="1:3" ht="15" customHeight="1" x14ac:dyDescent="0.25">
      <c r="A39" s="66" t="s">
        <v>75</v>
      </c>
      <c r="B39" s="42">
        <v>-62425</v>
      </c>
      <c r="C39" s="42">
        <v>-216</v>
      </c>
    </row>
    <row r="40" spans="1:3" ht="15" customHeight="1" x14ac:dyDescent="0.25">
      <c r="A40" s="66" t="s">
        <v>101</v>
      </c>
      <c r="B40" s="42">
        <v>-48</v>
      </c>
      <c r="C40" s="42"/>
    </row>
    <row r="41" spans="1:3" ht="28.5" customHeight="1" x14ac:dyDescent="0.25">
      <c r="A41" s="63" t="s">
        <v>64</v>
      </c>
      <c r="B41" s="41">
        <f>B30+B35</f>
        <v>1825632</v>
      </c>
      <c r="C41" s="43">
        <f>C30+C35</f>
        <v>5112140</v>
      </c>
    </row>
    <row r="42" spans="1:3" ht="30" x14ac:dyDescent="0.25">
      <c r="A42" s="53" t="s">
        <v>98</v>
      </c>
      <c r="B42" s="44">
        <v>-10</v>
      </c>
      <c r="C42" s="44">
        <v>-3</v>
      </c>
    </row>
    <row r="43" spans="1:3" ht="28.5" x14ac:dyDescent="0.25">
      <c r="A43" s="63" t="s">
        <v>100</v>
      </c>
      <c r="B43" s="44">
        <f>B18+B28+B41</f>
        <v>-1980</v>
      </c>
      <c r="C43" s="44">
        <f>C18+C28+C41</f>
        <v>-61464</v>
      </c>
    </row>
    <row r="44" spans="1:3" ht="15.75" customHeight="1" x14ac:dyDescent="0.25">
      <c r="A44" s="63" t="s">
        <v>112</v>
      </c>
      <c r="B44" s="45">
        <v>3962</v>
      </c>
      <c r="C44" s="45">
        <v>65430</v>
      </c>
    </row>
    <row r="45" spans="1:3" ht="42.75" x14ac:dyDescent="0.25">
      <c r="A45" s="63" t="s">
        <v>99</v>
      </c>
      <c r="B45" s="41">
        <f>-1</f>
        <v>-1</v>
      </c>
      <c r="C45" s="43">
        <v>-1</v>
      </c>
    </row>
    <row r="46" spans="1:3" ht="15.75" customHeight="1" x14ac:dyDescent="0.25">
      <c r="A46" s="63" t="s">
        <v>113</v>
      </c>
      <c r="B46" s="45">
        <f>B44+B43+B42+B45</f>
        <v>1971</v>
      </c>
      <c r="C46" s="45">
        <f>C44+C43+C42+C45</f>
        <v>3962</v>
      </c>
    </row>
    <row r="47" spans="1:3" ht="15.75" customHeight="1" x14ac:dyDescent="0.25">
      <c r="C47" s="13"/>
    </row>
    <row r="48" spans="1:3" ht="15" customHeight="1" x14ac:dyDescent="0.25">
      <c r="C48" s="13"/>
    </row>
    <row r="49" spans="1:3" ht="15" customHeight="1" x14ac:dyDescent="0.25">
      <c r="C49" s="13"/>
    </row>
    <row r="50" spans="1:3" ht="15" customHeight="1" x14ac:dyDescent="0.25">
      <c r="A50" s="23" t="s">
        <v>105</v>
      </c>
    </row>
    <row r="51" spans="1:3" ht="15" customHeight="1" x14ac:dyDescent="0.25">
      <c r="A51" s="28" t="s">
        <v>1</v>
      </c>
    </row>
    <row r="52" spans="1:3" ht="15" customHeight="1" x14ac:dyDescent="0.25">
      <c r="A52" s="31"/>
    </row>
    <row r="53" spans="1:3" ht="15" customHeight="1" x14ac:dyDescent="0.25">
      <c r="A53" s="28"/>
    </row>
    <row r="54" spans="1:3" ht="32.25" customHeight="1" x14ac:dyDescent="0.25">
      <c r="A54" s="23" t="s">
        <v>106</v>
      </c>
    </row>
    <row r="55" spans="1:3" ht="15" customHeight="1" x14ac:dyDescent="0.25">
      <c r="A55" s="28" t="s">
        <v>2</v>
      </c>
    </row>
    <row r="56" spans="1:3" ht="15" customHeight="1" x14ac:dyDescent="0.25">
      <c r="A56" s="31"/>
    </row>
    <row r="57" spans="1:3" ht="15" customHeight="1" x14ac:dyDescent="0.25">
      <c r="A57" s="28" t="s">
        <v>3</v>
      </c>
    </row>
    <row r="58" spans="1:3" ht="15" customHeight="1" x14ac:dyDescent="0.25">
      <c r="A58" s="31"/>
    </row>
    <row r="59" spans="1:3" ht="15" customHeight="1" x14ac:dyDescent="0.25">
      <c r="B59" s="46"/>
    </row>
    <row r="60" spans="1:3" ht="15.75" customHeight="1" x14ac:dyDescent="0.25">
      <c r="B60" s="13"/>
    </row>
    <row r="64" spans="1:3" x14ac:dyDescent="0.25">
      <c r="A64" s="34"/>
    </row>
    <row r="69" ht="43.5" customHeight="1" x14ac:dyDescent="0.25"/>
    <row r="70" ht="39.75" customHeight="1" x14ac:dyDescent="0.25"/>
    <row r="71" ht="38.25" customHeight="1" x14ac:dyDescent="0.25"/>
    <row r="72" ht="35.25" customHeight="1" x14ac:dyDescent="0.25"/>
    <row r="73" ht="42" customHeight="1" x14ac:dyDescent="0.25"/>
    <row r="74" ht="36.75" customHeight="1" x14ac:dyDescent="0.25"/>
  </sheetData>
  <mergeCells count="4">
    <mergeCell ref="B4:C4"/>
    <mergeCell ref="A1:C1"/>
    <mergeCell ref="A2:C2"/>
    <mergeCell ref="A3:C3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10" sqref="F10"/>
    </sheetView>
  </sheetViews>
  <sheetFormatPr defaultColWidth="8.85546875" defaultRowHeight="15" x14ac:dyDescent="0.25"/>
  <cols>
    <col min="1" max="1" width="36.7109375" style="51" customWidth="1"/>
    <col min="2" max="2" width="14.7109375" style="51" customWidth="1"/>
    <col min="3" max="3" width="20" style="51" customWidth="1"/>
    <col min="4" max="4" width="16.85546875" style="51" customWidth="1"/>
    <col min="5" max="5" width="17.85546875" style="51" customWidth="1"/>
    <col min="6" max="6" width="14" style="51" customWidth="1"/>
    <col min="7" max="7" width="12.140625" style="4" customWidth="1"/>
    <col min="8" max="16384" width="8.85546875" style="4"/>
  </cols>
  <sheetData>
    <row r="1" spans="1:10" s="3" customFormat="1" x14ac:dyDescent="0.25">
      <c r="A1" s="113" t="s">
        <v>4</v>
      </c>
      <c r="B1" s="113"/>
      <c r="C1" s="113"/>
      <c r="D1" s="113"/>
      <c r="E1" s="113"/>
      <c r="F1" s="113"/>
      <c r="G1" s="97"/>
    </row>
    <row r="2" spans="1:10" x14ac:dyDescent="0.25">
      <c r="A2" s="114" t="s">
        <v>72</v>
      </c>
      <c r="B2" s="114"/>
      <c r="C2" s="114"/>
      <c r="D2" s="114"/>
      <c r="E2" s="114"/>
      <c r="F2" s="114"/>
      <c r="G2" s="50"/>
    </row>
    <row r="3" spans="1:10" x14ac:dyDescent="0.25">
      <c r="A3" s="114" t="s">
        <v>116</v>
      </c>
      <c r="B3" s="114"/>
      <c r="C3" s="114"/>
      <c r="D3" s="114"/>
      <c r="E3" s="114"/>
      <c r="F3" s="50"/>
      <c r="G3" s="50"/>
    </row>
    <row r="4" spans="1:10" x14ac:dyDescent="0.25">
      <c r="F4" s="47"/>
      <c r="G4" s="6"/>
    </row>
    <row r="5" spans="1:10" ht="15.75" customHeight="1" x14ac:dyDescent="0.25">
      <c r="A5" s="115" t="s">
        <v>5</v>
      </c>
      <c r="B5" s="116" t="s">
        <v>65</v>
      </c>
      <c r="C5" s="116" t="s">
        <v>25</v>
      </c>
      <c r="D5" s="116" t="s">
        <v>26</v>
      </c>
      <c r="E5" s="116" t="s">
        <v>66</v>
      </c>
      <c r="F5" s="58" t="s">
        <v>67</v>
      </c>
      <c r="G5" s="5"/>
    </row>
    <row r="6" spans="1:10" ht="66.75" customHeight="1" x14ac:dyDescent="0.25">
      <c r="A6" s="115"/>
      <c r="B6" s="116"/>
      <c r="C6" s="116"/>
      <c r="D6" s="116"/>
      <c r="E6" s="116"/>
      <c r="F6" s="58" t="s">
        <v>23</v>
      </c>
      <c r="G6" s="5"/>
    </row>
    <row r="7" spans="1:10" ht="34.9" customHeight="1" x14ac:dyDescent="0.25">
      <c r="A7" s="59" t="s">
        <v>122</v>
      </c>
      <c r="B7" s="67">
        <v>53801</v>
      </c>
      <c r="C7" s="44">
        <v>-9810</v>
      </c>
      <c r="D7" s="67">
        <v>3182</v>
      </c>
      <c r="E7" s="67">
        <v>2474368</v>
      </c>
      <c r="F7" s="67">
        <f>SUM(B7:E7)</f>
        <v>2521541</v>
      </c>
      <c r="G7" s="7"/>
    </row>
    <row r="8" spans="1:10" x14ac:dyDescent="0.25">
      <c r="A8" s="68" t="s">
        <v>68</v>
      </c>
      <c r="B8" s="67"/>
      <c r="C8" s="44"/>
      <c r="D8" s="67"/>
      <c r="E8" s="69">
        <v>371150</v>
      </c>
      <c r="F8" s="69">
        <f>SUM(E8)</f>
        <v>371150</v>
      </c>
      <c r="G8" s="7"/>
    </row>
    <row r="9" spans="1:10" ht="11.25" customHeight="1" x14ac:dyDescent="0.25">
      <c r="A9" s="70" t="s">
        <v>89</v>
      </c>
      <c r="B9" s="69"/>
      <c r="C9" s="71"/>
      <c r="D9" s="71"/>
      <c r="E9" s="72"/>
      <c r="F9" s="43"/>
      <c r="G9" s="5"/>
    </row>
    <row r="10" spans="1:10" s="9" customFormat="1" x14ac:dyDescent="0.25">
      <c r="A10" s="73" t="s">
        <v>77</v>
      </c>
      <c r="B10" s="67">
        <v>53801</v>
      </c>
      <c r="C10" s="44">
        <v>-9810</v>
      </c>
      <c r="D10" s="67">
        <v>3182</v>
      </c>
      <c r="E10" s="67">
        <f>E7+E8+E9</f>
        <v>2845518</v>
      </c>
      <c r="F10" s="67">
        <f>F7+F8+F9</f>
        <v>2892691</v>
      </c>
      <c r="G10" s="8"/>
    </row>
    <row r="11" spans="1:10" s="9" customFormat="1" x14ac:dyDescent="0.25">
      <c r="A11" s="74" t="s">
        <v>68</v>
      </c>
      <c r="B11" s="67"/>
      <c r="C11" s="44"/>
      <c r="D11" s="67"/>
      <c r="E11" s="69">
        <v>268477</v>
      </c>
      <c r="F11" s="69">
        <f>E11</f>
        <v>268477</v>
      </c>
      <c r="G11" s="8"/>
    </row>
    <row r="12" spans="1:10" s="9" customFormat="1" x14ac:dyDescent="0.25">
      <c r="A12" s="74" t="s">
        <v>86</v>
      </c>
      <c r="B12" s="69"/>
      <c r="C12" s="75"/>
      <c r="D12" s="71"/>
      <c r="E12" s="69"/>
      <c r="F12" s="76"/>
      <c r="G12" s="10"/>
    </row>
    <row r="13" spans="1:10" s="9" customFormat="1" x14ac:dyDescent="0.25">
      <c r="A13" s="73" t="s">
        <v>102</v>
      </c>
      <c r="B13" s="67">
        <f>SUM(B10:B12)</f>
        <v>53801</v>
      </c>
      <c r="C13" s="44">
        <f>SUM(C10:C12)</f>
        <v>-9810</v>
      </c>
      <c r="D13" s="67">
        <f>SUM(D10:D12)</f>
        <v>3182</v>
      </c>
      <c r="E13" s="67">
        <f>SUM(E10:E12)</f>
        <v>3113995</v>
      </c>
      <c r="F13" s="67">
        <f>SUM(B13:E13)</f>
        <v>3161168</v>
      </c>
      <c r="G13" s="8"/>
    </row>
    <row r="14" spans="1:10" x14ac:dyDescent="0.25">
      <c r="C14" s="48"/>
      <c r="G14" s="5"/>
    </row>
    <row r="15" spans="1:10" x14ac:dyDescent="0.25">
      <c r="C15" s="48"/>
      <c r="G15" s="5"/>
      <c r="J15" s="98"/>
    </row>
    <row r="16" spans="1:10" x14ac:dyDescent="0.25">
      <c r="C16" s="48"/>
      <c r="E16" s="52"/>
      <c r="G16" s="5"/>
    </row>
    <row r="17" spans="1:7" x14ac:dyDescent="0.25">
      <c r="C17" s="48"/>
      <c r="G17" s="5"/>
    </row>
    <row r="18" spans="1:7" x14ac:dyDescent="0.25">
      <c r="E18" s="52"/>
      <c r="F18" s="99"/>
      <c r="G18" s="5"/>
    </row>
    <row r="19" spans="1:7" x14ac:dyDescent="0.25">
      <c r="A19" s="23" t="s">
        <v>107</v>
      </c>
      <c r="F19" s="52"/>
      <c r="G19" s="5"/>
    </row>
    <row r="20" spans="1:7" x14ac:dyDescent="0.25">
      <c r="A20" s="49" t="s">
        <v>1</v>
      </c>
      <c r="G20" s="5"/>
    </row>
    <row r="21" spans="1:7" x14ac:dyDescent="0.25">
      <c r="G21" s="5"/>
    </row>
    <row r="22" spans="1:7" x14ac:dyDescent="0.25">
      <c r="A22" s="50" t="s">
        <v>108</v>
      </c>
      <c r="G22" s="5"/>
    </row>
    <row r="23" spans="1:7" x14ac:dyDescent="0.25">
      <c r="A23" s="49" t="s">
        <v>2</v>
      </c>
      <c r="G23" s="5"/>
    </row>
    <row r="24" spans="1:7" x14ac:dyDescent="0.25">
      <c r="G24" s="5"/>
    </row>
    <row r="25" spans="1:7" x14ac:dyDescent="0.25">
      <c r="A25" s="49"/>
      <c r="G25" s="5"/>
    </row>
  </sheetData>
  <mergeCells count="8">
    <mergeCell ref="A1:F1"/>
    <mergeCell ref="A2:F2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2023-05-30T07:25:03Z</dcterms:modified>
</cp:coreProperties>
</file>