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85" yWindow="345" windowWidth="13485" windowHeight="11685" activeTab="1"/>
  </bookViews>
  <sheets>
    <sheet name="бб" sheetId="1" r:id="rId1"/>
    <sheet name="ф2" sheetId="2" r:id="rId2"/>
    <sheet name="ф3 прямой" sheetId="3" r:id="rId3"/>
    <sheet name="ф4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Denisenko-E</author>
  </authors>
  <commentList>
    <comment ref="F33" authorId="0">
      <text>
        <r>
          <rPr>
            <b/>
            <sz val="8"/>
            <rFont val="Tahoma"/>
            <family val="2"/>
          </rPr>
          <t>Denisenko-E:</t>
        </r>
        <r>
          <rPr>
            <sz val="8"/>
            <rFont val="Tahoma"/>
            <family val="2"/>
          </rPr>
          <t xml:space="preserve">
-1 564 185 ПЭ</t>
        </r>
      </text>
    </comment>
  </commentList>
</comments>
</file>

<file path=xl/sharedStrings.xml><?xml version="1.0" encoding="utf-8"?>
<sst xmlns="http://schemas.openxmlformats.org/spreadsheetml/2006/main" count="427" uniqueCount="289">
  <si>
    <t xml:space="preserve"> </t>
  </si>
  <si>
    <t xml:space="preserve"> тепловой и электрической энергии </t>
  </si>
  <si>
    <t xml:space="preserve"> В тысячах тенге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</si>
  <si>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</si>
  <si>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</si>
  <si>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</si>
  <si>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</si>
  <si>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</si>
  <si>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</si>
  <si>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</si>
  <si>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</si>
  <si>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</si>
  <si>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</si>
  <si>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</si>
  <si>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</si>
  <si>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</si>
  <si>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</si>
  <si>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</si>
  <si>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</si>
  <si>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</si>
  <si>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</si>
  <si>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</si>
  <si>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</si>
  <si>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</si>
  <si>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</si>
  <si>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</si>
  <si>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</si>
  <si>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</si>
  <si>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</si>
  <si>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</si>
  <si>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</si>
  <si>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</si>
  <si>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</si>
  <si>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</si>
  <si>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</si>
  <si>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</si>
  <si>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</si>
  <si>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</si>
  <si>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</si>
  <si>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</si>
  <si>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</si>
  <si>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</si>
  <si>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</si>
  <si>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</si>
  <si>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</si>
  <si>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</si>
  <si>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</si>
  <si>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</si>
  <si>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</si>
  <si>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</si>
  <si>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</si>
  <si>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</si>
  <si>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</si>
  <si>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</si>
  <si>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</si>
  <si>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</si>
  <si>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</si>
  <si>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</si>
  <si>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</si>
  <si>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</si>
  <si>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</si>
  <si>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</si>
  <si>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</si>
  <si>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</si>
  <si>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</si>
  <si>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</si>
  <si>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</si>
  <si>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</si>
  <si>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</si>
  <si>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</si>
  <si>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</si>
  <si>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</si>
  <si>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</si>
  <si>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</si>
  <si>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</si>
  <si>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</si>
  <si>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</si>
  <si>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</si>
  <si>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</si>
  <si>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</si>
  <si>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</si>
  <si>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</si>
  <si>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</si>
  <si>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</si>
  <si>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</si>
  <si>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</si>
  <si>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</si>
  <si>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</si>
  <si>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</si>
  <si>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</si>
  <si>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</si>
  <si>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</si>
  <si>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</si>
  <si>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</si>
  <si>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</si>
  <si>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</si>
  <si>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</si>
  <si>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</si>
  <si>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</si>
  <si>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</si>
  <si>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</si>
  <si>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</si>
  <si>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</si>
  <si>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</si>
  <si>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</si>
  <si>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</si>
  <si>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</si>
  <si>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</si>
  <si>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</si>
  <si>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</si>
  <si>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</si>
  <si>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</si>
  <si>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</si>
  <si>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</si>
  <si>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</si>
  <si>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</si>
  <si>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</si>
  <si>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</si>
  <si>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</si>
  <si>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</si>
  <si>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</si>
  <si>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</si>
  <si>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</si>
  <si>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</si>
  <si>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</si>
  <si>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</si>
  <si>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</si>
  <si>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</si>
  <si>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</si>
  <si>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</si>
  <si>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</si>
  <si>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</si>
  <si>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</si>
  <si>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</si>
  <si>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</si>
  <si>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</si>
  <si>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</si>
  <si>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</si>
  <si>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</si>
  <si>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</si>
  <si>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</si>
  <si>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</si>
  <si>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</si>
  <si>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</si>
  <si>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</si>
  <si>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</si>
  <si>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</si>
  <si>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</si>
  <si>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</si>
  <si>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</si>
  <si>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</si>
  <si>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</si>
  <si>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</si>
  <si>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</si>
  <si>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</si>
  <si>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</si>
  <si>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</si>
  <si>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</si>
  <si>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</si>
  <si>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</si>
  <si>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</si>
  <si>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</si>
  <si>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</si>
  <si>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</si>
  <si>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</si>
  <si>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</si>
  <si>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</si>
  <si>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</si>
  <si>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</si>
  <si>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</si>
  <si>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</si>
  <si>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</si>
  <si>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</si>
  <si>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</si>
  <si>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</si>
  <si>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 xml:space="preserve"> В тыс. тенге</t>
  </si>
  <si>
    <t>На начало отчетного периода</t>
  </si>
  <si>
    <t>Дополнительный оплаченный капитал</t>
  </si>
  <si>
    <t>Доп.оплач. капитал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</si>
  <si>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</si>
  <si>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</si>
  <si>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</si>
  <si>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</si>
  <si>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</si>
  <si>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</si>
  <si>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</si>
  <si>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</si>
  <si>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</si>
  <si>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</si>
  <si>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</si>
  <si>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</si>
  <si>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</si>
  <si>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</si>
  <si>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</si>
  <si>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</si>
  <si>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</si>
  <si>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</si>
  <si>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</si>
  <si>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</si>
  <si>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</si>
  <si>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</si>
  <si>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</si>
  <si>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</si>
  <si>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</si>
  <si>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</si>
  <si>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</si>
  <si>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</si>
  <si>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</si>
  <si>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</si>
  <si>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</si>
  <si>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</si>
  <si>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</si>
  <si>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</si>
  <si>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</si>
  <si>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</si>
  <si>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</si>
  <si>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</si>
  <si>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</si>
  <si>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</si>
  <si>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</si>
  <si>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</si>
  <si>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</si>
  <si>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</si>
  <si>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</si>
  <si>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</si>
  <si>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</si>
  <si>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</si>
  <si>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</si>
  <si>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</si>
  <si>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</si>
  <si>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</si>
  <si>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</si>
  <si>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 val="single"/>
        <sz val="11"/>
        <rFont val="Times New Roman"/>
        <family val="1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</si>
  <si>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</si>
  <si>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</si>
  <si>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</si>
  <si>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</si>
  <si>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</si>
  <si>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</si>
  <si>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</si>
  <si>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</si>
  <si>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</si>
  <si>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</si>
  <si>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</si>
  <si>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</si>
  <si>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</si>
  <si>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</si>
  <si>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</si>
  <si>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</si>
  <si>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-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</si>
  <si>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</si>
  <si>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</si>
  <si>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</si>
  <si>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</si>
  <si>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</si>
  <si>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</si>
  <si>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</si>
  <si>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</si>
  <si>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</si>
  <si>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</si>
  <si>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</si>
  <si>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r>
      <t xml:space="preserve"> Вид деятельности организации  </t>
    </r>
    <r>
      <rPr>
        <b/>
        <u val="single"/>
        <sz val="12"/>
        <rFont val="Times New Roman"/>
        <family val="1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</si>
  <si>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</si>
  <si>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 val="single"/>
        <sz val="12"/>
        <rFont val="Times New Roman"/>
        <family val="1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</si>
  <si>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</si>
  <si>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</si>
  <si>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</si>
  <si>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</si>
  <si>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</si>
  <si>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</si>
  <si>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</si>
  <si>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</si>
  <si>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</si>
  <si>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</si>
  <si>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</si>
  <si>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</si>
  <si>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>Прочие доходы(расходы)</t>
  </si>
  <si>
    <t xml:space="preserve"> За 9 месяцев 2019г.</t>
  </si>
  <si>
    <t xml:space="preserve"> За 12 месяцев 2019г.</t>
  </si>
  <si>
    <t>В  том числе 4кв 2019г.</t>
  </si>
  <si>
    <t xml:space="preserve"> За 12 месяцев 2018г.</t>
  </si>
  <si>
    <t>В  том числе  4 кв 2018г.</t>
  </si>
  <si>
    <t>Сальдо на 31 декабря предыдущего года (стр.160-стр.170+стр.180-стр.190)</t>
  </si>
  <si>
    <t>Сальдо на 31 декабря отчетного года (стр.060-стр.070+стр.080-стр.090)</t>
  </si>
  <si>
    <t>по состоянию на 31 декабря 2019 года</t>
  </si>
  <si>
    <t>консолидированный неаудированный</t>
  </si>
  <si>
    <t>Прочий совокупный доход</t>
  </si>
  <si>
    <t>Отчет о движении денежных средств (консолидированный, неаудированный)</t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</si>
  <si>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 27                                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</si>
</sst>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_ ;\-0\ 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(* #,##0_);_(* \(#,##0\);_(* &quot;-&quot;_);_(@_)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000_р_._-;\-* #,##0.0000_р_._-;_-* &quot;-&quot;_р_._-;_-@_-"/>
    <numFmt numFmtId="182" formatCode="_-* #,##0.00000_р_._-;\-* #,##0.00000_р_._-;_-* &quot;-&quot;_р_._-;_-@_-"/>
    <numFmt numFmtId="183" formatCode="_-* #,##0.0000_р_._-;\-* #,##0.0000_р_._-;_-* &quot;-&quot;??_р_._-;_-@_-"/>
    <numFmt numFmtId="184" formatCode="_(* #,##0_);_(* \(#,##0\);_(* \-_);_(@_)"/>
    <numFmt numFmtId="185" formatCode="_-* #,##0.00_р_._-;\-* #,##0.00_р_._-;_-* \-??_р_._-;_-@_-"/>
    <numFmt numFmtId="186" formatCode="_-* #,##0_р_._-;\-* #,##0_р_._-;_-* \-_р_._-;_-@_-"/>
    <numFmt numFmtId="187" formatCode="_(* #,##0.0_);_(* \(#,##0.0\);_(* \-_);_(@_)"/>
    <numFmt numFmtId="188" formatCode="_(* #,##0.00_);_(* \(#,##0.00\);_(* \-_);_(@_)"/>
    <numFmt numFmtId="189" formatCode="0.0%"/>
    <numFmt numFmtId="190" formatCode="_-* #,##0.0\ _₽_-;\-* #,##0.0\ _₽_-;_-* &quot;-&quot;?\ _₽_-;_-@_-"/>
  </numFmts>
  <fonts count="60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69" fontId="7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Alignment="1">
      <alignment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9" fontId="7" fillId="0" borderId="11" xfId="0" applyNumberFormat="1" applyFont="1" applyBorder="1" applyAlignment="1">
      <alignment horizontal="right" vertical="center"/>
    </xf>
    <xf numFmtId="169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7" fillId="0" borderId="11" xfId="0" applyNumberFormat="1" applyFont="1" applyBorder="1" applyAlignment="1">
      <alignment horizontal="right" vertical="center" shrinkToFit="1"/>
    </xf>
    <xf numFmtId="169" fontId="7" fillId="0" borderId="13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49" fontId="15" fillId="0" borderId="14" xfId="61" applyNumberFormat="1" applyFont="1" applyFill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169" fontId="15" fillId="0" borderId="14" xfId="61" applyNumberFormat="1" applyFont="1" applyFill="1" applyBorder="1" applyAlignment="1">
      <alignment horizontal="right" vertical="center" shrinkToFit="1"/>
    </xf>
    <xf numFmtId="0" fontId="15" fillId="0" borderId="14" xfId="0" applyFont="1" applyBorder="1" applyAlignment="1">
      <alignment vertical="center" wrapText="1"/>
    </xf>
    <xf numFmtId="169" fontId="15" fillId="0" borderId="14" xfId="0" applyNumberFormat="1" applyFont="1" applyBorder="1" applyAlignment="1">
      <alignment horizontal="right" vertical="center" shrinkToFit="1"/>
    </xf>
    <xf numFmtId="169" fontId="15" fillId="0" borderId="14" xfId="61" applyNumberFormat="1" applyFont="1" applyBorder="1" applyAlignment="1">
      <alignment horizontal="right" vertical="center" shrinkToFit="1"/>
    </xf>
    <xf numFmtId="0" fontId="15" fillId="0" borderId="15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169" fontId="15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9" fontId="17" fillId="0" borderId="0" xfId="0" applyNumberFormat="1" applyFont="1" applyFill="1" applyAlignment="1">
      <alignment vertical="center"/>
    </xf>
    <xf numFmtId="0" fontId="15" fillId="0" borderId="0" xfId="0" applyFont="1" applyAlignment="1">
      <alignment/>
    </xf>
    <xf numFmtId="169" fontId="17" fillId="0" borderId="0" xfId="0" applyNumberFormat="1" applyFont="1" applyAlignment="1">
      <alignment vertical="center"/>
    </xf>
    <xf numFmtId="169" fontId="7" fillId="0" borderId="11" xfId="0" applyNumberFormat="1" applyFont="1" applyFill="1" applyBorder="1" applyAlignment="1">
      <alignment horizontal="right" vertical="center" shrinkToFit="1"/>
    </xf>
    <xf numFmtId="169" fontId="7" fillId="0" borderId="10" xfId="0" applyNumberFormat="1" applyFont="1" applyBorder="1" applyAlignment="1">
      <alignment horizontal="right" vertical="center" shrinkToFit="1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shrinkToFit="1"/>
    </xf>
    <xf numFmtId="169" fontId="7" fillId="0" borderId="11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9" fontId="14" fillId="0" borderId="0" xfId="0" applyNumberFormat="1" applyFont="1" applyAlignment="1">
      <alignment/>
    </xf>
    <xf numFmtId="169" fontId="7" fillId="0" borderId="0" xfId="0" applyNumberFormat="1" applyFont="1" applyBorder="1" applyAlignment="1">
      <alignment horizontal="right" vertical="center" shrinkToFit="1"/>
    </xf>
    <xf numFmtId="179" fontId="7" fillId="0" borderId="13" xfId="0" applyNumberFormat="1" applyFont="1" applyBorder="1" applyAlignment="1">
      <alignment horizontal="right" vertical="center" shrinkToFit="1"/>
    </xf>
    <xf numFmtId="169" fontId="7" fillId="0" borderId="16" xfId="0" applyNumberFormat="1" applyFont="1" applyBorder="1" applyAlignment="1" applyProtection="1">
      <alignment horizontal="right" vertical="center" shrinkToFit="1"/>
      <protection locked="0"/>
    </xf>
    <xf numFmtId="169" fontId="7" fillId="0" borderId="16" xfId="0" applyNumberFormat="1" applyFont="1" applyBorder="1" applyAlignment="1" applyProtection="1">
      <alignment vertical="center"/>
      <protection locked="0"/>
    </xf>
    <xf numFmtId="169" fontId="7" fillId="0" borderId="16" xfId="0" applyNumberFormat="1" applyFont="1" applyBorder="1" applyAlignment="1" applyProtection="1">
      <alignment vertical="center" shrinkToFit="1"/>
      <protection locked="0"/>
    </xf>
    <xf numFmtId="169" fontId="7" fillId="0" borderId="16" xfId="0" applyNumberFormat="1" applyFont="1" applyBorder="1" applyAlignment="1" applyProtection="1">
      <alignment horizontal="left" vertical="center" shrinkToFit="1"/>
      <protection locked="0"/>
    </xf>
    <xf numFmtId="169" fontId="7" fillId="0" borderId="16" xfId="0" applyNumberFormat="1" applyFont="1" applyBorder="1" applyAlignment="1" applyProtection="1">
      <alignment horizontal="left" vertical="center"/>
      <protection locked="0"/>
    </xf>
    <xf numFmtId="169" fontId="7" fillId="0" borderId="16" xfId="0" applyNumberFormat="1" applyFont="1" applyBorder="1" applyAlignment="1">
      <alignment vertical="center"/>
    </xf>
    <xf numFmtId="169" fontId="7" fillId="0" borderId="16" xfId="0" applyNumberFormat="1" applyFont="1" applyBorder="1" applyAlignment="1">
      <alignment vertical="center" shrinkToFit="1"/>
    </xf>
    <xf numFmtId="171" fontId="7" fillId="0" borderId="16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7" fontId="15" fillId="0" borderId="14" xfId="61" applyNumberFormat="1" applyFont="1" applyFill="1" applyBorder="1" applyAlignment="1">
      <alignment horizontal="right" vertical="center" shrinkToFit="1"/>
    </xf>
    <xf numFmtId="177" fontId="15" fillId="0" borderId="14" xfId="0" applyNumberFormat="1" applyFont="1" applyBorder="1" applyAlignment="1">
      <alignment horizontal="right" vertical="center" shrinkToFit="1"/>
    </xf>
    <xf numFmtId="184" fontId="7" fillId="0" borderId="11" xfId="0" applyNumberFormat="1" applyFont="1" applyBorder="1" applyAlignment="1">
      <alignment horizontal="right" vertical="center" shrinkToFit="1"/>
    </xf>
    <xf numFmtId="184" fontId="7" fillId="0" borderId="11" xfId="61" applyNumberFormat="1" applyFont="1" applyBorder="1" applyAlignment="1">
      <alignment horizontal="right" vertical="center" shrinkToFit="1"/>
    </xf>
    <xf numFmtId="184" fontId="7" fillId="0" borderId="13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center" vertical="center"/>
    </xf>
    <xf numFmtId="184" fontId="7" fillId="0" borderId="11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horizontal="right" vertical="center" shrinkToFit="1"/>
    </xf>
    <xf numFmtId="184" fontId="15" fillId="0" borderId="14" xfId="0" applyNumberFormat="1" applyFont="1" applyBorder="1" applyAlignment="1">
      <alignment horizontal="right" vertical="center" shrinkToFit="1"/>
    </xf>
    <xf numFmtId="176" fontId="7" fillId="0" borderId="0" xfId="61" applyNumberFormat="1" applyFont="1" applyBorder="1" applyAlignment="1">
      <alignment/>
    </xf>
    <xf numFmtId="169" fontId="7" fillId="33" borderId="11" xfId="0" applyNumberFormat="1" applyFont="1" applyFill="1" applyBorder="1" applyAlignment="1">
      <alignment horizontal="right" vertical="center" shrinkToFit="1"/>
    </xf>
    <xf numFmtId="169" fontId="7" fillId="33" borderId="11" xfId="0" applyNumberFormat="1" applyFont="1" applyFill="1" applyBorder="1" applyAlignment="1">
      <alignment horizontal="center" vertical="center" shrinkToFit="1"/>
    </xf>
    <xf numFmtId="184" fontId="7" fillId="0" borderId="0" xfId="0" applyNumberFormat="1" applyFont="1" applyAlignment="1">
      <alignment/>
    </xf>
    <xf numFmtId="184" fontId="7" fillId="0" borderId="11" xfId="0" applyNumberFormat="1" applyFont="1" applyBorder="1" applyAlignment="1" applyProtection="1">
      <alignment horizontal="right" vertical="center" shrinkToFit="1"/>
      <protection locked="0"/>
    </xf>
    <xf numFmtId="184" fontId="7" fillId="0" borderId="11" xfId="0" applyNumberFormat="1" applyFont="1" applyBorder="1" applyAlignment="1" applyProtection="1">
      <alignment vertical="center"/>
      <protection locked="0"/>
    </xf>
    <xf numFmtId="184" fontId="7" fillId="0" borderId="11" xfId="0" applyNumberFormat="1" applyFont="1" applyBorder="1" applyAlignment="1" applyProtection="1">
      <alignment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/>
      <protection locked="0"/>
    </xf>
    <xf numFmtId="184" fontId="7" fillId="0" borderId="11" xfId="0" applyNumberFormat="1" applyFont="1" applyBorder="1" applyAlignment="1">
      <alignment vertical="center" shrinkToFit="1"/>
    </xf>
    <xf numFmtId="188" fontId="7" fillId="0" borderId="13" xfId="0" applyNumberFormat="1" applyFont="1" applyBorder="1" applyAlignment="1">
      <alignment vertical="center" shrinkToFit="1"/>
    </xf>
    <xf numFmtId="169" fontId="7" fillId="0" borderId="0" xfId="0" applyNumberFormat="1" applyFont="1" applyBorder="1" applyAlignment="1">
      <alignment horizontal="center" vertical="center"/>
    </xf>
    <xf numFmtId="176" fontId="7" fillId="0" borderId="11" xfId="61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169" fontId="58" fillId="0" borderId="0" xfId="0" applyNumberFormat="1" applyFont="1" applyAlignment="1">
      <alignment vertical="center"/>
    </xf>
    <xf numFmtId="189" fontId="58" fillId="0" borderId="0" xfId="58" applyNumberFormat="1" applyFont="1" applyAlignment="1">
      <alignment/>
    </xf>
    <xf numFmtId="189" fontId="58" fillId="0" borderId="0" xfId="58" applyNumberFormat="1" applyFont="1" applyAlignment="1">
      <alignment vertical="center"/>
    </xf>
    <xf numFmtId="189" fontId="58" fillId="0" borderId="0" xfId="58" applyNumberFormat="1" applyFont="1" applyAlignment="1">
      <alignment horizontal="center" vertical="center" wrapText="1"/>
    </xf>
    <xf numFmtId="10" fontId="58" fillId="0" borderId="0" xfId="58" applyNumberFormat="1" applyFont="1" applyAlignment="1">
      <alignment vertical="center"/>
    </xf>
    <xf numFmtId="169" fontId="15" fillId="0" borderId="0" xfId="0" applyNumberFormat="1" applyFont="1" applyAlignment="1">
      <alignment vertical="center"/>
    </xf>
    <xf numFmtId="169" fontId="59" fillId="0" borderId="0" xfId="0" applyNumberFormat="1" applyFont="1" applyAlignment="1">
      <alignment vertical="center"/>
    </xf>
    <xf numFmtId="187" fontId="7" fillId="0" borderId="13" xfId="0" applyNumberFormat="1" applyFont="1" applyBorder="1" applyAlignment="1">
      <alignment horizontal="right" vertical="center" shrinkToFit="1"/>
    </xf>
    <xf numFmtId="187" fontId="7" fillId="0" borderId="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 shrinkToFit="1"/>
    </xf>
    <xf numFmtId="3" fontId="7" fillId="0" borderId="11" xfId="61" applyNumberFormat="1" applyFont="1" applyBorder="1" applyAlignment="1">
      <alignment horizontal="right" vertical="center" shrinkToFit="1"/>
    </xf>
    <xf numFmtId="3" fontId="7" fillId="0" borderId="13" xfId="0" applyNumberFormat="1" applyFont="1" applyBorder="1" applyAlignment="1">
      <alignment horizontal="right" vertical="center" shrinkToFit="1"/>
    </xf>
    <xf numFmtId="3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 shrinkToFit="1"/>
    </xf>
    <xf numFmtId="0" fontId="7" fillId="33" borderId="0" xfId="0" applyFont="1" applyFill="1" applyAlignment="1">
      <alignment vertical="center"/>
    </xf>
    <xf numFmtId="169" fontId="7" fillId="33" borderId="0" xfId="0" applyNumberFormat="1" applyFont="1" applyFill="1" applyBorder="1" applyAlignment="1">
      <alignment horizontal="center" vertical="center"/>
    </xf>
    <xf numFmtId="169" fontId="59" fillId="33" borderId="0" xfId="0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50">
    <cellStyle name="Normal" xfId="0"/>
    <cellStyle name="_Книга3_Nsi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1200150</xdr:colOff>
      <xdr:row>7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2</xdr:col>
      <xdr:colOff>1219200</xdr:colOff>
      <xdr:row>6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972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895350</xdr:colOff>
      <xdr:row>4</xdr:row>
      <xdr:rowOff>104775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3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57150</xdr:colOff>
      <xdr:row>8</xdr:row>
      <xdr:rowOff>57150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72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9\4%20&#1082;&#1074;&#1072;&#1088;&#1090;&#1072;&#1083;%20-%20&#1085;&#1086;&#1074;&#1099;&#1081;%20&#1092;&#1086;&#1088;&#1084;&#1072;&#1090;%20-&#1087;&#1086;&#1089;&#1083;&#1077;%20&#1072;&#1091;&#1076;&#1080;&#1090;&#1072;\2019%20CAEPCO%20%20&#1050;&#1086;&#1085;&#1089;&#1086;&#1083;&#1080;&#1076;&#1072;&#1094;&#1080;&#1080;%20&#1060;&#1054;%20&#1055;&#1069;%2031122019%20&#1092;&#1086;&#1088;&#1084;&#1072;&#1090;%20&#1072;&#1091;&#1076;&#1080;&#1090;&#1086;&#1088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Счетов2018"/>
      <sheetName val="BS"/>
      <sheetName val="BS на печать"/>
      <sheetName val="PL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0ФинАр"/>
      <sheetName val="21ТКЗ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</sheetNames>
    <sheetDataSet>
      <sheetData sheetId="1">
        <row r="7">
          <cell r="Y7">
            <v>129376058</v>
          </cell>
        </row>
        <row r="8">
          <cell r="Y8">
            <v>1405202</v>
          </cell>
        </row>
        <row r="9">
          <cell r="Y9">
            <v>459769</v>
          </cell>
        </row>
        <row r="10">
          <cell r="Y10">
            <v>220345</v>
          </cell>
        </row>
        <row r="12">
          <cell r="Y12">
            <v>1231003</v>
          </cell>
        </row>
        <row r="13">
          <cell r="Y13">
            <v>1243927</v>
          </cell>
        </row>
        <row r="21">
          <cell r="Y21">
            <v>2379898</v>
          </cell>
        </row>
        <row r="22">
          <cell r="Y22">
            <v>5035358</v>
          </cell>
        </row>
        <row r="23">
          <cell r="Y23">
            <v>224354</v>
          </cell>
        </row>
        <row r="24">
          <cell r="Y24">
            <v>483014</v>
          </cell>
        </row>
        <row r="25">
          <cell r="Y25">
            <v>894040</v>
          </cell>
        </row>
        <row r="26">
          <cell r="Y26">
            <v>3105030</v>
          </cell>
        </row>
        <row r="28">
          <cell r="Y28">
            <v>12081</v>
          </cell>
        </row>
        <row r="29">
          <cell r="Y29">
            <v>426209</v>
          </cell>
        </row>
        <row r="38">
          <cell r="Y38">
            <v>20824497</v>
          </cell>
        </row>
        <row r="42">
          <cell r="Y42">
            <v>-882663</v>
          </cell>
        </row>
        <row r="43">
          <cell r="Y43">
            <v>-3803340</v>
          </cell>
        </row>
        <row r="44">
          <cell r="Y44">
            <v>33161054</v>
          </cell>
        </row>
        <row r="54">
          <cell r="Y54">
            <v>1537163</v>
          </cell>
        </row>
        <row r="55">
          <cell r="Y55">
            <v>0</v>
          </cell>
        </row>
        <row r="56">
          <cell r="Y56">
            <v>3937793</v>
          </cell>
        </row>
        <row r="57">
          <cell r="Y57">
            <v>1068972</v>
          </cell>
        </row>
        <row r="58">
          <cell r="Y58">
            <v>18720200</v>
          </cell>
        </row>
        <row r="59">
          <cell r="Y59">
            <v>878279</v>
          </cell>
        </row>
        <row r="60">
          <cell r="Y60">
            <v>62219</v>
          </cell>
        </row>
        <row r="63">
          <cell r="Y63">
            <v>27520</v>
          </cell>
        </row>
        <row r="69">
          <cell r="Y69">
            <v>40200964</v>
          </cell>
        </row>
        <row r="70">
          <cell r="Y70">
            <v>833037</v>
          </cell>
        </row>
        <row r="72">
          <cell r="Y72">
            <v>275071</v>
          </cell>
        </row>
        <row r="73">
          <cell r="Y73">
            <v>7825871</v>
          </cell>
        </row>
        <row r="74">
          <cell r="Y74">
            <v>992859</v>
          </cell>
        </row>
        <row r="75">
          <cell r="Y75">
            <v>927879</v>
          </cell>
        </row>
        <row r="76">
          <cell r="Y76">
            <v>9548</v>
          </cell>
        </row>
        <row r="79">
          <cell r="Y79">
            <v>2040940</v>
          </cell>
        </row>
        <row r="80">
          <cell r="Y80">
            <v>7294</v>
          </cell>
        </row>
      </sheetData>
      <sheetData sheetId="3">
        <row r="6">
          <cell r="Y6">
            <v>48202301</v>
          </cell>
        </row>
        <row r="8">
          <cell r="Y8">
            <v>-40865616</v>
          </cell>
        </row>
        <row r="12">
          <cell r="Y12">
            <v>-3519473</v>
          </cell>
        </row>
        <row r="13">
          <cell r="Y13">
            <v>-768443</v>
          </cell>
        </row>
        <row r="15">
          <cell r="Y15">
            <v>498809</v>
          </cell>
        </row>
        <row r="16">
          <cell r="Y16">
            <v>-40587</v>
          </cell>
        </row>
        <row r="17">
          <cell r="Y17">
            <v>0</v>
          </cell>
        </row>
        <row r="20">
          <cell r="Y20">
            <v>-23572</v>
          </cell>
        </row>
        <row r="21">
          <cell r="Y21">
            <v>-1107010</v>
          </cell>
        </row>
        <row r="29">
          <cell r="Y29">
            <v>-558769</v>
          </cell>
        </row>
        <row r="46">
          <cell r="Y46">
            <v>-34061</v>
          </cell>
          <cell r="AA46">
            <v>-67049</v>
          </cell>
        </row>
      </sheetData>
      <sheetData sheetId="4">
        <row r="10">
          <cell r="Z10">
            <v>4140731</v>
          </cell>
        </row>
      </sheetData>
      <sheetData sheetId="5">
        <row r="30">
          <cell r="M30">
            <v>-231410</v>
          </cell>
        </row>
        <row r="59">
          <cell r="M59">
            <v>-715805</v>
          </cell>
        </row>
        <row r="322">
          <cell r="M322">
            <v>-433785</v>
          </cell>
        </row>
      </sheetData>
      <sheetData sheetId="16">
        <row r="19">
          <cell r="X19">
            <v>592369</v>
          </cell>
        </row>
      </sheetData>
      <sheetData sheetId="28">
        <row r="28">
          <cell r="X28">
            <v>732683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9"/>
  <sheetViews>
    <sheetView zoomScalePageLayoutView="0" workbookViewId="0" topLeftCell="A1">
      <selection activeCell="A20" sqref="A20:D20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7.625" style="4" customWidth="1"/>
    <col min="4" max="4" width="16.875" style="26" customWidth="1"/>
    <col min="5" max="5" width="13.375" style="124" bestFit="1" customWidth="1"/>
    <col min="6" max="6" width="9.125" style="128" customWidth="1"/>
    <col min="7" max="7" width="9.125" style="124" customWidth="1"/>
    <col min="8" max="8" width="14.625" style="124" bestFit="1" customWidth="1"/>
    <col min="9" max="11" width="9.125" style="124" customWidth="1"/>
    <col min="12" max="16384" width="9.125" style="4" customWidth="1"/>
  </cols>
  <sheetData>
    <row r="1" ht="14.25">
      <c r="D1" s="5"/>
    </row>
    <row r="2" ht="14.25">
      <c r="D2" s="5"/>
    </row>
    <row r="3" ht="14.25">
      <c r="D3" s="5"/>
    </row>
    <row r="4" ht="14.25">
      <c r="D4" s="5"/>
    </row>
    <row r="5" ht="14.25">
      <c r="D5" s="5"/>
    </row>
    <row r="6" ht="14.25">
      <c r="D6" s="5"/>
    </row>
    <row r="7" ht="14.25">
      <c r="D7" s="5"/>
    </row>
    <row r="8" spans="1:11" s="6" customFormat="1" ht="22.5" customHeight="1">
      <c r="A8" s="144" t="s">
        <v>212</v>
      </c>
      <c r="B8" s="144"/>
      <c r="C8" s="144"/>
      <c r="D8" s="144"/>
      <c r="E8" s="125"/>
      <c r="F8" s="129"/>
      <c r="G8" s="125"/>
      <c r="H8" s="125"/>
      <c r="I8" s="125"/>
      <c r="J8" s="125"/>
      <c r="K8" s="125"/>
    </row>
    <row r="9" spans="1:11" s="6" customFormat="1" ht="12" customHeight="1">
      <c r="A9" s="145" t="s">
        <v>285</v>
      </c>
      <c r="B9" s="145"/>
      <c r="C9" s="145"/>
      <c r="D9" s="145"/>
      <c r="E9" s="125"/>
      <c r="F9" s="129"/>
      <c r="G9" s="125"/>
      <c r="H9" s="125"/>
      <c r="I9" s="125"/>
      <c r="J9" s="125"/>
      <c r="K9" s="125"/>
    </row>
    <row r="10" spans="1:11" s="6" customFormat="1" ht="12" customHeight="1">
      <c r="A10" s="145" t="s">
        <v>284</v>
      </c>
      <c r="B10" s="145"/>
      <c r="C10" s="145"/>
      <c r="D10" s="145"/>
      <c r="E10" s="125"/>
      <c r="F10" s="129"/>
      <c r="G10" s="125"/>
      <c r="H10" s="125"/>
      <c r="I10" s="125"/>
      <c r="J10" s="125"/>
      <c r="K10" s="125"/>
    </row>
    <row r="11" spans="1:11" s="6" customFormat="1" ht="12" customHeight="1">
      <c r="A11" s="145" t="s">
        <v>78</v>
      </c>
      <c r="B11" s="145"/>
      <c r="C11" s="145"/>
      <c r="D11" s="145"/>
      <c r="E11" s="125"/>
      <c r="F11" s="129"/>
      <c r="G11" s="125"/>
      <c r="H11" s="125"/>
      <c r="I11" s="125"/>
      <c r="J11" s="125"/>
      <c r="K11" s="125"/>
    </row>
    <row r="12" spans="1:11" s="6" customFormat="1" ht="12" customHeight="1">
      <c r="A12" s="3"/>
      <c r="B12" s="3"/>
      <c r="C12" s="3"/>
      <c r="D12" s="7"/>
      <c r="E12" s="125"/>
      <c r="F12" s="129"/>
      <c r="G12" s="125"/>
      <c r="H12" s="125"/>
      <c r="I12" s="125"/>
      <c r="J12" s="125"/>
      <c r="K12" s="125"/>
    </row>
    <row r="13" spans="1:11" s="6" customFormat="1" ht="12.75" customHeight="1">
      <c r="A13" s="147" t="s">
        <v>224</v>
      </c>
      <c r="B13" s="147"/>
      <c r="C13" s="147"/>
      <c r="D13" s="147"/>
      <c r="E13" s="125"/>
      <c r="F13" s="129"/>
      <c r="G13" s="125"/>
      <c r="H13" s="125"/>
      <c r="I13" s="125"/>
      <c r="J13" s="125"/>
      <c r="K13" s="125"/>
    </row>
    <row r="14" spans="1:11" s="6" customFormat="1" ht="12.75" customHeight="1">
      <c r="A14" s="73"/>
      <c r="B14" s="73"/>
      <c r="C14" s="73"/>
      <c r="D14" s="74"/>
      <c r="E14" s="125"/>
      <c r="F14" s="129"/>
      <c r="G14" s="125"/>
      <c r="H14" s="125"/>
      <c r="I14" s="125"/>
      <c r="J14" s="125"/>
      <c r="K14" s="125"/>
    </row>
    <row r="15" spans="1:11" s="6" customFormat="1" ht="16.5" customHeight="1">
      <c r="A15" s="147" t="s">
        <v>261</v>
      </c>
      <c r="B15" s="147"/>
      <c r="C15" s="147"/>
      <c r="D15" s="147"/>
      <c r="E15" s="125"/>
      <c r="F15" s="129"/>
      <c r="G15" s="125"/>
      <c r="H15" s="125"/>
      <c r="I15" s="125"/>
      <c r="J15" s="125"/>
      <c r="K15" s="125"/>
    </row>
    <row r="16" spans="1:11" s="6" customFormat="1" ht="12.75" customHeight="1">
      <c r="A16" s="148" t="s">
        <v>161</v>
      </c>
      <c r="B16" s="148"/>
      <c r="C16" s="148"/>
      <c r="D16" s="148"/>
      <c r="E16" s="125"/>
      <c r="F16" s="129"/>
      <c r="G16" s="125"/>
      <c r="H16" s="125"/>
      <c r="I16" s="125"/>
      <c r="J16" s="125"/>
      <c r="K16" s="125"/>
    </row>
    <row r="17" spans="1:11" s="6" customFormat="1" ht="12.75" customHeight="1">
      <c r="A17" s="73"/>
      <c r="B17" s="73"/>
      <c r="C17" s="73"/>
      <c r="D17" s="74"/>
      <c r="E17" s="125"/>
      <c r="F17" s="129"/>
      <c r="G17" s="125"/>
      <c r="H17" s="125"/>
      <c r="I17" s="125"/>
      <c r="J17" s="125"/>
      <c r="K17" s="125"/>
    </row>
    <row r="18" spans="1:11" s="6" customFormat="1" ht="12.75" customHeight="1">
      <c r="A18" s="147" t="s">
        <v>225</v>
      </c>
      <c r="B18" s="147"/>
      <c r="C18" s="147"/>
      <c r="D18" s="147"/>
      <c r="E18" s="125"/>
      <c r="F18" s="129"/>
      <c r="G18" s="125"/>
      <c r="H18" s="125"/>
      <c r="I18" s="125"/>
      <c r="J18" s="125"/>
      <c r="K18" s="125"/>
    </row>
    <row r="19" spans="1:11" s="6" customFormat="1" ht="7.5" customHeight="1">
      <c r="A19" s="73"/>
      <c r="B19" s="73"/>
      <c r="C19" s="73"/>
      <c r="D19" s="74"/>
      <c r="E19" s="125"/>
      <c r="F19" s="129"/>
      <c r="G19" s="125"/>
      <c r="H19" s="125"/>
      <c r="I19" s="125"/>
      <c r="J19" s="125"/>
      <c r="K19" s="125"/>
    </row>
    <row r="20" spans="1:11" s="6" customFormat="1" ht="18.75" customHeight="1">
      <c r="A20" s="147" t="s">
        <v>226</v>
      </c>
      <c r="B20" s="147"/>
      <c r="C20" s="147"/>
      <c r="D20" s="147"/>
      <c r="E20" s="125"/>
      <c r="F20" s="129"/>
      <c r="G20" s="125"/>
      <c r="H20" s="125"/>
      <c r="I20" s="125"/>
      <c r="J20" s="125"/>
      <c r="K20" s="125"/>
    </row>
    <row r="21" spans="4:11" s="6" customFormat="1" ht="4.5" customHeight="1">
      <c r="D21" s="8"/>
      <c r="E21" s="125"/>
      <c r="F21" s="129"/>
      <c r="G21" s="125"/>
      <c r="H21" s="125"/>
      <c r="I21" s="125"/>
      <c r="J21" s="125"/>
      <c r="K21" s="125"/>
    </row>
    <row r="22" spans="1:11" s="6" customFormat="1" ht="11.25" customHeight="1">
      <c r="A22" s="146" t="s">
        <v>2</v>
      </c>
      <c r="B22" s="146"/>
      <c r="C22" s="146"/>
      <c r="D22" s="146"/>
      <c r="E22" s="125"/>
      <c r="F22" s="129"/>
      <c r="G22" s="125"/>
      <c r="H22" s="125"/>
      <c r="I22" s="125"/>
      <c r="J22" s="125"/>
      <c r="K22" s="125"/>
    </row>
    <row r="23" spans="1:11" s="12" customFormat="1" ht="43.5" customHeight="1">
      <c r="A23" s="9" t="s">
        <v>84</v>
      </c>
      <c r="B23" s="9" t="s">
        <v>83</v>
      </c>
      <c r="C23" s="10" t="s">
        <v>82</v>
      </c>
      <c r="D23" s="11" t="s">
        <v>176</v>
      </c>
      <c r="E23" s="126"/>
      <c r="F23" s="130"/>
      <c r="G23" s="126"/>
      <c r="H23" s="126"/>
      <c r="I23" s="126"/>
      <c r="J23" s="126"/>
      <c r="K23" s="126"/>
    </row>
    <row r="24" spans="1:11" s="6" customFormat="1" ht="13.5" customHeight="1">
      <c r="A24" s="84">
        <v>1</v>
      </c>
      <c r="B24" s="84">
        <v>2</v>
      </c>
      <c r="C24" s="84">
        <v>3</v>
      </c>
      <c r="D24" s="85">
        <v>4</v>
      </c>
      <c r="E24" s="125"/>
      <c r="F24" s="129"/>
      <c r="G24" s="125"/>
      <c r="H24" s="125"/>
      <c r="I24" s="125"/>
      <c r="J24" s="125"/>
      <c r="K24" s="125"/>
    </row>
    <row r="25" spans="1:11" s="6" customFormat="1" ht="13.5" customHeight="1">
      <c r="A25" s="13" t="s">
        <v>79</v>
      </c>
      <c r="B25" s="13" t="s">
        <v>0</v>
      </c>
      <c r="C25" s="13"/>
      <c r="D25" s="14"/>
      <c r="E25" s="125"/>
      <c r="F25" s="129"/>
      <c r="G25" s="125"/>
      <c r="H25" s="125"/>
      <c r="I25" s="125"/>
      <c r="J25" s="125"/>
      <c r="K25" s="125"/>
    </row>
    <row r="26" spans="1:11" s="6" customFormat="1" ht="13.5" customHeight="1">
      <c r="A26" s="13"/>
      <c r="B26" s="13"/>
      <c r="C26" s="82"/>
      <c r="D26" s="14"/>
      <c r="E26" s="125"/>
      <c r="F26" s="129"/>
      <c r="G26" s="125"/>
      <c r="H26" s="125"/>
      <c r="I26" s="125"/>
      <c r="J26" s="125"/>
      <c r="K26" s="125"/>
    </row>
    <row r="27" spans="1:11" s="6" customFormat="1" ht="13.5" customHeight="1">
      <c r="A27" s="13" t="s">
        <v>246</v>
      </c>
      <c r="B27" s="15" t="s">
        <v>3</v>
      </c>
      <c r="C27" s="112">
        <f>'[1]BS'!$Y$29</f>
        <v>426209</v>
      </c>
      <c r="D27" s="112">
        <v>395812</v>
      </c>
      <c r="E27" s="125"/>
      <c r="F27" s="129"/>
      <c r="G27" s="125"/>
      <c r="H27" s="125"/>
      <c r="I27" s="125"/>
      <c r="J27" s="125"/>
      <c r="K27" s="125"/>
    </row>
    <row r="28" spans="1:11" s="6" customFormat="1" ht="13.5" customHeight="1">
      <c r="A28" s="13" t="s">
        <v>80</v>
      </c>
      <c r="B28" s="15" t="s">
        <v>4</v>
      </c>
      <c r="C28" s="112">
        <v>0</v>
      </c>
      <c r="D28" s="112">
        <v>0</v>
      </c>
      <c r="E28" s="125"/>
      <c r="F28" s="129"/>
      <c r="G28" s="125"/>
      <c r="H28" s="125"/>
      <c r="I28" s="125"/>
      <c r="J28" s="125"/>
      <c r="K28" s="125"/>
    </row>
    <row r="29" spans="1:11" s="6" customFormat="1" ht="13.5" customHeight="1">
      <c r="A29" s="13" t="s">
        <v>233</v>
      </c>
      <c r="B29" s="15" t="s">
        <v>33</v>
      </c>
      <c r="C29" s="112">
        <f>'[1]BS'!$Y$22</f>
        <v>5035358</v>
      </c>
      <c r="D29" s="112">
        <v>5066418</v>
      </c>
      <c r="E29" s="125"/>
      <c r="F29" s="129"/>
      <c r="G29" s="125"/>
      <c r="H29" s="125"/>
      <c r="I29" s="125"/>
      <c r="J29" s="125"/>
      <c r="K29" s="125"/>
    </row>
    <row r="30" spans="1:11" s="6" customFormat="1" ht="13.5" customHeight="1">
      <c r="A30" s="13" t="s">
        <v>235</v>
      </c>
      <c r="B30" s="15" t="s">
        <v>34</v>
      </c>
      <c r="C30" s="112">
        <f>'[1]BS'!$Y$25+'[1]BS'!$Y$26-C32</f>
        <v>3406701</v>
      </c>
      <c r="D30" s="112">
        <v>1041235</v>
      </c>
      <c r="E30" s="125"/>
      <c r="F30" s="131"/>
      <c r="G30" s="125"/>
      <c r="H30" s="127"/>
      <c r="I30" s="125"/>
      <c r="J30" s="125"/>
      <c r="K30" s="125"/>
    </row>
    <row r="31" spans="1:11" s="6" customFormat="1" ht="13.5" customHeight="1">
      <c r="A31" s="13" t="s">
        <v>245</v>
      </c>
      <c r="B31" s="15" t="s">
        <v>35</v>
      </c>
      <c r="C31" s="112">
        <f>'[1]BS'!$Y$21</f>
        <v>2379898</v>
      </c>
      <c r="D31" s="112">
        <v>2413556</v>
      </c>
      <c r="E31" s="125"/>
      <c r="F31" s="129"/>
      <c r="G31" s="125"/>
      <c r="H31" s="125"/>
      <c r="I31" s="125"/>
      <c r="J31" s="125"/>
      <c r="K31" s="125"/>
    </row>
    <row r="32" spans="1:11" s="6" customFormat="1" ht="30" customHeight="1">
      <c r="A32" s="27" t="s">
        <v>236</v>
      </c>
      <c r="B32" s="15" t="s">
        <v>36</v>
      </c>
      <c r="C32" s="112">
        <f>'[1]12'!$X$19</f>
        <v>592369</v>
      </c>
      <c r="D32" s="112">
        <v>315067</v>
      </c>
      <c r="E32" s="125"/>
      <c r="F32" s="129"/>
      <c r="G32" s="125"/>
      <c r="H32" s="125"/>
      <c r="I32" s="125"/>
      <c r="J32" s="125"/>
      <c r="K32" s="125"/>
    </row>
    <row r="33" spans="1:11" s="6" customFormat="1" ht="13.5" customHeight="1">
      <c r="A33" s="13" t="s">
        <v>237</v>
      </c>
      <c r="B33" s="15" t="s">
        <v>37</v>
      </c>
      <c r="C33" s="112">
        <f>'[1]BS'!$Y$24</f>
        <v>483014</v>
      </c>
      <c r="D33" s="112">
        <v>443637</v>
      </c>
      <c r="E33" s="125"/>
      <c r="F33" s="129"/>
      <c r="G33" s="125"/>
      <c r="H33" s="125"/>
      <c r="I33" s="125"/>
      <c r="J33" s="125"/>
      <c r="K33" s="125"/>
    </row>
    <row r="34" spans="1:11" s="6" customFormat="1" ht="13.5" customHeight="1">
      <c r="A34" s="13" t="s">
        <v>81</v>
      </c>
      <c r="B34" s="15" t="s">
        <v>183</v>
      </c>
      <c r="C34" s="113" t="s">
        <v>249</v>
      </c>
      <c r="D34" s="113" t="s">
        <v>249</v>
      </c>
      <c r="E34" s="125"/>
      <c r="F34" s="129"/>
      <c r="G34" s="125"/>
      <c r="H34" s="125"/>
      <c r="I34" s="125"/>
      <c r="J34" s="125"/>
      <c r="K34" s="125"/>
    </row>
    <row r="35" spans="1:11" s="6" customFormat="1" ht="13.5" customHeight="1">
      <c r="A35" s="13" t="s">
        <v>234</v>
      </c>
      <c r="B35" s="15" t="s">
        <v>240</v>
      </c>
      <c r="C35" s="112">
        <f>'[1]BS'!$Y$23</f>
        <v>224354</v>
      </c>
      <c r="D35" s="112">
        <v>492690</v>
      </c>
      <c r="E35" s="125"/>
      <c r="F35" s="129"/>
      <c r="G35" s="125"/>
      <c r="H35" s="129"/>
      <c r="I35" s="125"/>
      <c r="J35" s="125"/>
      <c r="K35" s="125"/>
    </row>
    <row r="36" spans="1:11" s="6" customFormat="1" ht="13.5" customHeight="1">
      <c r="A36" s="13" t="s">
        <v>184</v>
      </c>
      <c r="B36" s="15" t="s">
        <v>247</v>
      </c>
      <c r="C36" s="112">
        <f>'[1]BS'!$Y$28</f>
        <v>12081</v>
      </c>
      <c r="D36" s="112">
        <v>18560</v>
      </c>
      <c r="E36" s="125"/>
      <c r="F36" s="129"/>
      <c r="G36" s="125"/>
      <c r="H36" s="125"/>
      <c r="I36" s="125"/>
      <c r="J36" s="125"/>
      <c r="K36" s="125"/>
    </row>
    <row r="37" spans="1:11" s="6" customFormat="1" ht="13.5" customHeight="1">
      <c r="A37" s="13" t="s">
        <v>269</v>
      </c>
      <c r="B37" s="15" t="s">
        <v>247</v>
      </c>
      <c r="C37" s="83" t="s">
        <v>249</v>
      </c>
      <c r="D37" s="83" t="s">
        <v>249</v>
      </c>
      <c r="E37" s="125"/>
      <c r="F37" s="129"/>
      <c r="G37" s="125"/>
      <c r="H37" s="125"/>
      <c r="I37" s="125"/>
      <c r="J37" s="125"/>
      <c r="K37" s="125"/>
    </row>
    <row r="38" spans="1:11" s="6" customFormat="1" ht="13.5" customHeight="1">
      <c r="A38" s="13" t="s">
        <v>248</v>
      </c>
      <c r="B38" s="15" t="s">
        <v>5</v>
      </c>
      <c r="C38" s="83" t="s">
        <v>249</v>
      </c>
      <c r="D38" s="83" t="s">
        <v>249</v>
      </c>
      <c r="E38" s="125"/>
      <c r="F38" s="129"/>
      <c r="G38" s="125"/>
      <c r="H38" s="125"/>
      <c r="I38" s="125"/>
      <c r="J38" s="125"/>
      <c r="K38" s="125"/>
    </row>
    <row r="39" spans="1:11" s="6" customFormat="1" ht="13.5" customHeight="1">
      <c r="A39" s="13" t="s">
        <v>85</v>
      </c>
      <c r="B39" s="15" t="s">
        <v>86</v>
      </c>
      <c r="C39" s="54">
        <f>SUM(C27:C38)</f>
        <v>12559984</v>
      </c>
      <c r="D39" s="54">
        <f>SUM(D27:D38)</f>
        <v>10186975</v>
      </c>
      <c r="E39" s="125"/>
      <c r="F39" s="129"/>
      <c r="G39" s="125"/>
      <c r="H39" s="125"/>
      <c r="I39" s="125"/>
      <c r="J39" s="125"/>
      <c r="K39" s="125"/>
    </row>
    <row r="40" spans="1:11" s="6" customFormat="1" ht="13.5" customHeight="1">
      <c r="A40" s="13"/>
      <c r="B40" s="15"/>
      <c r="C40" s="54"/>
      <c r="D40" s="54"/>
      <c r="E40" s="125"/>
      <c r="F40" s="129"/>
      <c r="G40" s="125"/>
      <c r="H40" s="125"/>
      <c r="I40" s="125"/>
      <c r="J40" s="125"/>
      <c r="K40" s="125"/>
    </row>
    <row r="41" spans="1:11" s="6" customFormat="1" ht="13.5" customHeight="1">
      <c r="A41" s="13" t="s">
        <v>179</v>
      </c>
      <c r="B41" s="13" t="s">
        <v>0</v>
      </c>
      <c r="C41" s="54"/>
      <c r="D41" s="54"/>
      <c r="E41" s="125"/>
      <c r="F41" s="129"/>
      <c r="G41" s="125"/>
      <c r="H41" s="125"/>
      <c r="I41" s="125"/>
      <c r="J41" s="125"/>
      <c r="K41" s="125"/>
    </row>
    <row r="42" spans="1:11" s="6" customFormat="1" ht="13.5" customHeight="1">
      <c r="A42" s="13"/>
      <c r="B42" s="13"/>
      <c r="C42" s="54"/>
      <c r="D42" s="54"/>
      <c r="E42" s="125"/>
      <c r="F42" s="129"/>
      <c r="G42" s="125"/>
      <c r="H42" s="125"/>
      <c r="I42" s="125"/>
      <c r="J42" s="125"/>
      <c r="K42" s="125"/>
    </row>
    <row r="43" spans="1:11" s="6" customFormat="1" ht="13.5" customHeight="1">
      <c r="A43" s="13" t="s">
        <v>87</v>
      </c>
      <c r="B43" s="15" t="s">
        <v>5</v>
      </c>
      <c r="C43" s="54">
        <v>0</v>
      </c>
      <c r="D43" s="54">
        <v>0</v>
      </c>
      <c r="E43" s="125"/>
      <c r="F43" s="129"/>
      <c r="G43" s="125"/>
      <c r="H43" s="125"/>
      <c r="I43" s="125"/>
      <c r="J43" s="125"/>
      <c r="K43" s="125"/>
    </row>
    <row r="44" spans="1:11" s="6" customFormat="1" ht="13.5" customHeight="1">
      <c r="A44" s="13" t="s">
        <v>94</v>
      </c>
      <c r="B44" s="15" t="s">
        <v>38</v>
      </c>
      <c r="C44" s="54">
        <f>'[1]BS'!$Y$12</f>
        <v>1231003</v>
      </c>
      <c r="D44" s="54">
        <v>4417584</v>
      </c>
      <c r="E44" s="125"/>
      <c r="F44" s="129"/>
      <c r="G44" s="125"/>
      <c r="H44" s="127"/>
      <c r="I44" s="125"/>
      <c r="J44" s="125"/>
      <c r="K44" s="125"/>
    </row>
    <row r="45" spans="1:11" s="6" customFormat="1" ht="13.5" customHeight="1">
      <c r="A45" s="13" t="s">
        <v>267</v>
      </c>
      <c r="B45" s="15" t="s">
        <v>38</v>
      </c>
      <c r="C45" s="54">
        <v>40601</v>
      </c>
      <c r="D45" s="54">
        <v>84159</v>
      </c>
      <c r="E45" s="125"/>
      <c r="F45" s="129"/>
      <c r="G45" s="125"/>
      <c r="H45" s="125"/>
      <c r="I45" s="125"/>
      <c r="J45" s="125"/>
      <c r="K45" s="125"/>
    </row>
    <row r="46" spans="1:11" s="6" customFormat="1" ht="13.5" customHeight="1">
      <c r="A46" s="13" t="s">
        <v>88</v>
      </c>
      <c r="B46" s="15" t="s">
        <v>39</v>
      </c>
      <c r="C46" s="54">
        <v>0</v>
      </c>
      <c r="D46" s="54">
        <v>0</v>
      </c>
      <c r="E46" s="125"/>
      <c r="F46" s="129"/>
      <c r="G46" s="125"/>
      <c r="H46" s="125"/>
      <c r="I46" s="125"/>
      <c r="J46" s="125"/>
      <c r="K46" s="125"/>
    </row>
    <row r="47" spans="1:11" s="6" customFormat="1" ht="13.5" customHeight="1">
      <c r="A47" s="13" t="s">
        <v>89</v>
      </c>
      <c r="B47" s="15" t="s">
        <v>40</v>
      </c>
      <c r="C47" s="54">
        <v>0</v>
      </c>
      <c r="D47" s="54">
        <v>0</v>
      </c>
      <c r="E47" s="125"/>
      <c r="F47" s="129"/>
      <c r="G47" s="125"/>
      <c r="H47" s="125"/>
      <c r="I47" s="125"/>
      <c r="J47" s="125"/>
      <c r="K47" s="125"/>
    </row>
    <row r="48" spans="1:11" s="6" customFormat="1" ht="13.5" customHeight="1">
      <c r="A48" s="13" t="s">
        <v>90</v>
      </c>
      <c r="B48" s="15" t="s">
        <v>41</v>
      </c>
      <c r="C48" s="54">
        <f>'[1]BS'!$Y$7</f>
        <v>129376058</v>
      </c>
      <c r="D48" s="54">
        <v>126890292</v>
      </c>
      <c r="E48" s="125"/>
      <c r="F48" s="129"/>
      <c r="G48" s="125"/>
      <c r="H48" s="125"/>
      <c r="I48" s="125"/>
      <c r="J48" s="125"/>
      <c r="K48" s="125"/>
    </row>
    <row r="49" spans="1:11" s="6" customFormat="1" ht="13.5" customHeight="1">
      <c r="A49" s="13" t="s">
        <v>120</v>
      </c>
      <c r="B49" s="15" t="s">
        <v>42</v>
      </c>
      <c r="C49" s="54">
        <v>0</v>
      </c>
      <c r="D49" s="54">
        <v>0</v>
      </c>
      <c r="E49" s="125"/>
      <c r="F49" s="129"/>
      <c r="G49" s="125"/>
      <c r="H49" s="125"/>
      <c r="I49" s="125"/>
      <c r="J49" s="125"/>
      <c r="K49" s="125"/>
    </row>
    <row r="50" spans="1:11" s="6" customFormat="1" ht="13.5" customHeight="1">
      <c r="A50" s="13" t="s">
        <v>91</v>
      </c>
      <c r="B50" s="15" t="s">
        <v>187</v>
      </c>
      <c r="C50" s="54">
        <v>0</v>
      </c>
      <c r="D50" s="54">
        <v>0</v>
      </c>
      <c r="E50" s="125"/>
      <c r="F50" s="129"/>
      <c r="G50" s="125"/>
      <c r="H50" s="125"/>
      <c r="I50" s="125"/>
      <c r="J50" s="125"/>
      <c r="K50" s="125"/>
    </row>
    <row r="51" spans="1:11" s="6" customFormat="1" ht="13.5" customHeight="1">
      <c r="A51" s="13" t="s">
        <v>92</v>
      </c>
      <c r="B51" s="15" t="s">
        <v>216</v>
      </c>
      <c r="C51" s="54">
        <f>'[1]BS'!$Y$9</f>
        <v>459769</v>
      </c>
      <c r="D51" s="54">
        <v>531958</v>
      </c>
      <c r="E51" s="125"/>
      <c r="F51" s="129"/>
      <c r="G51" s="125"/>
      <c r="H51" s="125"/>
      <c r="I51" s="125"/>
      <c r="J51" s="125"/>
      <c r="K51" s="125"/>
    </row>
    <row r="52" spans="1:11" s="6" customFormat="1" ht="13.5" customHeight="1">
      <c r="A52" s="13" t="s">
        <v>93</v>
      </c>
      <c r="B52" s="15" t="s">
        <v>217</v>
      </c>
      <c r="C52" s="54">
        <f>'[1]BS'!$Y$10</f>
        <v>220345</v>
      </c>
      <c r="D52" s="54">
        <v>466719</v>
      </c>
      <c r="E52" s="125"/>
      <c r="F52" s="129"/>
      <c r="G52" s="125"/>
      <c r="H52" s="125"/>
      <c r="I52" s="125"/>
      <c r="J52" s="125"/>
      <c r="K52" s="125"/>
    </row>
    <row r="53" spans="1:11" s="6" customFormat="1" ht="13.5" customHeight="1">
      <c r="A53" s="13" t="s">
        <v>94</v>
      </c>
      <c r="B53" s="15" t="s">
        <v>218</v>
      </c>
      <c r="C53" s="77">
        <f>'[1]BS'!$Y$13</f>
        <v>1243927</v>
      </c>
      <c r="D53" s="77">
        <v>1590377</v>
      </c>
      <c r="E53" s="125"/>
      <c r="F53" s="129"/>
      <c r="G53" s="125"/>
      <c r="H53" s="125"/>
      <c r="I53" s="125"/>
      <c r="J53" s="125"/>
      <c r="K53" s="125"/>
    </row>
    <row r="54" spans="1:11" s="6" customFormat="1" ht="13.5" customHeight="1">
      <c r="A54" s="13" t="s">
        <v>244</v>
      </c>
      <c r="B54" s="15" t="s">
        <v>6</v>
      </c>
      <c r="C54" s="54">
        <f>'[1]BS'!$Y$8</f>
        <v>1405202</v>
      </c>
      <c r="D54" s="54">
        <v>1687141</v>
      </c>
      <c r="E54" s="125"/>
      <c r="F54" s="129"/>
      <c r="G54" s="125"/>
      <c r="H54" s="125"/>
      <c r="I54" s="125"/>
      <c r="J54" s="125"/>
      <c r="K54" s="125"/>
    </row>
    <row r="55" spans="1:11" s="6" customFormat="1" ht="13.5" customHeight="1">
      <c r="A55" s="13" t="s">
        <v>0</v>
      </c>
      <c r="B55" s="16" t="s">
        <v>0</v>
      </c>
      <c r="C55" s="54"/>
      <c r="D55" s="54"/>
      <c r="E55" s="125"/>
      <c r="F55" s="129"/>
      <c r="G55" s="125"/>
      <c r="H55" s="125"/>
      <c r="I55" s="125"/>
      <c r="J55" s="125"/>
      <c r="K55" s="125"/>
    </row>
    <row r="56" spans="1:11" s="6" customFormat="1" ht="13.5" customHeight="1">
      <c r="A56" s="13" t="s">
        <v>95</v>
      </c>
      <c r="B56" s="16">
        <v>200</v>
      </c>
      <c r="C56" s="54">
        <f>SUM(C43:C54)</f>
        <v>133976905</v>
      </c>
      <c r="D56" s="54">
        <f>SUM(D43:D54)</f>
        <v>135668230</v>
      </c>
      <c r="E56" s="125"/>
      <c r="F56" s="129"/>
      <c r="G56" s="125"/>
      <c r="H56" s="125"/>
      <c r="I56" s="125"/>
      <c r="J56" s="125"/>
      <c r="K56" s="125"/>
    </row>
    <row r="57" spans="1:11" s="6" customFormat="1" ht="13.5" customHeight="1">
      <c r="A57" s="13" t="s">
        <v>0</v>
      </c>
      <c r="B57" s="16" t="s">
        <v>0</v>
      </c>
      <c r="C57" s="54"/>
      <c r="D57" s="54"/>
      <c r="E57" s="125"/>
      <c r="F57" s="129"/>
      <c r="G57" s="125"/>
      <c r="H57" s="125"/>
      <c r="I57" s="125"/>
      <c r="J57" s="125"/>
      <c r="K57" s="125"/>
    </row>
    <row r="58" spans="1:11" s="6" customFormat="1" ht="20.25" customHeight="1">
      <c r="A58" s="17" t="s">
        <v>96</v>
      </c>
      <c r="B58" s="18" t="s">
        <v>0</v>
      </c>
      <c r="C58" s="78">
        <f>C56+C39</f>
        <v>146536889</v>
      </c>
      <c r="D58" s="78">
        <f>D56+D39</f>
        <v>145855205</v>
      </c>
      <c r="E58" s="125"/>
      <c r="F58" s="129"/>
      <c r="G58" s="125"/>
      <c r="H58" s="125"/>
      <c r="I58" s="125"/>
      <c r="J58" s="125"/>
      <c r="K58" s="125"/>
    </row>
    <row r="59" spans="1:11" s="6" customFormat="1" ht="43.5" customHeight="1">
      <c r="A59" s="9" t="s">
        <v>97</v>
      </c>
      <c r="B59" s="9" t="s">
        <v>83</v>
      </c>
      <c r="C59" s="10" t="str">
        <f>C23</f>
        <v>На конец отчетного периода</v>
      </c>
      <c r="D59" s="10" t="str">
        <f>D23</f>
        <v>На начало отчетного периода</v>
      </c>
      <c r="E59" s="125"/>
      <c r="F59" s="129"/>
      <c r="G59" s="125"/>
      <c r="H59" s="125"/>
      <c r="I59" s="125"/>
      <c r="J59" s="125"/>
      <c r="K59" s="125"/>
    </row>
    <row r="60" spans="1:11" s="6" customFormat="1" ht="13.5" customHeight="1">
      <c r="A60" s="84">
        <v>1</v>
      </c>
      <c r="B60" s="84">
        <v>2</v>
      </c>
      <c r="C60" s="84">
        <v>3</v>
      </c>
      <c r="D60" s="84">
        <v>3</v>
      </c>
      <c r="E60" s="125"/>
      <c r="F60" s="129"/>
      <c r="G60" s="125"/>
      <c r="H60" s="125"/>
      <c r="I60" s="125"/>
      <c r="J60" s="125"/>
      <c r="K60" s="125"/>
    </row>
    <row r="61" spans="1:11" s="6" customFormat="1" ht="11.25" customHeight="1">
      <c r="A61" s="13"/>
      <c r="B61" s="16"/>
      <c r="C61" s="16"/>
      <c r="D61" s="16"/>
      <c r="E61" s="125"/>
      <c r="F61" s="129"/>
      <c r="G61" s="125"/>
      <c r="H61" s="125"/>
      <c r="I61" s="125"/>
      <c r="J61" s="125"/>
      <c r="K61" s="125"/>
    </row>
    <row r="62" spans="1:11" s="6" customFormat="1" ht="13.5" customHeight="1">
      <c r="A62" s="13" t="s">
        <v>98</v>
      </c>
      <c r="B62" s="15"/>
      <c r="C62" s="15"/>
      <c r="D62" s="15"/>
      <c r="E62" s="125"/>
      <c r="F62" s="129"/>
      <c r="G62" s="125"/>
      <c r="H62" s="125"/>
      <c r="I62" s="125"/>
      <c r="J62" s="125"/>
      <c r="K62" s="125"/>
    </row>
    <row r="63" spans="1:11" s="6" customFormat="1" ht="13.5" customHeight="1">
      <c r="A63" s="13"/>
      <c r="B63" s="16"/>
      <c r="C63" s="16"/>
      <c r="D63" s="16"/>
      <c r="E63" s="125"/>
      <c r="F63" s="129"/>
      <c r="G63" s="125"/>
      <c r="H63" s="125"/>
      <c r="I63" s="125"/>
      <c r="J63" s="125"/>
      <c r="K63" s="125"/>
    </row>
    <row r="64" spans="1:11" s="6" customFormat="1" ht="13.5" customHeight="1">
      <c r="A64" s="13" t="s">
        <v>256</v>
      </c>
      <c r="B64" s="15" t="s">
        <v>7</v>
      </c>
      <c r="C64" s="54">
        <v>39560</v>
      </c>
      <c r="D64" s="54">
        <v>42651</v>
      </c>
      <c r="E64" s="125"/>
      <c r="F64" s="129"/>
      <c r="G64" s="125"/>
      <c r="H64" s="125"/>
      <c r="I64" s="125"/>
      <c r="J64" s="125"/>
      <c r="K64" s="125"/>
    </row>
    <row r="65" spans="1:11" s="6" customFormat="1" ht="13.5" customHeight="1">
      <c r="A65" s="13" t="s">
        <v>257</v>
      </c>
      <c r="B65" s="15" t="s">
        <v>102</v>
      </c>
      <c r="C65" s="54">
        <f>'[1]BS'!$Y$69</f>
        <v>40200964</v>
      </c>
      <c r="D65" s="54">
        <v>35094545</v>
      </c>
      <c r="E65" s="125"/>
      <c r="F65" s="129"/>
      <c r="G65" s="125"/>
      <c r="H65" s="125"/>
      <c r="I65" s="125"/>
      <c r="J65" s="125"/>
      <c r="K65" s="125"/>
    </row>
    <row r="66" spans="1:11" s="6" customFormat="1" ht="13.5" customHeight="1">
      <c r="A66" s="13" t="s">
        <v>242</v>
      </c>
      <c r="B66" s="15" t="s">
        <v>103</v>
      </c>
      <c r="C66" s="54">
        <f>'[1]23(1)'!$X$28</f>
        <v>732683</v>
      </c>
      <c r="D66" s="54">
        <v>1756137</v>
      </c>
      <c r="E66" s="125"/>
      <c r="F66" s="129"/>
      <c r="G66" s="125"/>
      <c r="H66" s="125"/>
      <c r="I66" s="125"/>
      <c r="J66" s="125"/>
      <c r="K66" s="125"/>
    </row>
    <row r="67" spans="1:11" s="6" customFormat="1" ht="13.5" customHeight="1">
      <c r="A67" s="13" t="s">
        <v>243</v>
      </c>
      <c r="B67" s="15" t="s">
        <v>104</v>
      </c>
      <c r="C67" s="54">
        <v>0</v>
      </c>
      <c r="D67" s="54"/>
      <c r="E67" s="125"/>
      <c r="F67" s="129"/>
      <c r="G67" s="125"/>
      <c r="H67" s="125"/>
      <c r="I67" s="125"/>
      <c r="J67" s="125"/>
      <c r="K67" s="125"/>
    </row>
    <row r="68" spans="1:11" s="6" customFormat="1" ht="13.5" customHeight="1">
      <c r="A68" s="13" t="s">
        <v>238</v>
      </c>
      <c r="B68" s="15" t="s">
        <v>105</v>
      </c>
      <c r="C68" s="54">
        <f>'[1]BS'!$Y$73</f>
        <v>7825871</v>
      </c>
      <c r="D68" s="54">
        <v>6557036</v>
      </c>
      <c r="E68" s="125"/>
      <c r="F68" s="129"/>
      <c r="G68" s="125"/>
      <c r="H68" s="125"/>
      <c r="I68" s="125"/>
      <c r="J68" s="125"/>
      <c r="K68" s="125"/>
    </row>
    <row r="69" spans="1:11" s="6" customFormat="1" ht="13.5" customHeight="1">
      <c r="A69" s="13" t="s">
        <v>99</v>
      </c>
      <c r="B69" s="15" t="s">
        <v>106</v>
      </c>
      <c r="C69" s="54">
        <f>'[1]BS'!$Y$76</f>
        <v>9548</v>
      </c>
      <c r="D69" s="54">
        <v>5845</v>
      </c>
      <c r="E69" s="125"/>
      <c r="F69" s="129"/>
      <c r="G69" s="125"/>
      <c r="H69" s="125"/>
      <c r="I69" s="125"/>
      <c r="J69" s="125"/>
      <c r="K69" s="125"/>
    </row>
    <row r="70" spans="1:11" s="6" customFormat="1" ht="13.5" customHeight="1">
      <c r="A70" s="13" t="s">
        <v>239</v>
      </c>
      <c r="B70" s="15" t="s">
        <v>241</v>
      </c>
      <c r="C70" s="54">
        <f>'[1]BS'!$Y$74</f>
        <v>992859</v>
      </c>
      <c r="D70" s="54">
        <v>1129477</v>
      </c>
      <c r="E70" s="125"/>
      <c r="F70" s="129"/>
      <c r="G70" s="125"/>
      <c r="H70" s="125"/>
      <c r="I70" s="125"/>
      <c r="J70" s="125"/>
      <c r="K70" s="125"/>
    </row>
    <row r="71" spans="1:11" s="6" customFormat="1" ht="13.5" customHeight="1">
      <c r="A71" s="13" t="s">
        <v>100</v>
      </c>
      <c r="B71" s="15" t="s">
        <v>258</v>
      </c>
      <c r="C71" s="54">
        <f>'[1]BS'!$Y$79+'[1]BS'!$Y$80-C66+'[1]BS'!$Y$70+'[1]BS'!$Y$72+'[1]BS'!$Y$75</f>
        <v>3351538</v>
      </c>
      <c r="D71" s="54">
        <v>1871504</v>
      </c>
      <c r="E71" s="125"/>
      <c r="F71" s="129"/>
      <c r="G71" s="125"/>
      <c r="H71" s="125"/>
      <c r="I71" s="125"/>
      <c r="J71" s="125"/>
      <c r="K71" s="125"/>
    </row>
    <row r="72" spans="1:11" s="6" customFormat="1" ht="13.5" customHeight="1">
      <c r="A72" s="13" t="s">
        <v>101</v>
      </c>
      <c r="B72" s="15" t="s">
        <v>107</v>
      </c>
      <c r="C72" s="54">
        <f>SUM(C64:C71)</f>
        <v>53153023</v>
      </c>
      <c r="D72" s="54">
        <f>SUM(D64:D71)</f>
        <v>46457195</v>
      </c>
      <c r="E72" s="125"/>
      <c r="F72" s="129"/>
      <c r="G72" s="125"/>
      <c r="H72" s="125"/>
      <c r="I72" s="125"/>
      <c r="J72" s="125"/>
      <c r="K72" s="125"/>
    </row>
    <row r="73" spans="1:11" s="6" customFormat="1" ht="13.5" customHeight="1">
      <c r="A73" s="13"/>
      <c r="B73" s="15"/>
      <c r="C73" s="43"/>
      <c r="D73" s="43"/>
      <c r="E73" s="125"/>
      <c r="F73" s="129"/>
      <c r="G73" s="125"/>
      <c r="H73" s="125"/>
      <c r="I73" s="125"/>
      <c r="J73" s="125"/>
      <c r="K73" s="125"/>
    </row>
    <row r="74" spans="1:11" s="6" customFormat="1" ht="13.5" customHeight="1">
      <c r="A74" s="13" t="s">
        <v>27</v>
      </c>
      <c r="B74" s="15" t="s">
        <v>0</v>
      </c>
      <c r="C74" s="31"/>
      <c r="D74" s="31"/>
      <c r="E74" s="125"/>
      <c r="F74" s="129"/>
      <c r="G74" s="125"/>
      <c r="H74" s="125"/>
      <c r="I74" s="125"/>
      <c r="J74" s="125"/>
      <c r="K74" s="125"/>
    </row>
    <row r="75" spans="1:11" s="6" customFormat="1" ht="13.5" customHeight="1">
      <c r="A75" s="13"/>
      <c r="B75" s="15"/>
      <c r="C75" s="31"/>
      <c r="D75" s="31"/>
      <c r="E75" s="125"/>
      <c r="F75" s="129"/>
      <c r="G75" s="125"/>
      <c r="H75" s="125"/>
      <c r="I75" s="125"/>
      <c r="J75" s="125"/>
      <c r="K75" s="125"/>
    </row>
    <row r="76" spans="1:11" s="6" customFormat="1" ht="13.5" customHeight="1">
      <c r="A76" s="13" t="s">
        <v>252</v>
      </c>
      <c r="B76" s="15" t="s">
        <v>8</v>
      </c>
      <c r="C76" s="54">
        <f>'[1]BS'!$Y$54</f>
        <v>1537163</v>
      </c>
      <c r="D76" s="54">
        <v>1475528</v>
      </c>
      <c r="E76" s="125"/>
      <c r="F76" s="129"/>
      <c r="G76" s="125"/>
      <c r="H76" s="125"/>
      <c r="I76" s="125"/>
      <c r="J76" s="125"/>
      <c r="K76" s="125"/>
    </row>
    <row r="77" spans="1:11" s="6" customFormat="1" ht="13.5" customHeight="1">
      <c r="A77" s="13" t="s">
        <v>253</v>
      </c>
      <c r="B77" s="15" t="s">
        <v>9</v>
      </c>
      <c r="C77" s="54">
        <f>'[1]BS'!$Y$55</f>
        <v>0</v>
      </c>
      <c r="D77" s="54"/>
      <c r="E77" s="125"/>
      <c r="F77" s="129"/>
      <c r="G77" s="125"/>
      <c r="H77" s="125"/>
      <c r="I77" s="125"/>
      <c r="J77" s="125"/>
      <c r="K77" s="125"/>
    </row>
    <row r="78" spans="1:11" s="6" customFormat="1" ht="13.5" customHeight="1">
      <c r="A78" s="13" t="s">
        <v>108</v>
      </c>
      <c r="B78" s="15" t="s">
        <v>10</v>
      </c>
      <c r="C78" s="54">
        <f>'[1]BS'!$Y$57+'[1]BS'!$Y$63</f>
        <v>1096492</v>
      </c>
      <c r="D78" s="54">
        <v>1260375</v>
      </c>
      <c r="E78" s="125"/>
      <c r="F78" s="129"/>
      <c r="G78" s="125"/>
      <c r="H78" s="125"/>
      <c r="I78" s="125"/>
      <c r="J78" s="125"/>
      <c r="K78" s="125"/>
    </row>
    <row r="79" spans="1:11" s="6" customFormat="1" ht="13.5" customHeight="1">
      <c r="A79" s="13" t="s">
        <v>254</v>
      </c>
      <c r="B79" s="15" t="s">
        <v>11</v>
      </c>
      <c r="C79" s="54">
        <f>'[1]BS'!$Y$60</f>
        <v>62219</v>
      </c>
      <c r="D79" s="54">
        <v>65659</v>
      </c>
      <c r="E79" s="125"/>
      <c r="F79" s="129"/>
      <c r="G79" s="125"/>
      <c r="H79" s="125"/>
      <c r="I79" s="125"/>
      <c r="J79" s="125"/>
      <c r="K79" s="125"/>
    </row>
    <row r="80" spans="1:11" s="6" customFormat="1" ht="13.5" customHeight="1">
      <c r="A80" s="13" t="s">
        <v>109</v>
      </c>
      <c r="B80" s="15" t="s">
        <v>12</v>
      </c>
      <c r="C80" s="54">
        <f>'[1]BS'!$Y$58</f>
        <v>18720200</v>
      </c>
      <c r="D80" s="54">
        <v>19329507</v>
      </c>
      <c r="E80" s="125"/>
      <c r="F80" s="129"/>
      <c r="G80" s="125"/>
      <c r="H80" s="125"/>
      <c r="I80" s="125"/>
      <c r="J80" s="125"/>
      <c r="K80" s="125"/>
    </row>
    <row r="81" spans="1:11" s="6" customFormat="1" ht="13.5" customHeight="1">
      <c r="A81" s="13" t="s">
        <v>255</v>
      </c>
      <c r="B81" s="15" t="s">
        <v>13</v>
      </c>
      <c r="C81" s="54">
        <f>'[1]BS'!$Y$59</f>
        <v>878279</v>
      </c>
      <c r="D81" s="54">
        <v>1298758</v>
      </c>
      <c r="E81" s="125"/>
      <c r="F81" s="129"/>
      <c r="G81" s="125"/>
      <c r="H81" s="125"/>
      <c r="I81" s="125"/>
      <c r="J81" s="125"/>
      <c r="K81" s="125"/>
    </row>
    <row r="82" spans="1:11" s="6" customFormat="1" ht="13.5" customHeight="1">
      <c r="A82" s="13" t="s">
        <v>268</v>
      </c>
      <c r="B82" s="15" t="s">
        <v>14</v>
      </c>
      <c r="C82" s="54">
        <f>'[1]BS'!$Y$56</f>
        <v>3937793</v>
      </c>
      <c r="D82" s="54">
        <v>4135679</v>
      </c>
      <c r="E82" s="125"/>
      <c r="F82" s="129"/>
      <c r="G82" s="125"/>
      <c r="H82" s="125"/>
      <c r="I82" s="125"/>
      <c r="J82" s="125"/>
      <c r="K82" s="125"/>
    </row>
    <row r="83" spans="1:11" s="6" customFormat="1" ht="13.5" customHeight="1">
      <c r="A83" s="13" t="s">
        <v>110</v>
      </c>
      <c r="B83" s="16">
        <v>400</v>
      </c>
      <c r="C83" s="54">
        <f>SUM(C76:C82)</f>
        <v>26232146</v>
      </c>
      <c r="D83" s="54">
        <f>SUM(D76:D82)</f>
        <v>27565506</v>
      </c>
      <c r="E83" s="125"/>
      <c r="F83" s="129"/>
      <c r="G83" s="125"/>
      <c r="H83" s="125"/>
      <c r="I83" s="125"/>
      <c r="J83" s="125"/>
      <c r="K83" s="125"/>
    </row>
    <row r="84" spans="1:11" s="6" customFormat="1" ht="13.5" customHeight="1">
      <c r="A84" s="13"/>
      <c r="B84" s="16"/>
      <c r="C84" s="31"/>
      <c r="D84" s="31"/>
      <c r="E84" s="125"/>
      <c r="F84" s="129"/>
      <c r="G84" s="125"/>
      <c r="H84" s="125"/>
      <c r="I84" s="125"/>
      <c r="J84" s="125"/>
      <c r="K84" s="125"/>
    </row>
    <row r="85" spans="1:11" s="6" customFormat="1" ht="13.5" customHeight="1">
      <c r="A85" s="13" t="s">
        <v>111</v>
      </c>
      <c r="B85" s="16" t="s">
        <v>0</v>
      </c>
      <c r="C85" s="31"/>
      <c r="D85" s="31"/>
      <c r="E85" s="125"/>
      <c r="F85" s="129"/>
      <c r="G85" s="125"/>
      <c r="H85" s="125"/>
      <c r="I85" s="125"/>
      <c r="J85" s="125"/>
      <c r="K85" s="125"/>
    </row>
    <row r="86" spans="1:11" s="6" customFormat="1" ht="13.5" customHeight="1">
      <c r="A86" s="13" t="s">
        <v>0</v>
      </c>
      <c r="B86" s="16" t="s">
        <v>0</v>
      </c>
      <c r="C86" s="31"/>
      <c r="D86" s="31"/>
      <c r="E86" s="125"/>
      <c r="F86" s="129"/>
      <c r="G86" s="125"/>
      <c r="H86" s="125"/>
      <c r="I86" s="125"/>
      <c r="J86" s="125"/>
      <c r="K86" s="125"/>
    </row>
    <row r="87" spans="1:11" s="6" customFormat="1" ht="13.5" customHeight="1">
      <c r="A87" s="13" t="s">
        <v>250</v>
      </c>
      <c r="B87" s="15" t="s">
        <v>15</v>
      </c>
      <c r="C87" s="54">
        <v>16663996</v>
      </c>
      <c r="D87" s="54">
        <v>16663996</v>
      </c>
      <c r="E87" s="125"/>
      <c r="F87" s="129"/>
      <c r="G87" s="125"/>
      <c r="H87" s="125"/>
      <c r="I87" s="125"/>
      <c r="J87" s="125"/>
      <c r="K87" s="125"/>
    </row>
    <row r="88" spans="1:11" s="6" customFormat="1" ht="13.5" customHeight="1">
      <c r="A88" s="13" t="s">
        <v>177</v>
      </c>
      <c r="B88" s="15" t="s">
        <v>44</v>
      </c>
      <c r="C88" s="54">
        <v>1188176</v>
      </c>
      <c r="D88" s="54">
        <v>1188176</v>
      </c>
      <c r="E88" s="125"/>
      <c r="F88" s="129"/>
      <c r="G88" s="125"/>
      <c r="H88" s="125"/>
      <c r="I88" s="125"/>
      <c r="J88" s="125"/>
      <c r="K88" s="125"/>
    </row>
    <row r="89" spans="1:11" s="6" customFormat="1" ht="13.5" customHeight="1">
      <c r="A89" s="13" t="s">
        <v>113</v>
      </c>
      <c r="B89" s="15" t="s">
        <v>45</v>
      </c>
      <c r="C89" s="31">
        <v>0</v>
      </c>
      <c r="D89" s="31">
        <v>0</v>
      </c>
      <c r="E89" s="125"/>
      <c r="F89" s="129"/>
      <c r="G89" s="125"/>
      <c r="H89" s="125"/>
      <c r="I89" s="125"/>
      <c r="J89" s="125"/>
      <c r="K89" s="125"/>
    </row>
    <row r="90" spans="1:11" s="6" customFormat="1" ht="13.5" customHeight="1">
      <c r="A90" s="13" t="s">
        <v>114</v>
      </c>
      <c r="B90" s="15" t="s">
        <v>46</v>
      </c>
      <c r="C90" s="31">
        <v>0</v>
      </c>
      <c r="D90" s="31">
        <v>0</v>
      </c>
      <c r="E90" s="125"/>
      <c r="F90" s="129"/>
      <c r="G90" s="125"/>
      <c r="H90" s="125"/>
      <c r="I90" s="125"/>
      <c r="J90" s="125"/>
      <c r="K90" s="125"/>
    </row>
    <row r="91" spans="1:11" s="6" customFormat="1" ht="13.5" customHeight="1">
      <c r="A91" s="13" t="s">
        <v>251</v>
      </c>
      <c r="B91" s="15" t="s">
        <v>47</v>
      </c>
      <c r="C91" s="54">
        <f>'[1]BS'!$Y$38</f>
        <v>20824497</v>
      </c>
      <c r="D91" s="54">
        <v>21987354</v>
      </c>
      <c r="E91" s="127"/>
      <c r="F91" s="129"/>
      <c r="G91" s="125"/>
      <c r="H91" s="125"/>
      <c r="I91" s="125"/>
      <c r="J91" s="125"/>
      <c r="K91" s="125"/>
    </row>
    <row r="92" spans="1:11" s="6" customFormat="1" ht="13.5" customHeight="1">
      <c r="A92" s="13" t="s">
        <v>123</v>
      </c>
      <c r="B92" s="15" t="s">
        <v>48</v>
      </c>
      <c r="C92" s="54">
        <f>'[1]BS'!$Y$42+'[1]BS'!$Y$43+'[1]BS'!$Y$44</f>
        <v>28475051</v>
      </c>
      <c r="D92" s="54">
        <v>31992978</v>
      </c>
      <c r="E92" s="127"/>
      <c r="F92" s="129"/>
      <c r="G92" s="125"/>
      <c r="H92" s="125"/>
      <c r="I92" s="125"/>
      <c r="J92" s="125"/>
      <c r="K92" s="125"/>
    </row>
    <row r="93" spans="1:11" s="6" customFormat="1" ht="13.5" customHeight="1">
      <c r="A93" s="13" t="s">
        <v>77</v>
      </c>
      <c r="B93" s="15" t="s">
        <v>49</v>
      </c>
      <c r="C93" s="54">
        <v>0</v>
      </c>
      <c r="D93" s="54">
        <v>0</v>
      </c>
      <c r="E93" s="125"/>
      <c r="F93" s="129"/>
      <c r="G93" s="125"/>
      <c r="H93" s="125"/>
      <c r="I93" s="125"/>
      <c r="J93" s="125"/>
      <c r="K93" s="125"/>
    </row>
    <row r="94" spans="1:11" s="6" customFormat="1" ht="13.5" customHeight="1">
      <c r="A94" s="13" t="s">
        <v>116</v>
      </c>
      <c r="B94" s="15" t="s">
        <v>118</v>
      </c>
      <c r="C94" s="54">
        <f>SUM(C87:C93)</f>
        <v>67151720</v>
      </c>
      <c r="D94" s="54">
        <f>SUM(D87:D93)</f>
        <v>71832504</v>
      </c>
      <c r="E94" s="125"/>
      <c r="F94" s="129"/>
      <c r="G94" s="125"/>
      <c r="H94" s="125"/>
      <c r="I94" s="125"/>
      <c r="J94" s="125"/>
      <c r="K94" s="125"/>
    </row>
    <row r="95" spans="1:11" s="6" customFormat="1" ht="13.5" customHeight="1">
      <c r="A95" s="13"/>
      <c r="B95" s="16"/>
      <c r="C95" s="54"/>
      <c r="D95" s="54"/>
      <c r="E95" s="125"/>
      <c r="F95" s="129"/>
      <c r="G95" s="125"/>
      <c r="H95" s="125"/>
      <c r="I95" s="125"/>
      <c r="J95" s="125"/>
      <c r="K95" s="125"/>
    </row>
    <row r="96" spans="1:11" s="6" customFormat="1" ht="37.5" customHeight="1">
      <c r="A96" s="17" t="s">
        <v>117</v>
      </c>
      <c r="B96" s="18" t="s">
        <v>0</v>
      </c>
      <c r="C96" s="78">
        <f>C72+C83+C94</f>
        <v>146536889</v>
      </c>
      <c r="D96" s="78">
        <f>D72+D83+D94</f>
        <v>145855205</v>
      </c>
      <c r="E96" s="133">
        <f>C58-C96</f>
        <v>0</v>
      </c>
      <c r="F96" s="129"/>
      <c r="G96" s="125"/>
      <c r="H96" s="125"/>
      <c r="I96" s="125"/>
      <c r="J96" s="125"/>
      <c r="K96" s="125"/>
    </row>
    <row r="97" spans="3:11" s="6" customFormat="1" ht="14.25">
      <c r="C97" s="143">
        <f>C96-C58</f>
        <v>0</v>
      </c>
      <c r="D97" s="143">
        <f>D96-D58</f>
        <v>0</v>
      </c>
      <c r="E97" s="125"/>
      <c r="F97" s="129"/>
      <c r="G97" s="125"/>
      <c r="H97" s="125"/>
      <c r="I97" s="125"/>
      <c r="J97" s="125"/>
      <c r="K97" s="125"/>
    </row>
    <row r="98" spans="3:11" s="6" customFormat="1" ht="14.25">
      <c r="C98" s="141"/>
      <c r="D98" s="142"/>
      <c r="E98" s="125"/>
      <c r="F98" s="129"/>
      <c r="G98" s="125"/>
      <c r="H98" s="125"/>
      <c r="I98" s="125"/>
      <c r="J98" s="125"/>
      <c r="K98" s="125"/>
    </row>
    <row r="99" spans="1:11" s="6" customFormat="1" ht="28.5">
      <c r="A99" s="20" t="s">
        <v>223</v>
      </c>
      <c r="B99" s="21"/>
      <c r="C99" s="79">
        <f>(C96-C51-C72-C83)/166639957*1000</f>
        <v>400.2158437906942</v>
      </c>
      <c r="D99" s="22">
        <f>(D96-D51-D72-D83)/166639960*1000</f>
        <v>427.8718381833505</v>
      </c>
      <c r="E99" s="125"/>
      <c r="F99" s="129"/>
      <c r="G99" s="125"/>
      <c r="H99" s="125"/>
      <c r="I99" s="125"/>
      <c r="J99" s="125"/>
      <c r="K99" s="125"/>
    </row>
    <row r="100" spans="1:11" s="6" customFormat="1" ht="14.25">
      <c r="A100" s="20"/>
      <c r="B100" s="21"/>
      <c r="C100" s="21"/>
      <c r="D100" s="19"/>
      <c r="E100" s="125"/>
      <c r="F100" s="129"/>
      <c r="G100" s="125"/>
      <c r="H100" s="125"/>
      <c r="I100" s="125"/>
      <c r="J100" s="125"/>
      <c r="K100" s="125"/>
    </row>
    <row r="101" spans="1:11" s="6" customFormat="1" ht="12" customHeight="1">
      <c r="A101" s="23" t="s">
        <v>0</v>
      </c>
      <c r="B101" s="21"/>
      <c r="C101" s="106"/>
      <c r="D101" s="24"/>
      <c r="E101" s="125"/>
      <c r="F101" s="129"/>
      <c r="G101" s="125"/>
      <c r="H101" s="125"/>
      <c r="I101" s="125"/>
      <c r="J101" s="125"/>
      <c r="K101" s="125"/>
    </row>
    <row r="102" spans="1:11" s="6" customFormat="1" ht="12" customHeight="1">
      <c r="A102" s="23" t="s">
        <v>275</v>
      </c>
      <c r="B102" s="21"/>
      <c r="C102" s="21"/>
      <c r="D102" s="24" t="s">
        <v>272</v>
      </c>
      <c r="E102" s="125"/>
      <c r="F102" s="129"/>
      <c r="G102" s="125"/>
      <c r="H102" s="125"/>
      <c r="I102" s="125"/>
      <c r="J102" s="125"/>
      <c r="K102" s="125"/>
    </row>
    <row r="103" spans="1:11" s="6" customFormat="1" ht="12" customHeight="1">
      <c r="A103" s="23"/>
      <c r="B103" s="21"/>
      <c r="C103" s="122"/>
      <c r="D103" s="122"/>
      <c r="E103" s="125"/>
      <c r="F103" s="129"/>
      <c r="G103" s="125"/>
      <c r="H103" s="125"/>
      <c r="I103" s="125"/>
      <c r="J103" s="125"/>
      <c r="K103" s="125"/>
    </row>
    <row r="104" spans="1:11" s="6" customFormat="1" ht="12" customHeight="1">
      <c r="A104" s="23"/>
      <c r="B104" s="21"/>
      <c r="C104" s="122"/>
      <c r="D104" s="24"/>
      <c r="E104" s="125"/>
      <c r="F104" s="129"/>
      <c r="G104" s="125"/>
      <c r="H104" s="125"/>
      <c r="I104" s="125"/>
      <c r="J104" s="125"/>
      <c r="K104" s="125"/>
    </row>
    <row r="105" spans="1:11" s="6" customFormat="1" ht="12" customHeight="1">
      <c r="A105" s="23" t="s">
        <v>262</v>
      </c>
      <c r="B105" s="21"/>
      <c r="C105" s="21"/>
      <c r="D105" s="25" t="s">
        <v>270</v>
      </c>
      <c r="E105" s="125"/>
      <c r="F105" s="129"/>
      <c r="G105" s="125"/>
      <c r="H105" s="125"/>
      <c r="I105" s="125"/>
      <c r="J105" s="125"/>
      <c r="K105" s="125"/>
    </row>
    <row r="106" spans="1:11" s="6" customFormat="1" ht="12" customHeight="1">
      <c r="A106" s="23" t="s">
        <v>0</v>
      </c>
      <c r="B106" s="21"/>
      <c r="C106" s="21"/>
      <c r="D106" s="24"/>
      <c r="E106" s="125"/>
      <c r="F106" s="129"/>
      <c r="G106" s="125"/>
      <c r="H106" s="125"/>
      <c r="I106" s="125"/>
      <c r="J106" s="125"/>
      <c r="K106" s="125"/>
    </row>
    <row r="107" spans="1:11" s="6" customFormat="1" ht="12" customHeight="1">
      <c r="A107" s="23"/>
      <c r="B107" s="21"/>
      <c r="C107" s="122"/>
      <c r="D107" s="24"/>
      <c r="E107" s="125"/>
      <c r="F107" s="129"/>
      <c r="G107" s="125"/>
      <c r="H107" s="125"/>
      <c r="I107" s="125"/>
      <c r="J107" s="125"/>
      <c r="K107" s="125"/>
    </row>
    <row r="108" spans="2:11" s="6" customFormat="1" ht="12" customHeight="1">
      <c r="B108" s="3"/>
      <c r="C108" s="3"/>
      <c r="D108" s="8"/>
      <c r="E108" s="125"/>
      <c r="F108" s="129"/>
      <c r="G108" s="125"/>
      <c r="H108" s="125"/>
      <c r="I108" s="125"/>
      <c r="J108" s="125"/>
      <c r="K108" s="125"/>
    </row>
    <row r="109" spans="1:11" s="6" customFormat="1" ht="12" customHeight="1">
      <c r="A109" s="6" t="s">
        <v>119</v>
      </c>
      <c r="B109" s="3"/>
      <c r="C109" s="3"/>
      <c r="D109" s="8"/>
      <c r="E109" s="125"/>
      <c r="F109" s="129"/>
      <c r="G109" s="125"/>
      <c r="H109" s="125"/>
      <c r="I109" s="125"/>
      <c r="J109" s="125"/>
      <c r="K109" s="125"/>
    </row>
    <row r="110" spans="2:11" s="6" customFormat="1" ht="12" customHeight="1">
      <c r="B110" s="3"/>
      <c r="C110" s="3"/>
      <c r="D110" s="8"/>
      <c r="E110" s="125"/>
      <c r="F110" s="129"/>
      <c r="G110" s="125"/>
      <c r="H110" s="125"/>
      <c r="I110" s="125"/>
      <c r="J110" s="125"/>
      <c r="K110" s="125"/>
    </row>
    <row r="111" spans="1:11" s="6" customFormat="1" ht="12" customHeight="1">
      <c r="A111" s="68"/>
      <c r="B111" s="68"/>
      <c r="C111" s="132"/>
      <c r="D111" s="69"/>
      <c r="E111" s="125"/>
      <c r="F111" s="129"/>
      <c r="G111" s="125"/>
      <c r="H111" s="125"/>
      <c r="I111" s="125"/>
      <c r="J111" s="125"/>
      <c r="K111" s="125"/>
    </row>
    <row r="112" spans="1:11" s="6" customFormat="1" ht="12" customHeight="1">
      <c r="A112" s="68"/>
      <c r="B112" s="68"/>
      <c r="C112" s="68"/>
      <c r="D112" s="69"/>
      <c r="E112" s="125"/>
      <c r="F112" s="129"/>
      <c r="G112" s="125"/>
      <c r="H112" s="125"/>
      <c r="I112" s="125"/>
      <c r="J112" s="125"/>
      <c r="K112" s="125"/>
    </row>
    <row r="113" spans="1:11" s="6" customFormat="1" ht="12" customHeight="1">
      <c r="A113" s="68"/>
      <c r="B113" s="68"/>
      <c r="C113" s="68"/>
      <c r="D113" s="69"/>
      <c r="E113" s="125"/>
      <c r="F113" s="129"/>
      <c r="G113" s="125"/>
      <c r="H113" s="125"/>
      <c r="I113" s="125"/>
      <c r="J113" s="125"/>
      <c r="K113" s="125"/>
    </row>
    <row r="114" spans="1:11" s="6" customFormat="1" ht="12" customHeight="1">
      <c r="A114" s="68"/>
      <c r="B114" s="68"/>
      <c r="C114" s="68"/>
      <c r="D114" s="69"/>
      <c r="E114" s="125"/>
      <c r="F114" s="129"/>
      <c r="G114" s="125"/>
      <c r="H114" s="125"/>
      <c r="I114" s="125"/>
      <c r="J114" s="125"/>
      <c r="K114" s="125"/>
    </row>
    <row r="115" spans="1:11" s="6" customFormat="1" ht="12" customHeight="1">
      <c r="A115" s="68"/>
      <c r="B115" s="68"/>
      <c r="C115" s="68"/>
      <c r="D115" s="69"/>
      <c r="E115" s="125"/>
      <c r="F115" s="129"/>
      <c r="G115" s="125"/>
      <c r="H115" s="125"/>
      <c r="I115" s="125"/>
      <c r="J115" s="125"/>
      <c r="K115" s="125"/>
    </row>
    <row r="116" spans="1:11" s="6" customFormat="1" ht="12" customHeight="1">
      <c r="A116" s="68"/>
      <c r="B116" s="68"/>
      <c r="C116" s="68"/>
      <c r="D116" s="69"/>
      <c r="E116" s="125"/>
      <c r="F116" s="129"/>
      <c r="G116" s="125"/>
      <c r="H116" s="125"/>
      <c r="I116" s="125"/>
      <c r="J116" s="125"/>
      <c r="K116" s="125"/>
    </row>
    <row r="117" spans="4:11" s="6" customFormat="1" ht="12" customHeight="1">
      <c r="D117" s="8"/>
      <c r="E117" s="125"/>
      <c r="F117" s="129"/>
      <c r="G117" s="125"/>
      <c r="H117" s="125"/>
      <c r="I117" s="125"/>
      <c r="J117" s="125"/>
      <c r="K117" s="125"/>
    </row>
    <row r="118" spans="4:11" s="6" customFormat="1" ht="12" customHeight="1">
      <c r="D118" s="8"/>
      <c r="E118" s="125"/>
      <c r="F118" s="129"/>
      <c r="G118" s="125"/>
      <c r="H118" s="125"/>
      <c r="I118" s="125"/>
      <c r="J118" s="125"/>
      <c r="K118" s="125"/>
    </row>
    <row r="119" spans="4:11" s="6" customFormat="1" ht="12" customHeight="1">
      <c r="D119" s="8"/>
      <c r="E119" s="125"/>
      <c r="F119" s="129"/>
      <c r="G119" s="125"/>
      <c r="H119" s="125"/>
      <c r="I119" s="125"/>
      <c r="J119" s="125"/>
      <c r="K119" s="125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sheetProtection/>
  <mergeCells count="10">
    <mergeCell ref="A8:D8"/>
    <mergeCell ref="A10:D10"/>
    <mergeCell ref="A22:D22"/>
    <mergeCell ref="A15:D15"/>
    <mergeCell ref="A11:D11"/>
    <mergeCell ref="A16:D16"/>
    <mergeCell ref="A18:D18"/>
    <mergeCell ref="A20:D20"/>
    <mergeCell ref="A13:D13"/>
    <mergeCell ref="A9:D9"/>
  </mergeCells>
  <printOptions/>
  <pageMargins left="0.5118110236220472" right="0.15748031496062992" top="0.1968503937007874" bottom="0.1968503937007874" header="0.1968503937007874" footer="0.1574803149606299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8:I63"/>
  <sheetViews>
    <sheetView tabSelected="1" zoomScalePageLayoutView="0" workbookViewId="0" topLeftCell="A26">
      <selection activeCell="C46" sqref="C46"/>
    </sheetView>
  </sheetViews>
  <sheetFormatPr defaultColWidth="9.00390625" defaultRowHeight="12.75"/>
  <cols>
    <col min="1" max="1" width="72.75390625" style="4" customWidth="1"/>
    <col min="2" max="2" width="4.875" style="4" customWidth="1"/>
    <col min="3" max="3" width="16.75390625" style="4" customWidth="1"/>
    <col min="4" max="4" width="12.75390625" style="4" hidden="1" customWidth="1"/>
    <col min="5" max="5" width="12.875" style="4" hidden="1" customWidth="1"/>
    <col min="6" max="6" width="16.625" style="4" customWidth="1"/>
    <col min="7" max="7" width="12.75390625" style="4" hidden="1" customWidth="1"/>
    <col min="8" max="8" width="4.25390625" style="40" customWidth="1"/>
    <col min="9" max="9" width="17.625" style="4" customWidth="1"/>
    <col min="10" max="10" width="9.125" style="4" customWidth="1"/>
    <col min="11" max="11" width="17.625" style="4" customWidth="1"/>
    <col min="12" max="16384" width="9.125" style="4" customWidth="1"/>
  </cols>
  <sheetData>
    <row r="1" ht="14.25"/>
    <row r="2" ht="14.25"/>
    <row r="3" ht="14.25"/>
    <row r="4" ht="14.25"/>
    <row r="5" ht="14.25"/>
    <row r="6" ht="14.25"/>
    <row r="7" ht="14.25"/>
    <row r="8" spans="1:6" ht="18.75">
      <c r="A8" s="150" t="s">
        <v>260</v>
      </c>
      <c r="B8" s="150"/>
      <c r="C8" s="150"/>
      <c r="D8" s="150"/>
      <c r="E8" s="150"/>
      <c r="F8" s="150"/>
    </row>
    <row r="9" spans="1:6" ht="14.25">
      <c r="A9" s="151" t="s">
        <v>285</v>
      </c>
      <c r="B9" s="151"/>
      <c r="C9" s="151"/>
      <c r="D9" s="151"/>
      <c r="E9" s="151"/>
      <c r="F9" s="151"/>
    </row>
    <row r="10" spans="1:6" ht="14.25">
      <c r="A10" s="151" t="str">
        <f>бб!A10</f>
        <v>по состоянию на 31 декабря 2019 года</v>
      </c>
      <c r="B10" s="151"/>
      <c r="C10" s="151"/>
      <c r="D10" s="151"/>
      <c r="E10" s="151"/>
      <c r="F10" s="151"/>
    </row>
    <row r="11" spans="1:6" ht="14.25">
      <c r="A11" s="151" t="s">
        <v>153</v>
      </c>
      <c r="B11" s="151"/>
      <c r="C11" s="151"/>
      <c r="D11" s="151"/>
      <c r="E11" s="151"/>
      <c r="F11" s="151"/>
    </row>
    <row r="12" spans="1:6" ht="14.25">
      <c r="A12" s="145"/>
      <c r="B12" s="145"/>
      <c r="C12" s="145"/>
      <c r="D12" s="145"/>
      <c r="E12" s="145"/>
      <c r="F12" s="145"/>
    </row>
    <row r="13" spans="1:6" ht="15.75">
      <c r="A13" s="149" t="s">
        <v>227</v>
      </c>
      <c r="B13" s="149"/>
      <c r="C13" s="149"/>
      <c r="D13" s="149"/>
      <c r="E13" s="149"/>
      <c r="F13" s="149"/>
    </row>
    <row r="14" spans="1:6" ht="15.75">
      <c r="A14" s="73"/>
      <c r="B14" s="73"/>
      <c r="C14" s="73"/>
      <c r="D14" s="73"/>
      <c r="E14" s="73"/>
      <c r="F14" s="76"/>
    </row>
    <row r="15" spans="1:6" ht="15.75">
      <c r="A15" s="149" t="s">
        <v>263</v>
      </c>
      <c r="B15" s="149"/>
      <c r="C15" s="149"/>
      <c r="D15" s="149"/>
      <c r="E15" s="149"/>
      <c r="F15" s="149"/>
    </row>
    <row r="16" spans="1:6" ht="15.75">
      <c r="A16" s="152" t="s">
        <v>1</v>
      </c>
      <c r="B16" s="152"/>
      <c r="C16" s="152"/>
      <c r="D16" s="152"/>
      <c r="E16" s="152"/>
      <c r="F16" s="152"/>
    </row>
    <row r="17" spans="1:6" ht="15.75">
      <c r="A17" s="73"/>
      <c r="B17" s="73"/>
      <c r="C17" s="73"/>
      <c r="D17" s="73"/>
      <c r="E17" s="73"/>
      <c r="F17" s="76"/>
    </row>
    <row r="18" spans="1:6" ht="15.75">
      <c r="A18" s="149" t="s">
        <v>228</v>
      </c>
      <c r="B18" s="149"/>
      <c r="C18" s="149"/>
      <c r="D18" s="149"/>
      <c r="E18" s="149"/>
      <c r="F18" s="149"/>
    </row>
    <row r="19" spans="1:6" ht="15.75">
      <c r="A19" s="73"/>
      <c r="B19" s="73"/>
      <c r="C19" s="73"/>
      <c r="D19" s="73"/>
      <c r="E19" s="73"/>
      <c r="F19" s="76"/>
    </row>
    <row r="20" spans="1:6" ht="15.75">
      <c r="A20" s="149" t="s">
        <v>288</v>
      </c>
      <c r="B20" s="149"/>
      <c r="C20" s="149"/>
      <c r="D20" s="149"/>
      <c r="E20" s="149"/>
      <c r="F20" s="149"/>
    </row>
    <row r="21" spans="1:7" ht="14.25">
      <c r="A21" s="146" t="s">
        <v>2</v>
      </c>
      <c r="B21" s="146"/>
      <c r="C21" s="146"/>
      <c r="D21" s="146"/>
      <c r="E21" s="146"/>
      <c r="F21" s="146"/>
      <c r="G21" s="40"/>
    </row>
    <row r="22" spans="1:9" ht="42.75">
      <c r="A22" s="9" t="s">
        <v>29</v>
      </c>
      <c r="B22" s="9" t="s">
        <v>31</v>
      </c>
      <c r="C22" s="9" t="s">
        <v>278</v>
      </c>
      <c r="D22" s="9" t="s">
        <v>279</v>
      </c>
      <c r="E22" s="9" t="s">
        <v>277</v>
      </c>
      <c r="F22" s="9" t="s">
        <v>280</v>
      </c>
      <c r="G22" s="9" t="s">
        <v>281</v>
      </c>
      <c r="H22" s="97"/>
      <c r="I22" s="40"/>
    </row>
    <row r="23" spans="1:9" ht="14.25">
      <c r="A23" s="29" t="s">
        <v>154</v>
      </c>
      <c r="B23" s="15" t="s">
        <v>3</v>
      </c>
      <c r="C23" s="115">
        <f>'[1]PL'!$Y$6</f>
        <v>48202301</v>
      </c>
      <c r="D23" s="115">
        <f>C23-E23</f>
        <v>14282986</v>
      </c>
      <c r="E23" s="115">
        <v>33919315</v>
      </c>
      <c r="F23" s="115">
        <v>51970528</v>
      </c>
      <c r="G23" s="115">
        <v>14308080</v>
      </c>
      <c r="H23" s="89"/>
      <c r="I23" s="111"/>
    </row>
    <row r="24" spans="1:9" ht="14.25">
      <c r="A24" s="29" t="s">
        <v>155</v>
      </c>
      <c r="B24" s="15" t="s">
        <v>5</v>
      </c>
      <c r="C24" s="115">
        <f>-'[1]PL'!$Y$8</f>
        <v>40865616</v>
      </c>
      <c r="D24" s="115">
        <f aca="true" t="shared" si="0" ref="D24:D41">C24-E24</f>
        <v>12057498</v>
      </c>
      <c r="E24" s="115">
        <v>28808118</v>
      </c>
      <c r="F24" s="115">
        <v>37408158</v>
      </c>
      <c r="G24" s="115">
        <v>10570769</v>
      </c>
      <c r="H24" s="89"/>
      <c r="I24" s="111"/>
    </row>
    <row r="25" spans="1:9" ht="14.25">
      <c r="A25" s="29" t="s">
        <v>195</v>
      </c>
      <c r="B25" s="15" t="s">
        <v>6</v>
      </c>
      <c r="C25" s="115">
        <f>C23-C24</f>
        <v>7336685</v>
      </c>
      <c r="D25" s="115">
        <f t="shared" si="0"/>
        <v>2225488</v>
      </c>
      <c r="E25" s="115">
        <v>5111197</v>
      </c>
      <c r="F25" s="115">
        <v>14562370</v>
      </c>
      <c r="G25" s="115">
        <v>3737311</v>
      </c>
      <c r="H25" s="89"/>
      <c r="I25" s="111"/>
    </row>
    <row r="26" spans="1:9" ht="14.25">
      <c r="A26" s="29" t="s">
        <v>156</v>
      </c>
      <c r="B26" s="15" t="s">
        <v>8</v>
      </c>
      <c r="C26" s="115">
        <f>'[1]PL'!$Y$15</f>
        <v>498809</v>
      </c>
      <c r="D26" s="115">
        <f t="shared" si="0"/>
        <v>416520</v>
      </c>
      <c r="E26" s="115">
        <v>82289</v>
      </c>
      <c r="F26" s="115">
        <v>94599</v>
      </c>
      <c r="G26" s="115">
        <v>-49437</v>
      </c>
      <c r="H26" s="89"/>
      <c r="I26" s="111"/>
    </row>
    <row r="27" spans="1:9" ht="14.25">
      <c r="A27" s="29" t="s">
        <v>276</v>
      </c>
      <c r="B27" s="15" t="s">
        <v>15</v>
      </c>
      <c r="C27" s="115">
        <f>'[1]PL'!$Y$20+'[1]PL'!$Y$21+'[1]PL'!$Y$17</f>
        <v>-1130582</v>
      </c>
      <c r="D27" s="115">
        <f t="shared" si="0"/>
        <v>-1197418</v>
      </c>
      <c r="E27" s="115">
        <v>66836</v>
      </c>
      <c r="F27" s="115">
        <v>-1316099</v>
      </c>
      <c r="G27" s="115">
        <v>-3948796</v>
      </c>
      <c r="H27" s="89"/>
      <c r="I27" s="111"/>
    </row>
    <row r="28" spans="1:9" ht="14.25">
      <c r="A28" s="29" t="s">
        <v>157</v>
      </c>
      <c r="B28" s="15" t="s">
        <v>16</v>
      </c>
      <c r="C28" s="115">
        <f>-'[1]PL'!$Y$13</f>
        <v>768443</v>
      </c>
      <c r="D28" s="115">
        <f t="shared" si="0"/>
        <v>205181</v>
      </c>
      <c r="E28" s="115">
        <v>563262</v>
      </c>
      <c r="F28" s="115">
        <v>759059</v>
      </c>
      <c r="G28" s="115">
        <v>194264</v>
      </c>
      <c r="H28" s="89"/>
      <c r="I28" s="111"/>
    </row>
    <row r="29" spans="1:9" ht="14.25">
      <c r="A29" s="29" t="s">
        <v>158</v>
      </c>
      <c r="B29" s="15" t="s">
        <v>17</v>
      </c>
      <c r="C29" s="115">
        <f>-'[1]PL'!$Y$12</f>
        <v>3519473</v>
      </c>
      <c r="D29" s="115">
        <f t="shared" si="0"/>
        <v>880774</v>
      </c>
      <c r="E29" s="115">
        <v>2638699</v>
      </c>
      <c r="F29" s="115">
        <v>4087118</v>
      </c>
      <c r="G29" s="115">
        <v>908515</v>
      </c>
      <c r="H29" s="89"/>
      <c r="I29" s="111"/>
    </row>
    <row r="30" spans="1:9" ht="14.25">
      <c r="A30" s="29" t="s">
        <v>159</v>
      </c>
      <c r="B30" s="15" t="s">
        <v>22</v>
      </c>
      <c r="C30" s="115">
        <f>'[1]SCF'!$Z$10</f>
        <v>4140731</v>
      </c>
      <c r="D30" s="115">
        <f t="shared" si="0"/>
        <v>1356071</v>
      </c>
      <c r="E30" s="115">
        <v>2784660</v>
      </c>
      <c r="F30" s="115">
        <v>2395047</v>
      </c>
      <c r="G30" s="115">
        <v>472804</v>
      </c>
      <c r="H30" s="89"/>
      <c r="I30" s="111"/>
    </row>
    <row r="31" spans="1:9" ht="14.25">
      <c r="A31" s="29" t="s">
        <v>273</v>
      </c>
      <c r="B31" s="15" t="s">
        <v>28</v>
      </c>
      <c r="C31" s="115">
        <f>-'[1]PL'!$Y$16</f>
        <v>40587</v>
      </c>
      <c r="D31" s="115">
        <f t="shared" si="0"/>
        <v>277142</v>
      </c>
      <c r="E31" s="115">
        <v>-236555</v>
      </c>
      <c r="F31" s="115">
        <v>2303631</v>
      </c>
      <c r="G31" s="115">
        <v>933717</v>
      </c>
      <c r="H31" s="89"/>
      <c r="I31" s="111"/>
    </row>
    <row r="32" spans="1:9" ht="28.5">
      <c r="A32" s="27" t="s">
        <v>160</v>
      </c>
      <c r="B32" s="15" t="s">
        <v>86</v>
      </c>
      <c r="C32" s="116"/>
      <c r="D32" s="115">
        <f t="shared" si="0"/>
        <v>0</v>
      </c>
      <c r="E32" s="116"/>
      <c r="F32" s="116"/>
      <c r="G32" s="115">
        <v>0</v>
      </c>
      <c r="H32" s="90"/>
      <c r="I32" s="111"/>
    </row>
    <row r="33" spans="1:9" ht="28.5">
      <c r="A33" s="27" t="s">
        <v>196</v>
      </c>
      <c r="B33" s="28" t="s">
        <v>134</v>
      </c>
      <c r="C33" s="117">
        <f>C25+C26+C27-C28-C29-C30-C31+C32</f>
        <v>-1764322</v>
      </c>
      <c r="D33" s="115">
        <f t="shared" si="0"/>
        <v>-1274578</v>
      </c>
      <c r="E33" s="117">
        <v>-489744</v>
      </c>
      <c r="F33" s="117">
        <v>3796015</v>
      </c>
      <c r="G33" s="117">
        <v>-2770222</v>
      </c>
      <c r="H33" s="91"/>
      <c r="I33" s="111"/>
    </row>
    <row r="34" spans="1:9" ht="14.25">
      <c r="A34" s="29" t="s">
        <v>197</v>
      </c>
      <c r="B34" s="15" t="s">
        <v>135</v>
      </c>
      <c r="C34" s="116">
        <v>0</v>
      </c>
      <c r="D34" s="115">
        <f t="shared" si="0"/>
        <v>0</v>
      </c>
      <c r="E34" s="116">
        <v>0</v>
      </c>
      <c r="F34" s="116">
        <v>0</v>
      </c>
      <c r="G34" s="115"/>
      <c r="H34" s="90"/>
      <c r="I34" s="111"/>
    </row>
    <row r="35" spans="1:9" ht="14.25">
      <c r="A35" s="29" t="s">
        <v>198</v>
      </c>
      <c r="B35" s="15" t="s">
        <v>137</v>
      </c>
      <c r="C35" s="117">
        <f>C33+C34</f>
        <v>-1764322</v>
      </c>
      <c r="D35" s="115">
        <f t="shared" si="0"/>
        <v>-1274578</v>
      </c>
      <c r="E35" s="117">
        <v>-489744</v>
      </c>
      <c r="F35" s="117">
        <v>3796015</v>
      </c>
      <c r="G35" s="117">
        <v>-2770222</v>
      </c>
      <c r="H35" s="91"/>
      <c r="I35" s="111"/>
    </row>
    <row r="36" spans="1:9" ht="14.25">
      <c r="A36" s="29" t="s">
        <v>30</v>
      </c>
      <c r="B36" s="15" t="s">
        <v>141</v>
      </c>
      <c r="C36" s="117">
        <f>-'[1]PL'!$Y$29</f>
        <v>558769</v>
      </c>
      <c r="D36" s="115">
        <f t="shared" si="0"/>
        <v>-225416</v>
      </c>
      <c r="E36" s="117">
        <v>784185</v>
      </c>
      <c r="F36" s="117">
        <v>1447931</v>
      </c>
      <c r="G36" s="115">
        <v>1247499</v>
      </c>
      <c r="H36" s="91"/>
      <c r="I36" s="111"/>
    </row>
    <row r="37" spans="1:9" ht="14.25">
      <c r="A37" s="27" t="s">
        <v>199</v>
      </c>
      <c r="B37" s="28" t="s">
        <v>142</v>
      </c>
      <c r="C37" s="117">
        <f>C35-C36</f>
        <v>-2323091</v>
      </c>
      <c r="D37" s="115">
        <f t="shared" si="0"/>
        <v>-1049162</v>
      </c>
      <c r="E37" s="117">
        <v>-1273929</v>
      </c>
      <c r="F37" s="117">
        <v>2348084</v>
      </c>
      <c r="G37" s="115">
        <v>-4017721</v>
      </c>
      <c r="H37" s="91"/>
      <c r="I37" s="111"/>
    </row>
    <row r="38" spans="1:9" ht="14.25">
      <c r="A38" s="27" t="s">
        <v>202</v>
      </c>
      <c r="B38" s="28"/>
      <c r="C38" s="116"/>
      <c r="D38" s="115">
        <f t="shared" si="0"/>
        <v>0</v>
      </c>
      <c r="E38" s="116"/>
      <c r="F38" s="116"/>
      <c r="G38" s="115">
        <v>0</v>
      </c>
      <c r="H38" s="90"/>
      <c r="I38" s="111"/>
    </row>
    <row r="39" spans="1:9" ht="14.25">
      <c r="A39" s="27" t="s">
        <v>185</v>
      </c>
      <c r="B39" s="28" t="s">
        <v>144</v>
      </c>
      <c r="C39" s="118">
        <f>C37-C40</f>
        <v>-2323091</v>
      </c>
      <c r="D39" s="115">
        <f t="shared" si="0"/>
        <v>-1049162</v>
      </c>
      <c r="E39" s="118">
        <v>-1273929</v>
      </c>
      <c r="F39" s="118">
        <v>2348084</v>
      </c>
      <c r="G39" s="115">
        <v>-4017721</v>
      </c>
      <c r="H39" s="92"/>
      <c r="I39" s="111"/>
    </row>
    <row r="40" spans="1:9" ht="14.25">
      <c r="A40" s="29" t="s">
        <v>186</v>
      </c>
      <c r="B40" s="15" t="s">
        <v>145</v>
      </c>
      <c r="C40" s="119">
        <v>0</v>
      </c>
      <c r="D40" s="115">
        <f t="shared" si="0"/>
        <v>0</v>
      </c>
      <c r="E40" s="119">
        <v>0</v>
      </c>
      <c r="F40" s="119">
        <v>0</v>
      </c>
      <c r="G40" s="115">
        <v>0</v>
      </c>
      <c r="H40" s="93"/>
      <c r="I40" s="111"/>
    </row>
    <row r="41" spans="1:9" ht="14.25">
      <c r="A41" s="29" t="s">
        <v>200</v>
      </c>
      <c r="B41" s="15" t="s">
        <v>146</v>
      </c>
      <c r="C41" s="117">
        <f>C39+C40</f>
        <v>-2323091</v>
      </c>
      <c r="D41" s="115">
        <f t="shared" si="0"/>
        <v>-1049162</v>
      </c>
      <c r="E41" s="117">
        <v>-1273929</v>
      </c>
      <c r="F41" s="117">
        <v>2348084</v>
      </c>
      <c r="G41" s="115">
        <v>-4017721</v>
      </c>
      <c r="H41" s="91"/>
      <c r="I41" s="111"/>
    </row>
    <row r="42" spans="1:9" ht="14.25">
      <c r="A42" s="29" t="s">
        <v>201</v>
      </c>
      <c r="B42" s="15" t="s">
        <v>147</v>
      </c>
      <c r="C42" s="107"/>
      <c r="D42" s="107"/>
      <c r="E42" s="107"/>
      <c r="F42" s="107"/>
      <c r="G42" s="123">
        <v>0</v>
      </c>
      <c r="H42" s="94"/>
      <c r="I42" s="111"/>
    </row>
    <row r="43" spans="1:9" ht="14.25">
      <c r="A43" s="29" t="s">
        <v>190</v>
      </c>
      <c r="B43" s="15"/>
      <c r="C43" s="107"/>
      <c r="D43" s="107"/>
      <c r="E43" s="107">
        <f>E47</f>
        <v>0</v>
      </c>
      <c r="F43" s="107"/>
      <c r="G43" s="107"/>
      <c r="H43" s="94"/>
      <c r="I43" s="111"/>
    </row>
    <row r="44" spans="1:9" ht="14.25">
      <c r="A44" s="33" t="s">
        <v>191</v>
      </c>
      <c r="B44" s="15" t="s">
        <v>148</v>
      </c>
      <c r="C44" s="107">
        <v>0</v>
      </c>
      <c r="D44" s="107"/>
      <c r="E44" s="107">
        <v>0</v>
      </c>
      <c r="F44" s="107">
        <v>0</v>
      </c>
      <c r="G44" s="123"/>
      <c r="H44" s="94"/>
      <c r="I44" s="111"/>
    </row>
    <row r="45" spans="1:9" ht="14.25">
      <c r="A45" s="33" t="s">
        <v>192</v>
      </c>
      <c r="B45" s="15" t="s">
        <v>203</v>
      </c>
      <c r="C45" s="107">
        <v>0</v>
      </c>
      <c r="D45" s="107"/>
      <c r="E45" s="107">
        <v>0</v>
      </c>
      <c r="F45" s="107">
        <v>0</v>
      </c>
      <c r="G45" s="123"/>
      <c r="H45" s="94"/>
      <c r="I45" s="111"/>
    </row>
    <row r="46" spans="1:9" ht="28.5">
      <c r="A46" s="33" t="s">
        <v>193</v>
      </c>
      <c r="B46" s="15" t="s">
        <v>204</v>
      </c>
      <c r="C46" s="107">
        <v>0</v>
      </c>
      <c r="D46" s="107"/>
      <c r="E46" s="107">
        <v>0</v>
      </c>
      <c r="F46" s="107">
        <v>0</v>
      </c>
      <c r="G46" s="123"/>
      <c r="H46" s="94"/>
      <c r="I46" s="111"/>
    </row>
    <row r="47" spans="1:9" ht="14.25">
      <c r="A47" s="33" t="s">
        <v>286</v>
      </c>
      <c r="B47" s="15" t="s">
        <v>205</v>
      </c>
      <c r="C47" s="107">
        <f>'[1]PL'!$Y$46</f>
        <v>-34061</v>
      </c>
      <c r="D47" s="107">
        <f>'[1]PL'!$Y$46</f>
        <v>-34061</v>
      </c>
      <c r="E47" s="107">
        <v>0</v>
      </c>
      <c r="F47" s="107">
        <f>'[1]PL'!$AA$46</f>
        <v>-67049</v>
      </c>
      <c r="G47" s="107">
        <f>'[1]PL'!$AA$46</f>
        <v>-67049</v>
      </c>
      <c r="H47" s="94"/>
      <c r="I47" s="111"/>
    </row>
    <row r="48" spans="1:9" ht="28.5">
      <c r="A48" s="33" t="s">
        <v>220</v>
      </c>
      <c r="B48" s="15" t="s">
        <v>206</v>
      </c>
      <c r="C48" s="107">
        <f>C47</f>
        <v>-34061</v>
      </c>
      <c r="D48" s="107">
        <f>D47</f>
        <v>-34061</v>
      </c>
      <c r="E48" s="107">
        <f>E47</f>
        <v>0</v>
      </c>
      <c r="F48" s="107">
        <f>F47</f>
        <v>-67049</v>
      </c>
      <c r="G48" s="107">
        <f>G47</f>
        <v>-67049</v>
      </c>
      <c r="H48" s="94"/>
      <c r="I48" s="111"/>
    </row>
    <row r="49" spans="1:9" ht="14.25">
      <c r="A49" s="29" t="s">
        <v>194</v>
      </c>
      <c r="B49" s="15"/>
      <c r="C49" s="107">
        <v>0</v>
      </c>
      <c r="D49" s="107"/>
      <c r="E49" s="107">
        <v>0</v>
      </c>
      <c r="F49" s="107"/>
      <c r="G49" s="123"/>
      <c r="H49" s="94"/>
      <c r="I49" s="111"/>
    </row>
    <row r="50" spans="1:9" ht="14.25">
      <c r="A50" s="29" t="s">
        <v>213</v>
      </c>
      <c r="B50" s="15" t="s">
        <v>207</v>
      </c>
      <c r="C50" s="107">
        <f>C48</f>
        <v>-34061</v>
      </c>
      <c r="D50" s="107">
        <f>D48</f>
        <v>-34061</v>
      </c>
      <c r="E50" s="107">
        <f>E48</f>
        <v>0</v>
      </c>
      <c r="F50" s="107">
        <f>F48</f>
        <v>-67049</v>
      </c>
      <c r="G50" s="107">
        <f>G48</f>
        <v>-67049</v>
      </c>
      <c r="H50" s="94"/>
      <c r="I50" s="111"/>
    </row>
    <row r="51" spans="1:9" ht="14.25">
      <c r="A51" s="29" t="s">
        <v>186</v>
      </c>
      <c r="B51" s="15" t="s">
        <v>208</v>
      </c>
      <c r="C51" s="107">
        <v>0</v>
      </c>
      <c r="D51" s="107"/>
      <c r="E51" s="107">
        <v>0</v>
      </c>
      <c r="F51" s="107">
        <v>0</v>
      </c>
      <c r="G51" s="123"/>
      <c r="H51" s="94"/>
      <c r="I51" s="111"/>
    </row>
    <row r="52" spans="1:9" ht="28.5">
      <c r="A52" s="33" t="s">
        <v>219</v>
      </c>
      <c r="B52" s="15" t="s">
        <v>209</v>
      </c>
      <c r="C52" s="120">
        <f>C41+C50</f>
        <v>-2357152</v>
      </c>
      <c r="D52" s="120">
        <f>D41+D50</f>
        <v>-1083223</v>
      </c>
      <c r="E52" s="120">
        <f>E41+E50</f>
        <v>-1273929</v>
      </c>
      <c r="F52" s="120">
        <f>F41+F50</f>
        <v>2281035</v>
      </c>
      <c r="G52" s="120">
        <f>G41+G50</f>
        <v>-4084770</v>
      </c>
      <c r="H52" s="95"/>
      <c r="I52" s="111"/>
    </row>
    <row r="53" spans="1:9" ht="14.25">
      <c r="A53" s="29" t="s">
        <v>194</v>
      </c>
      <c r="B53" s="15"/>
      <c r="C53" s="107"/>
      <c r="D53" s="107"/>
      <c r="E53" s="107"/>
      <c r="F53" s="107"/>
      <c r="G53" s="107"/>
      <c r="H53" s="94"/>
      <c r="I53" s="111"/>
    </row>
    <row r="54" spans="1:9" ht="14.25">
      <c r="A54" s="29" t="s">
        <v>214</v>
      </c>
      <c r="B54" s="15" t="s">
        <v>210</v>
      </c>
      <c r="C54" s="120">
        <f>C52</f>
        <v>-2357152</v>
      </c>
      <c r="D54" s="120">
        <f>D52</f>
        <v>-1083223</v>
      </c>
      <c r="E54" s="120">
        <f>E52</f>
        <v>-1273929</v>
      </c>
      <c r="F54" s="120">
        <f>F52</f>
        <v>2281035</v>
      </c>
      <c r="G54" s="120">
        <f>G52</f>
        <v>-4084770</v>
      </c>
      <c r="H54" s="95"/>
      <c r="I54" s="111"/>
    </row>
    <row r="55" spans="1:9" ht="14.25">
      <c r="A55" s="29" t="s">
        <v>215</v>
      </c>
      <c r="B55" s="15" t="s">
        <v>211</v>
      </c>
      <c r="C55" s="123"/>
      <c r="D55" s="107"/>
      <c r="E55" s="107"/>
      <c r="F55" s="107"/>
      <c r="G55" s="123"/>
      <c r="H55" s="94"/>
      <c r="I55" s="111"/>
    </row>
    <row r="56" spans="1:9" ht="14.25">
      <c r="A56" s="29"/>
      <c r="B56" s="15"/>
      <c r="C56" s="123"/>
      <c r="D56" s="107"/>
      <c r="E56" s="107"/>
      <c r="F56" s="107"/>
      <c r="G56" s="123"/>
      <c r="H56" s="94"/>
      <c r="I56" s="111"/>
    </row>
    <row r="57" spans="1:9" ht="14.25">
      <c r="A57" s="34" t="s">
        <v>222</v>
      </c>
      <c r="B57" s="35" t="s">
        <v>107</v>
      </c>
      <c r="C57" s="121">
        <f>(C41+C55)/166639960*1000</f>
        <v>-13.940779870566459</v>
      </c>
      <c r="D57" s="121">
        <f>(D41+D55)/166639960*1000</f>
        <v>-6.295980867974284</v>
      </c>
      <c r="E57" s="121">
        <f>(E41+E55)/166639960*1000</f>
        <v>-7.644799002592175</v>
      </c>
      <c r="F57" s="121">
        <f>(F41+F55)/166639960*1000</f>
        <v>14.090761903687447</v>
      </c>
      <c r="G57" s="121">
        <f>(G41+G55)/166639960*1000</f>
        <v>-24.11018941675214</v>
      </c>
      <c r="H57" s="96"/>
      <c r="I57" s="111"/>
    </row>
    <row r="58" ht="14.25">
      <c r="G58" s="40"/>
    </row>
    <row r="59" spans="1:6" ht="14.25">
      <c r="A59" s="23" t="str">
        <f>бб!A102</f>
        <v>Генеральный директор</v>
      </c>
      <c r="B59" s="21"/>
      <c r="C59" s="165" t="s">
        <v>272</v>
      </c>
      <c r="D59" s="24"/>
      <c r="F59" s="23"/>
    </row>
    <row r="60" spans="1:6" ht="14.25">
      <c r="A60" s="23"/>
      <c r="B60" s="21"/>
      <c r="D60" s="24"/>
      <c r="E60" s="21"/>
      <c r="F60" s="23"/>
    </row>
    <row r="61" spans="1:6" ht="14.25">
      <c r="A61" s="23" t="str">
        <f>бб!A105</f>
        <v>Главный бухгалтер                                              </v>
      </c>
      <c r="B61" s="21"/>
      <c r="D61" s="24"/>
      <c r="F61" s="23"/>
    </row>
    <row r="62" spans="1:3" ht="14.25">
      <c r="A62" s="23"/>
      <c r="C62" s="166" t="s">
        <v>270</v>
      </c>
    </row>
    <row r="63" ht="14.25">
      <c r="A63" s="6" t="s">
        <v>119</v>
      </c>
    </row>
  </sheetData>
  <sheetProtection/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rintOptions/>
  <pageMargins left="0.8661417322834646" right="0.15748031496062992" top="0" bottom="0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5:E80"/>
  <sheetViews>
    <sheetView zoomScale="84" zoomScaleNormal="84" zoomScalePageLayoutView="0" workbookViewId="0" topLeftCell="A1">
      <selection activeCell="C13" sqref="C13"/>
    </sheetView>
  </sheetViews>
  <sheetFormatPr defaultColWidth="9.00390625" defaultRowHeight="12.75"/>
  <cols>
    <col min="1" max="1" width="61.25390625" style="4" customWidth="1"/>
    <col min="2" max="2" width="11.25390625" style="4" customWidth="1"/>
    <col min="3" max="3" width="19.875" style="4" customWidth="1"/>
    <col min="4" max="4" width="18.75390625" style="32" customWidth="1"/>
    <col min="5" max="16384" width="9.125" style="4" customWidth="1"/>
  </cols>
  <sheetData>
    <row r="1" ht="14.25"/>
    <row r="2" ht="14.25"/>
    <row r="3" ht="14.25"/>
    <row r="4" ht="14.25"/>
    <row r="5" spans="1:5" ht="22.5" customHeight="1">
      <c r="A5" s="150" t="s">
        <v>287</v>
      </c>
      <c r="B5" s="150"/>
      <c r="C5" s="150"/>
      <c r="D5" s="150"/>
      <c r="E5" s="36"/>
    </row>
    <row r="6" spans="1:5" ht="14.25">
      <c r="A6" s="151" t="str">
        <f>'ф2'!A10:F10</f>
        <v>по состоянию на 31 декабря 2019 года</v>
      </c>
      <c r="B6" s="151"/>
      <c r="C6" s="151"/>
      <c r="D6" s="151"/>
      <c r="E6" s="36"/>
    </row>
    <row r="7" spans="1:5" ht="14.25">
      <c r="A7" s="151" t="s">
        <v>151</v>
      </c>
      <c r="B7" s="151"/>
      <c r="C7" s="151"/>
      <c r="D7" s="151"/>
      <c r="E7" s="36"/>
    </row>
    <row r="8" spans="1:5" ht="14.25">
      <c r="A8" s="151" t="s">
        <v>152</v>
      </c>
      <c r="B8" s="151"/>
      <c r="C8" s="151"/>
      <c r="D8" s="151"/>
      <c r="E8" s="36"/>
    </row>
    <row r="9" spans="1:4" ht="16.5" customHeight="1">
      <c r="A9" s="147" t="s">
        <v>227</v>
      </c>
      <c r="B9" s="147"/>
      <c r="C9" s="147"/>
      <c r="D9" s="147"/>
    </row>
    <row r="10" spans="1:4" ht="20.25" customHeight="1">
      <c r="A10" s="147" t="s">
        <v>263</v>
      </c>
      <c r="B10" s="147"/>
      <c r="C10" s="147"/>
      <c r="D10" s="147"/>
    </row>
    <row r="11" spans="1:4" ht="12" customHeight="1">
      <c r="A11" s="153" t="s">
        <v>174</v>
      </c>
      <c r="B11" s="154"/>
      <c r="C11" s="154"/>
      <c r="D11" s="154"/>
    </row>
    <row r="12" spans="1:4" ht="20.25" customHeight="1">
      <c r="A12" s="73" t="s">
        <v>228</v>
      </c>
      <c r="B12" s="73"/>
      <c r="C12" s="73"/>
      <c r="D12" s="76"/>
    </row>
    <row r="13" spans="1:4" ht="18.75" customHeight="1">
      <c r="A13" s="73" t="s">
        <v>229</v>
      </c>
      <c r="B13" s="73"/>
      <c r="C13" s="73"/>
      <c r="D13" s="76"/>
    </row>
    <row r="14" spans="1:4" ht="12" customHeight="1">
      <c r="A14" s="155" t="s">
        <v>175</v>
      </c>
      <c r="B14" s="155"/>
      <c r="C14" s="155"/>
      <c r="D14" s="155"/>
    </row>
    <row r="15" spans="1:4" ht="29.25" customHeight="1">
      <c r="A15" s="9" t="s">
        <v>29</v>
      </c>
      <c r="B15" s="9" t="s">
        <v>31</v>
      </c>
      <c r="C15" s="42" t="s">
        <v>278</v>
      </c>
      <c r="D15" s="42" t="s">
        <v>280</v>
      </c>
    </row>
    <row r="16" spans="1:4" s="6" customFormat="1" ht="21" customHeight="1">
      <c r="A16" s="98" t="s">
        <v>32</v>
      </c>
      <c r="B16" s="99"/>
      <c r="C16" s="99"/>
      <c r="D16" s="99"/>
    </row>
    <row r="17" spans="1:4" ht="12" customHeight="1">
      <c r="A17" s="29" t="s">
        <v>72</v>
      </c>
      <c r="B17" s="37" t="s">
        <v>3</v>
      </c>
      <c r="C17" s="136">
        <f>SUM(C19:C23)</f>
        <v>54994651</v>
      </c>
      <c r="D17" s="103">
        <f>SUM(D19:D23)</f>
        <v>60537381.52206001</v>
      </c>
    </row>
    <row r="18" spans="1:4" ht="12" customHeight="1">
      <c r="A18" s="29" t="s">
        <v>51</v>
      </c>
      <c r="B18" s="37"/>
      <c r="C18" s="136"/>
      <c r="D18" s="103"/>
    </row>
    <row r="19" spans="1:4" ht="12" customHeight="1">
      <c r="A19" s="29" t="s">
        <v>162</v>
      </c>
      <c r="B19" s="37" t="s">
        <v>4</v>
      </c>
      <c r="C19" s="137">
        <v>53789569</v>
      </c>
      <c r="D19" s="104">
        <v>59374329.32326001</v>
      </c>
    </row>
    <row r="20" spans="1:4" ht="12" customHeight="1">
      <c r="A20" s="29" t="s">
        <v>163</v>
      </c>
      <c r="B20" s="37" t="s">
        <v>33</v>
      </c>
      <c r="C20" s="136" t="s">
        <v>274</v>
      </c>
      <c r="D20" s="103" t="s">
        <v>274</v>
      </c>
    </row>
    <row r="21" spans="1:4" ht="12" customHeight="1">
      <c r="A21" s="29" t="s">
        <v>164</v>
      </c>
      <c r="B21" s="37" t="s">
        <v>34</v>
      </c>
      <c r="C21" s="136" t="s">
        <v>274</v>
      </c>
      <c r="D21" s="103" t="s">
        <v>274</v>
      </c>
    </row>
    <row r="22" spans="1:4" ht="12" customHeight="1">
      <c r="A22" s="29" t="s">
        <v>52</v>
      </c>
      <c r="B22" s="37" t="s">
        <v>35</v>
      </c>
      <c r="C22" s="136" t="s">
        <v>274</v>
      </c>
      <c r="D22" s="103" t="s">
        <v>274</v>
      </c>
    </row>
    <row r="23" spans="1:4" ht="12" customHeight="1">
      <c r="A23" s="29" t="s">
        <v>53</v>
      </c>
      <c r="B23" s="37" t="s">
        <v>36</v>
      </c>
      <c r="C23" s="136">
        <v>1205082</v>
      </c>
      <c r="D23" s="103">
        <v>1163052.1988000001</v>
      </c>
    </row>
    <row r="24" spans="1:4" ht="12" customHeight="1">
      <c r="A24" s="29" t="s">
        <v>73</v>
      </c>
      <c r="B24" s="37" t="s">
        <v>5</v>
      </c>
      <c r="C24" s="136">
        <f>SUM(C26:C31)</f>
        <v>48714997</v>
      </c>
      <c r="D24" s="103">
        <f>SUM(D26:D31)</f>
        <v>47284562.32379001</v>
      </c>
    </row>
    <row r="25" spans="1:4" ht="12" customHeight="1">
      <c r="A25" s="29" t="s">
        <v>51</v>
      </c>
      <c r="B25" s="37"/>
      <c r="C25" s="136"/>
      <c r="D25" s="103"/>
    </row>
    <row r="26" spans="1:4" ht="12" customHeight="1">
      <c r="A26" s="29" t="s">
        <v>165</v>
      </c>
      <c r="B26" s="37" t="s">
        <v>38</v>
      </c>
      <c r="C26" s="136">
        <v>29834662</v>
      </c>
      <c r="D26" s="103">
        <v>28396452.918250006</v>
      </c>
    </row>
    <row r="27" spans="1:4" ht="12" customHeight="1">
      <c r="A27" s="29" t="s">
        <v>54</v>
      </c>
      <c r="B27" s="37" t="s">
        <v>39</v>
      </c>
      <c r="C27" s="136"/>
      <c r="D27" s="103">
        <v>738</v>
      </c>
    </row>
    <row r="28" spans="1:4" ht="12" customHeight="1">
      <c r="A28" s="29" t="s">
        <v>55</v>
      </c>
      <c r="B28" s="37" t="s">
        <v>40</v>
      </c>
      <c r="C28" s="136">
        <v>7644332</v>
      </c>
      <c r="D28" s="103">
        <v>7076333.87394</v>
      </c>
    </row>
    <row r="29" spans="1:4" ht="12" customHeight="1">
      <c r="A29" s="29" t="s">
        <v>188</v>
      </c>
      <c r="B29" s="37" t="s">
        <v>41</v>
      </c>
      <c r="C29" s="136">
        <v>3818438</v>
      </c>
      <c r="D29" s="103">
        <v>2594076.06432</v>
      </c>
    </row>
    <row r="30" spans="1:4" ht="12" customHeight="1">
      <c r="A30" s="29" t="s">
        <v>166</v>
      </c>
      <c r="B30" s="37" t="s">
        <v>42</v>
      </c>
      <c r="C30" s="136">
        <v>6350837</v>
      </c>
      <c r="D30" s="103">
        <v>7002336.433</v>
      </c>
    </row>
    <row r="31" spans="1:4" ht="12" customHeight="1">
      <c r="A31" s="29" t="s">
        <v>56</v>
      </c>
      <c r="B31" s="37" t="s">
        <v>187</v>
      </c>
      <c r="C31" s="136">
        <f>85+1066643</f>
        <v>1066728</v>
      </c>
      <c r="D31" s="103">
        <v>2214625.0342800003</v>
      </c>
    </row>
    <row r="32" spans="1:4" ht="12" customHeight="1">
      <c r="A32" s="34" t="s">
        <v>167</v>
      </c>
      <c r="B32" s="38" t="s">
        <v>6</v>
      </c>
      <c r="C32" s="138">
        <f>C17-C24</f>
        <v>6279654</v>
      </c>
      <c r="D32" s="105">
        <f>D17-D24</f>
        <v>13252819.19827</v>
      </c>
    </row>
    <row r="33" spans="1:4" s="36" customFormat="1" ht="21" customHeight="1">
      <c r="A33" s="13" t="s">
        <v>43</v>
      </c>
      <c r="B33" s="13"/>
      <c r="C33" s="139"/>
      <c r="D33" s="107"/>
    </row>
    <row r="34" spans="1:4" ht="12" customHeight="1">
      <c r="A34" s="29" t="s">
        <v>74</v>
      </c>
      <c r="B34" s="37" t="s">
        <v>8</v>
      </c>
      <c r="C34" s="136">
        <f>SUM(C35:C41)</f>
        <v>4357278</v>
      </c>
      <c r="D34" s="103">
        <f>SUM(D35:D41)</f>
        <v>1533062.8899400018</v>
      </c>
    </row>
    <row r="35" spans="1:4" ht="12" customHeight="1">
      <c r="A35" s="29" t="s">
        <v>51</v>
      </c>
      <c r="B35" s="37"/>
      <c r="C35" s="136"/>
      <c r="D35" s="103"/>
    </row>
    <row r="36" spans="1:4" ht="12" customHeight="1">
      <c r="A36" s="29" t="s">
        <v>57</v>
      </c>
      <c r="B36" s="37" t="s">
        <v>9</v>
      </c>
      <c r="C36" s="136" t="s">
        <v>274</v>
      </c>
      <c r="D36" s="103" t="s">
        <v>274</v>
      </c>
    </row>
    <row r="37" spans="1:4" ht="12" customHeight="1">
      <c r="A37" s="29" t="s">
        <v>58</v>
      </c>
      <c r="B37" s="37" t="s">
        <v>10</v>
      </c>
      <c r="C37" s="136">
        <v>1160</v>
      </c>
      <c r="D37" s="103" t="s">
        <v>274</v>
      </c>
    </row>
    <row r="38" spans="1:4" ht="12" customHeight="1">
      <c r="A38" s="29" t="s">
        <v>59</v>
      </c>
      <c r="B38" s="37" t="s">
        <v>11</v>
      </c>
      <c r="C38" s="136" t="s">
        <v>274</v>
      </c>
      <c r="D38" s="103">
        <v>0</v>
      </c>
    </row>
    <row r="39" spans="1:4" ht="12" customHeight="1">
      <c r="A39" s="29" t="s">
        <v>60</v>
      </c>
      <c r="B39" s="37" t="s">
        <v>12</v>
      </c>
      <c r="C39" s="136" t="s">
        <v>274</v>
      </c>
      <c r="D39" s="103" t="s">
        <v>274</v>
      </c>
    </row>
    <row r="40" spans="1:4" ht="12" customHeight="1">
      <c r="A40" s="29" t="s">
        <v>168</v>
      </c>
      <c r="B40" s="37" t="s">
        <v>13</v>
      </c>
      <c r="C40" s="136">
        <v>900000</v>
      </c>
      <c r="D40" s="103" t="s">
        <v>274</v>
      </c>
    </row>
    <row r="41" spans="1:4" ht="12" customHeight="1">
      <c r="A41" s="29" t="s">
        <v>53</v>
      </c>
      <c r="B41" s="37" t="s">
        <v>14</v>
      </c>
      <c r="C41" s="136">
        <f>3415234+42044-C37</f>
        <v>3456118</v>
      </c>
      <c r="D41" s="103">
        <v>1533062.8899400018</v>
      </c>
    </row>
    <row r="42" spans="1:4" ht="12" customHeight="1">
      <c r="A42" s="29" t="s">
        <v>75</v>
      </c>
      <c r="B42" s="37" t="s">
        <v>15</v>
      </c>
      <c r="C42" s="136">
        <f>SUM(C44:C49)</f>
        <v>13840175</v>
      </c>
      <c r="D42" s="103">
        <f>SUM(D44:D49)</f>
        <v>11139069.387570001</v>
      </c>
    </row>
    <row r="43" spans="1:4" ht="12" customHeight="1">
      <c r="A43" s="29" t="s">
        <v>51</v>
      </c>
      <c r="B43" s="37"/>
      <c r="C43" s="136"/>
      <c r="D43" s="103"/>
    </row>
    <row r="44" spans="1:4" ht="12" customHeight="1">
      <c r="A44" s="29" t="s">
        <v>62</v>
      </c>
      <c r="B44" s="37" t="s">
        <v>44</v>
      </c>
      <c r="C44" s="136">
        <v>57293</v>
      </c>
      <c r="D44" s="103">
        <v>721482.9180000001</v>
      </c>
    </row>
    <row r="45" spans="1:4" ht="12" customHeight="1">
      <c r="A45" s="29" t="s">
        <v>61</v>
      </c>
      <c r="B45" s="37" t="s">
        <v>45</v>
      </c>
      <c r="C45" s="136">
        <v>34137</v>
      </c>
      <c r="D45" s="103">
        <v>6038</v>
      </c>
    </row>
    <row r="46" spans="1:4" ht="12" customHeight="1">
      <c r="A46" s="29" t="s">
        <v>63</v>
      </c>
      <c r="B46" s="37" t="s">
        <v>46</v>
      </c>
      <c r="C46" s="136">
        <v>6084057</v>
      </c>
      <c r="D46" s="103">
        <v>9676105.148570001</v>
      </c>
    </row>
    <row r="47" spans="1:4" ht="12" customHeight="1">
      <c r="A47" s="29" t="s">
        <v>64</v>
      </c>
      <c r="B47" s="37" t="s">
        <v>47</v>
      </c>
      <c r="C47" s="103">
        <v>0</v>
      </c>
      <c r="D47" s="103">
        <v>0</v>
      </c>
    </row>
    <row r="48" spans="1:4" ht="12" customHeight="1">
      <c r="A48" s="29" t="s">
        <v>169</v>
      </c>
      <c r="B48" s="37" t="s">
        <v>48</v>
      </c>
      <c r="C48" s="136">
        <v>4425000</v>
      </c>
      <c r="D48" s="103"/>
    </row>
    <row r="49" spans="1:4" ht="12" customHeight="1">
      <c r="A49" s="29" t="s">
        <v>65</v>
      </c>
      <c r="B49" s="37" t="s">
        <v>49</v>
      </c>
      <c r="C49" s="136">
        <v>3239688</v>
      </c>
      <c r="D49" s="103">
        <v>735443.321</v>
      </c>
    </row>
    <row r="50" spans="1:4" ht="12" customHeight="1">
      <c r="A50" s="34" t="s">
        <v>170</v>
      </c>
      <c r="B50" s="38"/>
      <c r="C50" s="134">
        <f>C34-C42</f>
        <v>-9482897</v>
      </c>
      <c r="D50" s="105">
        <f>D34-D42</f>
        <v>-9606006.49763</v>
      </c>
    </row>
    <row r="51" spans="1:4" ht="21" customHeight="1">
      <c r="A51" s="100" t="s">
        <v>50</v>
      </c>
      <c r="B51" s="23"/>
      <c r="C51" s="135"/>
      <c r="D51" s="108"/>
    </row>
    <row r="52" spans="1:4" ht="12" customHeight="1">
      <c r="A52" s="29" t="s">
        <v>72</v>
      </c>
      <c r="B52" s="37" t="s">
        <v>17</v>
      </c>
      <c r="C52" s="140">
        <f>SUM(C54:C57)</f>
        <v>38992066</v>
      </c>
      <c r="D52" s="120">
        <f>SUM(D54:D57)</f>
        <v>9354333.04355</v>
      </c>
    </row>
    <row r="53" spans="1:4" ht="12" customHeight="1">
      <c r="A53" s="29" t="s">
        <v>51</v>
      </c>
      <c r="B53" s="37"/>
      <c r="C53" s="136"/>
      <c r="D53" s="103"/>
    </row>
    <row r="54" spans="1:4" ht="12" customHeight="1">
      <c r="A54" s="29" t="s">
        <v>66</v>
      </c>
      <c r="B54" s="37" t="s">
        <v>18</v>
      </c>
      <c r="C54" s="136"/>
      <c r="D54" s="103">
        <v>1440568.4335500002</v>
      </c>
    </row>
    <row r="55" spans="1:4" ht="12" customHeight="1">
      <c r="A55" s="29" t="s">
        <v>67</v>
      </c>
      <c r="B55" s="37" t="s">
        <v>19</v>
      </c>
      <c r="C55" s="136">
        <v>38790196</v>
      </c>
      <c r="D55" s="103">
        <v>7713765</v>
      </c>
    </row>
    <row r="56" spans="1:4" ht="14.25">
      <c r="A56" s="44" t="s">
        <v>265</v>
      </c>
      <c r="B56" s="37" t="s">
        <v>20</v>
      </c>
      <c r="C56" s="136" t="s">
        <v>274</v>
      </c>
      <c r="D56" s="103" t="s">
        <v>274</v>
      </c>
    </row>
    <row r="57" spans="1:4" ht="12" customHeight="1">
      <c r="A57" s="29" t="s">
        <v>53</v>
      </c>
      <c r="B57" s="37" t="s">
        <v>21</v>
      </c>
      <c r="C57" s="136">
        <v>201870</v>
      </c>
      <c r="D57" s="103">
        <v>199999.6100000001</v>
      </c>
    </row>
    <row r="58" spans="1:4" ht="12" customHeight="1">
      <c r="A58" s="29" t="s">
        <v>76</v>
      </c>
      <c r="B58" s="37" t="s">
        <v>22</v>
      </c>
      <c r="C58" s="136">
        <f>SUM(C60:C64)</f>
        <v>35758426</v>
      </c>
      <c r="D58" s="103">
        <f>SUM(D60:D64)</f>
        <v>13303092.26485</v>
      </c>
    </row>
    <row r="59" spans="1:4" ht="12" customHeight="1">
      <c r="A59" s="29" t="s">
        <v>51</v>
      </c>
      <c r="B59" s="37"/>
      <c r="C59" s="136"/>
      <c r="D59" s="103"/>
    </row>
    <row r="60" spans="1:4" ht="12" customHeight="1">
      <c r="A60" s="29" t="s">
        <v>68</v>
      </c>
      <c r="B60" s="37" t="s">
        <v>23</v>
      </c>
      <c r="C60" s="136">
        <v>33740287</v>
      </c>
      <c r="D60" s="103">
        <v>7310852.4386599995</v>
      </c>
    </row>
    <row r="61" spans="1:4" ht="12" customHeight="1">
      <c r="A61" s="29" t="s">
        <v>266</v>
      </c>
      <c r="B61" s="37" t="s">
        <v>24</v>
      </c>
      <c r="C61" s="136" t="s">
        <v>274</v>
      </c>
      <c r="D61" s="103" t="s">
        <v>274</v>
      </c>
    </row>
    <row r="62" spans="1:4" ht="12" customHeight="1">
      <c r="A62" s="29" t="s">
        <v>69</v>
      </c>
      <c r="B62" s="37" t="s">
        <v>25</v>
      </c>
      <c r="C62" s="136">
        <v>1466001</v>
      </c>
      <c r="D62" s="103">
        <v>3728452.5</v>
      </c>
    </row>
    <row r="63" spans="1:4" ht="12" customHeight="1">
      <c r="A63" s="29" t="s">
        <v>188</v>
      </c>
      <c r="B63" s="37" t="s">
        <v>26</v>
      </c>
      <c r="C63" s="136">
        <v>0</v>
      </c>
      <c r="D63" s="103">
        <v>0</v>
      </c>
    </row>
    <row r="64" spans="1:4" ht="12" customHeight="1">
      <c r="A64" s="29" t="s">
        <v>53</v>
      </c>
      <c r="B64" s="37" t="s">
        <v>189</v>
      </c>
      <c r="C64" s="136">
        <v>552138</v>
      </c>
      <c r="D64" s="103">
        <v>2263787.3261900004</v>
      </c>
    </row>
    <row r="65" spans="1:4" ht="12" customHeight="1">
      <c r="A65" s="34" t="s">
        <v>171</v>
      </c>
      <c r="B65" s="38" t="s">
        <v>28</v>
      </c>
      <c r="C65" s="138">
        <f>C52-C58</f>
        <v>3233640</v>
      </c>
      <c r="D65" s="105">
        <f>D52-D58</f>
        <v>-3948759.2213000003</v>
      </c>
    </row>
    <row r="66" spans="1:4" ht="12" customHeight="1">
      <c r="A66" s="30" t="s">
        <v>70</v>
      </c>
      <c r="B66" s="39"/>
      <c r="C66" s="109">
        <f>C32+C50+C65</f>
        <v>30397</v>
      </c>
      <c r="D66" s="109">
        <f>D32+D50+D65</f>
        <v>-301946.5206599999</v>
      </c>
    </row>
    <row r="67" spans="1:4" ht="12" customHeight="1">
      <c r="A67" s="34" t="s">
        <v>71</v>
      </c>
      <c r="B67" s="38"/>
      <c r="C67" s="105"/>
      <c r="D67" s="88"/>
    </row>
    <row r="68" spans="1:4" ht="12" customHeight="1">
      <c r="A68" s="29" t="s">
        <v>172</v>
      </c>
      <c r="B68" s="37"/>
      <c r="C68" s="54">
        <f>бб!D27</f>
        <v>395812</v>
      </c>
      <c r="D68" s="54">
        <v>697759</v>
      </c>
    </row>
    <row r="69" spans="1:4" ht="12" customHeight="1">
      <c r="A69" s="34" t="s">
        <v>173</v>
      </c>
      <c r="B69" s="38"/>
      <c r="C69" s="55">
        <f>C68+C66</f>
        <v>426209</v>
      </c>
      <c r="D69" s="55">
        <f>D68+D66</f>
        <v>395812.4793400001</v>
      </c>
    </row>
    <row r="70" spans="1:4" ht="12" customHeight="1">
      <c r="A70" s="40"/>
      <c r="B70" s="41"/>
      <c r="C70" s="87"/>
      <c r="D70" s="87"/>
    </row>
    <row r="71" spans="1:4" ht="12" customHeight="1">
      <c r="A71" s="23" t="str">
        <f>бб!A102</f>
        <v>Генеральный директор</v>
      </c>
      <c r="B71" s="21"/>
      <c r="C71" s="156" t="str">
        <f>бб!D102</f>
        <v>О.В.Перфилов</v>
      </c>
      <c r="D71" s="156"/>
    </row>
    <row r="72" spans="1:4" ht="12" customHeight="1">
      <c r="A72" s="23"/>
      <c r="B72" s="21"/>
      <c r="C72" s="21"/>
      <c r="D72" s="24"/>
    </row>
    <row r="73" spans="1:4" ht="12" customHeight="1">
      <c r="A73" s="23" t="str">
        <f>бб!A105</f>
        <v>Главный бухгалтер                                              </v>
      </c>
      <c r="B73" s="21"/>
      <c r="C73" s="156" t="s">
        <v>270</v>
      </c>
      <c r="D73" s="156"/>
    </row>
    <row r="77" ht="14.25">
      <c r="C77" s="32"/>
    </row>
    <row r="79" ht="14.25">
      <c r="C79" s="114"/>
    </row>
    <row r="80" ht="14.25">
      <c r="C80" s="114"/>
    </row>
  </sheetData>
  <sheetProtection/>
  <mergeCells count="10">
    <mergeCell ref="A11:D11"/>
    <mergeCell ref="A14:D14"/>
    <mergeCell ref="C71:D71"/>
    <mergeCell ref="C73:D73"/>
    <mergeCell ref="A5:D5"/>
    <mergeCell ref="A8:D8"/>
    <mergeCell ref="A9:D9"/>
    <mergeCell ref="A10:D10"/>
    <mergeCell ref="A7:D7"/>
    <mergeCell ref="A6:D6"/>
  </mergeCells>
  <printOptions/>
  <pageMargins left="0.4724409448818898" right="0" top="0" bottom="0" header="0.1968503937007874" footer="0.196850393700787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9:Q60"/>
  <sheetViews>
    <sheetView zoomScalePageLayoutView="0" workbookViewId="0" topLeftCell="A10">
      <selection activeCell="A11" sqref="A11:I11"/>
    </sheetView>
  </sheetViews>
  <sheetFormatPr defaultColWidth="9.00390625" defaultRowHeight="12.75"/>
  <cols>
    <col min="1" max="1" width="34.625" style="45" customWidth="1"/>
    <col min="2" max="2" width="6.375" style="45" bestFit="1" customWidth="1"/>
    <col min="3" max="3" width="11.375" style="45" customWidth="1"/>
    <col min="4" max="4" width="10.25390625" style="45" bestFit="1" customWidth="1"/>
    <col min="5" max="5" width="11.125" style="45" bestFit="1" customWidth="1"/>
    <col min="6" max="6" width="11.25390625" style="45" customWidth="1"/>
    <col min="7" max="7" width="10.875" style="45" customWidth="1"/>
    <col min="8" max="8" width="10.125" style="45" customWidth="1"/>
    <col min="9" max="9" width="11.125" style="45" bestFit="1" customWidth="1"/>
    <col min="10" max="10" width="10.25390625" style="45" customWidth="1"/>
    <col min="11" max="11" width="10.375" style="45" bestFit="1" customWidth="1"/>
    <col min="12" max="12" width="9.25390625" style="45" bestFit="1" customWidth="1"/>
    <col min="13" max="13" width="14.25390625" style="45" customWidth="1"/>
    <col min="14" max="14" width="11.00390625" style="45" customWidth="1"/>
    <col min="15" max="15" width="10.25390625" style="45" bestFit="1" customWidth="1"/>
    <col min="16" max="16" width="11.875" style="45" hidden="1" customWidth="1"/>
    <col min="17" max="16384" width="9.125" style="45" customWidth="1"/>
  </cols>
  <sheetData>
    <row r="1" ht="12.75"/>
    <row r="2" ht="12.75"/>
    <row r="3" ht="12.75"/>
    <row r="4" ht="12.75"/>
    <row r="5" ht="12.75"/>
    <row r="6" ht="12.75"/>
    <row r="7" ht="12.75"/>
    <row r="8" ht="15" customHeight="1"/>
    <row r="9" spans="1:10" s="47" customFormat="1" ht="19.5">
      <c r="A9" s="150" t="s">
        <v>259</v>
      </c>
      <c r="B9" s="150"/>
      <c r="C9" s="150"/>
      <c r="D9" s="150"/>
      <c r="E9" s="150"/>
      <c r="F9" s="150"/>
      <c r="G9" s="150"/>
      <c r="H9" s="150"/>
      <c r="I9" s="150"/>
      <c r="J9" s="46"/>
    </row>
    <row r="10" spans="1:10" s="47" customFormat="1" ht="19.5">
      <c r="A10" s="145" t="str">
        <f>'ф2'!A9</f>
        <v>консолидированный неаудированный</v>
      </c>
      <c r="B10" s="145"/>
      <c r="C10" s="145"/>
      <c r="D10" s="145"/>
      <c r="E10" s="145"/>
      <c r="F10" s="145"/>
      <c r="G10" s="145"/>
      <c r="H10" s="145"/>
      <c r="I10" s="145"/>
      <c r="J10" s="46"/>
    </row>
    <row r="11" spans="1:10" s="47" customFormat="1" ht="19.5">
      <c r="A11" s="151" t="str">
        <f>бб!A10</f>
        <v>по состоянию на 31 декабря 2019 года</v>
      </c>
      <c r="B11" s="151"/>
      <c r="C11" s="151"/>
      <c r="D11" s="151"/>
      <c r="E11" s="151"/>
      <c r="F11" s="151"/>
      <c r="G11" s="151"/>
      <c r="H11" s="151"/>
      <c r="I11" s="151"/>
      <c r="J11" s="46"/>
    </row>
    <row r="12" spans="1:10" s="47" customFormat="1" ht="20.25">
      <c r="A12" s="151" t="s">
        <v>149</v>
      </c>
      <c r="B12" s="151"/>
      <c r="C12" s="151"/>
      <c r="D12" s="151"/>
      <c r="E12" s="151"/>
      <c r="F12" s="151"/>
      <c r="G12" s="151"/>
      <c r="H12" s="151"/>
      <c r="I12" s="151"/>
      <c r="J12" s="48"/>
    </row>
    <row r="13" spans="1:11" s="50" customFormat="1" ht="15.75">
      <c r="A13" s="6" t="s">
        <v>230</v>
      </c>
      <c r="B13" s="23"/>
      <c r="C13" s="23"/>
      <c r="D13" s="23"/>
      <c r="E13" s="23"/>
      <c r="F13" s="23"/>
      <c r="G13" s="23"/>
      <c r="H13" s="23"/>
      <c r="I13" s="23"/>
      <c r="J13" s="1"/>
      <c r="K13" s="56"/>
    </row>
    <row r="14" spans="1:11" s="50" customFormat="1" ht="15.75">
      <c r="A14" s="6" t="s">
        <v>264</v>
      </c>
      <c r="B14" s="6"/>
      <c r="C14" s="6"/>
      <c r="D14" s="6"/>
      <c r="E14" s="6"/>
      <c r="F14" s="6"/>
      <c r="G14" s="6"/>
      <c r="H14" s="6"/>
      <c r="I14" s="6"/>
      <c r="J14" s="1"/>
      <c r="K14" s="56"/>
    </row>
    <row r="15" spans="1:11" s="50" customFormat="1" ht="15.75">
      <c r="A15" s="164" t="s">
        <v>1</v>
      </c>
      <c r="B15" s="164"/>
      <c r="C15" s="164"/>
      <c r="D15" s="164"/>
      <c r="E15" s="164"/>
      <c r="F15" s="164"/>
      <c r="G15" s="164"/>
      <c r="H15" s="164"/>
      <c r="I15" s="164"/>
      <c r="J15" s="1"/>
      <c r="K15" s="56"/>
    </row>
    <row r="16" spans="1:11" s="50" customFormat="1" ht="15.75">
      <c r="A16" s="6" t="s">
        <v>231</v>
      </c>
      <c r="B16" s="6"/>
      <c r="C16" s="6"/>
      <c r="D16" s="6"/>
      <c r="E16" s="6"/>
      <c r="F16" s="6"/>
      <c r="G16" s="6"/>
      <c r="H16" s="6"/>
      <c r="I16" s="6"/>
      <c r="J16" s="1"/>
      <c r="K16" s="56"/>
    </row>
    <row r="17" spans="1:11" s="50" customFormat="1" ht="15.75">
      <c r="A17" s="6" t="s">
        <v>232</v>
      </c>
      <c r="B17" s="6"/>
      <c r="C17" s="6"/>
      <c r="D17" s="6"/>
      <c r="E17" s="6"/>
      <c r="F17" s="6"/>
      <c r="G17" s="6"/>
      <c r="H17" s="6"/>
      <c r="I17" s="6"/>
      <c r="J17" s="1"/>
      <c r="K17" s="56"/>
    </row>
    <row r="18" spans="1:11" s="49" customFormat="1" ht="13.5">
      <c r="A18" s="80"/>
      <c r="B18" s="80"/>
      <c r="C18" s="81"/>
      <c r="D18" s="81"/>
      <c r="E18" s="75"/>
      <c r="F18" s="75"/>
      <c r="G18" s="75"/>
      <c r="H18" s="75"/>
      <c r="I18" s="75"/>
      <c r="J18" s="57"/>
      <c r="K18" s="57"/>
    </row>
    <row r="19" spans="1:10" s="49" customFormat="1" ht="13.5">
      <c r="A19" s="160" t="s">
        <v>150</v>
      </c>
      <c r="B19" s="160"/>
      <c r="C19" s="160"/>
      <c r="D19" s="160"/>
      <c r="E19" s="160"/>
      <c r="F19" s="160"/>
      <c r="G19" s="160"/>
      <c r="H19" s="160"/>
      <c r="I19" s="160"/>
      <c r="J19" s="2"/>
    </row>
    <row r="20" spans="1:9" ht="12.75" customHeight="1">
      <c r="A20" s="162"/>
      <c r="B20" s="163" t="s">
        <v>121</v>
      </c>
      <c r="C20" s="161" t="s">
        <v>122</v>
      </c>
      <c r="D20" s="161"/>
      <c r="E20" s="162"/>
      <c r="F20" s="162"/>
      <c r="G20" s="162"/>
      <c r="H20" s="162" t="s">
        <v>77</v>
      </c>
      <c r="I20" s="162" t="s">
        <v>116</v>
      </c>
    </row>
    <row r="21" spans="1:9" ht="38.25">
      <c r="A21" s="162"/>
      <c r="B21" s="162"/>
      <c r="C21" s="59" t="s">
        <v>112</v>
      </c>
      <c r="D21" s="59" t="s">
        <v>178</v>
      </c>
      <c r="E21" s="59" t="s">
        <v>115</v>
      </c>
      <c r="F21" s="58" t="s">
        <v>123</v>
      </c>
      <c r="G21" s="58" t="s">
        <v>124</v>
      </c>
      <c r="H21" s="162"/>
      <c r="I21" s="162"/>
    </row>
    <row r="22" spans="1:9" ht="12.75">
      <c r="A22" s="60">
        <v>1</v>
      </c>
      <c r="B22" s="60">
        <v>2</v>
      </c>
      <c r="C22" s="60">
        <v>3</v>
      </c>
      <c r="D22" s="60">
        <v>4</v>
      </c>
      <c r="E22" s="60">
        <v>5</v>
      </c>
      <c r="F22" s="60">
        <v>6</v>
      </c>
      <c r="G22" s="60">
        <v>7</v>
      </c>
      <c r="H22" s="60">
        <v>8</v>
      </c>
      <c r="I22" s="60">
        <v>9</v>
      </c>
    </row>
    <row r="23" spans="1:9" ht="12.75">
      <c r="A23" s="61" t="s">
        <v>181</v>
      </c>
      <c r="B23" s="62" t="s">
        <v>3</v>
      </c>
      <c r="C23" s="63">
        <v>16663996</v>
      </c>
      <c r="D23" s="63">
        <v>1188176</v>
      </c>
      <c r="E23" s="63">
        <f>E25</f>
        <v>21987354</v>
      </c>
      <c r="F23" s="63">
        <f>F25</f>
        <v>31992978</v>
      </c>
      <c r="G23" s="63">
        <f>SUM(C23:F23)</f>
        <v>71832504</v>
      </c>
      <c r="H23" s="63">
        <v>0</v>
      </c>
      <c r="I23" s="63">
        <f>G23</f>
        <v>71832504</v>
      </c>
    </row>
    <row r="24" spans="1:9" ht="12.75">
      <c r="A24" s="64" t="s">
        <v>180</v>
      </c>
      <c r="B24" s="62" t="s">
        <v>5</v>
      </c>
      <c r="C24" s="63">
        <v>0</v>
      </c>
      <c r="D24" s="63">
        <v>0</v>
      </c>
      <c r="E24" s="63">
        <v>0</v>
      </c>
      <c r="F24" s="65">
        <v>0</v>
      </c>
      <c r="G24" s="63">
        <f>SUM(C24:F24)</f>
        <v>0</v>
      </c>
      <c r="H24" s="65">
        <v>0</v>
      </c>
      <c r="I24" s="63">
        <f>G24</f>
        <v>0</v>
      </c>
    </row>
    <row r="25" spans="1:9" ht="12.75">
      <c r="A25" s="61" t="s">
        <v>125</v>
      </c>
      <c r="B25" s="62" t="s">
        <v>6</v>
      </c>
      <c r="C25" s="63">
        <f>C23</f>
        <v>16663996</v>
      </c>
      <c r="D25" s="63">
        <v>1188176</v>
      </c>
      <c r="E25" s="63">
        <v>21987354</v>
      </c>
      <c r="F25" s="63">
        <v>31992978</v>
      </c>
      <c r="G25" s="63">
        <f>SUM(C25:F25)</f>
        <v>71832504</v>
      </c>
      <c r="H25" s="63">
        <v>0</v>
      </c>
      <c r="I25" s="63">
        <f>G25</f>
        <v>71832504</v>
      </c>
    </row>
    <row r="26" spans="1:9" ht="25.5">
      <c r="A26" s="64" t="s">
        <v>126</v>
      </c>
      <c r="B26" s="62" t="s">
        <v>7</v>
      </c>
      <c r="C26" s="63">
        <v>0</v>
      </c>
      <c r="D26" s="63">
        <v>0</v>
      </c>
      <c r="E26" s="101">
        <v>-1128796</v>
      </c>
      <c r="F26" s="101">
        <f>-E26</f>
        <v>1128796</v>
      </c>
      <c r="G26" s="63">
        <f>SUM(C26:F26)</f>
        <v>0</v>
      </c>
      <c r="H26" s="65">
        <v>0</v>
      </c>
      <c r="I26" s="63">
        <f>G26</f>
        <v>0</v>
      </c>
    </row>
    <row r="27" spans="1:9" ht="25.5">
      <c r="A27" s="64" t="s">
        <v>271</v>
      </c>
      <c r="B27" s="62" t="s">
        <v>102</v>
      </c>
      <c r="C27" s="63">
        <v>0</v>
      </c>
      <c r="D27" s="63">
        <v>0</v>
      </c>
      <c r="E27" s="101">
        <f>'ф2'!C47</f>
        <v>-34061</v>
      </c>
      <c r="F27" s="101">
        <f>'[1]CSCE'!$M$322+'[1]CSCE'!$M$59</f>
        <v>-1149590</v>
      </c>
      <c r="G27" s="101">
        <f>SUM(C27:F27)</f>
        <v>-1183651</v>
      </c>
      <c r="H27" s="65">
        <v>0</v>
      </c>
      <c r="I27" s="101">
        <f>G27</f>
        <v>-1183651</v>
      </c>
    </row>
    <row r="28" spans="1:9" ht="25.5">
      <c r="A28" s="64" t="s">
        <v>127</v>
      </c>
      <c r="B28" s="62" t="s">
        <v>103</v>
      </c>
      <c r="C28" s="63">
        <v>0</v>
      </c>
      <c r="D28" s="63">
        <v>0</v>
      </c>
      <c r="E28" s="63">
        <v>0</v>
      </c>
      <c r="F28" s="65">
        <v>0</v>
      </c>
      <c r="G28" s="65">
        <v>0</v>
      </c>
      <c r="H28" s="65">
        <v>0</v>
      </c>
      <c r="I28" s="101">
        <v>0</v>
      </c>
    </row>
    <row r="29" spans="1:9" ht="38.25">
      <c r="A29" s="64" t="s">
        <v>128</v>
      </c>
      <c r="B29" s="62" t="s">
        <v>8</v>
      </c>
      <c r="C29" s="63">
        <v>0</v>
      </c>
      <c r="D29" s="63">
        <v>0</v>
      </c>
      <c r="E29" s="101">
        <f>SUM(E26:E28)</f>
        <v>-1162857</v>
      </c>
      <c r="F29" s="101">
        <f>SUM(F26:F28)</f>
        <v>-20794</v>
      </c>
      <c r="G29" s="101">
        <f>SUM(G26:G28)</f>
        <v>-1183651</v>
      </c>
      <c r="H29" s="63">
        <f>SUM(H26:H28)</f>
        <v>0</v>
      </c>
      <c r="I29" s="101">
        <f>SUM(I26:I28)</f>
        <v>-1183651</v>
      </c>
    </row>
    <row r="30" spans="1:9" ht="12.75">
      <c r="A30" s="64" t="s">
        <v>77</v>
      </c>
      <c r="B30" s="62"/>
      <c r="C30" s="63">
        <v>0</v>
      </c>
      <c r="D30" s="63">
        <v>0</v>
      </c>
      <c r="E30" s="63">
        <v>0</v>
      </c>
      <c r="F30" s="63">
        <v>0</v>
      </c>
      <c r="G30" s="65">
        <v>0</v>
      </c>
      <c r="H30" s="63">
        <v>0</v>
      </c>
      <c r="I30" s="65">
        <v>0</v>
      </c>
    </row>
    <row r="31" spans="1:9" ht="12.75">
      <c r="A31" s="64" t="s">
        <v>129</v>
      </c>
      <c r="B31" s="62" t="s">
        <v>15</v>
      </c>
      <c r="C31" s="63">
        <v>0</v>
      </c>
      <c r="D31" s="63">
        <v>0</v>
      </c>
      <c r="E31" s="101"/>
      <c r="F31" s="101">
        <f>'ф2'!C41</f>
        <v>-2323091</v>
      </c>
      <c r="G31" s="101">
        <f>SUM(C31:F31)</f>
        <v>-2323091</v>
      </c>
      <c r="H31" s="65">
        <v>0</v>
      </c>
      <c r="I31" s="101">
        <f>G31+H31</f>
        <v>-2323091</v>
      </c>
    </row>
    <row r="32" spans="1:9" ht="25.5">
      <c r="A32" s="64" t="s">
        <v>130</v>
      </c>
      <c r="B32" s="62" t="s">
        <v>16</v>
      </c>
      <c r="C32" s="63">
        <v>0</v>
      </c>
      <c r="D32" s="63">
        <v>0</v>
      </c>
      <c r="E32" s="101">
        <f>E29+E31</f>
        <v>-1162857</v>
      </c>
      <c r="F32" s="101">
        <f>F29+F31</f>
        <v>-2343885</v>
      </c>
      <c r="G32" s="101">
        <f>G29+G31</f>
        <v>-3506742</v>
      </c>
      <c r="H32" s="63">
        <f>H29+H31</f>
        <v>0</v>
      </c>
      <c r="I32" s="101">
        <f>I29+I31</f>
        <v>-3506742</v>
      </c>
    </row>
    <row r="33" spans="1:9" ht="12.75">
      <c r="A33" s="64" t="s">
        <v>131</v>
      </c>
      <c r="B33" s="62" t="s">
        <v>17</v>
      </c>
      <c r="C33" s="63">
        <v>0</v>
      </c>
      <c r="D33" s="63">
        <v>0</v>
      </c>
      <c r="E33" s="63">
        <v>0</v>
      </c>
      <c r="F33" s="101">
        <v>-1174042</v>
      </c>
      <c r="G33" s="101">
        <f>SUM(C33:F33)</f>
        <v>-1174042</v>
      </c>
      <c r="H33" s="65">
        <v>0</v>
      </c>
      <c r="I33" s="101">
        <f>G33+H33</f>
        <v>-1174042</v>
      </c>
    </row>
    <row r="34" spans="1:9" ht="12.75">
      <c r="A34" s="64" t="s">
        <v>132</v>
      </c>
      <c r="B34" s="62" t="s">
        <v>22</v>
      </c>
      <c r="C34" s="63">
        <v>0</v>
      </c>
      <c r="D34" s="63">
        <v>0</v>
      </c>
      <c r="E34" s="63">
        <v>0</v>
      </c>
      <c r="F34" s="66">
        <v>0</v>
      </c>
      <c r="G34" s="65">
        <f>SUM(C34:F34)</f>
        <v>0</v>
      </c>
      <c r="H34" s="66">
        <v>0</v>
      </c>
      <c r="I34" s="65">
        <f>G34+H34</f>
        <v>0</v>
      </c>
    </row>
    <row r="35" spans="1:9" ht="25.5">
      <c r="A35" s="64" t="s">
        <v>133</v>
      </c>
      <c r="B35" s="62" t="s">
        <v>28</v>
      </c>
      <c r="C35" s="63">
        <v>0</v>
      </c>
      <c r="D35" s="63">
        <v>0</v>
      </c>
      <c r="E35" s="63">
        <v>0</v>
      </c>
      <c r="F35" s="66">
        <v>0</v>
      </c>
      <c r="G35" s="65">
        <f>SUM(C35:F35)</f>
        <v>0</v>
      </c>
      <c r="H35" s="65">
        <v>0</v>
      </c>
      <c r="I35" s="65">
        <f>G35+H35</f>
        <v>0</v>
      </c>
    </row>
    <row r="36" spans="1:9" ht="25.5">
      <c r="A36" s="64" t="s">
        <v>283</v>
      </c>
      <c r="B36" s="62" t="s">
        <v>86</v>
      </c>
      <c r="C36" s="63">
        <f aca="true" t="shared" si="0" ref="C36:I36">C25+C32+C33+C34-C35</f>
        <v>16663996</v>
      </c>
      <c r="D36" s="63">
        <f t="shared" si="0"/>
        <v>1188176</v>
      </c>
      <c r="E36" s="63">
        <f t="shared" si="0"/>
        <v>20824497</v>
      </c>
      <c r="F36" s="63">
        <f t="shared" si="0"/>
        <v>28475051</v>
      </c>
      <c r="G36" s="63">
        <f t="shared" si="0"/>
        <v>67151720</v>
      </c>
      <c r="H36" s="63">
        <f t="shared" si="0"/>
        <v>0</v>
      </c>
      <c r="I36" s="63">
        <f t="shared" si="0"/>
        <v>67151720</v>
      </c>
    </row>
    <row r="37" spans="1:17" ht="12.75">
      <c r="A37" s="67"/>
      <c r="B37" s="158"/>
      <c r="C37" s="158"/>
      <c r="D37" s="158"/>
      <c r="E37" s="158"/>
      <c r="F37" s="158"/>
      <c r="G37" s="158"/>
      <c r="H37" s="158"/>
      <c r="I37" s="159"/>
      <c r="K37" s="51">
        <f>бб!C87-'ф4'!C36</f>
        <v>0</v>
      </c>
      <c r="L37" s="51">
        <f>бб!C88-'ф4'!D36</f>
        <v>0</v>
      </c>
      <c r="M37" s="86">
        <f>бб!C91-'ф4'!E36</f>
        <v>0</v>
      </c>
      <c r="N37" s="51">
        <f>бб!C92-'ф4'!F36</f>
        <v>0</v>
      </c>
      <c r="O37" s="51">
        <f>бб!C93-'ф4'!H36</f>
        <v>0</v>
      </c>
      <c r="P37" s="51">
        <f>бб!C94-'ф4'!I36</f>
        <v>0</v>
      </c>
      <c r="Q37" s="52"/>
    </row>
    <row r="38" spans="1:9" ht="12.75">
      <c r="A38" s="64" t="s">
        <v>182</v>
      </c>
      <c r="B38" s="62" t="s">
        <v>134</v>
      </c>
      <c r="C38" s="63">
        <v>16663996</v>
      </c>
      <c r="D38" s="63">
        <v>1188176</v>
      </c>
      <c r="E38" s="63">
        <v>23226465</v>
      </c>
      <c r="F38" s="63">
        <v>32345817</v>
      </c>
      <c r="G38" s="63">
        <f>SUM(C38:F38)</f>
        <v>73424454</v>
      </c>
      <c r="H38" s="63">
        <f>H40</f>
        <v>0</v>
      </c>
      <c r="I38" s="63">
        <f>G38</f>
        <v>73424454</v>
      </c>
    </row>
    <row r="39" spans="1:9" ht="12.75">
      <c r="A39" s="64" t="s">
        <v>221</v>
      </c>
      <c r="B39" s="62" t="s">
        <v>135</v>
      </c>
      <c r="C39" s="63">
        <v>0</v>
      </c>
      <c r="D39" s="63">
        <v>0</v>
      </c>
      <c r="E39" s="101"/>
      <c r="F39" s="101">
        <v>-1356574</v>
      </c>
      <c r="G39" s="101">
        <f>SUM(C39:F39)</f>
        <v>-1356574</v>
      </c>
      <c r="H39" s="65">
        <v>0</v>
      </c>
      <c r="I39" s="101">
        <f>G39</f>
        <v>-1356574</v>
      </c>
    </row>
    <row r="40" spans="1:9" ht="25.5">
      <c r="A40" s="64" t="s">
        <v>136</v>
      </c>
      <c r="B40" s="62" t="s">
        <v>137</v>
      </c>
      <c r="C40" s="63">
        <f>SUM(C38:C39)</f>
        <v>16663996</v>
      </c>
      <c r="D40" s="63">
        <f aca="true" t="shared" si="1" ref="D40:I40">SUM(D38:D39)</f>
        <v>1188176</v>
      </c>
      <c r="E40" s="63">
        <f>SUM(E38:E39)</f>
        <v>23226465</v>
      </c>
      <c r="F40" s="63">
        <f>SUM(F38:F39)</f>
        <v>30989243</v>
      </c>
      <c r="G40" s="63">
        <f t="shared" si="1"/>
        <v>72067880</v>
      </c>
      <c r="H40" s="65">
        <v>0</v>
      </c>
      <c r="I40" s="63">
        <f t="shared" si="1"/>
        <v>72067880</v>
      </c>
    </row>
    <row r="41" spans="1:9" ht="12.75">
      <c r="A41" s="64" t="s">
        <v>126</v>
      </c>
      <c r="B41" s="62" t="s">
        <v>138</v>
      </c>
      <c r="C41" s="63">
        <v>0</v>
      </c>
      <c r="D41" s="63">
        <v>0</v>
      </c>
      <c r="E41" s="101">
        <v>-1172062</v>
      </c>
      <c r="F41" s="101">
        <f>-E41</f>
        <v>1172062</v>
      </c>
      <c r="G41" s="65">
        <v>0</v>
      </c>
      <c r="H41" s="65">
        <v>0</v>
      </c>
      <c r="I41" s="65">
        <v>0</v>
      </c>
    </row>
    <row r="42" spans="1:9" ht="12.75" hidden="1">
      <c r="A42" s="63">
        <v>0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5">
        <v>0</v>
      </c>
      <c r="H42" s="65">
        <v>0</v>
      </c>
      <c r="I42" s="65">
        <v>0</v>
      </c>
    </row>
    <row r="43" spans="1:9" ht="25.5">
      <c r="A43" s="64" t="s">
        <v>127</v>
      </c>
      <c r="B43" s="62" t="s">
        <v>139</v>
      </c>
      <c r="C43" s="63">
        <v>0</v>
      </c>
      <c r="D43" s="63">
        <v>0</v>
      </c>
      <c r="E43" s="63">
        <v>0</v>
      </c>
      <c r="F43" s="65">
        <v>0</v>
      </c>
      <c r="G43" s="65">
        <v>0</v>
      </c>
      <c r="H43" s="65">
        <v>0</v>
      </c>
      <c r="I43" s="65">
        <v>0</v>
      </c>
    </row>
    <row r="44" spans="1:9" ht="12.75">
      <c r="A44" s="64" t="s">
        <v>271</v>
      </c>
      <c r="B44" s="62"/>
      <c r="C44" s="63">
        <v>0</v>
      </c>
      <c r="D44" s="63">
        <v>0</v>
      </c>
      <c r="E44" s="101">
        <f>'ф2'!F50</f>
        <v>-67049</v>
      </c>
      <c r="F44" s="101">
        <f>'[1]CSCE'!$M$30</f>
        <v>-231410</v>
      </c>
      <c r="G44" s="102">
        <f>SUM(E44:F44)</f>
        <v>-298459</v>
      </c>
      <c r="H44" s="63">
        <v>0</v>
      </c>
      <c r="I44" s="110">
        <f>G44</f>
        <v>-298459</v>
      </c>
    </row>
    <row r="45" spans="1:9" ht="38.25">
      <c r="A45" s="64" t="s">
        <v>140</v>
      </c>
      <c r="B45" s="62" t="s">
        <v>141</v>
      </c>
      <c r="C45" s="63">
        <v>0</v>
      </c>
      <c r="D45" s="63">
        <v>0</v>
      </c>
      <c r="E45" s="101">
        <f>E41+E44</f>
        <v>-1239111</v>
      </c>
      <c r="F45" s="101">
        <f>F41+F44</f>
        <v>940652</v>
      </c>
      <c r="G45" s="101">
        <f>G41+G44</f>
        <v>-298459</v>
      </c>
      <c r="H45" s="63">
        <v>0</v>
      </c>
      <c r="I45" s="110">
        <f>G45</f>
        <v>-298459</v>
      </c>
    </row>
    <row r="46" spans="1:9" ht="12.75">
      <c r="A46" s="64" t="s">
        <v>129</v>
      </c>
      <c r="B46" s="62" t="s">
        <v>142</v>
      </c>
      <c r="C46" s="63">
        <v>0</v>
      </c>
      <c r="D46" s="63">
        <v>0</v>
      </c>
      <c r="E46" s="101"/>
      <c r="F46" s="101">
        <f>'ф2'!F48</f>
        <v>-67049</v>
      </c>
      <c r="G46" s="101">
        <f>SUM(C46:F46)</f>
        <v>-67049</v>
      </c>
      <c r="H46" s="101">
        <v>0</v>
      </c>
      <c r="I46" s="101">
        <f>G46+H46</f>
        <v>-67049</v>
      </c>
    </row>
    <row r="47" spans="1:9" ht="25.5">
      <c r="A47" s="64" t="s">
        <v>143</v>
      </c>
      <c r="B47" s="62" t="s">
        <v>144</v>
      </c>
      <c r="C47" s="63">
        <v>0</v>
      </c>
      <c r="D47" s="63">
        <v>0</v>
      </c>
      <c r="E47" s="101">
        <f>E45+E46</f>
        <v>-1239111</v>
      </c>
      <c r="F47" s="101">
        <f>F45+F46</f>
        <v>873603</v>
      </c>
      <c r="G47" s="101">
        <f>G45+G46</f>
        <v>-365508</v>
      </c>
      <c r="H47" s="101">
        <f>H45+H46</f>
        <v>0</v>
      </c>
      <c r="I47" s="101">
        <f>I45+I46</f>
        <v>-365508</v>
      </c>
    </row>
    <row r="48" spans="1:9" ht="12.75">
      <c r="A48" s="64" t="s">
        <v>131</v>
      </c>
      <c r="B48" s="62" t="s">
        <v>145</v>
      </c>
      <c r="C48" s="63">
        <v>0</v>
      </c>
      <c r="D48" s="63">
        <v>0</v>
      </c>
      <c r="E48" s="63">
        <v>0</v>
      </c>
      <c r="F48" s="101">
        <v>-2285001</v>
      </c>
      <c r="G48" s="101">
        <f>SUM(C48:F48)</f>
        <v>-2285001</v>
      </c>
      <c r="H48" s="65">
        <v>0</v>
      </c>
      <c r="I48" s="110">
        <f>G48+H48</f>
        <v>-2285001</v>
      </c>
    </row>
    <row r="49" spans="1:9" ht="12.75">
      <c r="A49" s="64" t="s">
        <v>132</v>
      </c>
      <c r="B49" s="62" t="s">
        <v>146</v>
      </c>
      <c r="C49" s="63">
        <v>0</v>
      </c>
      <c r="D49" s="63">
        <v>0</v>
      </c>
      <c r="E49" s="63">
        <v>0</v>
      </c>
      <c r="F49" s="66">
        <v>0</v>
      </c>
      <c r="G49" s="65">
        <f>SUM(C49:F49)</f>
        <v>0</v>
      </c>
      <c r="H49" s="66">
        <v>0</v>
      </c>
      <c r="I49" s="65">
        <f>G49+H49</f>
        <v>0</v>
      </c>
    </row>
    <row r="50" spans="1:9" ht="25.5">
      <c r="A50" s="64" t="s">
        <v>133</v>
      </c>
      <c r="B50" s="62" t="s">
        <v>147</v>
      </c>
      <c r="C50" s="63">
        <v>0</v>
      </c>
      <c r="D50" s="63">
        <v>0</v>
      </c>
      <c r="E50" s="63">
        <v>0</v>
      </c>
      <c r="F50" s="66">
        <v>0</v>
      </c>
      <c r="G50" s="65">
        <f>SUM(C50:F50)</f>
        <v>0</v>
      </c>
      <c r="H50" s="65">
        <v>0</v>
      </c>
      <c r="I50" s="65">
        <f>G50+H50</f>
        <v>0</v>
      </c>
    </row>
    <row r="51" spans="1:16" ht="25.5">
      <c r="A51" s="64" t="s">
        <v>282</v>
      </c>
      <c r="B51" s="62" t="s">
        <v>148</v>
      </c>
      <c r="C51" s="63">
        <f aca="true" t="shared" si="2" ref="C51:I51">C40+C47+C48+C49-C50</f>
        <v>16663996</v>
      </c>
      <c r="D51" s="63">
        <f t="shared" si="2"/>
        <v>1188176</v>
      </c>
      <c r="E51" s="63">
        <f t="shared" si="2"/>
        <v>21987354</v>
      </c>
      <c r="F51" s="63">
        <f>F40+F47+F48+F49-F50</f>
        <v>29577845</v>
      </c>
      <c r="G51" s="63">
        <f t="shared" si="2"/>
        <v>69417371</v>
      </c>
      <c r="H51" s="63">
        <f t="shared" si="2"/>
        <v>0</v>
      </c>
      <c r="I51" s="63">
        <f t="shared" si="2"/>
        <v>69417371</v>
      </c>
      <c r="K51" s="53"/>
      <c r="L51" s="53"/>
      <c r="M51" s="53"/>
      <c r="N51" s="53"/>
      <c r="O51" s="53"/>
      <c r="P51" s="53">
        <f>бб!D94-'ф4'!I51</f>
        <v>2415133</v>
      </c>
    </row>
    <row r="52" spans="1:15" ht="12.75">
      <c r="A52" s="71"/>
      <c r="B52" s="75"/>
      <c r="C52" s="75"/>
      <c r="D52" s="75"/>
      <c r="E52" s="75"/>
      <c r="F52" s="75"/>
      <c r="G52" s="75"/>
      <c r="H52" s="75"/>
      <c r="I52" s="75"/>
      <c r="K52" s="53"/>
      <c r="L52" s="53"/>
      <c r="M52" s="53"/>
      <c r="N52" s="53"/>
      <c r="O52" s="53"/>
    </row>
    <row r="53" spans="1:9" ht="12.75">
      <c r="A53" s="71" t="str">
        <f>бб!A102</f>
        <v>Генеральный директор</v>
      </c>
      <c r="B53" s="70"/>
      <c r="C53" s="70"/>
      <c r="D53" s="75"/>
      <c r="E53" s="75"/>
      <c r="F53" s="75"/>
      <c r="G53" s="75"/>
      <c r="H53" s="72" t="str">
        <f>бб!D102</f>
        <v>О.В.Перфилов</v>
      </c>
      <c r="I53" s="75"/>
    </row>
    <row r="54" spans="1:9" ht="12.75">
      <c r="A54" s="71"/>
      <c r="B54" s="70"/>
      <c r="C54" s="70"/>
      <c r="D54" s="72"/>
      <c r="E54" s="157"/>
      <c r="F54" s="157"/>
      <c r="G54" s="75"/>
      <c r="H54" s="75"/>
      <c r="I54" s="75"/>
    </row>
    <row r="55" spans="1:9" ht="12.75">
      <c r="A55" s="71"/>
      <c r="B55" s="70"/>
      <c r="C55" s="70"/>
      <c r="D55" s="72"/>
      <c r="E55" s="75"/>
      <c r="F55" s="75"/>
      <c r="G55" s="75"/>
      <c r="H55" s="75"/>
      <c r="I55" s="75"/>
    </row>
    <row r="56" spans="1:9" ht="12.75">
      <c r="A56" s="71" t="str">
        <f>бб!A105</f>
        <v>Главный бухгалтер                                              </v>
      </c>
      <c r="B56" s="70"/>
      <c r="C56" s="70"/>
      <c r="D56" s="75"/>
      <c r="E56" s="71"/>
      <c r="F56" s="71"/>
      <c r="G56" s="75"/>
      <c r="H56" s="72" t="str">
        <f>бб!D105</f>
        <v>С.Н.Беликова</v>
      </c>
      <c r="I56" s="75"/>
    </row>
    <row r="57" spans="1:9" ht="12.75">
      <c r="A57" s="75"/>
      <c r="B57" s="75"/>
      <c r="C57" s="75"/>
      <c r="D57" s="75"/>
      <c r="E57" s="75"/>
      <c r="F57" s="75"/>
      <c r="G57" s="75"/>
      <c r="H57" s="75"/>
      <c r="I57" s="75"/>
    </row>
    <row r="58" spans="1:9" ht="12.75">
      <c r="A58" s="68" t="s">
        <v>119</v>
      </c>
      <c r="B58" s="75"/>
      <c r="C58" s="75"/>
      <c r="D58" s="75"/>
      <c r="E58" s="75"/>
      <c r="F58" s="75"/>
      <c r="G58" s="75"/>
      <c r="H58" s="75"/>
      <c r="I58" s="75"/>
    </row>
    <row r="59" spans="1:9" ht="12.75">
      <c r="A59" s="75"/>
      <c r="B59" s="75"/>
      <c r="C59" s="75"/>
      <c r="D59" s="75"/>
      <c r="E59" s="75"/>
      <c r="F59" s="75"/>
      <c r="G59" s="75"/>
      <c r="H59" s="75"/>
      <c r="I59" s="75"/>
    </row>
    <row r="60" spans="1:9" ht="12.75">
      <c r="A60" s="75"/>
      <c r="B60" s="75"/>
      <c r="C60" s="75"/>
      <c r="D60" s="75"/>
      <c r="E60" s="75"/>
      <c r="F60" s="75"/>
      <c r="G60" s="75"/>
      <c r="H60" s="75"/>
      <c r="I60" s="75"/>
    </row>
  </sheetData>
  <sheetProtection/>
  <mergeCells count="13">
    <mergeCell ref="A9:I9"/>
    <mergeCell ref="A12:I12"/>
    <mergeCell ref="A15:I15"/>
    <mergeCell ref="A10:I10"/>
    <mergeCell ref="A11:I11"/>
    <mergeCell ref="E54:F54"/>
    <mergeCell ref="B37:I37"/>
    <mergeCell ref="A19:I19"/>
    <mergeCell ref="C20:G20"/>
    <mergeCell ref="A20:A21"/>
    <mergeCell ref="B20:B21"/>
    <mergeCell ref="H20:H21"/>
    <mergeCell ref="I20:I21"/>
  </mergeCells>
  <printOptions/>
  <pageMargins left="0" right="0" top="0" bottom="0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Гераскина Ирина Николаевна</cp:lastModifiedBy>
  <cp:lastPrinted>2020-06-25T10:20:19Z</cp:lastPrinted>
  <dcterms:created xsi:type="dcterms:W3CDTF">2007-05-04T07:43:23Z</dcterms:created>
  <dcterms:modified xsi:type="dcterms:W3CDTF">2020-06-26T05:57:07Z</dcterms:modified>
  <cp:category/>
  <cp:version/>
  <cp:contentType/>
  <cp:contentStatus/>
</cp:coreProperties>
</file>