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585" yWindow="795" windowWidth="13995" windowHeight="11685" activeTab="1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comments4.xml><?xml version="1.0" encoding="utf-8"?>
<comments xmlns="http://schemas.openxmlformats.org/spreadsheetml/2006/main">
  <authors>
    <author>Denisenko-E</author>
  </authors>
  <commentList>
    <comment ref="F33" authorId="0">
      <text>
        <r>
          <rPr>
            <b/>
            <sz val="8"/>
            <rFont val="Tahoma"/>
            <family val="2"/>
          </rPr>
          <t>Denisenko-E:</t>
        </r>
        <r>
          <rPr>
            <sz val="8"/>
            <rFont val="Tahoma"/>
            <family val="2"/>
          </rPr>
          <t xml:space="preserve">
-1 564 185 ПЭ</t>
        </r>
      </text>
    </comment>
  </commentList>
</comments>
</file>

<file path=xl/sharedStrings.xml><?xml version="1.0" encoding="utf-8"?>
<sst xmlns="http://schemas.openxmlformats.org/spreadsheetml/2006/main" count="425" uniqueCount="288">
  <si>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</si>
  <si>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</si>
  <si>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</si>
  <si>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</si>
  <si>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</si>
  <si>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</si>
  <si>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</si>
  <si>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</si>
  <si>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</si>
  <si>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</si>
  <si>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</si>
  <si>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</si>
  <si>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</si>
  <si>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</si>
  <si>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</si>
  <si>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</si>
  <si>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</si>
  <si>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</si>
  <si>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</si>
  <si>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</si>
  <si>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</si>
  <si>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</si>
  <si>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</si>
  <si>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</si>
  <si>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</si>
  <si>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</si>
  <si>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</si>
  <si>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</si>
  <si>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</si>
  <si>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</si>
  <si>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</si>
  <si>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</si>
  <si>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</si>
  <si>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</si>
  <si>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</si>
  <si>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</si>
  <si>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</si>
  <si>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</si>
  <si>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</si>
  <si>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</si>
  <si>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</si>
  <si>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</si>
  <si>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</si>
  <si>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</si>
  <si>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</si>
  <si>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</si>
  <si>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</si>
  <si>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</si>
  <si>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</si>
  <si>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</si>
  <si>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</si>
  <si>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</si>
  <si>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</si>
  <si>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</si>
  <si>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</si>
  <si>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</si>
  <si>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</si>
  <si>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</si>
  <si>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</si>
  <si>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</si>
  <si>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</si>
  <si>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</si>
  <si>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</si>
  <si>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</si>
  <si>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</si>
  <si>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</si>
  <si>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</si>
  <si>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</si>
  <si>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</si>
  <si>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</si>
  <si>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</si>
  <si>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</si>
  <si>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</si>
  <si>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</si>
  <si>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</si>
  <si>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</si>
  <si>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</si>
  <si>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</si>
  <si>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</si>
  <si>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</si>
  <si>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</si>
  <si>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</si>
  <si>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</si>
  <si>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</si>
  <si>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</si>
  <si>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</si>
  <si>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</si>
  <si>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</si>
  <si>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</si>
  <si>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</si>
  <si>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</si>
  <si>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</si>
  <si>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</si>
  <si>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</si>
  <si>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</si>
  <si>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</si>
  <si>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</si>
  <si>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</si>
  <si>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</si>
  <si>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</si>
  <si>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</si>
  <si>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</si>
  <si>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</si>
  <si>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</si>
  <si>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</si>
  <si>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</si>
  <si>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</si>
  <si>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</si>
  <si>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</si>
  <si>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</si>
  <si>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</si>
  <si>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</si>
  <si>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</si>
  <si>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</si>
  <si>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</si>
  <si>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</si>
  <si>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</si>
  <si>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</si>
  <si>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</si>
  <si>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</si>
  <si>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</si>
  <si>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</si>
  <si>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</si>
  <si>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</si>
  <si>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</si>
  <si>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</si>
  <si>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</si>
  <si>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</si>
  <si>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</si>
  <si>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</si>
  <si>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</si>
  <si>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</si>
  <si>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</si>
  <si>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</si>
  <si>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</si>
  <si>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</si>
  <si>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</si>
  <si>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</si>
  <si>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</si>
  <si>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</si>
  <si>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</si>
  <si>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</si>
  <si>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</si>
  <si>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</si>
  <si>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</si>
  <si>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</si>
  <si>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</si>
  <si>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</si>
  <si>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</si>
  <si>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</si>
  <si>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</si>
  <si>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</si>
  <si>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</si>
  <si>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</si>
  <si>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</si>
  <si>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</si>
  <si>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</si>
  <si>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</si>
  <si>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</si>
  <si>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</si>
  <si>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</si>
  <si>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</si>
  <si>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</si>
  <si>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</si>
  <si>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</si>
  <si>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</si>
  <si>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</si>
  <si>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</si>
  <si>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</si>
  <si>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</si>
  <si>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</si>
  <si>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</si>
  <si>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</si>
  <si>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</si>
  <si>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</si>
  <si>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</si>
  <si>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</si>
  <si>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Дополнительный оплаченный капитал</t>
  </si>
  <si>
    <t>Доп.оплач. капитал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</si>
  <si>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</si>
  <si>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</si>
  <si>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</si>
  <si>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</si>
  <si>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</si>
  <si>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</si>
  <si>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</si>
  <si>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</si>
  <si>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</si>
  <si>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</si>
  <si>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</si>
  <si>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</si>
  <si>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</si>
  <si>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</si>
  <si>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</si>
  <si>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</si>
  <si>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</si>
  <si>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</si>
  <si>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</si>
  <si>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</si>
  <si>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</si>
  <si>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</si>
  <si>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</si>
  <si>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</si>
  <si>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</si>
  <si>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</si>
  <si>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</si>
  <si>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</si>
  <si>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</si>
  <si>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</si>
  <si>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</si>
  <si>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</si>
  <si>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</si>
  <si>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</si>
  <si>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</si>
  <si>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</si>
  <si>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</si>
  <si>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</si>
  <si>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</si>
  <si>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</si>
  <si>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</si>
  <si>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</si>
  <si>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</si>
  <si>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</si>
  <si>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</si>
  <si>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</si>
  <si>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</si>
  <si>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</si>
  <si>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</si>
  <si>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</si>
  <si>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</si>
  <si>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</si>
  <si>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</si>
  <si>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</si>
  <si>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</si>
  <si>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</si>
  <si>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</si>
  <si>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</si>
  <si>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</si>
  <si>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</si>
  <si>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</si>
  <si>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</si>
  <si>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</si>
  <si>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</si>
  <si>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</si>
  <si>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</si>
  <si>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</si>
  <si>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</si>
  <si>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</si>
  <si>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</si>
  <si>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</si>
  <si>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</si>
  <si>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</si>
  <si>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</si>
  <si>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</si>
  <si>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</si>
  <si>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</si>
  <si>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</si>
  <si>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</si>
  <si>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</si>
  <si>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</si>
  <si>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</si>
  <si>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</si>
  <si>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</si>
  <si>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</si>
  <si>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</si>
  <si>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</si>
  <si>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</si>
  <si>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</si>
  <si>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</si>
  <si>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</si>
  <si>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</si>
  <si>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</si>
  <si>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</si>
  <si>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</si>
  <si>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</si>
  <si>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</si>
  <si>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</si>
  <si>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</si>
  <si>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>консолидированный</t>
  </si>
  <si>
    <t>Отчет о движении денежных средств (консолидированный)</t>
  </si>
  <si>
    <t xml:space="preserve"> За 1 полугодие 2018г.</t>
  </si>
  <si>
    <t xml:space="preserve"> За 1 квартал 2019г.</t>
  </si>
  <si>
    <t xml:space="preserve"> За 1 полугодие 2019г.</t>
  </si>
  <si>
    <t>по состоянию на 30 июня 2019 года</t>
  </si>
  <si>
    <t>В  том числе  2 кв 2018г.</t>
  </si>
  <si>
    <t>Сальдо на 30 июня отчетного года (стр.060-стр.070+стр.080-стр.090)</t>
  </si>
  <si>
    <t>Сальдо на 30 июня предыдущего года (стр.160-стр.170+стр.180-стр.190)</t>
  </si>
  <si>
    <t>В  том числе  2 кв 2019г.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</si>
</sst>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0.0%"/>
  </numFmts>
  <fonts count="60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7" fillId="0" borderId="11" xfId="0" applyNumberFormat="1" applyFont="1" applyBorder="1" applyAlignment="1">
      <alignment horizontal="right" vertical="center" shrinkToFit="1"/>
    </xf>
    <xf numFmtId="169" fontId="7" fillId="0" borderId="1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9" fontId="15" fillId="0" borderId="15" xfId="61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center"/>
    </xf>
    <xf numFmtId="169" fontId="15" fillId="0" borderId="15" xfId="61" applyNumberFormat="1" applyFont="1" applyFill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169" fontId="15" fillId="0" borderId="15" xfId="0" applyNumberFormat="1" applyFont="1" applyBorder="1" applyAlignment="1">
      <alignment horizontal="right" vertical="center" shrinkToFit="1"/>
    </xf>
    <xf numFmtId="169" fontId="15" fillId="0" borderId="15" xfId="61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69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169" fontId="17" fillId="0" borderId="0" xfId="0" applyNumberFormat="1" applyFont="1" applyAlignment="1">
      <alignment vertical="center"/>
    </xf>
    <xf numFmtId="169" fontId="7" fillId="0" borderId="11" xfId="0" applyNumberFormat="1" applyFont="1" applyFill="1" applyBorder="1" applyAlignment="1">
      <alignment horizontal="right" vertical="center" shrinkToFit="1"/>
    </xf>
    <xf numFmtId="169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169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69" fontId="7" fillId="0" borderId="17" xfId="0" applyNumberFormat="1" applyFont="1" applyBorder="1" applyAlignment="1" applyProtection="1">
      <alignment horizontal="right" vertical="center" shrinkToFit="1"/>
      <protection locked="0"/>
    </xf>
    <xf numFmtId="169" fontId="7" fillId="0" borderId="17" xfId="0" applyNumberFormat="1" applyFont="1" applyBorder="1" applyAlignment="1" applyProtection="1">
      <alignment vertical="center"/>
      <protection locked="0"/>
    </xf>
    <xf numFmtId="169" fontId="7" fillId="0" borderId="17" xfId="0" applyNumberFormat="1" applyFont="1" applyBorder="1" applyAlignment="1" applyProtection="1">
      <alignment vertical="center" shrinkToFit="1"/>
      <protection locked="0"/>
    </xf>
    <xf numFmtId="169" fontId="7" fillId="0" borderId="17" xfId="0" applyNumberFormat="1" applyFont="1" applyBorder="1" applyAlignment="1" applyProtection="1">
      <alignment horizontal="left" vertical="center" shrinkToFit="1"/>
      <protection locked="0"/>
    </xf>
    <xf numFmtId="169" fontId="7" fillId="0" borderId="17" xfId="0" applyNumberFormat="1" applyFont="1" applyBorder="1" applyAlignment="1" applyProtection="1">
      <alignment horizontal="left" vertical="center"/>
      <protection locked="0"/>
    </xf>
    <xf numFmtId="169" fontId="7" fillId="0" borderId="17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 shrinkToFit="1"/>
    </xf>
    <xf numFmtId="171" fontId="7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7" fontId="15" fillId="0" borderId="15" xfId="61" applyNumberFormat="1" applyFont="1" applyFill="1" applyBorder="1" applyAlignment="1">
      <alignment horizontal="right" vertical="center" shrinkToFit="1"/>
    </xf>
    <xf numFmtId="177" fontId="15" fillId="0" borderId="15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horizontal="right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184" fontId="7" fillId="0" borderId="14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horizontal="right" vertical="center" shrinkToFit="1"/>
    </xf>
    <xf numFmtId="184" fontId="15" fillId="0" borderId="15" xfId="0" applyNumberFormat="1" applyFont="1" applyBorder="1" applyAlignment="1">
      <alignment horizontal="right" vertical="center" shrinkToFit="1"/>
    </xf>
    <xf numFmtId="176" fontId="7" fillId="0" borderId="0" xfId="61" applyNumberFormat="1" applyFont="1" applyBorder="1" applyAlignment="1">
      <alignment/>
    </xf>
    <xf numFmtId="169" fontId="58" fillId="0" borderId="0" xfId="0" applyNumberFormat="1" applyFont="1" applyBorder="1" applyAlignment="1">
      <alignment/>
    </xf>
    <xf numFmtId="169" fontId="7" fillId="33" borderId="11" xfId="0" applyNumberFormat="1" applyFont="1" applyFill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Alignment="1">
      <alignment/>
    </xf>
    <xf numFmtId="184" fontId="7" fillId="0" borderId="11" xfId="0" applyNumberFormat="1" applyFont="1" applyBorder="1" applyAlignment="1" applyProtection="1">
      <alignment horizontal="right" vertical="center" shrinkToFit="1"/>
      <protection locked="0"/>
    </xf>
    <xf numFmtId="184" fontId="7" fillId="0" borderId="11" xfId="0" applyNumberFormat="1" applyFont="1" applyBorder="1" applyAlignment="1" applyProtection="1">
      <alignment vertical="center"/>
      <protection locked="0"/>
    </xf>
    <xf numFmtId="184" fontId="7" fillId="0" borderId="11" xfId="0" applyNumberFormat="1" applyFont="1" applyBorder="1" applyAlignment="1" applyProtection="1">
      <alignment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/>
      <protection locked="0"/>
    </xf>
    <xf numFmtId="184" fontId="7" fillId="0" borderId="11" xfId="0" applyNumberFormat="1" applyFont="1" applyBorder="1" applyAlignment="1">
      <alignment vertical="center" shrinkToFit="1"/>
    </xf>
    <xf numFmtId="188" fontId="7" fillId="0" borderId="14" xfId="0" applyNumberFormat="1" applyFont="1" applyBorder="1" applyAlignment="1">
      <alignment vertical="center" shrinkToFit="1"/>
    </xf>
    <xf numFmtId="169" fontId="7" fillId="0" borderId="0" xfId="0" applyNumberFormat="1" applyFont="1" applyBorder="1" applyAlignment="1">
      <alignment horizontal="center" vertical="center"/>
    </xf>
    <xf numFmtId="176" fontId="7" fillId="0" borderId="11" xfId="61" applyNumberFormat="1" applyFont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left" vertical="center" shrinkToFit="1"/>
      <protection locked="0"/>
    </xf>
    <xf numFmtId="4" fontId="7" fillId="0" borderId="14" xfId="61" applyNumberFormat="1" applyFont="1" applyBorder="1" applyAlignment="1">
      <alignment vertical="center" shrinkToFit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169" fontId="59" fillId="0" borderId="0" xfId="0" applyNumberFormat="1" applyFont="1" applyAlignment="1">
      <alignment vertical="center"/>
    </xf>
    <xf numFmtId="189" fontId="59" fillId="0" borderId="0" xfId="58" applyNumberFormat="1" applyFont="1" applyAlignment="1">
      <alignment/>
    </xf>
    <xf numFmtId="189" fontId="59" fillId="0" borderId="0" xfId="58" applyNumberFormat="1" applyFont="1" applyAlignment="1">
      <alignment vertical="center"/>
    </xf>
    <xf numFmtId="189" fontId="59" fillId="0" borderId="0" xfId="58" applyNumberFormat="1" applyFont="1" applyAlignment="1">
      <alignment horizontal="center" vertical="center" wrapText="1"/>
    </xf>
    <xf numFmtId="10" fontId="59" fillId="0" borderId="0" xfId="58" applyNumberFormat="1" applyFont="1" applyAlignment="1">
      <alignment vertical="center"/>
    </xf>
    <xf numFmtId="169" fontId="15" fillId="0" borderId="0" xfId="0" applyNumberFormat="1" applyFont="1" applyAlignment="1">
      <alignment vertical="center"/>
    </xf>
    <xf numFmtId="169" fontId="58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1200150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5</xdr:col>
      <xdr:colOff>104775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6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895350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3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57150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4%20&#1082;&#1074;&#1072;&#1088;&#1090;&#1072;&#1083;%202018\28301%20FS%20in%20excel%20%2012%20&#1084;&#1077;&#1089;.2018%20Group%20Templ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4%20&#1082;&#1074;&#1072;&#1088;&#1090;&#1072;&#1083;%202018\&#1041;&#1059;&#1061;%20&#1041;&#1040;&#1051;&#1040;&#1053;&#1057;%20&#1079;&#1072;%2012%20&#1084;&#1077;&#1089;.%202018%20&#1075;%20%20(&#1050;&#1054;&#1053;&#1057;&#1054;&#1051;)%20&#1055;&#1069;-&#1062;&#1040;&#1058;&#1069;&#1050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9\2%20&#1082;&#1074;&#1072;&#1088;&#1090;&#1072;&#1083;\28301%20FS%20in%20excel%20%202%20&#1082;&#1074;&#1072;&#1088;&#1090;&#1072;&#1083;%202019%20Group%20Template%20-%20&#1087;&#1086;%20&#1092;&#1086;&#1088;&#1084;&#1072;&#1090;&#1091;%20&#1062;&#1040;&#1069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9\2%20&#1082;&#1074;&#1072;&#1088;&#1090;&#1072;&#1083;\&#1041;&#1059;&#1061;%20&#1041;&#1040;&#1051;&#1040;&#1053;&#1057;%20&#1079;&#1072;%202%20&#1082;&#1074;&#1072;&#1088;&#1090;&#1072;&#1083;%202019%20&#1075;%20%20(&#1050;&#1054;&#1053;&#1057;&#1054;&#1051;)%20&#1055;&#1069;-&#1062;&#1040;&#1058;&#1069;&#1050;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2%20&#1082;&#1074;&#1072;&#1088;&#1090;&#1072;&#1083;%202018\&#1041;&#1059;&#1061;%20&#1041;&#1040;&#1051;&#1040;&#1053;&#1057;%20&#1079;&#1072;%202%20&#1082;&#1074;&#1072;&#1088;&#1090;&#1072;&#1083;%202018%20&#1075;%20%20(&#1050;&#1054;&#1053;&#1057;&#1054;&#1051;)%20&#1055;&#1069;-&#1062;&#1040;&#1058;&#1069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4%20&#1082;&#1074;&#1072;&#1088;&#1090;&#1072;&#1083;%202018\28301%20FS%20in%20excel%20%2012%20&#1084;&#1077;&#1089;.2018%20Group%20Template%20-%20&#1087;&#1086;%20&#1092;&#1086;&#1088;&#1084;&#1072;&#1090;&#1091;%20&#1062;&#1040;&#1069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2%20&#1082;&#1074;&#1072;&#1088;&#1090;&#1072;&#1083;%202018\28301%20FS%20in%20excel%20%202%20&#1082;&#1074;%202018%20Group%20Templat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9\1%20&#1082;&#1074;&#1072;&#1088;&#1090;&#1072;&#1083;\&#1041;&#1059;&#1061;%20&#1041;&#1040;&#1051;&#1040;&#1053;&#1057;%20&#1079;&#1072;%201%20&#1082;&#1074;&#1072;&#1088;&#1090;&#1072;&#1083;%202019%20&#1075;%20%20(&#1050;&#1054;&#1053;&#1057;&#1054;&#1051;)%20&#1055;&#1069;-&#1062;&#1040;&#1058;&#1069;&#1050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SCE"/>
      <sheetName val="CFS"/>
      <sheetName val="CFS working"/>
      <sheetName val="5"/>
      <sheetName val="4"/>
      <sheetName val="6"/>
      <sheetName val="НМА"/>
      <sheetName val="9"/>
      <sheetName val="8"/>
      <sheetName val="10"/>
      <sheetName val="11"/>
      <sheetName val="12"/>
      <sheetName val="13"/>
      <sheetName val="14"/>
      <sheetName val="15"/>
      <sheetName val="16.1"/>
      <sheetName val="16"/>
      <sheetName val="Finance Lease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курсовая"/>
      <sheetName val="29"/>
      <sheetName val="чистые убытки от обесценения"/>
      <sheetName val="30"/>
      <sheetName val="RP"/>
      <sheetName val="RP Support"/>
      <sheetName val="Note Lines"/>
      <sheetName val="FS Lines"/>
      <sheetName val="38"/>
      <sheetName val="Лист1"/>
      <sheetName val="28301 FS in excel  12 мес"/>
    </sheetNames>
    <sheetDataSet>
      <sheetData sheetId="0">
        <row r="6">
          <cell r="X6">
            <v>126890292</v>
          </cell>
        </row>
        <row r="7">
          <cell r="X7">
            <v>1687141</v>
          </cell>
        </row>
        <row r="8">
          <cell r="X8">
            <v>531958</v>
          </cell>
        </row>
        <row r="9">
          <cell r="X9">
            <v>466719</v>
          </cell>
        </row>
        <row r="10">
          <cell r="X10">
            <v>84159</v>
          </cell>
        </row>
        <row r="11">
          <cell r="X11">
            <v>4417584</v>
          </cell>
        </row>
        <row r="12">
          <cell r="X12">
            <v>1590377</v>
          </cell>
        </row>
        <row r="19">
          <cell r="X19">
            <v>2413556</v>
          </cell>
        </row>
        <row r="20">
          <cell r="X20">
            <v>5066418</v>
          </cell>
        </row>
        <row r="21">
          <cell r="X21">
            <v>492690</v>
          </cell>
        </row>
        <row r="22">
          <cell r="X22">
            <v>443637</v>
          </cell>
        </row>
        <row r="23">
          <cell r="X23">
            <v>1356302</v>
          </cell>
        </row>
        <row r="24">
          <cell r="X24">
            <v>18560</v>
          </cell>
        </row>
        <row r="25">
          <cell r="X25">
            <v>395812</v>
          </cell>
        </row>
        <row r="39">
          <cell r="X39">
            <v>21987354</v>
          </cell>
        </row>
        <row r="40">
          <cell r="X40">
            <v>31992978</v>
          </cell>
        </row>
        <row r="60">
          <cell r="X60">
            <v>42651</v>
          </cell>
        </row>
        <row r="61">
          <cell r="X61">
            <v>35094545</v>
          </cell>
        </row>
        <row r="62">
          <cell r="X62">
            <v>6557036</v>
          </cell>
        </row>
        <row r="63">
          <cell r="X63">
            <v>1129477</v>
          </cell>
        </row>
        <row r="65">
          <cell r="X65">
            <v>5845</v>
          </cell>
        </row>
        <row r="66">
          <cell r="X66">
            <v>303138</v>
          </cell>
        </row>
        <row r="68">
          <cell r="X68">
            <v>3324503</v>
          </cell>
        </row>
      </sheetData>
      <sheetData sheetId="2">
        <row r="17">
          <cell r="G17">
            <v>23226465</v>
          </cell>
          <cell r="I17">
            <v>32345817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Авансы выд."/>
      <sheetName val="ТМЗ"/>
      <sheetName val="ОС"/>
      <sheetName val="НМА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7"/>
      <sheetName val="32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  <sheetName val="Лист2"/>
      <sheetName val="Лист3"/>
    </sheetNames>
    <sheetDataSet>
      <sheetData sheetId="0">
        <row r="32">
          <cell r="L32">
            <v>0</v>
          </cell>
        </row>
        <row r="58">
          <cell r="O58">
            <v>1475528</v>
          </cell>
        </row>
        <row r="59">
          <cell r="O59">
            <v>0</v>
          </cell>
        </row>
        <row r="62">
          <cell r="O62">
            <v>65659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SCE"/>
      <sheetName val="CFS"/>
      <sheetName val="CFS working"/>
      <sheetName val="5"/>
      <sheetName val="4"/>
      <sheetName val="6"/>
      <sheetName val="НМА"/>
      <sheetName val="9"/>
      <sheetName val="8"/>
      <sheetName val="10"/>
      <sheetName val="11"/>
      <sheetName val="12"/>
      <sheetName val="13"/>
      <sheetName val="14"/>
      <sheetName val="15"/>
      <sheetName val="16.1"/>
      <sheetName val="16"/>
      <sheetName val="Finance Lease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курсовая"/>
      <sheetName val="29"/>
      <sheetName val="чистые убытки от обесценения"/>
      <sheetName val="30"/>
      <sheetName val="RP"/>
      <sheetName val="RP Support"/>
      <sheetName val="Note Lines"/>
      <sheetName val="FS Lines"/>
      <sheetName val="38"/>
      <sheetName val="Лист1"/>
    </sheetNames>
    <sheetDataSet>
      <sheetData sheetId="0">
        <row r="10">
          <cell r="X10">
            <v>354759</v>
          </cell>
        </row>
        <row r="11">
          <cell r="X11">
            <v>3399706</v>
          </cell>
        </row>
        <row r="12">
          <cell r="X12">
            <v>1455770</v>
          </cell>
        </row>
        <row r="22">
          <cell r="X22">
            <v>394067</v>
          </cell>
        </row>
        <row r="51">
          <cell r="X51">
            <v>4073712</v>
          </cell>
          <cell r="AB51">
            <v>4135679</v>
          </cell>
        </row>
        <row r="55">
          <cell r="X55">
            <v>1253619</v>
          </cell>
          <cell r="AB55">
            <v>1232169</v>
          </cell>
        </row>
        <row r="56">
          <cell r="X56">
            <v>28310</v>
          </cell>
          <cell r="AB56">
            <v>28206</v>
          </cell>
        </row>
        <row r="67">
          <cell r="X67">
            <v>194979</v>
          </cell>
        </row>
        <row r="69">
          <cell r="X69">
            <v>1474514</v>
          </cell>
        </row>
      </sheetData>
      <sheetData sheetId="13">
        <row r="13">
          <cell r="S13">
            <v>419314</v>
          </cell>
        </row>
      </sheetData>
      <sheetData sheetId="26">
        <row r="15">
          <cell r="U15">
            <v>569383.8622900001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Авансы выд."/>
      <sheetName val="ТМЗ"/>
      <sheetName val="ОС"/>
      <sheetName val="НМА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7"/>
      <sheetName val="32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  <sheetName val="Лист2"/>
      <sheetName val="Лист3"/>
    </sheetNames>
    <sheetDataSet>
      <sheetData sheetId="0">
        <row r="15">
          <cell r="O15">
            <v>125899586</v>
          </cell>
        </row>
        <row r="16">
          <cell r="N16">
            <v>1687141</v>
          </cell>
        </row>
        <row r="17">
          <cell r="O17">
            <v>494964</v>
          </cell>
        </row>
        <row r="22">
          <cell r="O22">
            <v>383550</v>
          </cell>
        </row>
        <row r="26">
          <cell r="O26">
            <v>2863639</v>
          </cell>
        </row>
        <row r="27">
          <cell r="O27">
            <v>3913160</v>
          </cell>
        </row>
        <row r="28">
          <cell r="O28">
            <v>1904240</v>
          </cell>
        </row>
        <row r="30">
          <cell r="O30">
            <v>2374057</v>
          </cell>
        </row>
        <row r="31">
          <cell r="O31">
            <v>534952</v>
          </cell>
        </row>
        <row r="32">
          <cell r="O32">
            <v>279</v>
          </cell>
        </row>
        <row r="33">
          <cell r="O33">
            <v>121935</v>
          </cell>
        </row>
        <row r="47">
          <cell r="O47">
            <v>21314654</v>
          </cell>
        </row>
        <row r="48">
          <cell r="O48">
            <v>34812578</v>
          </cell>
        </row>
        <row r="58">
          <cell r="O58">
            <v>1490467</v>
          </cell>
        </row>
        <row r="59">
          <cell r="O59">
            <v>0</v>
          </cell>
        </row>
        <row r="60">
          <cell r="O60">
            <v>19308838</v>
          </cell>
        </row>
        <row r="69">
          <cell r="O69">
            <v>38942</v>
          </cell>
        </row>
        <row r="70">
          <cell r="O70">
            <v>3887082</v>
          </cell>
        </row>
        <row r="71">
          <cell r="O71">
            <v>37991545</v>
          </cell>
        </row>
        <row r="73">
          <cell r="O73">
            <v>1109444</v>
          </cell>
        </row>
      </sheetData>
      <sheetData sheetId="1">
        <row r="13">
          <cell r="M13">
            <v>25035182</v>
          </cell>
        </row>
        <row r="16">
          <cell r="M16">
            <v>-18994114</v>
          </cell>
        </row>
        <row r="20">
          <cell r="M20">
            <v>-1735786</v>
          </cell>
        </row>
        <row r="21">
          <cell r="M21">
            <v>-379753</v>
          </cell>
        </row>
        <row r="25">
          <cell r="M25">
            <v>291528</v>
          </cell>
        </row>
        <row r="27">
          <cell r="M27">
            <v>197156</v>
          </cell>
        </row>
        <row r="28">
          <cell r="M28">
            <v>-1674127</v>
          </cell>
        </row>
        <row r="29">
          <cell r="M29">
            <v>65872</v>
          </cell>
        </row>
        <row r="33">
          <cell r="M33">
            <v>-576380</v>
          </cell>
        </row>
      </sheetData>
      <sheetData sheetId="22">
        <row r="45">
          <cell r="O45">
            <v>5845</v>
          </cell>
        </row>
        <row r="57">
          <cell r="O57">
            <v>65659</v>
          </cell>
        </row>
      </sheetData>
      <sheetData sheetId="24">
        <row r="23">
          <cell r="D23">
            <v>0</v>
          </cell>
        </row>
        <row r="61">
          <cell r="D61">
            <v>0</v>
          </cell>
        </row>
        <row r="72">
          <cell r="D72">
            <v>0</v>
          </cell>
        </row>
        <row r="92">
          <cell r="D92">
            <v>0</v>
          </cell>
        </row>
      </sheetData>
      <sheetData sheetId="25">
        <row r="19">
          <cell r="E19">
            <v>-672700</v>
          </cell>
          <cell r="F19">
            <v>672700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24">
        <row r="18">
          <cell r="D18">
            <v>27761991.94776999</v>
          </cell>
        </row>
        <row r="23">
          <cell r="D23">
            <v>5578949.157459999</v>
          </cell>
        </row>
        <row r="30">
          <cell r="D30">
            <v>0</v>
          </cell>
        </row>
        <row r="33">
          <cell r="D33">
            <v>857723.50346</v>
          </cell>
        </row>
        <row r="46">
          <cell r="D46">
            <v>14038278.932899993</v>
          </cell>
        </row>
        <row r="47">
          <cell r="D47">
            <v>822235.4512100001</v>
          </cell>
        </row>
        <row r="48">
          <cell r="D48">
            <v>3595643.3380999994</v>
          </cell>
        </row>
        <row r="49">
          <cell r="D49">
            <v>184353.11341</v>
          </cell>
        </row>
        <row r="50">
          <cell r="D50">
            <v>1156487.22738</v>
          </cell>
        </row>
        <row r="51">
          <cell r="D51">
            <v>210764.13100000002</v>
          </cell>
        </row>
        <row r="52">
          <cell r="D52">
            <v>3493141.0045700003</v>
          </cell>
        </row>
        <row r="53">
          <cell r="D53">
            <v>756336.9364000001</v>
          </cell>
        </row>
        <row r="61">
          <cell r="D61">
            <v>288001</v>
          </cell>
        </row>
        <row r="65">
          <cell r="D65">
            <v>1306876.42087</v>
          </cell>
        </row>
        <row r="69">
          <cell r="D69">
            <v>486261.163</v>
          </cell>
        </row>
        <row r="70">
          <cell r="D70">
            <v>1061</v>
          </cell>
        </row>
        <row r="71">
          <cell r="D71">
            <v>4038326.74553</v>
          </cell>
        </row>
        <row r="72">
          <cell r="D72">
            <v>288343</v>
          </cell>
        </row>
        <row r="75">
          <cell r="D75">
            <v>3941240.4552599993</v>
          </cell>
        </row>
        <row r="83">
          <cell r="D83">
            <v>2478350</v>
          </cell>
        </row>
        <row r="84">
          <cell r="D84">
            <v>400448</v>
          </cell>
        </row>
        <row r="85">
          <cell r="D85">
            <v>199999.61</v>
          </cell>
        </row>
        <row r="89">
          <cell r="D89">
            <v>4317122.30087</v>
          </cell>
        </row>
        <row r="92">
          <cell r="D92">
            <v>124153</v>
          </cell>
        </row>
        <row r="93">
          <cell r="D93">
            <v>1784365.5328499998</v>
          </cell>
        </row>
        <row r="98">
          <cell r="D98">
            <v>-715.99257</v>
          </cell>
        </row>
        <row r="102">
          <cell r="D102">
            <v>18380.08487999672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SCE"/>
      <sheetName val="CFS"/>
      <sheetName val="CFS working"/>
      <sheetName val="5"/>
      <sheetName val="4"/>
      <sheetName val="6"/>
      <sheetName val="НМА"/>
      <sheetName val="9"/>
      <sheetName val="8"/>
      <sheetName val="10"/>
      <sheetName val="11"/>
      <sheetName val="12"/>
      <sheetName val="13"/>
      <sheetName val="14"/>
      <sheetName val="15"/>
      <sheetName val="16.1"/>
      <sheetName val="16"/>
      <sheetName val="Finance Lease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курсовая"/>
      <sheetName val="29"/>
      <sheetName val="чистые убытки от обесценения"/>
      <sheetName val="30"/>
      <sheetName val="RP"/>
      <sheetName val="RP Support"/>
      <sheetName val="Note Lines"/>
      <sheetName val="FS Lines"/>
      <sheetName val="38"/>
      <sheetName val="Лист1"/>
      <sheetName val="28301 FS in excel  12 мес"/>
    </sheetNames>
    <sheetDataSet>
      <sheetData sheetId="13">
        <row r="13">
          <cell r="S13">
            <v>315067</v>
          </cell>
        </row>
      </sheetData>
      <sheetData sheetId="26">
        <row r="15">
          <cell r="U15">
            <v>1756137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SCE"/>
      <sheetName val="CFS"/>
      <sheetName val="CFS working"/>
      <sheetName val="5"/>
      <sheetName val="4"/>
      <sheetName val="6"/>
      <sheetName val="7"/>
      <sheetName val="9"/>
      <sheetName val="8"/>
      <sheetName val="10"/>
      <sheetName val="11"/>
      <sheetName val="12"/>
      <sheetName val="13"/>
      <sheetName val="14"/>
      <sheetName val="15"/>
      <sheetName val="16.1"/>
      <sheetName val="16"/>
      <sheetName val="Finance Lease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курсовая"/>
      <sheetName val="29"/>
      <sheetName val="30"/>
      <sheetName val="RP"/>
      <sheetName val="RP Support"/>
      <sheetName val="Note Lines"/>
      <sheetName val="FS Lines"/>
      <sheetName val="38"/>
      <sheetName val="Лист1"/>
      <sheetName val="28301 FS in excel  2 кв 2018 Gr"/>
    </sheetNames>
    <sheetDataSet>
      <sheetData sheetId="2">
        <row r="25">
          <cell r="G25">
            <v>-726677</v>
          </cell>
        </row>
        <row r="27">
          <cell r="I27">
            <v>-761547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Авансы выд."/>
      <sheetName val="ТМЗ"/>
      <sheetName val="ОС"/>
      <sheetName val="НМА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7"/>
      <sheetName val="32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  <sheetName val="Лист2"/>
      <sheetName val="Лист3"/>
    </sheetNames>
    <sheetDataSet>
      <sheetData sheetId="1">
        <row r="13">
          <cell r="M13">
            <v>15615118</v>
          </cell>
        </row>
        <row r="16">
          <cell r="M16">
            <v>-9910525</v>
          </cell>
        </row>
        <row r="20">
          <cell r="M20">
            <v>-921556</v>
          </cell>
        </row>
        <row r="21">
          <cell r="M21">
            <v>-192306</v>
          </cell>
        </row>
        <row r="25">
          <cell r="M25">
            <v>64571</v>
          </cell>
        </row>
        <row r="27">
          <cell r="M27">
            <v>217385</v>
          </cell>
        </row>
        <row r="28">
          <cell r="M28">
            <v>-757638</v>
          </cell>
        </row>
        <row r="29">
          <cell r="M29">
            <v>30566</v>
          </cell>
        </row>
        <row r="33">
          <cell r="M33">
            <v>-280044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zoomScalePageLayoutView="0" workbookViewId="0" topLeftCell="A76">
      <selection activeCell="C70" sqref="C70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7.625" style="4" customWidth="1"/>
    <col min="4" max="4" width="16.875" style="28" customWidth="1"/>
    <col min="5" max="5" width="13.375" style="129" bestFit="1" customWidth="1"/>
    <col min="6" max="6" width="9.125" style="133" customWidth="1"/>
    <col min="7" max="7" width="9.125" style="129" customWidth="1"/>
    <col min="8" max="8" width="14.625" style="129" bestFit="1" customWidth="1"/>
    <col min="9" max="11" width="9.125" style="129" customWidth="1"/>
    <col min="12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11" s="6" customFormat="1" ht="22.5" customHeight="1">
      <c r="A8" s="139" t="s">
        <v>213</v>
      </c>
      <c r="B8" s="139"/>
      <c r="C8" s="139"/>
      <c r="D8" s="139"/>
      <c r="E8" s="130"/>
      <c r="F8" s="134"/>
      <c r="G8" s="130"/>
      <c r="H8" s="130"/>
      <c r="I8" s="130"/>
      <c r="J8" s="130"/>
      <c r="K8" s="130"/>
    </row>
    <row r="9" spans="1:11" s="6" customFormat="1" ht="12" customHeight="1">
      <c r="A9" s="140" t="s">
        <v>278</v>
      </c>
      <c r="B9" s="140"/>
      <c r="C9" s="140"/>
      <c r="D9" s="140"/>
      <c r="E9" s="130"/>
      <c r="F9" s="134"/>
      <c r="G9" s="130"/>
      <c r="H9" s="130"/>
      <c r="I9" s="130"/>
      <c r="J9" s="130"/>
      <c r="K9" s="130"/>
    </row>
    <row r="10" spans="1:11" s="6" customFormat="1" ht="12" customHeight="1">
      <c r="A10" s="140" t="s">
        <v>283</v>
      </c>
      <c r="B10" s="140"/>
      <c r="C10" s="140"/>
      <c r="D10" s="140"/>
      <c r="E10" s="130"/>
      <c r="F10" s="134"/>
      <c r="G10" s="130"/>
      <c r="H10" s="130"/>
      <c r="I10" s="130"/>
      <c r="J10" s="130"/>
      <c r="K10" s="130"/>
    </row>
    <row r="11" spans="1:11" s="6" customFormat="1" ht="12" customHeight="1">
      <c r="A11" s="140" t="s">
        <v>78</v>
      </c>
      <c r="B11" s="140"/>
      <c r="C11" s="140"/>
      <c r="D11" s="140"/>
      <c r="E11" s="130"/>
      <c r="F11" s="134"/>
      <c r="G11" s="130"/>
      <c r="H11" s="130"/>
      <c r="I11" s="130"/>
      <c r="J11" s="130"/>
      <c r="K11" s="130"/>
    </row>
    <row r="12" spans="1:11" s="6" customFormat="1" ht="12" customHeight="1">
      <c r="A12" s="3"/>
      <c r="B12" s="3"/>
      <c r="C12" s="3"/>
      <c r="D12" s="7"/>
      <c r="E12" s="130"/>
      <c r="F12" s="134"/>
      <c r="G12" s="130"/>
      <c r="H12" s="130"/>
      <c r="I12" s="130"/>
      <c r="J12" s="130"/>
      <c r="K12" s="130"/>
    </row>
    <row r="13" spans="1:11" s="6" customFormat="1" ht="12.75" customHeight="1">
      <c r="A13" s="142" t="s">
        <v>225</v>
      </c>
      <c r="B13" s="142"/>
      <c r="C13" s="142"/>
      <c r="D13" s="142"/>
      <c r="E13" s="130"/>
      <c r="F13" s="134"/>
      <c r="G13" s="130"/>
      <c r="H13" s="130"/>
      <c r="I13" s="130"/>
      <c r="J13" s="130"/>
      <c r="K13" s="130"/>
    </row>
    <row r="14" spans="1:11" s="6" customFormat="1" ht="12.75" customHeight="1">
      <c r="A14" s="75"/>
      <c r="B14" s="75"/>
      <c r="C14" s="75"/>
      <c r="D14" s="76"/>
      <c r="E14" s="130"/>
      <c r="F14" s="134"/>
      <c r="G14" s="130"/>
      <c r="H14" s="130"/>
      <c r="I14" s="130"/>
      <c r="J14" s="130"/>
      <c r="K14" s="130"/>
    </row>
    <row r="15" spans="1:11" s="6" customFormat="1" ht="16.5" customHeight="1">
      <c r="A15" s="142" t="s">
        <v>262</v>
      </c>
      <c r="B15" s="142"/>
      <c r="C15" s="142"/>
      <c r="D15" s="142"/>
      <c r="E15" s="130"/>
      <c r="F15" s="134"/>
      <c r="G15" s="130"/>
      <c r="H15" s="130"/>
      <c r="I15" s="130"/>
      <c r="J15" s="130"/>
      <c r="K15" s="130"/>
    </row>
    <row r="16" spans="1:11" s="6" customFormat="1" ht="12.75" customHeight="1">
      <c r="A16" s="143" t="s">
        <v>161</v>
      </c>
      <c r="B16" s="143"/>
      <c r="C16" s="143"/>
      <c r="D16" s="143"/>
      <c r="E16" s="130"/>
      <c r="F16" s="134"/>
      <c r="G16" s="130"/>
      <c r="H16" s="130"/>
      <c r="I16" s="130"/>
      <c r="J16" s="130"/>
      <c r="K16" s="130"/>
    </row>
    <row r="17" spans="1:11" s="6" customFormat="1" ht="12.75" customHeight="1">
      <c r="A17" s="75"/>
      <c r="B17" s="75"/>
      <c r="C17" s="75"/>
      <c r="D17" s="76"/>
      <c r="E17" s="130"/>
      <c r="F17" s="134"/>
      <c r="G17" s="130"/>
      <c r="H17" s="130"/>
      <c r="I17" s="130"/>
      <c r="J17" s="130"/>
      <c r="K17" s="130"/>
    </row>
    <row r="18" spans="1:11" s="6" customFormat="1" ht="12.75" customHeight="1">
      <c r="A18" s="142" t="s">
        <v>226</v>
      </c>
      <c r="B18" s="142"/>
      <c r="C18" s="142"/>
      <c r="D18" s="142"/>
      <c r="E18" s="130"/>
      <c r="F18" s="134"/>
      <c r="G18" s="130"/>
      <c r="H18" s="130"/>
      <c r="I18" s="130"/>
      <c r="J18" s="130"/>
      <c r="K18" s="130"/>
    </row>
    <row r="19" spans="1:11" s="6" customFormat="1" ht="7.5" customHeight="1">
      <c r="A19" s="75"/>
      <c r="B19" s="75"/>
      <c r="C19" s="75"/>
      <c r="D19" s="76"/>
      <c r="E19" s="130"/>
      <c r="F19" s="134"/>
      <c r="G19" s="130"/>
      <c r="H19" s="130"/>
      <c r="I19" s="130"/>
      <c r="J19" s="130"/>
      <c r="K19" s="130"/>
    </row>
    <row r="20" spans="1:11" s="6" customFormat="1" ht="18.75" customHeight="1">
      <c r="A20" s="142" t="s">
        <v>227</v>
      </c>
      <c r="B20" s="142"/>
      <c r="C20" s="142"/>
      <c r="D20" s="142"/>
      <c r="E20" s="130"/>
      <c r="F20" s="134"/>
      <c r="G20" s="130"/>
      <c r="H20" s="130"/>
      <c r="I20" s="130"/>
      <c r="J20" s="130"/>
      <c r="K20" s="130"/>
    </row>
    <row r="21" spans="4:11" s="6" customFormat="1" ht="4.5" customHeight="1">
      <c r="D21" s="8"/>
      <c r="E21" s="130"/>
      <c r="F21" s="134"/>
      <c r="G21" s="130"/>
      <c r="H21" s="130"/>
      <c r="I21" s="130"/>
      <c r="J21" s="130"/>
      <c r="K21" s="130"/>
    </row>
    <row r="22" spans="1:11" s="6" customFormat="1" ht="11.25" customHeight="1">
      <c r="A22" s="141" t="s">
        <v>2</v>
      </c>
      <c r="B22" s="141"/>
      <c r="C22" s="141"/>
      <c r="D22" s="141"/>
      <c r="E22" s="130"/>
      <c r="F22" s="134"/>
      <c r="G22" s="130"/>
      <c r="H22" s="130"/>
      <c r="I22" s="130"/>
      <c r="J22" s="130"/>
      <c r="K22" s="130"/>
    </row>
    <row r="23" spans="1:11" s="12" customFormat="1" ht="43.5" customHeight="1">
      <c r="A23" s="9" t="s">
        <v>84</v>
      </c>
      <c r="B23" s="9" t="s">
        <v>83</v>
      </c>
      <c r="C23" s="10" t="s">
        <v>82</v>
      </c>
      <c r="D23" s="11" t="s">
        <v>176</v>
      </c>
      <c r="E23" s="131"/>
      <c r="F23" s="135"/>
      <c r="G23" s="131"/>
      <c r="H23" s="131"/>
      <c r="I23" s="131"/>
      <c r="J23" s="131"/>
      <c r="K23" s="131"/>
    </row>
    <row r="24" spans="1:11" s="6" customFormat="1" ht="13.5" customHeight="1">
      <c r="A24" s="86">
        <v>1</v>
      </c>
      <c r="B24" s="86">
        <v>2</v>
      </c>
      <c r="C24" s="86">
        <v>3</v>
      </c>
      <c r="D24" s="87">
        <v>4</v>
      </c>
      <c r="E24" s="130"/>
      <c r="F24" s="134"/>
      <c r="G24" s="130"/>
      <c r="H24" s="130"/>
      <c r="I24" s="130"/>
      <c r="J24" s="130"/>
      <c r="K24" s="130"/>
    </row>
    <row r="25" spans="1:11" s="6" customFormat="1" ht="13.5" customHeight="1">
      <c r="A25" s="13" t="s">
        <v>79</v>
      </c>
      <c r="B25" s="13" t="s">
        <v>0</v>
      </c>
      <c r="C25" s="13"/>
      <c r="D25" s="14"/>
      <c r="E25" s="130"/>
      <c r="F25" s="134"/>
      <c r="G25" s="130"/>
      <c r="H25" s="130"/>
      <c r="I25" s="130"/>
      <c r="J25" s="130"/>
      <c r="K25" s="130"/>
    </row>
    <row r="26" spans="1:11" s="6" customFormat="1" ht="13.5" customHeight="1">
      <c r="A26" s="13"/>
      <c r="B26" s="13"/>
      <c r="C26" s="84"/>
      <c r="D26" s="14"/>
      <c r="E26" s="130"/>
      <c r="F26" s="134"/>
      <c r="G26" s="130"/>
      <c r="H26" s="130"/>
      <c r="I26" s="130"/>
      <c r="J26" s="130"/>
      <c r="K26" s="130"/>
    </row>
    <row r="27" spans="1:11" s="6" customFormat="1" ht="13.5" customHeight="1">
      <c r="A27" s="13" t="s">
        <v>247</v>
      </c>
      <c r="B27" s="15" t="s">
        <v>3</v>
      </c>
      <c r="C27" s="115">
        <f>'[4]ОФП'!$O$33-1</f>
        <v>121934</v>
      </c>
      <c r="D27" s="115">
        <f>'[1]BS'!$X$25</f>
        <v>395812</v>
      </c>
      <c r="E27" s="130"/>
      <c r="F27" s="134"/>
      <c r="G27" s="130"/>
      <c r="H27" s="130"/>
      <c r="I27" s="130"/>
      <c r="J27" s="130"/>
      <c r="K27" s="130"/>
    </row>
    <row r="28" spans="1:11" s="6" customFormat="1" ht="13.5" customHeight="1">
      <c r="A28" s="13" t="s">
        <v>80</v>
      </c>
      <c r="B28" s="15" t="s">
        <v>4</v>
      </c>
      <c r="C28" s="115">
        <v>0</v>
      </c>
      <c r="D28" s="115">
        <v>0</v>
      </c>
      <c r="E28" s="130"/>
      <c r="F28" s="134"/>
      <c r="G28" s="130"/>
      <c r="H28" s="130"/>
      <c r="I28" s="130"/>
      <c r="J28" s="130"/>
      <c r="K28" s="130"/>
    </row>
    <row r="29" spans="1:11" s="6" customFormat="1" ht="13.5" customHeight="1">
      <c r="A29" s="13" t="s">
        <v>234</v>
      </c>
      <c r="B29" s="15" t="s">
        <v>33</v>
      </c>
      <c r="C29" s="115">
        <f>'[4]ОФП'!$O$27</f>
        <v>3913160</v>
      </c>
      <c r="D29" s="115">
        <f>'[1]BS'!$X$20</f>
        <v>5066418</v>
      </c>
      <c r="E29" s="130"/>
      <c r="F29" s="134"/>
      <c r="G29" s="130"/>
      <c r="H29" s="130"/>
      <c r="I29" s="130"/>
      <c r="J29" s="130"/>
      <c r="K29" s="130"/>
    </row>
    <row r="30" spans="1:11" s="6" customFormat="1" ht="13.5" customHeight="1">
      <c r="A30" s="13" t="s">
        <v>236</v>
      </c>
      <c r="B30" s="15" t="s">
        <v>34</v>
      </c>
      <c r="C30" s="115">
        <f>'[4]ОФП'!$O$30</f>
        <v>2374057</v>
      </c>
      <c r="D30" s="115">
        <f>'[1]BS'!$X$23-D32</f>
        <v>1041235</v>
      </c>
      <c r="E30" s="130"/>
      <c r="F30" s="136"/>
      <c r="G30" s="130"/>
      <c r="H30" s="132"/>
      <c r="I30" s="130"/>
      <c r="J30" s="130"/>
      <c r="K30" s="130"/>
    </row>
    <row r="31" spans="1:11" s="6" customFormat="1" ht="13.5" customHeight="1">
      <c r="A31" s="13" t="s">
        <v>246</v>
      </c>
      <c r="B31" s="15" t="s">
        <v>35</v>
      </c>
      <c r="C31" s="115">
        <f>'[4]ОФП'!$O$26</f>
        <v>2863639</v>
      </c>
      <c r="D31" s="115">
        <f>'[1]BS'!$X$19</f>
        <v>2413556</v>
      </c>
      <c r="E31" s="130"/>
      <c r="F31" s="134"/>
      <c r="G31" s="130"/>
      <c r="H31" s="130"/>
      <c r="I31" s="130"/>
      <c r="J31" s="130"/>
      <c r="K31" s="130"/>
    </row>
    <row r="32" spans="1:11" s="6" customFormat="1" ht="30" customHeight="1">
      <c r="A32" s="29" t="s">
        <v>237</v>
      </c>
      <c r="B32" s="15" t="s">
        <v>36</v>
      </c>
      <c r="C32" s="115">
        <f>'[3]12'!$S$13</f>
        <v>419314</v>
      </c>
      <c r="D32" s="115">
        <f>'[6]12'!$S$13</f>
        <v>315067</v>
      </c>
      <c r="E32" s="130"/>
      <c r="F32" s="134"/>
      <c r="G32" s="130"/>
      <c r="H32" s="130"/>
      <c r="I32" s="130"/>
      <c r="J32" s="130"/>
      <c r="K32" s="130"/>
    </row>
    <row r="33" spans="1:11" s="6" customFormat="1" ht="13.5" customHeight="1">
      <c r="A33" s="13" t="s">
        <v>238</v>
      </c>
      <c r="B33" s="15" t="s">
        <v>37</v>
      </c>
      <c r="C33" s="115">
        <f>'[3]BS'!$X$22</f>
        <v>394067</v>
      </c>
      <c r="D33" s="115">
        <f>'[1]BS'!$X$22</f>
        <v>443637</v>
      </c>
      <c r="E33" s="130"/>
      <c r="F33" s="134"/>
      <c r="G33" s="130"/>
      <c r="H33" s="130"/>
      <c r="I33" s="130"/>
      <c r="J33" s="130"/>
      <c r="K33" s="130"/>
    </row>
    <row r="34" spans="1:11" s="6" customFormat="1" ht="13.5" customHeight="1">
      <c r="A34" s="13" t="s">
        <v>81</v>
      </c>
      <c r="B34" s="15" t="s">
        <v>183</v>
      </c>
      <c r="C34" s="116" t="s">
        <v>250</v>
      </c>
      <c r="D34" s="116" t="s">
        <v>250</v>
      </c>
      <c r="E34" s="130"/>
      <c r="F34" s="134"/>
      <c r="G34" s="130"/>
      <c r="H34" s="130"/>
      <c r="I34" s="130"/>
      <c r="J34" s="130"/>
      <c r="K34" s="130"/>
    </row>
    <row r="35" spans="1:11" s="6" customFormat="1" ht="13.5" customHeight="1">
      <c r="A35" s="13" t="s">
        <v>235</v>
      </c>
      <c r="B35" s="15" t="s">
        <v>241</v>
      </c>
      <c r="C35" s="115">
        <f>'[4]ОФП'!$O$28</f>
        <v>1904240</v>
      </c>
      <c r="D35" s="115">
        <f>'[1]BS'!$X$21</f>
        <v>492690</v>
      </c>
      <c r="E35" s="130"/>
      <c r="F35" s="134"/>
      <c r="G35" s="130"/>
      <c r="H35" s="134"/>
      <c r="I35" s="130"/>
      <c r="J35" s="130"/>
      <c r="K35" s="130"/>
    </row>
    <row r="36" spans="1:11" s="6" customFormat="1" ht="13.5" customHeight="1">
      <c r="A36" s="13" t="s">
        <v>184</v>
      </c>
      <c r="B36" s="15" t="s">
        <v>248</v>
      </c>
      <c r="C36" s="115">
        <f>'[4]ОФП'!$O$31</f>
        <v>534952</v>
      </c>
      <c r="D36" s="115">
        <f>'[1]BS'!$X$24</f>
        <v>18560</v>
      </c>
      <c r="E36" s="130"/>
      <c r="F36" s="134"/>
      <c r="G36" s="130"/>
      <c r="H36" s="130"/>
      <c r="I36" s="130"/>
      <c r="J36" s="130"/>
      <c r="K36" s="130"/>
    </row>
    <row r="37" spans="1:11" s="6" customFormat="1" ht="13.5" customHeight="1">
      <c r="A37" s="13" t="s">
        <v>270</v>
      </c>
      <c r="B37" s="15" t="s">
        <v>248</v>
      </c>
      <c r="C37" s="115">
        <f>'[4]ОФП'!$O$32</f>
        <v>279</v>
      </c>
      <c r="D37" s="115">
        <f>'[2]ОФП'!$L$32</f>
        <v>0</v>
      </c>
      <c r="E37" s="130"/>
      <c r="F37" s="134"/>
      <c r="G37" s="130"/>
      <c r="H37" s="130"/>
      <c r="I37" s="130"/>
      <c r="J37" s="130"/>
      <c r="K37" s="130"/>
    </row>
    <row r="38" spans="1:11" s="6" customFormat="1" ht="13.5" customHeight="1">
      <c r="A38" s="13" t="s">
        <v>249</v>
      </c>
      <c r="B38" s="15" t="s">
        <v>5</v>
      </c>
      <c r="C38" s="85" t="s">
        <v>250</v>
      </c>
      <c r="D38" s="85" t="s">
        <v>250</v>
      </c>
      <c r="E38" s="130"/>
      <c r="F38" s="134"/>
      <c r="G38" s="130"/>
      <c r="H38" s="130"/>
      <c r="I38" s="130"/>
      <c r="J38" s="130"/>
      <c r="K38" s="130"/>
    </row>
    <row r="39" spans="1:11" s="6" customFormat="1" ht="13.5" customHeight="1">
      <c r="A39" s="13" t="s">
        <v>85</v>
      </c>
      <c r="B39" s="15" t="s">
        <v>86</v>
      </c>
      <c r="C39" s="56">
        <f>SUM(C27:C38)</f>
        <v>12525642</v>
      </c>
      <c r="D39" s="56">
        <f>SUM(D27:D38)</f>
        <v>10186975</v>
      </c>
      <c r="E39" s="130"/>
      <c r="F39" s="134"/>
      <c r="G39" s="130"/>
      <c r="H39" s="130"/>
      <c r="I39" s="130"/>
      <c r="J39" s="130"/>
      <c r="K39" s="130"/>
    </row>
    <row r="40" spans="1:11" s="6" customFormat="1" ht="13.5" customHeight="1">
      <c r="A40" s="13"/>
      <c r="B40" s="15"/>
      <c r="C40" s="56"/>
      <c r="D40" s="56"/>
      <c r="E40" s="130"/>
      <c r="F40" s="134"/>
      <c r="G40" s="130"/>
      <c r="H40" s="130"/>
      <c r="I40" s="130"/>
      <c r="J40" s="130"/>
      <c r="K40" s="130"/>
    </row>
    <row r="41" spans="1:11" s="6" customFormat="1" ht="13.5" customHeight="1">
      <c r="A41" s="13" t="s">
        <v>179</v>
      </c>
      <c r="B41" s="13" t="s">
        <v>0</v>
      </c>
      <c r="C41" s="56"/>
      <c r="D41" s="56"/>
      <c r="E41" s="130"/>
      <c r="F41" s="134"/>
      <c r="G41" s="130"/>
      <c r="H41" s="130"/>
      <c r="I41" s="130"/>
      <c r="J41" s="130"/>
      <c r="K41" s="130"/>
    </row>
    <row r="42" spans="1:11" s="6" customFormat="1" ht="13.5" customHeight="1">
      <c r="A42" s="13"/>
      <c r="B42" s="13"/>
      <c r="C42" s="56"/>
      <c r="D42" s="56"/>
      <c r="E42" s="130"/>
      <c r="F42" s="134"/>
      <c r="G42" s="130"/>
      <c r="H42" s="130"/>
      <c r="I42" s="130"/>
      <c r="J42" s="130"/>
      <c r="K42" s="130"/>
    </row>
    <row r="43" spans="1:11" s="6" customFormat="1" ht="13.5" customHeight="1">
      <c r="A43" s="13" t="s">
        <v>87</v>
      </c>
      <c r="B43" s="15" t="s">
        <v>5</v>
      </c>
      <c r="C43" s="56">
        <v>0</v>
      </c>
      <c r="D43" s="56">
        <v>0</v>
      </c>
      <c r="E43" s="130"/>
      <c r="F43" s="134"/>
      <c r="G43" s="130"/>
      <c r="H43" s="130"/>
      <c r="I43" s="130"/>
      <c r="J43" s="130"/>
      <c r="K43" s="130"/>
    </row>
    <row r="44" spans="1:11" s="6" customFormat="1" ht="13.5" customHeight="1">
      <c r="A44" s="13" t="s">
        <v>94</v>
      </c>
      <c r="B44" s="15" t="s">
        <v>38</v>
      </c>
      <c r="C44" s="56">
        <f>'[3]BS'!$X$11</f>
        <v>3399706</v>
      </c>
      <c r="D44" s="56">
        <f>'[1]BS'!$X$11</f>
        <v>4417584</v>
      </c>
      <c r="E44" s="130"/>
      <c r="F44" s="134"/>
      <c r="G44" s="130"/>
      <c r="H44" s="132"/>
      <c r="I44" s="130"/>
      <c r="J44" s="130"/>
      <c r="K44" s="130"/>
    </row>
    <row r="45" spans="1:11" s="6" customFormat="1" ht="13.5" customHeight="1">
      <c r="A45" s="13" t="s">
        <v>268</v>
      </c>
      <c r="B45" s="15" t="s">
        <v>38</v>
      </c>
      <c r="C45" s="56">
        <f>'[3]BS'!$X$10</f>
        <v>354759</v>
      </c>
      <c r="D45" s="56">
        <f>'[1]BS'!$X$10</f>
        <v>84159</v>
      </c>
      <c r="E45" s="130"/>
      <c r="F45" s="134"/>
      <c r="G45" s="130"/>
      <c r="H45" s="130"/>
      <c r="I45" s="130"/>
      <c r="J45" s="130"/>
      <c r="K45" s="130"/>
    </row>
    <row r="46" spans="1:11" s="6" customFormat="1" ht="13.5" customHeight="1">
      <c r="A46" s="13" t="s">
        <v>88</v>
      </c>
      <c r="B46" s="15" t="s">
        <v>39</v>
      </c>
      <c r="C46" s="56">
        <v>0</v>
      </c>
      <c r="D46" s="56">
        <v>0</v>
      </c>
      <c r="E46" s="130"/>
      <c r="F46" s="134"/>
      <c r="G46" s="130"/>
      <c r="H46" s="130"/>
      <c r="I46" s="130"/>
      <c r="J46" s="130"/>
      <c r="K46" s="130"/>
    </row>
    <row r="47" spans="1:11" s="6" customFormat="1" ht="13.5" customHeight="1">
      <c r="A47" s="13" t="s">
        <v>89</v>
      </c>
      <c r="B47" s="15" t="s">
        <v>40</v>
      </c>
      <c r="C47" s="56">
        <v>0</v>
      </c>
      <c r="D47" s="56">
        <v>0</v>
      </c>
      <c r="E47" s="130"/>
      <c r="F47" s="134"/>
      <c r="G47" s="130"/>
      <c r="H47" s="130"/>
      <c r="I47" s="130"/>
      <c r="J47" s="130"/>
      <c r="K47" s="130"/>
    </row>
    <row r="48" spans="1:11" s="6" customFormat="1" ht="13.5" customHeight="1">
      <c r="A48" s="13" t="s">
        <v>90</v>
      </c>
      <c r="B48" s="15" t="s">
        <v>41</v>
      </c>
      <c r="C48" s="56">
        <f>'[4]ОФП'!$O$15</f>
        <v>125899586</v>
      </c>
      <c r="D48" s="56">
        <f>'[1]BS'!$X$6</f>
        <v>126890292</v>
      </c>
      <c r="E48" s="130"/>
      <c r="F48" s="134"/>
      <c r="G48" s="130"/>
      <c r="H48" s="130"/>
      <c r="I48" s="130"/>
      <c r="J48" s="130"/>
      <c r="K48" s="130"/>
    </row>
    <row r="49" spans="1:11" s="6" customFormat="1" ht="13.5" customHeight="1">
      <c r="A49" s="13" t="s">
        <v>120</v>
      </c>
      <c r="B49" s="15" t="s">
        <v>42</v>
      </c>
      <c r="C49" s="56">
        <v>0</v>
      </c>
      <c r="D49" s="56">
        <v>0</v>
      </c>
      <c r="E49" s="130"/>
      <c r="F49" s="134"/>
      <c r="G49" s="130"/>
      <c r="H49" s="130"/>
      <c r="I49" s="130"/>
      <c r="J49" s="130"/>
      <c r="K49" s="130"/>
    </row>
    <row r="50" spans="1:11" s="6" customFormat="1" ht="13.5" customHeight="1">
      <c r="A50" s="13" t="s">
        <v>91</v>
      </c>
      <c r="B50" s="15" t="s">
        <v>187</v>
      </c>
      <c r="C50" s="56">
        <v>0</v>
      </c>
      <c r="D50" s="56">
        <v>0</v>
      </c>
      <c r="E50" s="130"/>
      <c r="F50" s="134"/>
      <c r="G50" s="130"/>
      <c r="H50" s="130"/>
      <c r="I50" s="130"/>
      <c r="J50" s="130"/>
      <c r="K50" s="130"/>
    </row>
    <row r="51" spans="1:11" s="6" customFormat="1" ht="13.5" customHeight="1">
      <c r="A51" s="13" t="s">
        <v>92</v>
      </c>
      <c r="B51" s="15" t="s">
        <v>217</v>
      </c>
      <c r="C51" s="56">
        <f>'[4]ОФП'!$O$17</f>
        <v>494964</v>
      </c>
      <c r="D51" s="56">
        <f>'[1]BS'!$X$8</f>
        <v>531958</v>
      </c>
      <c r="E51" s="130"/>
      <c r="F51" s="134"/>
      <c r="G51" s="130"/>
      <c r="H51" s="130"/>
      <c r="I51" s="130"/>
      <c r="J51" s="130"/>
      <c r="K51" s="130"/>
    </row>
    <row r="52" spans="1:11" s="6" customFormat="1" ht="13.5" customHeight="1">
      <c r="A52" s="13" t="s">
        <v>93</v>
      </c>
      <c r="B52" s="15" t="s">
        <v>218</v>
      </c>
      <c r="C52" s="56">
        <f>'[4]ОФП'!$O$22</f>
        <v>383550</v>
      </c>
      <c r="D52" s="56">
        <f>'[1]BS'!$X$9</f>
        <v>466719</v>
      </c>
      <c r="E52" s="130"/>
      <c r="F52" s="134"/>
      <c r="G52" s="130"/>
      <c r="H52" s="130"/>
      <c r="I52" s="130"/>
      <c r="J52" s="130"/>
      <c r="K52" s="130"/>
    </row>
    <row r="53" spans="1:11" s="6" customFormat="1" ht="13.5" customHeight="1">
      <c r="A53" s="13" t="s">
        <v>94</v>
      </c>
      <c r="B53" s="15" t="s">
        <v>219</v>
      </c>
      <c r="C53" s="79">
        <f>'[3]BS'!$X$12</f>
        <v>1455770</v>
      </c>
      <c r="D53" s="79">
        <f>+'[1]BS'!$X$12</f>
        <v>1590377</v>
      </c>
      <c r="E53" s="130"/>
      <c r="F53" s="134"/>
      <c r="G53" s="130"/>
      <c r="H53" s="130"/>
      <c r="I53" s="130"/>
      <c r="J53" s="130"/>
      <c r="K53" s="130"/>
    </row>
    <row r="54" spans="1:11" s="6" customFormat="1" ht="13.5" customHeight="1">
      <c r="A54" s="13" t="s">
        <v>245</v>
      </c>
      <c r="B54" s="15" t="s">
        <v>6</v>
      </c>
      <c r="C54" s="56">
        <f>'[4]ОФП'!$N$16</f>
        <v>1687141</v>
      </c>
      <c r="D54" s="56">
        <f>'[1]BS'!$X$7</f>
        <v>1687141</v>
      </c>
      <c r="E54" s="130"/>
      <c r="F54" s="134"/>
      <c r="G54" s="130"/>
      <c r="H54" s="130"/>
      <c r="I54" s="130"/>
      <c r="J54" s="130"/>
      <c r="K54" s="130"/>
    </row>
    <row r="55" spans="1:11" s="6" customFormat="1" ht="13.5" customHeight="1">
      <c r="A55" s="13" t="s">
        <v>0</v>
      </c>
      <c r="B55" s="17" t="s">
        <v>0</v>
      </c>
      <c r="C55" s="56"/>
      <c r="D55" s="56"/>
      <c r="E55" s="130"/>
      <c r="F55" s="134"/>
      <c r="G55" s="130"/>
      <c r="H55" s="130"/>
      <c r="I55" s="130"/>
      <c r="J55" s="130"/>
      <c r="K55" s="130"/>
    </row>
    <row r="56" spans="1:11" s="6" customFormat="1" ht="13.5" customHeight="1">
      <c r="A56" s="13" t="s">
        <v>95</v>
      </c>
      <c r="B56" s="17">
        <v>200</v>
      </c>
      <c r="C56" s="56">
        <f>SUM(C43:C54)</f>
        <v>133675476</v>
      </c>
      <c r="D56" s="56">
        <f>SUM(D43:D54)</f>
        <v>135668230</v>
      </c>
      <c r="E56" s="130"/>
      <c r="F56" s="134"/>
      <c r="G56" s="130"/>
      <c r="H56" s="130"/>
      <c r="I56" s="130"/>
      <c r="J56" s="130"/>
      <c r="K56" s="130"/>
    </row>
    <row r="57" spans="1:11" s="6" customFormat="1" ht="13.5" customHeight="1">
      <c r="A57" s="13" t="s">
        <v>0</v>
      </c>
      <c r="B57" s="17" t="s">
        <v>0</v>
      </c>
      <c r="C57" s="56"/>
      <c r="D57" s="56"/>
      <c r="E57" s="130"/>
      <c r="F57" s="134"/>
      <c r="G57" s="130"/>
      <c r="H57" s="130"/>
      <c r="I57" s="130"/>
      <c r="J57" s="130"/>
      <c r="K57" s="130"/>
    </row>
    <row r="58" spans="1:11" s="6" customFormat="1" ht="20.25" customHeight="1">
      <c r="A58" s="18" t="s">
        <v>96</v>
      </c>
      <c r="B58" s="19" t="s">
        <v>0</v>
      </c>
      <c r="C58" s="80">
        <f>C56+C39</f>
        <v>146201118</v>
      </c>
      <c r="D58" s="80">
        <f>D56+D39</f>
        <v>145855205</v>
      </c>
      <c r="E58" s="130"/>
      <c r="F58" s="134"/>
      <c r="G58" s="130"/>
      <c r="H58" s="130"/>
      <c r="I58" s="130"/>
      <c r="J58" s="130"/>
      <c r="K58" s="130"/>
    </row>
    <row r="59" spans="1:11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0" t="str">
        <f>D23</f>
        <v>На начало отчетного периода</v>
      </c>
      <c r="E59" s="130"/>
      <c r="F59" s="134"/>
      <c r="G59" s="130"/>
      <c r="H59" s="130"/>
      <c r="I59" s="130"/>
      <c r="J59" s="130"/>
      <c r="K59" s="130"/>
    </row>
    <row r="60" spans="1:11" s="6" customFormat="1" ht="13.5" customHeight="1">
      <c r="A60" s="86">
        <v>1</v>
      </c>
      <c r="B60" s="86">
        <v>2</v>
      </c>
      <c r="C60" s="86">
        <v>3</v>
      </c>
      <c r="D60" s="86">
        <v>3</v>
      </c>
      <c r="E60" s="130"/>
      <c r="F60" s="134"/>
      <c r="G60" s="130"/>
      <c r="H60" s="130"/>
      <c r="I60" s="130"/>
      <c r="J60" s="130"/>
      <c r="K60" s="130"/>
    </row>
    <row r="61" spans="1:11" s="6" customFormat="1" ht="11.25" customHeight="1">
      <c r="A61" s="13"/>
      <c r="B61" s="17"/>
      <c r="C61" s="17"/>
      <c r="D61" s="17"/>
      <c r="E61" s="130"/>
      <c r="F61" s="134"/>
      <c r="G61" s="130"/>
      <c r="H61" s="130"/>
      <c r="I61" s="130"/>
      <c r="J61" s="130"/>
      <c r="K61" s="130"/>
    </row>
    <row r="62" spans="1:11" s="6" customFormat="1" ht="13.5" customHeight="1">
      <c r="A62" s="13" t="s">
        <v>98</v>
      </c>
      <c r="B62" s="15"/>
      <c r="C62" s="15"/>
      <c r="D62" s="15"/>
      <c r="E62" s="130"/>
      <c r="F62" s="134"/>
      <c r="G62" s="130"/>
      <c r="H62" s="130"/>
      <c r="I62" s="130"/>
      <c r="J62" s="130"/>
      <c r="K62" s="130"/>
    </row>
    <row r="63" spans="1:11" s="6" customFormat="1" ht="13.5" customHeight="1">
      <c r="A63" s="13"/>
      <c r="B63" s="17"/>
      <c r="C63" s="17"/>
      <c r="D63" s="17"/>
      <c r="E63" s="130"/>
      <c r="F63" s="134"/>
      <c r="G63" s="130"/>
      <c r="H63" s="130"/>
      <c r="I63" s="130"/>
      <c r="J63" s="130"/>
      <c r="K63" s="130"/>
    </row>
    <row r="64" spans="1:11" s="6" customFormat="1" ht="13.5" customHeight="1">
      <c r="A64" s="13" t="s">
        <v>257</v>
      </c>
      <c r="B64" s="15" t="s">
        <v>7</v>
      </c>
      <c r="C64" s="56">
        <f>'[4]ОФП'!$O$69</f>
        <v>38942</v>
      </c>
      <c r="D64" s="56">
        <f>'[1]BS'!$X$60</f>
        <v>42651</v>
      </c>
      <c r="E64" s="130"/>
      <c r="F64" s="134"/>
      <c r="G64" s="130"/>
      <c r="H64" s="130"/>
      <c r="I64" s="130"/>
      <c r="J64" s="130"/>
      <c r="K64" s="130"/>
    </row>
    <row r="65" spans="1:11" s="6" customFormat="1" ht="13.5" customHeight="1">
      <c r="A65" s="13" t="s">
        <v>258</v>
      </c>
      <c r="B65" s="15" t="s">
        <v>102</v>
      </c>
      <c r="C65" s="56">
        <f>'[4]ОФП'!$O$71+'[4]ОФП'!$O$59</f>
        <v>37991545</v>
      </c>
      <c r="D65" s="56">
        <f>'[1]BS'!$X$61+'[2]ОФП'!$O$59</f>
        <v>35094545</v>
      </c>
      <c r="E65" s="130"/>
      <c r="F65" s="134"/>
      <c r="G65" s="130"/>
      <c r="H65" s="130"/>
      <c r="I65" s="130"/>
      <c r="J65" s="130"/>
      <c r="K65" s="130"/>
    </row>
    <row r="66" spans="1:11" s="6" customFormat="1" ht="13.5" customHeight="1">
      <c r="A66" s="13" t="s">
        <v>243</v>
      </c>
      <c r="B66" s="15" t="s">
        <v>103</v>
      </c>
      <c r="C66" s="56">
        <f>'[3]22'!$U$15</f>
        <v>569383.8622900001</v>
      </c>
      <c r="D66" s="56">
        <f>'[6]22'!$U$15</f>
        <v>1756137</v>
      </c>
      <c r="E66" s="130"/>
      <c r="F66" s="134"/>
      <c r="G66" s="130"/>
      <c r="H66" s="130"/>
      <c r="I66" s="130"/>
      <c r="J66" s="130"/>
      <c r="K66" s="130"/>
    </row>
    <row r="67" spans="1:11" s="6" customFormat="1" ht="13.5" customHeight="1">
      <c r="A67" s="13" t="s">
        <v>244</v>
      </c>
      <c r="B67" s="15" t="s">
        <v>104</v>
      </c>
      <c r="C67" s="56">
        <f>'[4]налоги'!$J$27</f>
        <v>0</v>
      </c>
      <c r="D67" s="56"/>
      <c r="E67" s="130"/>
      <c r="F67" s="134"/>
      <c r="G67" s="130"/>
      <c r="H67" s="130"/>
      <c r="I67" s="130"/>
      <c r="J67" s="130"/>
      <c r="K67" s="130"/>
    </row>
    <row r="68" spans="1:11" s="6" customFormat="1" ht="13.5" customHeight="1">
      <c r="A68" s="13" t="s">
        <v>239</v>
      </c>
      <c r="B68" s="15" t="s">
        <v>105</v>
      </c>
      <c r="C68" s="56">
        <f>'[4]ОФП'!$O$70</f>
        <v>3887082</v>
      </c>
      <c r="D68" s="56">
        <f>'[1]BS'!$X$62</f>
        <v>6557036</v>
      </c>
      <c r="E68" s="130"/>
      <c r="F68" s="134"/>
      <c r="G68" s="130"/>
      <c r="H68" s="130"/>
      <c r="I68" s="130"/>
      <c r="J68" s="130"/>
      <c r="K68" s="130"/>
    </row>
    <row r="69" spans="1:11" s="6" customFormat="1" ht="13.5" customHeight="1">
      <c r="A69" s="13" t="s">
        <v>99</v>
      </c>
      <c r="B69" s="15" t="s">
        <v>106</v>
      </c>
      <c r="C69" s="56">
        <f>'[4]бб'!$O$45</f>
        <v>5845</v>
      </c>
      <c r="D69" s="56">
        <f>'[1]BS'!$X$65</f>
        <v>5845</v>
      </c>
      <c r="E69" s="130"/>
      <c r="F69" s="134"/>
      <c r="G69" s="130"/>
      <c r="H69" s="130"/>
      <c r="I69" s="130"/>
      <c r="J69" s="130"/>
      <c r="K69" s="130"/>
    </row>
    <row r="70" spans="1:11" s="6" customFormat="1" ht="13.5" customHeight="1">
      <c r="A70" s="13" t="s">
        <v>240</v>
      </c>
      <c r="B70" s="15" t="s">
        <v>242</v>
      </c>
      <c r="C70" s="56">
        <f>'[4]ОФП'!$O$73</f>
        <v>1109444</v>
      </c>
      <c r="D70" s="56">
        <f>'[1]BS'!$X$63</f>
        <v>1129477</v>
      </c>
      <c r="E70" s="130"/>
      <c r="F70" s="134"/>
      <c r="G70" s="130"/>
      <c r="H70" s="130"/>
      <c r="I70" s="130"/>
      <c r="J70" s="130"/>
      <c r="K70" s="130"/>
    </row>
    <row r="71" spans="1:11" s="6" customFormat="1" ht="13.5" customHeight="1">
      <c r="A71" s="13" t="s">
        <v>100</v>
      </c>
      <c r="B71" s="15" t="s">
        <v>259</v>
      </c>
      <c r="C71" s="56">
        <f>'[3]BS'!$X$69+'[3]BS'!$X$67-'[3]22'!$U$15</f>
        <v>1100109.13771</v>
      </c>
      <c r="D71" s="56">
        <f>'[1]BS'!$X$66+'[1]BS'!$X$68-D66</f>
        <v>1871504</v>
      </c>
      <c r="E71" s="130"/>
      <c r="F71" s="134"/>
      <c r="G71" s="130"/>
      <c r="H71" s="130"/>
      <c r="I71" s="130"/>
      <c r="J71" s="130"/>
      <c r="K71" s="130"/>
    </row>
    <row r="72" spans="1:11" s="6" customFormat="1" ht="13.5" customHeight="1">
      <c r="A72" s="13" t="s">
        <v>101</v>
      </c>
      <c r="B72" s="15" t="s">
        <v>107</v>
      </c>
      <c r="C72" s="56">
        <f>SUM(C64:C71)</f>
        <v>44702351</v>
      </c>
      <c r="D72" s="56">
        <f>SUM(D64:D71)</f>
        <v>46457195</v>
      </c>
      <c r="E72" s="130"/>
      <c r="F72" s="134"/>
      <c r="G72" s="130"/>
      <c r="H72" s="130"/>
      <c r="I72" s="130"/>
      <c r="J72" s="130"/>
      <c r="K72" s="130"/>
    </row>
    <row r="73" spans="1:11" s="6" customFormat="1" ht="13.5" customHeight="1">
      <c r="A73" s="13"/>
      <c r="B73" s="15"/>
      <c r="C73" s="45"/>
      <c r="D73" s="45"/>
      <c r="E73" s="130"/>
      <c r="F73" s="134"/>
      <c r="G73" s="130"/>
      <c r="H73" s="130"/>
      <c r="I73" s="130"/>
      <c r="J73" s="130"/>
      <c r="K73" s="130"/>
    </row>
    <row r="74" spans="1:11" s="6" customFormat="1" ht="13.5" customHeight="1">
      <c r="A74" s="13" t="s">
        <v>27</v>
      </c>
      <c r="B74" s="15" t="s">
        <v>0</v>
      </c>
      <c r="C74" s="33"/>
      <c r="D74" s="33"/>
      <c r="E74" s="130"/>
      <c r="F74" s="134"/>
      <c r="G74" s="130"/>
      <c r="H74" s="130"/>
      <c r="I74" s="130"/>
      <c r="J74" s="130"/>
      <c r="K74" s="130"/>
    </row>
    <row r="75" spans="1:11" s="6" customFormat="1" ht="13.5" customHeight="1">
      <c r="A75" s="13"/>
      <c r="B75" s="15"/>
      <c r="C75" s="33"/>
      <c r="D75" s="33"/>
      <c r="E75" s="130"/>
      <c r="F75" s="134"/>
      <c r="G75" s="130"/>
      <c r="H75" s="130"/>
      <c r="I75" s="130"/>
      <c r="J75" s="130"/>
      <c r="K75" s="130"/>
    </row>
    <row r="76" spans="1:11" s="6" customFormat="1" ht="13.5" customHeight="1">
      <c r="A76" s="13" t="s">
        <v>253</v>
      </c>
      <c r="B76" s="15" t="s">
        <v>8</v>
      </c>
      <c r="C76" s="56">
        <f>'[4]ОФП'!$O$58</f>
        <v>1490467</v>
      </c>
      <c r="D76" s="56">
        <f>'[2]ОФП'!$O$58</f>
        <v>1475528</v>
      </c>
      <c r="E76" s="130"/>
      <c r="F76" s="134"/>
      <c r="G76" s="130"/>
      <c r="H76" s="130"/>
      <c r="I76" s="130"/>
      <c r="J76" s="130"/>
      <c r="K76" s="130"/>
    </row>
    <row r="77" spans="1:11" s="6" customFormat="1" ht="13.5" customHeight="1">
      <c r="A77" s="13" t="s">
        <v>254</v>
      </c>
      <c r="B77" s="15" t="s">
        <v>9</v>
      </c>
      <c r="C77" s="56"/>
      <c r="D77" s="56"/>
      <c r="E77" s="130"/>
      <c r="F77" s="134"/>
      <c r="G77" s="130"/>
      <c r="H77" s="130"/>
      <c r="I77" s="130"/>
      <c r="J77" s="130"/>
      <c r="K77" s="130"/>
    </row>
    <row r="78" spans="1:11" s="6" customFormat="1" ht="13.5" customHeight="1">
      <c r="A78" s="13" t="s">
        <v>108</v>
      </c>
      <c r="B78" s="15" t="s">
        <v>10</v>
      </c>
      <c r="C78" s="56">
        <f>'[3]BS'!$X$56+'[3]BS'!$X$55</f>
        <v>1281929</v>
      </c>
      <c r="D78" s="56">
        <f>'[3]BS'!$AB$55+'[3]BS'!$AB$56</f>
        <v>1260375</v>
      </c>
      <c r="E78" s="130"/>
      <c r="F78" s="134"/>
      <c r="G78" s="130"/>
      <c r="H78" s="130"/>
      <c r="I78" s="130"/>
      <c r="J78" s="130"/>
      <c r="K78" s="130"/>
    </row>
    <row r="79" spans="1:11" s="6" customFormat="1" ht="13.5" customHeight="1">
      <c r="A79" s="13" t="s">
        <v>255</v>
      </c>
      <c r="B79" s="15" t="s">
        <v>11</v>
      </c>
      <c r="C79" s="56">
        <f>'[4]бб'!$O$57</f>
        <v>65659</v>
      </c>
      <c r="D79" s="56">
        <f>'[2]ОФП'!$O$62</f>
        <v>65659</v>
      </c>
      <c r="E79" s="130"/>
      <c r="F79" s="134"/>
      <c r="G79" s="130"/>
      <c r="H79" s="130"/>
      <c r="I79" s="130"/>
      <c r="J79" s="130"/>
      <c r="K79" s="130"/>
    </row>
    <row r="80" spans="1:11" s="6" customFormat="1" ht="13.5" customHeight="1">
      <c r="A80" s="13" t="s">
        <v>109</v>
      </c>
      <c r="B80" s="15" t="s">
        <v>12</v>
      </c>
      <c r="C80" s="56">
        <f>'[4]ОФП'!$O$60</f>
        <v>19308838</v>
      </c>
      <c r="D80" s="56">
        <v>19329507</v>
      </c>
      <c r="E80" s="130"/>
      <c r="F80" s="134"/>
      <c r="G80" s="130"/>
      <c r="H80" s="130"/>
      <c r="I80" s="130"/>
      <c r="J80" s="130"/>
      <c r="K80" s="130"/>
    </row>
    <row r="81" spans="1:11" s="6" customFormat="1" ht="13.5" customHeight="1">
      <c r="A81" s="13" t="s">
        <v>256</v>
      </c>
      <c r="B81" s="15" t="s">
        <v>13</v>
      </c>
      <c r="C81" s="56">
        <v>1298758</v>
      </c>
      <c r="D81" s="56">
        <v>1298758</v>
      </c>
      <c r="E81" s="130"/>
      <c r="F81" s="134"/>
      <c r="G81" s="130"/>
      <c r="H81" s="130"/>
      <c r="I81" s="130"/>
      <c r="J81" s="130"/>
      <c r="K81" s="130"/>
    </row>
    <row r="82" spans="1:11" s="6" customFormat="1" ht="13.5" customHeight="1">
      <c r="A82" s="13" t="s">
        <v>269</v>
      </c>
      <c r="B82" s="15" t="s">
        <v>14</v>
      </c>
      <c r="C82" s="56">
        <f>'[3]BS'!$X$51</f>
        <v>4073712</v>
      </c>
      <c r="D82" s="56">
        <f>'[3]BS'!$AB$51</f>
        <v>4135679</v>
      </c>
      <c r="E82" s="130"/>
      <c r="F82" s="134"/>
      <c r="G82" s="130"/>
      <c r="H82" s="130"/>
      <c r="I82" s="130"/>
      <c r="J82" s="130"/>
      <c r="K82" s="130"/>
    </row>
    <row r="83" spans="1:11" s="6" customFormat="1" ht="13.5" customHeight="1">
      <c r="A83" s="13" t="s">
        <v>110</v>
      </c>
      <c r="B83" s="17">
        <v>400</v>
      </c>
      <c r="C83" s="56">
        <f>SUM(C76:C82)</f>
        <v>27519363</v>
      </c>
      <c r="D83" s="56">
        <f>SUM(D76:D82)</f>
        <v>27565506</v>
      </c>
      <c r="E83" s="130"/>
      <c r="F83" s="134"/>
      <c r="G83" s="130"/>
      <c r="H83" s="130"/>
      <c r="I83" s="130"/>
      <c r="J83" s="130"/>
      <c r="K83" s="130"/>
    </row>
    <row r="84" spans="1:11" s="6" customFormat="1" ht="13.5" customHeight="1">
      <c r="A84" s="13"/>
      <c r="B84" s="17"/>
      <c r="C84" s="33"/>
      <c r="D84" s="33"/>
      <c r="E84" s="130"/>
      <c r="F84" s="134"/>
      <c r="G84" s="130"/>
      <c r="H84" s="130"/>
      <c r="I84" s="130"/>
      <c r="J84" s="130"/>
      <c r="K84" s="130"/>
    </row>
    <row r="85" spans="1:11" s="6" customFormat="1" ht="13.5" customHeight="1">
      <c r="A85" s="13" t="s">
        <v>111</v>
      </c>
      <c r="B85" s="17" t="s">
        <v>0</v>
      </c>
      <c r="C85" s="33"/>
      <c r="D85" s="33"/>
      <c r="E85" s="130"/>
      <c r="F85" s="134"/>
      <c r="G85" s="130"/>
      <c r="H85" s="130"/>
      <c r="I85" s="130"/>
      <c r="J85" s="130"/>
      <c r="K85" s="130"/>
    </row>
    <row r="86" spans="1:11" s="6" customFormat="1" ht="13.5" customHeight="1">
      <c r="A86" s="13" t="s">
        <v>0</v>
      </c>
      <c r="B86" s="17" t="s">
        <v>0</v>
      </c>
      <c r="C86" s="33"/>
      <c r="D86" s="33"/>
      <c r="E86" s="130"/>
      <c r="F86" s="134"/>
      <c r="G86" s="130"/>
      <c r="H86" s="130"/>
      <c r="I86" s="130"/>
      <c r="J86" s="130"/>
      <c r="K86" s="130"/>
    </row>
    <row r="87" spans="1:11" s="6" customFormat="1" ht="13.5" customHeight="1">
      <c r="A87" s="13" t="s">
        <v>251</v>
      </c>
      <c r="B87" s="15" t="s">
        <v>15</v>
      </c>
      <c r="C87" s="56">
        <v>16663996</v>
      </c>
      <c r="D87" s="56">
        <v>16663996</v>
      </c>
      <c r="E87" s="130"/>
      <c r="F87" s="134"/>
      <c r="G87" s="130"/>
      <c r="H87" s="130"/>
      <c r="I87" s="130"/>
      <c r="J87" s="130"/>
      <c r="K87" s="130"/>
    </row>
    <row r="88" spans="1:11" s="6" customFormat="1" ht="13.5" customHeight="1">
      <c r="A88" s="13" t="s">
        <v>177</v>
      </c>
      <c r="B88" s="15" t="s">
        <v>44</v>
      </c>
      <c r="C88" s="56">
        <v>1188176</v>
      </c>
      <c r="D88" s="56">
        <v>1188176</v>
      </c>
      <c r="E88" s="130"/>
      <c r="F88" s="134"/>
      <c r="G88" s="130"/>
      <c r="H88" s="130"/>
      <c r="I88" s="130"/>
      <c r="J88" s="130"/>
      <c r="K88" s="130"/>
    </row>
    <row r="89" spans="1:11" s="6" customFormat="1" ht="13.5" customHeight="1">
      <c r="A89" s="13" t="s">
        <v>113</v>
      </c>
      <c r="B89" s="15" t="s">
        <v>45</v>
      </c>
      <c r="C89" s="33">
        <v>0</v>
      </c>
      <c r="D89" s="33">
        <v>0</v>
      </c>
      <c r="E89" s="130"/>
      <c r="F89" s="134"/>
      <c r="G89" s="130"/>
      <c r="H89" s="130"/>
      <c r="I89" s="130"/>
      <c r="J89" s="130"/>
      <c r="K89" s="130"/>
    </row>
    <row r="90" spans="1:11" s="6" customFormat="1" ht="13.5" customHeight="1">
      <c r="A90" s="13" t="s">
        <v>114</v>
      </c>
      <c r="B90" s="15" t="s">
        <v>46</v>
      </c>
      <c r="C90" s="33">
        <v>0</v>
      </c>
      <c r="D90" s="33">
        <v>0</v>
      </c>
      <c r="E90" s="130"/>
      <c r="F90" s="134"/>
      <c r="G90" s="130"/>
      <c r="H90" s="130"/>
      <c r="I90" s="130"/>
      <c r="J90" s="130"/>
      <c r="K90" s="130"/>
    </row>
    <row r="91" spans="1:11" s="6" customFormat="1" ht="13.5" customHeight="1">
      <c r="A91" s="13" t="s">
        <v>252</v>
      </c>
      <c r="B91" s="15" t="s">
        <v>47</v>
      </c>
      <c r="C91" s="56">
        <f>'[4]ОФП'!$O$47</f>
        <v>21314654</v>
      </c>
      <c r="D91" s="56">
        <f>'[1]BS'!$X$39</f>
        <v>21987354</v>
      </c>
      <c r="E91" s="132"/>
      <c r="F91" s="134"/>
      <c r="G91" s="130"/>
      <c r="H91" s="130"/>
      <c r="I91" s="130"/>
      <c r="J91" s="130"/>
      <c r="K91" s="130"/>
    </row>
    <row r="92" spans="1:11" s="6" customFormat="1" ht="13.5" customHeight="1">
      <c r="A92" s="13" t="s">
        <v>123</v>
      </c>
      <c r="B92" s="15" t="s">
        <v>48</v>
      </c>
      <c r="C92" s="56">
        <f>'[4]ОФП'!$O$48</f>
        <v>34812578</v>
      </c>
      <c r="D92" s="56">
        <f>'[1]BS'!$X$40</f>
        <v>31992978</v>
      </c>
      <c r="E92" s="132"/>
      <c r="F92" s="134"/>
      <c r="G92" s="130"/>
      <c r="H92" s="130"/>
      <c r="I92" s="130"/>
      <c r="J92" s="130"/>
      <c r="K92" s="130"/>
    </row>
    <row r="93" spans="1:11" s="6" customFormat="1" ht="13.5" customHeight="1">
      <c r="A93" s="13" t="s">
        <v>77</v>
      </c>
      <c r="B93" s="15" t="s">
        <v>49</v>
      </c>
      <c r="C93" s="56">
        <v>0</v>
      </c>
      <c r="D93" s="56">
        <v>0</v>
      </c>
      <c r="E93" s="130"/>
      <c r="F93" s="134"/>
      <c r="G93" s="130"/>
      <c r="H93" s="130"/>
      <c r="I93" s="130"/>
      <c r="J93" s="130"/>
      <c r="K93" s="130"/>
    </row>
    <row r="94" spans="1:11" s="6" customFormat="1" ht="13.5" customHeight="1">
      <c r="A94" s="13" t="s">
        <v>116</v>
      </c>
      <c r="B94" s="15" t="s">
        <v>118</v>
      </c>
      <c r="C94" s="56">
        <f>SUM(C87:C93)</f>
        <v>73979404</v>
      </c>
      <c r="D94" s="56">
        <f>SUM(D87:D93)</f>
        <v>71832504</v>
      </c>
      <c r="E94" s="130"/>
      <c r="F94" s="134"/>
      <c r="G94" s="130"/>
      <c r="H94" s="130"/>
      <c r="I94" s="130"/>
      <c r="J94" s="130"/>
      <c r="K94" s="130"/>
    </row>
    <row r="95" spans="1:11" s="6" customFormat="1" ht="13.5" customHeight="1">
      <c r="A95" s="13"/>
      <c r="B95" s="17"/>
      <c r="C95" s="56"/>
      <c r="D95" s="56"/>
      <c r="E95" s="130"/>
      <c r="F95" s="134"/>
      <c r="G95" s="130"/>
      <c r="H95" s="130"/>
      <c r="I95" s="130"/>
      <c r="J95" s="130"/>
      <c r="K95" s="130"/>
    </row>
    <row r="96" spans="1:11" s="6" customFormat="1" ht="37.5" customHeight="1">
      <c r="A96" s="18" t="s">
        <v>117</v>
      </c>
      <c r="B96" s="19" t="s">
        <v>0</v>
      </c>
      <c r="C96" s="80">
        <f>C72+C83+C94</f>
        <v>146201118</v>
      </c>
      <c r="D96" s="80">
        <f>D72+D83+D94</f>
        <v>145855205</v>
      </c>
      <c r="E96" s="138">
        <f>C58-C96</f>
        <v>0</v>
      </c>
      <c r="F96" s="134"/>
      <c r="G96" s="130"/>
      <c r="H96" s="130"/>
      <c r="I96" s="130"/>
      <c r="J96" s="130"/>
      <c r="K96" s="130"/>
    </row>
    <row r="97" spans="3:11" s="6" customFormat="1" ht="14.25">
      <c r="C97" s="16"/>
      <c r="D97" s="20"/>
      <c r="E97" s="130"/>
      <c r="F97" s="134"/>
      <c r="G97" s="130"/>
      <c r="H97" s="130"/>
      <c r="I97" s="130"/>
      <c r="J97" s="130"/>
      <c r="K97" s="130"/>
    </row>
    <row r="98" spans="4:11" s="6" customFormat="1" ht="14.25">
      <c r="D98" s="21"/>
      <c r="E98" s="130"/>
      <c r="F98" s="134"/>
      <c r="G98" s="130"/>
      <c r="H98" s="130"/>
      <c r="I98" s="130"/>
      <c r="J98" s="130"/>
      <c r="K98" s="130"/>
    </row>
    <row r="99" spans="1:11" s="6" customFormat="1" ht="28.5">
      <c r="A99" s="22" t="s">
        <v>224</v>
      </c>
      <c r="B99" s="23"/>
      <c r="C99" s="81">
        <f>(C96-C51-C72-C83)/166639957*1000</f>
        <v>440.9773101417687</v>
      </c>
      <c r="D99" s="24">
        <f>(D96-D51-D72-D83)/166639960*1000</f>
        <v>427.8718381833505</v>
      </c>
      <c r="E99" s="130"/>
      <c r="F99" s="134"/>
      <c r="G99" s="130"/>
      <c r="H99" s="130"/>
      <c r="I99" s="130"/>
      <c r="J99" s="130"/>
      <c r="K99" s="130"/>
    </row>
    <row r="100" spans="1:11" s="6" customFormat="1" ht="14.25">
      <c r="A100" s="22"/>
      <c r="B100" s="23"/>
      <c r="C100" s="23"/>
      <c r="D100" s="21"/>
      <c r="E100" s="130"/>
      <c r="F100" s="134"/>
      <c r="G100" s="130"/>
      <c r="H100" s="130"/>
      <c r="I100" s="130"/>
      <c r="J100" s="130"/>
      <c r="K100" s="130"/>
    </row>
    <row r="101" spans="1:11" s="6" customFormat="1" ht="12" customHeight="1">
      <c r="A101" s="25" t="s">
        <v>0</v>
      </c>
      <c r="B101" s="23"/>
      <c r="C101" s="108"/>
      <c r="D101" s="26"/>
      <c r="E101" s="130"/>
      <c r="F101" s="134"/>
      <c r="G101" s="130"/>
      <c r="H101" s="130"/>
      <c r="I101" s="130"/>
      <c r="J101" s="130"/>
      <c r="K101" s="130"/>
    </row>
    <row r="102" spans="1:11" s="6" customFormat="1" ht="12" customHeight="1">
      <c r="A102" s="25" t="s">
        <v>276</v>
      </c>
      <c r="B102" s="23"/>
      <c r="C102" s="23"/>
      <c r="D102" s="26" t="s">
        <v>273</v>
      </c>
      <c r="E102" s="130"/>
      <c r="F102" s="134"/>
      <c r="G102" s="130"/>
      <c r="H102" s="130"/>
      <c r="I102" s="130"/>
      <c r="J102" s="130"/>
      <c r="K102" s="130"/>
    </row>
    <row r="103" spans="1:11" s="6" customFormat="1" ht="12" customHeight="1">
      <c r="A103" s="25"/>
      <c r="B103" s="23"/>
      <c r="C103" s="125"/>
      <c r="D103" s="125"/>
      <c r="E103" s="130"/>
      <c r="F103" s="134"/>
      <c r="G103" s="130"/>
      <c r="H103" s="130"/>
      <c r="I103" s="130"/>
      <c r="J103" s="130"/>
      <c r="K103" s="130"/>
    </row>
    <row r="104" spans="1:11" s="6" customFormat="1" ht="12" customHeight="1">
      <c r="A104" s="25"/>
      <c r="B104" s="23"/>
      <c r="C104" s="125"/>
      <c r="D104" s="26"/>
      <c r="E104" s="130"/>
      <c r="F104" s="134"/>
      <c r="G104" s="130"/>
      <c r="H104" s="130"/>
      <c r="I104" s="130"/>
      <c r="J104" s="130"/>
      <c r="K104" s="130"/>
    </row>
    <row r="105" spans="1:11" s="6" customFormat="1" ht="12" customHeight="1">
      <c r="A105" s="25" t="s">
        <v>263</v>
      </c>
      <c r="B105" s="23"/>
      <c r="C105" s="23"/>
      <c r="D105" s="27" t="s">
        <v>271</v>
      </c>
      <c r="E105" s="130"/>
      <c r="F105" s="134"/>
      <c r="G105" s="130"/>
      <c r="H105" s="130"/>
      <c r="I105" s="130"/>
      <c r="J105" s="130"/>
      <c r="K105" s="130"/>
    </row>
    <row r="106" spans="1:11" s="6" customFormat="1" ht="12" customHeight="1">
      <c r="A106" s="25" t="s">
        <v>0</v>
      </c>
      <c r="B106" s="23"/>
      <c r="C106" s="23"/>
      <c r="D106" s="26"/>
      <c r="E106" s="130"/>
      <c r="F106" s="134"/>
      <c r="G106" s="130"/>
      <c r="H106" s="130"/>
      <c r="I106" s="130"/>
      <c r="J106" s="130"/>
      <c r="K106" s="130"/>
    </row>
    <row r="107" spans="1:11" s="6" customFormat="1" ht="12" customHeight="1">
      <c r="A107" s="25"/>
      <c r="B107" s="23"/>
      <c r="C107" s="125"/>
      <c r="D107" s="26"/>
      <c r="E107" s="130"/>
      <c r="F107" s="134"/>
      <c r="G107" s="130"/>
      <c r="H107" s="130"/>
      <c r="I107" s="130"/>
      <c r="J107" s="130"/>
      <c r="K107" s="130"/>
    </row>
    <row r="108" spans="2:11" s="6" customFormat="1" ht="12" customHeight="1">
      <c r="B108" s="3"/>
      <c r="C108" s="3"/>
      <c r="D108" s="8"/>
      <c r="E108" s="130"/>
      <c r="F108" s="134"/>
      <c r="G108" s="130"/>
      <c r="H108" s="130"/>
      <c r="I108" s="130"/>
      <c r="J108" s="130"/>
      <c r="K108" s="130"/>
    </row>
    <row r="109" spans="1:11" s="6" customFormat="1" ht="12" customHeight="1">
      <c r="A109" s="6" t="s">
        <v>119</v>
      </c>
      <c r="B109" s="3"/>
      <c r="C109" s="3"/>
      <c r="D109" s="8"/>
      <c r="E109" s="130"/>
      <c r="F109" s="134"/>
      <c r="G109" s="130"/>
      <c r="H109" s="130"/>
      <c r="I109" s="130"/>
      <c r="J109" s="130"/>
      <c r="K109" s="130"/>
    </row>
    <row r="110" spans="2:11" s="6" customFormat="1" ht="12" customHeight="1">
      <c r="B110" s="3"/>
      <c r="C110" s="3"/>
      <c r="D110" s="8"/>
      <c r="E110" s="130"/>
      <c r="F110" s="134"/>
      <c r="G110" s="130"/>
      <c r="H110" s="130"/>
      <c r="I110" s="130"/>
      <c r="J110" s="130"/>
      <c r="K110" s="130"/>
    </row>
    <row r="111" spans="1:11" s="6" customFormat="1" ht="12" customHeight="1">
      <c r="A111" s="70"/>
      <c r="B111" s="70"/>
      <c r="C111" s="137"/>
      <c r="D111" s="71"/>
      <c r="E111" s="130"/>
      <c r="F111" s="134"/>
      <c r="G111" s="130"/>
      <c r="H111" s="130"/>
      <c r="I111" s="130"/>
      <c r="J111" s="130"/>
      <c r="K111" s="130"/>
    </row>
    <row r="112" spans="1:11" s="6" customFormat="1" ht="12" customHeight="1">
      <c r="A112" s="70"/>
      <c r="B112" s="70"/>
      <c r="C112" s="70"/>
      <c r="D112" s="71"/>
      <c r="E112" s="130"/>
      <c r="F112" s="134"/>
      <c r="G112" s="130"/>
      <c r="H112" s="130"/>
      <c r="I112" s="130"/>
      <c r="J112" s="130"/>
      <c r="K112" s="130"/>
    </row>
    <row r="113" spans="1:11" s="6" customFormat="1" ht="12" customHeight="1">
      <c r="A113" s="70"/>
      <c r="B113" s="70"/>
      <c r="C113" s="70"/>
      <c r="D113" s="71"/>
      <c r="E113" s="130"/>
      <c r="F113" s="134"/>
      <c r="G113" s="130"/>
      <c r="H113" s="130"/>
      <c r="I113" s="130"/>
      <c r="J113" s="130"/>
      <c r="K113" s="130"/>
    </row>
    <row r="114" spans="1:11" s="6" customFormat="1" ht="12" customHeight="1">
      <c r="A114" s="70"/>
      <c r="B114" s="70"/>
      <c r="C114" s="70"/>
      <c r="D114" s="71"/>
      <c r="E114" s="130"/>
      <c r="F114" s="134"/>
      <c r="G114" s="130"/>
      <c r="H114" s="130"/>
      <c r="I114" s="130"/>
      <c r="J114" s="130"/>
      <c r="K114" s="130"/>
    </row>
    <row r="115" spans="1:11" s="6" customFormat="1" ht="12" customHeight="1">
      <c r="A115" s="70"/>
      <c r="B115" s="70"/>
      <c r="C115" s="70"/>
      <c r="D115" s="71"/>
      <c r="E115" s="130"/>
      <c r="F115" s="134"/>
      <c r="G115" s="130"/>
      <c r="H115" s="130"/>
      <c r="I115" s="130"/>
      <c r="J115" s="130"/>
      <c r="K115" s="130"/>
    </row>
    <row r="116" spans="1:11" s="6" customFormat="1" ht="12" customHeight="1">
      <c r="A116" s="70"/>
      <c r="B116" s="70"/>
      <c r="C116" s="70"/>
      <c r="D116" s="71"/>
      <c r="E116" s="130"/>
      <c r="F116" s="134"/>
      <c r="G116" s="130"/>
      <c r="H116" s="130"/>
      <c r="I116" s="130"/>
      <c r="J116" s="130"/>
      <c r="K116" s="130"/>
    </row>
    <row r="117" spans="4:11" s="6" customFormat="1" ht="12" customHeight="1">
      <c r="D117" s="8"/>
      <c r="E117" s="130"/>
      <c r="F117" s="134"/>
      <c r="G117" s="130"/>
      <c r="H117" s="130"/>
      <c r="I117" s="130"/>
      <c r="J117" s="130"/>
      <c r="K117" s="130"/>
    </row>
    <row r="118" spans="4:11" s="6" customFormat="1" ht="12" customHeight="1">
      <c r="D118" s="8"/>
      <c r="E118" s="130"/>
      <c r="F118" s="134"/>
      <c r="G118" s="130"/>
      <c r="H118" s="130"/>
      <c r="I118" s="130"/>
      <c r="J118" s="130"/>
      <c r="K118" s="130"/>
    </row>
    <row r="119" spans="4:11" s="6" customFormat="1" ht="12" customHeight="1">
      <c r="D119" s="8"/>
      <c r="E119" s="130"/>
      <c r="F119" s="134"/>
      <c r="G119" s="130"/>
      <c r="H119" s="130"/>
      <c r="I119" s="130"/>
      <c r="J119" s="130"/>
      <c r="K119" s="130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tabSelected="1" zoomScalePageLayoutView="0" workbookViewId="0" topLeftCell="A40">
      <selection activeCell="E4" sqref="E1:E16384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2.00390625" style="4" customWidth="1"/>
    <col min="4" max="4" width="10.875" style="4" customWidth="1"/>
    <col min="5" max="5" width="12.875" style="4" hidden="1" customWidth="1"/>
    <col min="6" max="6" width="11.625" style="4" customWidth="1"/>
    <col min="7" max="7" width="11.00390625" style="4" customWidth="1"/>
    <col min="8" max="8" width="11.875" style="42" bestFit="1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45" t="s">
        <v>261</v>
      </c>
      <c r="B8" s="145"/>
      <c r="C8" s="145"/>
      <c r="D8" s="145"/>
      <c r="E8" s="145"/>
      <c r="F8" s="145"/>
    </row>
    <row r="9" spans="1:6" ht="14.25">
      <c r="A9" s="146" t="s">
        <v>278</v>
      </c>
      <c r="B9" s="146"/>
      <c r="C9" s="146"/>
      <c r="D9" s="146"/>
      <c r="E9" s="146"/>
      <c r="F9" s="146"/>
    </row>
    <row r="10" spans="1:6" ht="14.25">
      <c r="A10" s="146" t="str">
        <f>бб!A10</f>
        <v>по состоянию на 30 июня 2019 года</v>
      </c>
      <c r="B10" s="146"/>
      <c r="C10" s="146"/>
      <c r="D10" s="146"/>
      <c r="E10" s="146"/>
      <c r="F10" s="146"/>
    </row>
    <row r="11" spans="1:6" ht="14.25">
      <c r="A11" s="146" t="s">
        <v>153</v>
      </c>
      <c r="B11" s="146"/>
      <c r="C11" s="146"/>
      <c r="D11" s="146"/>
      <c r="E11" s="146"/>
      <c r="F11" s="146"/>
    </row>
    <row r="12" spans="1:6" ht="14.25">
      <c r="A12" s="140"/>
      <c r="B12" s="140"/>
      <c r="C12" s="140"/>
      <c r="D12" s="140"/>
      <c r="E12" s="140"/>
      <c r="F12" s="140"/>
    </row>
    <row r="13" spans="1:6" ht="15.75">
      <c r="A13" s="144" t="s">
        <v>228</v>
      </c>
      <c r="B13" s="144"/>
      <c r="C13" s="144"/>
      <c r="D13" s="144"/>
      <c r="E13" s="144"/>
      <c r="F13" s="144"/>
    </row>
    <row r="14" spans="1:6" ht="15.75">
      <c r="A14" s="75"/>
      <c r="B14" s="75"/>
      <c r="C14" s="75"/>
      <c r="D14" s="75"/>
      <c r="E14" s="75"/>
      <c r="F14" s="78"/>
    </row>
    <row r="15" spans="1:6" ht="15.75">
      <c r="A15" s="144" t="s">
        <v>264</v>
      </c>
      <c r="B15" s="144"/>
      <c r="C15" s="144"/>
      <c r="D15" s="144"/>
      <c r="E15" s="144"/>
      <c r="F15" s="144"/>
    </row>
    <row r="16" spans="1:6" ht="15.75">
      <c r="A16" s="147" t="s">
        <v>1</v>
      </c>
      <c r="B16" s="147"/>
      <c r="C16" s="147"/>
      <c r="D16" s="147"/>
      <c r="E16" s="147"/>
      <c r="F16" s="147"/>
    </row>
    <row r="17" spans="1:6" ht="15.75">
      <c r="A17" s="75"/>
      <c r="B17" s="75"/>
      <c r="C17" s="75"/>
      <c r="D17" s="75"/>
      <c r="E17" s="75"/>
      <c r="F17" s="78"/>
    </row>
    <row r="18" spans="1:6" ht="15.75">
      <c r="A18" s="144" t="s">
        <v>229</v>
      </c>
      <c r="B18" s="144"/>
      <c r="C18" s="144"/>
      <c r="D18" s="144"/>
      <c r="E18" s="144"/>
      <c r="F18" s="144"/>
    </row>
    <row r="19" spans="1:6" ht="15.75">
      <c r="A19" s="75"/>
      <c r="B19" s="75"/>
      <c r="C19" s="75"/>
      <c r="D19" s="75"/>
      <c r="E19" s="75"/>
      <c r="F19" s="78"/>
    </row>
    <row r="20" spans="1:6" ht="15.75">
      <c r="A20" s="144" t="s">
        <v>230</v>
      </c>
      <c r="B20" s="144"/>
      <c r="C20" s="144"/>
      <c r="D20" s="144"/>
      <c r="E20" s="144"/>
      <c r="F20" s="144"/>
    </row>
    <row r="21" spans="1:7" ht="14.25">
      <c r="A21" s="141" t="s">
        <v>2</v>
      </c>
      <c r="B21" s="141"/>
      <c r="C21" s="141"/>
      <c r="D21" s="141"/>
      <c r="E21" s="141"/>
      <c r="F21" s="141"/>
      <c r="G21" s="42"/>
    </row>
    <row r="22" spans="1:9" ht="44.25" customHeight="1">
      <c r="A22" s="9" t="s">
        <v>29</v>
      </c>
      <c r="B22" s="9" t="s">
        <v>31</v>
      </c>
      <c r="C22" s="9" t="s">
        <v>282</v>
      </c>
      <c r="D22" s="9" t="s">
        <v>287</v>
      </c>
      <c r="E22" s="9" t="s">
        <v>281</v>
      </c>
      <c r="F22" s="9" t="s">
        <v>280</v>
      </c>
      <c r="G22" s="9" t="s">
        <v>284</v>
      </c>
      <c r="H22" s="99"/>
      <c r="I22" s="42"/>
    </row>
    <row r="23" spans="1:9" ht="14.25">
      <c r="A23" s="31" t="s">
        <v>154</v>
      </c>
      <c r="B23" s="15" t="s">
        <v>3</v>
      </c>
      <c r="C23" s="118">
        <f>'[4]ОСД'!$M$13</f>
        <v>25035182</v>
      </c>
      <c r="D23" s="118">
        <f>C23-E23</f>
        <v>9420064</v>
      </c>
      <c r="E23" s="118">
        <f>'[8]ОСД'!$M$13</f>
        <v>15615118</v>
      </c>
      <c r="F23" s="118">
        <v>28339659</v>
      </c>
      <c r="G23" s="118">
        <v>10889050</v>
      </c>
      <c r="H23" s="91"/>
      <c r="I23" s="113"/>
    </row>
    <row r="24" spans="1:9" ht="14.25">
      <c r="A24" s="31" t="s">
        <v>155</v>
      </c>
      <c r="B24" s="15" t="s">
        <v>5</v>
      </c>
      <c r="C24" s="118">
        <f>-'[4]ОСД'!$M$16</f>
        <v>18994114</v>
      </c>
      <c r="D24" s="118">
        <f aca="true" t="shared" si="0" ref="D24:D31">C24-E24</f>
        <v>9083589</v>
      </c>
      <c r="E24" s="118">
        <f>-'[8]ОСД'!$M$16</f>
        <v>9910525</v>
      </c>
      <c r="F24" s="118">
        <v>17760906</v>
      </c>
      <c r="G24" s="118">
        <v>8252839</v>
      </c>
      <c r="H24" s="91"/>
      <c r="I24" s="113"/>
    </row>
    <row r="25" spans="1:9" ht="14.25">
      <c r="A25" s="31" t="s">
        <v>196</v>
      </c>
      <c r="B25" s="15" t="s">
        <v>6</v>
      </c>
      <c r="C25" s="118">
        <f>C23-C24</f>
        <v>6041068</v>
      </c>
      <c r="D25" s="118">
        <f>D23-D24</f>
        <v>336475</v>
      </c>
      <c r="E25" s="118">
        <f>E23-E24</f>
        <v>5704593</v>
      </c>
      <c r="F25" s="118">
        <v>10578753</v>
      </c>
      <c r="G25" s="118">
        <v>2636211</v>
      </c>
      <c r="H25" s="91"/>
      <c r="I25" s="113"/>
    </row>
    <row r="26" spans="1:9" ht="14.25">
      <c r="A26" s="31" t="s">
        <v>156</v>
      </c>
      <c r="B26" s="15" t="s">
        <v>8</v>
      </c>
      <c r="C26" s="118">
        <f>'[4]ОСД'!$M$29-1</f>
        <v>65871</v>
      </c>
      <c r="D26" s="118">
        <f t="shared" si="0"/>
        <v>35305</v>
      </c>
      <c r="E26" s="118">
        <f>'[8]ОСД'!$M$29</f>
        <v>30566</v>
      </c>
      <c r="F26" s="118">
        <v>99567</v>
      </c>
      <c r="G26" s="118">
        <v>44486</v>
      </c>
      <c r="H26" s="91"/>
      <c r="I26" s="113"/>
    </row>
    <row r="27" spans="1:9" ht="14.25">
      <c r="A27" s="31" t="s">
        <v>277</v>
      </c>
      <c r="B27" s="15" t="s">
        <v>15</v>
      </c>
      <c r="C27" s="118">
        <f>'[4]ОСД'!$M$25</f>
        <v>291528</v>
      </c>
      <c r="D27" s="118">
        <f t="shared" si="0"/>
        <v>226957</v>
      </c>
      <c r="E27" s="118">
        <f>'[8]ОСД'!$M$25</f>
        <v>64571</v>
      </c>
      <c r="F27" s="118">
        <v>271058</v>
      </c>
      <c r="G27" s="118">
        <v>31798</v>
      </c>
      <c r="H27" s="91"/>
      <c r="I27" s="113"/>
    </row>
    <row r="28" spans="1:9" ht="14.25">
      <c r="A28" s="31" t="s">
        <v>157</v>
      </c>
      <c r="B28" s="15" t="s">
        <v>16</v>
      </c>
      <c r="C28" s="118">
        <f>-'[4]ОСД'!$M$21-1</f>
        <v>379752</v>
      </c>
      <c r="D28" s="118">
        <f t="shared" si="0"/>
        <v>187446</v>
      </c>
      <c r="E28" s="118">
        <f>-'[8]ОСД'!$M$21</f>
        <v>192306</v>
      </c>
      <c r="F28" s="118">
        <v>389523</v>
      </c>
      <c r="G28" s="118">
        <v>187578</v>
      </c>
      <c r="H28" s="91"/>
      <c r="I28" s="113"/>
    </row>
    <row r="29" spans="1:9" ht="14.25">
      <c r="A29" s="31" t="s">
        <v>158</v>
      </c>
      <c r="B29" s="15" t="s">
        <v>17</v>
      </c>
      <c r="C29" s="118">
        <f>-'[4]ОСД'!$M$20</f>
        <v>1735786</v>
      </c>
      <c r="D29" s="118">
        <f t="shared" si="0"/>
        <v>814230</v>
      </c>
      <c r="E29" s="118">
        <f>-'[8]ОСД'!$M$20</f>
        <v>921556</v>
      </c>
      <c r="F29" s="118">
        <v>1942746</v>
      </c>
      <c r="G29" s="118">
        <v>938063</v>
      </c>
      <c r="H29" s="91"/>
      <c r="I29" s="113"/>
    </row>
    <row r="30" spans="1:9" ht="14.25">
      <c r="A30" s="31" t="s">
        <v>159</v>
      </c>
      <c r="B30" s="15" t="s">
        <v>22</v>
      </c>
      <c r="C30" s="118">
        <f>-'[4]ОСД'!$M$28</f>
        <v>1674127</v>
      </c>
      <c r="D30" s="118">
        <f t="shared" si="0"/>
        <v>916489</v>
      </c>
      <c r="E30" s="118">
        <f>-'[8]ОСД'!$M$28</f>
        <v>757638</v>
      </c>
      <c r="F30" s="118">
        <v>1222187</v>
      </c>
      <c r="G30" s="118">
        <v>609213</v>
      </c>
      <c r="H30" s="91"/>
      <c r="I30" s="113"/>
    </row>
    <row r="31" spans="1:9" ht="14.25">
      <c r="A31" s="31" t="s">
        <v>274</v>
      </c>
      <c r="B31" s="15" t="s">
        <v>28</v>
      </c>
      <c r="C31" s="118">
        <f>-'[4]ОСД'!$M$27</f>
        <v>-197156</v>
      </c>
      <c r="D31" s="118">
        <f t="shared" si="0"/>
        <v>20229</v>
      </c>
      <c r="E31" s="118">
        <f>-'[8]ОСД'!$M$27</f>
        <v>-217385</v>
      </c>
      <c r="F31" s="118">
        <v>279411</v>
      </c>
      <c r="G31" s="118">
        <v>927457</v>
      </c>
      <c r="H31" s="91"/>
      <c r="I31" s="113"/>
    </row>
    <row r="32" spans="1:9" ht="28.5">
      <c r="A32" s="29" t="s">
        <v>160</v>
      </c>
      <c r="B32" s="15" t="s">
        <v>86</v>
      </c>
      <c r="C32" s="119"/>
      <c r="D32" s="118">
        <f aca="true" t="shared" si="1" ref="D32:D41">C32-E32</f>
        <v>0</v>
      </c>
      <c r="E32" s="119"/>
      <c r="F32" s="119"/>
      <c r="G32" s="118">
        <v>0</v>
      </c>
      <c r="H32" s="92"/>
      <c r="I32" s="113"/>
    </row>
    <row r="33" spans="1:9" ht="45" customHeight="1">
      <c r="A33" s="29" t="s">
        <v>197</v>
      </c>
      <c r="B33" s="30" t="s">
        <v>134</v>
      </c>
      <c r="C33" s="120">
        <f>C25+C26+C27-C28-C29-C30-C31+C32</f>
        <v>2805958</v>
      </c>
      <c r="D33" s="120">
        <f>D25+D26+D27-D28-D29-D30-D31+D32</f>
        <v>-1339657</v>
      </c>
      <c r="E33" s="120">
        <f>E25+E26+E27-E28-E29-E30-E31+E32</f>
        <v>4145615</v>
      </c>
      <c r="F33" s="120">
        <v>7115511</v>
      </c>
      <c r="G33" s="120">
        <v>50184</v>
      </c>
      <c r="H33" s="93"/>
      <c r="I33" s="113"/>
    </row>
    <row r="34" spans="1:9" ht="14.25">
      <c r="A34" s="31" t="s">
        <v>198</v>
      </c>
      <c r="B34" s="15" t="s">
        <v>135</v>
      </c>
      <c r="C34" s="119">
        <v>0</v>
      </c>
      <c r="D34" s="118">
        <f t="shared" si="1"/>
        <v>0</v>
      </c>
      <c r="E34" s="119">
        <v>0</v>
      </c>
      <c r="F34" s="119">
        <v>0</v>
      </c>
      <c r="G34" s="118">
        <v>0</v>
      </c>
      <c r="H34" s="92"/>
      <c r="I34" s="113"/>
    </row>
    <row r="35" spans="1:9" ht="14.25">
      <c r="A35" s="31" t="s">
        <v>199</v>
      </c>
      <c r="B35" s="15" t="s">
        <v>137</v>
      </c>
      <c r="C35" s="120">
        <f>C33+C34</f>
        <v>2805958</v>
      </c>
      <c r="D35" s="120">
        <f>D33+D34</f>
        <v>-1339657</v>
      </c>
      <c r="E35" s="120">
        <f>E33+E34</f>
        <v>4145615</v>
      </c>
      <c r="F35" s="120">
        <v>7115511</v>
      </c>
      <c r="G35" s="120">
        <v>50184</v>
      </c>
      <c r="H35" s="93"/>
      <c r="I35" s="113"/>
    </row>
    <row r="36" spans="1:9" ht="14.25">
      <c r="A36" s="31" t="s">
        <v>30</v>
      </c>
      <c r="B36" s="15" t="s">
        <v>141</v>
      </c>
      <c r="C36" s="120">
        <f>-'[4]ОСД'!$M$33</f>
        <v>576380</v>
      </c>
      <c r="D36" s="118">
        <f t="shared" si="1"/>
        <v>296336</v>
      </c>
      <c r="E36" s="120">
        <f>-'[8]ОСД'!$M$33</f>
        <v>280044</v>
      </c>
      <c r="F36" s="120">
        <v>387843</v>
      </c>
      <c r="G36" s="118">
        <v>268501</v>
      </c>
      <c r="H36" s="93"/>
      <c r="I36" s="113"/>
    </row>
    <row r="37" spans="1:9" ht="14.25">
      <c r="A37" s="29" t="s">
        <v>200</v>
      </c>
      <c r="B37" s="30" t="s">
        <v>142</v>
      </c>
      <c r="C37" s="120">
        <f>C35-C36</f>
        <v>2229578</v>
      </c>
      <c r="D37" s="120">
        <f>D35-D36</f>
        <v>-1635993</v>
      </c>
      <c r="E37" s="120">
        <f>E35-E36</f>
        <v>3865571</v>
      </c>
      <c r="F37" s="120">
        <v>6727668</v>
      </c>
      <c r="G37" s="120">
        <v>-218317</v>
      </c>
      <c r="H37" s="93"/>
      <c r="I37" s="113"/>
    </row>
    <row r="38" spans="1:9" ht="14.25">
      <c r="A38" s="29" t="s">
        <v>203</v>
      </c>
      <c r="B38" s="30"/>
      <c r="C38" s="119"/>
      <c r="D38" s="118">
        <f t="shared" si="1"/>
        <v>0</v>
      </c>
      <c r="E38" s="119"/>
      <c r="F38" s="119"/>
      <c r="G38" s="118">
        <v>0</v>
      </c>
      <c r="H38" s="92"/>
      <c r="I38" s="113"/>
    </row>
    <row r="39" spans="1:9" ht="14.25">
      <c r="A39" s="29" t="s">
        <v>185</v>
      </c>
      <c r="B39" s="30" t="s">
        <v>144</v>
      </c>
      <c r="C39" s="121">
        <f>C37-C40</f>
        <v>2229578</v>
      </c>
      <c r="D39" s="118">
        <f t="shared" si="1"/>
        <v>-1635993</v>
      </c>
      <c r="E39" s="121">
        <f>E37-E40</f>
        <v>3865571</v>
      </c>
      <c r="F39" s="121">
        <v>6727668</v>
      </c>
      <c r="G39" s="121">
        <v>-218317</v>
      </c>
      <c r="H39" s="94"/>
      <c r="I39" s="113"/>
    </row>
    <row r="40" spans="1:9" ht="14.25">
      <c r="A40" s="31" t="s">
        <v>186</v>
      </c>
      <c r="B40" s="15" t="s">
        <v>145</v>
      </c>
      <c r="C40" s="122">
        <v>0</v>
      </c>
      <c r="D40" s="118">
        <f t="shared" si="1"/>
        <v>0</v>
      </c>
      <c r="E40" s="122">
        <v>0</v>
      </c>
      <c r="F40" s="122">
        <v>0</v>
      </c>
      <c r="G40" s="118">
        <v>0</v>
      </c>
      <c r="H40" s="95"/>
      <c r="I40" s="113"/>
    </row>
    <row r="41" spans="1:9" ht="14.25">
      <c r="A41" s="31" t="s">
        <v>201</v>
      </c>
      <c r="B41" s="15" t="s">
        <v>146</v>
      </c>
      <c r="C41" s="120">
        <f>C39+C40</f>
        <v>2229578</v>
      </c>
      <c r="D41" s="118">
        <f t="shared" si="1"/>
        <v>-1635993</v>
      </c>
      <c r="E41" s="120">
        <f>E39+E40</f>
        <v>3865571</v>
      </c>
      <c r="F41" s="120">
        <v>6727668</v>
      </c>
      <c r="G41" s="120">
        <v>-218317</v>
      </c>
      <c r="H41" s="93"/>
      <c r="I41" s="113"/>
    </row>
    <row r="42" spans="1:9" ht="14.25">
      <c r="A42" s="31" t="s">
        <v>202</v>
      </c>
      <c r="B42" s="15" t="s">
        <v>147</v>
      </c>
      <c r="C42" s="109"/>
      <c r="D42" s="109"/>
      <c r="E42" s="109"/>
      <c r="F42" s="109"/>
      <c r="G42" s="126"/>
      <c r="H42" s="96"/>
      <c r="I42" s="113"/>
    </row>
    <row r="43" spans="1:9" ht="14.25">
      <c r="A43" s="31" t="s">
        <v>190</v>
      </c>
      <c r="B43" s="15"/>
      <c r="C43" s="109"/>
      <c r="D43" s="109"/>
      <c r="E43" s="109"/>
      <c r="F43" s="109"/>
      <c r="G43" s="126"/>
      <c r="H43" s="96"/>
      <c r="I43" s="113"/>
    </row>
    <row r="44" spans="1:9" ht="28.5">
      <c r="A44" s="35" t="s">
        <v>191</v>
      </c>
      <c r="B44" s="15" t="s">
        <v>148</v>
      </c>
      <c r="C44" s="109">
        <v>0</v>
      </c>
      <c r="D44" s="109"/>
      <c r="E44" s="109">
        <v>0</v>
      </c>
      <c r="F44" s="109">
        <v>0</v>
      </c>
      <c r="G44" s="126"/>
      <c r="H44" s="96"/>
      <c r="I44" s="113"/>
    </row>
    <row r="45" spans="1:9" ht="14.25">
      <c r="A45" s="35" t="s">
        <v>192</v>
      </c>
      <c r="B45" s="15" t="s">
        <v>204</v>
      </c>
      <c r="C45" s="109">
        <v>0</v>
      </c>
      <c r="D45" s="109"/>
      <c r="E45" s="109">
        <v>0</v>
      </c>
      <c r="F45" s="109">
        <v>0</v>
      </c>
      <c r="G45" s="126"/>
      <c r="H45" s="96"/>
      <c r="I45" s="113"/>
    </row>
    <row r="46" spans="1:9" ht="28.5">
      <c r="A46" s="35" t="s">
        <v>193</v>
      </c>
      <c r="B46" s="15" t="s">
        <v>205</v>
      </c>
      <c r="C46" s="109">
        <v>0</v>
      </c>
      <c r="D46" s="109"/>
      <c r="E46" s="109">
        <v>0</v>
      </c>
      <c r="F46" s="109">
        <v>0</v>
      </c>
      <c r="G46" s="126"/>
      <c r="H46" s="96"/>
      <c r="I46" s="113"/>
    </row>
    <row r="47" spans="1:9" ht="14.25">
      <c r="A47" s="35" t="s">
        <v>194</v>
      </c>
      <c r="B47" s="15" t="s">
        <v>206</v>
      </c>
      <c r="C47" s="109">
        <v>0</v>
      </c>
      <c r="D47" s="109"/>
      <c r="E47" s="109">
        <v>0</v>
      </c>
      <c r="F47" s="109">
        <v>0</v>
      </c>
      <c r="G47" s="126"/>
      <c r="H47" s="96"/>
      <c r="I47" s="113"/>
    </row>
    <row r="48" spans="1:9" ht="28.5">
      <c r="A48" s="35" t="s">
        <v>221</v>
      </c>
      <c r="B48" s="15" t="s">
        <v>207</v>
      </c>
      <c r="C48" s="109">
        <f>SUM(C44:C47)</f>
        <v>0</v>
      </c>
      <c r="D48" s="109"/>
      <c r="E48" s="109">
        <f>SUM(E44:E47)</f>
        <v>0</v>
      </c>
      <c r="F48" s="109">
        <v>0</v>
      </c>
      <c r="G48" s="126"/>
      <c r="H48" s="96"/>
      <c r="I48" s="113"/>
    </row>
    <row r="49" spans="1:9" ht="14.25">
      <c r="A49" s="31" t="s">
        <v>195</v>
      </c>
      <c r="B49" s="15"/>
      <c r="C49" s="109"/>
      <c r="D49" s="109"/>
      <c r="E49" s="109"/>
      <c r="F49" s="109"/>
      <c r="G49" s="126"/>
      <c r="H49" s="96"/>
      <c r="I49" s="113"/>
    </row>
    <row r="50" spans="1:9" ht="14.25">
      <c r="A50" s="31" t="s">
        <v>214</v>
      </c>
      <c r="B50" s="15" t="s">
        <v>208</v>
      </c>
      <c r="C50" s="109">
        <f>C48-C51</f>
        <v>0</v>
      </c>
      <c r="D50" s="109"/>
      <c r="E50" s="109">
        <f>E48-E51</f>
        <v>0</v>
      </c>
      <c r="F50" s="109">
        <v>0</v>
      </c>
      <c r="G50" s="126"/>
      <c r="H50" s="96"/>
      <c r="I50" s="113"/>
    </row>
    <row r="51" spans="1:9" ht="14.25">
      <c r="A51" s="31" t="s">
        <v>186</v>
      </c>
      <c r="B51" s="15" t="s">
        <v>209</v>
      </c>
      <c r="C51" s="109">
        <v>0</v>
      </c>
      <c r="D51" s="109"/>
      <c r="E51" s="109">
        <v>0</v>
      </c>
      <c r="F51" s="109">
        <v>0</v>
      </c>
      <c r="G51" s="126"/>
      <c r="H51" s="96"/>
      <c r="I51" s="113"/>
    </row>
    <row r="52" spans="1:9" ht="29.25" customHeight="1">
      <c r="A52" s="35" t="s">
        <v>220</v>
      </c>
      <c r="B52" s="15" t="s">
        <v>210</v>
      </c>
      <c r="C52" s="123">
        <f>C41+C48</f>
        <v>2229578</v>
      </c>
      <c r="D52" s="118">
        <f>D41</f>
        <v>-1635993</v>
      </c>
      <c r="E52" s="123">
        <f>E41+E48</f>
        <v>3865571</v>
      </c>
      <c r="F52" s="123">
        <v>6727668</v>
      </c>
      <c r="G52" s="123">
        <v>-218317</v>
      </c>
      <c r="H52" s="97"/>
      <c r="I52" s="113"/>
    </row>
    <row r="53" spans="1:9" ht="14.25">
      <c r="A53" s="31" t="s">
        <v>195</v>
      </c>
      <c r="B53" s="15"/>
      <c r="C53" s="109"/>
      <c r="D53" s="109"/>
      <c r="E53" s="109"/>
      <c r="F53" s="109"/>
      <c r="G53" s="127"/>
      <c r="H53" s="96"/>
      <c r="I53" s="113"/>
    </row>
    <row r="54" spans="1:9" ht="14.25">
      <c r="A54" s="31" t="s">
        <v>215</v>
      </c>
      <c r="B54" s="15" t="s">
        <v>211</v>
      </c>
      <c r="C54" s="123">
        <f>C39+C50</f>
        <v>2229578</v>
      </c>
      <c r="D54" s="118">
        <f>D41</f>
        <v>-1635993</v>
      </c>
      <c r="E54" s="123">
        <f>E39+E50</f>
        <v>3865571</v>
      </c>
      <c r="F54" s="123">
        <v>6727668</v>
      </c>
      <c r="G54" s="123">
        <v>-218317</v>
      </c>
      <c r="H54" s="97"/>
      <c r="I54" s="113"/>
    </row>
    <row r="55" spans="1:9" ht="14.25">
      <c r="A55" s="31" t="s">
        <v>216</v>
      </c>
      <c r="B55" s="15" t="s">
        <v>212</v>
      </c>
      <c r="C55" s="126"/>
      <c r="D55" s="109"/>
      <c r="E55" s="109">
        <f>E40+E51</f>
        <v>0</v>
      </c>
      <c r="F55" s="109"/>
      <c r="G55" s="126"/>
      <c r="H55" s="96"/>
      <c r="I55" s="113"/>
    </row>
    <row r="56" spans="1:9" ht="14.25">
      <c r="A56" s="31"/>
      <c r="B56" s="15"/>
      <c r="C56" s="126"/>
      <c r="D56" s="109"/>
      <c r="E56" s="109"/>
      <c r="F56" s="109"/>
      <c r="G56" s="126"/>
      <c r="H56" s="96"/>
      <c r="I56" s="113"/>
    </row>
    <row r="57" spans="1:9" ht="14.25">
      <c r="A57" s="36" t="s">
        <v>223</v>
      </c>
      <c r="B57" s="37" t="s">
        <v>107</v>
      </c>
      <c r="C57" s="128">
        <f>(C54+C55)/166639960*1000</f>
        <v>13.37961194901871</v>
      </c>
      <c r="D57" s="124">
        <f>(D54+D55)/166639960*1000</f>
        <v>-9.81753116119327</v>
      </c>
      <c r="E57" s="124">
        <f>(E54+E55)/166639960*1000</f>
        <v>23.197143110211982</v>
      </c>
      <c r="F57" s="124">
        <v>40.372477285760276</v>
      </c>
      <c r="G57" s="124">
        <v>-1.3101119323360375</v>
      </c>
      <c r="H57" s="98"/>
      <c r="I57" s="113"/>
    </row>
    <row r="58" ht="14.25">
      <c r="G58" s="42"/>
    </row>
    <row r="59" spans="1:6" ht="14.25">
      <c r="A59" s="25" t="str">
        <f>бб!A102</f>
        <v>Генеральный директор</v>
      </c>
      <c r="B59" s="23"/>
      <c r="C59" s="23" t="s">
        <v>273</v>
      </c>
      <c r="D59" s="26"/>
      <c r="F59" s="25"/>
    </row>
    <row r="60" spans="1:6" ht="14.25">
      <c r="A60" s="25"/>
      <c r="B60" s="23"/>
      <c r="D60" s="26"/>
      <c r="E60" s="23"/>
      <c r="F60" s="25"/>
    </row>
    <row r="61" spans="1:6" ht="14.25">
      <c r="A61" s="25" t="str">
        <f>бб!A105</f>
        <v>Главный бухгалтер                                              </v>
      </c>
      <c r="B61" s="23"/>
      <c r="D61" s="26"/>
      <c r="F61" s="25"/>
    </row>
    <row r="62" spans="1:3" ht="14.25">
      <c r="A62" s="25"/>
      <c r="C62" s="4" t="s">
        <v>271</v>
      </c>
    </row>
    <row r="63" ht="14.25">
      <c r="A63" s="6" t="s">
        <v>119</v>
      </c>
    </row>
  </sheetData>
  <sheetProtection/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rintOptions/>
  <pageMargins left="0.8661417322834646" right="0.15748031496062992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80"/>
  <sheetViews>
    <sheetView zoomScale="84" zoomScaleNormal="84" zoomScalePageLayoutView="0" workbookViewId="0" topLeftCell="A19">
      <selection activeCell="D53" sqref="D53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22.125" style="34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45" t="s">
        <v>279</v>
      </c>
      <c r="B5" s="145"/>
      <c r="C5" s="145"/>
      <c r="D5" s="145"/>
      <c r="E5" s="38"/>
    </row>
    <row r="6" spans="1:5" ht="14.25">
      <c r="A6" s="146" t="str">
        <f>'ф2'!A10:F10</f>
        <v>по состоянию на 30 июня 2019 года</v>
      </c>
      <c r="B6" s="146"/>
      <c r="C6" s="146"/>
      <c r="D6" s="146"/>
      <c r="E6" s="38"/>
    </row>
    <row r="7" spans="1:5" ht="14.25">
      <c r="A7" s="146" t="s">
        <v>151</v>
      </c>
      <c r="B7" s="146"/>
      <c r="C7" s="146"/>
      <c r="D7" s="146"/>
      <c r="E7" s="38"/>
    </row>
    <row r="8" spans="1:5" ht="14.25">
      <c r="A8" s="146" t="s">
        <v>152</v>
      </c>
      <c r="B8" s="146"/>
      <c r="C8" s="146"/>
      <c r="D8" s="146"/>
      <c r="E8" s="38"/>
    </row>
    <row r="9" spans="1:4" ht="16.5" customHeight="1">
      <c r="A9" s="142" t="s">
        <v>228</v>
      </c>
      <c r="B9" s="142"/>
      <c r="C9" s="142"/>
      <c r="D9" s="142"/>
    </row>
    <row r="10" spans="1:4" ht="20.25" customHeight="1">
      <c r="A10" s="142" t="s">
        <v>264</v>
      </c>
      <c r="B10" s="142"/>
      <c r="C10" s="142"/>
      <c r="D10" s="142"/>
    </row>
    <row r="11" spans="1:4" ht="12" customHeight="1">
      <c r="A11" s="148" t="s">
        <v>174</v>
      </c>
      <c r="B11" s="149"/>
      <c r="C11" s="149"/>
      <c r="D11" s="149"/>
    </row>
    <row r="12" spans="1:4" ht="20.25" customHeight="1">
      <c r="A12" s="75" t="s">
        <v>229</v>
      </c>
      <c r="B12" s="75"/>
      <c r="C12" s="75"/>
      <c r="D12" s="78"/>
    </row>
    <row r="13" spans="1:4" ht="18.75" customHeight="1">
      <c r="A13" s="75" t="s">
        <v>230</v>
      </c>
      <c r="B13" s="75"/>
      <c r="C13" s="75"/>
      <c r="D13" s="78"/>
    </row>
    <row r="14" spans="1:4" ht="12" customHeight="1">
      <c r="A14" s="150" t="s">
        <v>175</v>
      </c>
      <c r="B14" s="150"/>
      <c r="C14" s="150"/>
      <c r="D14" s="150"/>
    </row>
    <row r="15" spans="1:4" ht="29.25" customHeight="1">
      <c r="A15" s="9" t="s">
        <v>29</v>
      </c>
      <c r="B15" s="9" t="s">
        <v>31</v>
      </c>
      <c r="C15" s="44" t="s">
        <v>282</v>
      </c>
      <c r="D15" s="44" t="s">
        <v>280</v>
      </c>
    </row>
    <row r="16" spans="1:4" s="6" customFormat="1" ht="21" customHeight="1">
      <c r="A16" s="100" t="s">
        <v>32</v>
      </c>
      <c r="B16" s="101"/>
      <c r="C16" s="101"/>
      <c r="D16" s="101"/>
    </row>
    <row r="17" spans="1:4" ht="12" customHeight="1">
      <c r="A17" s="31" t="s">
        <v>72</v>
      </c>
      <c r="B17" s="39" t="s">
        <v>3</v>
      </c>
      <c r="C17" s="105">
        <f>SUM(C19:C23)</f>
        <v>29372490</v>
      </c>
      <c r="D17" s="105">
        <f>SUM(D19:D23)</f>
        <v>34198664.608689986</v>
      </c>
    </row>
    <row r="18" spans="1:4" ht="12" customHeight="1">
      <c r="A18" s="31" t="s">
        <v>51</v>
      </c>
      <c r="B18" s="39"/>
      <c r="C18" s="105"/>
      <c r="D18" s="105"/>
    </row>
    <row r="19" spans="1:4" ht="12" customHeight="1">
      <c r="A19" s="31" t="s">
        <v>162</v>
      </c>
      <c r="B19" s="39" t="s">
        <v>4</v>
      </c>
      <c r="C19" s="106">
        <v>29042395</v>
      </c>
      <c r="D19" s="106">
        <f>'[5]Ф3'!$D$18</f>
        <v>27761991.94776999</v>
      </c>
    </row>
    <row r="20" spans="1:4" ht="12" customHeight="1">
      <c r="A20" s="31" t="s">
        <v>163</v>
      </c>
      <c r="B20" s="39" t="s">
        <v>33</v>
      </c>
      <c r="C20" s="105">
        <f>'[4]Ф3'!$D$23</f>
        <v>0</v>
      </c>
      <c r="D20" s="105">
        <f>'[5]Ф3'!$D$23</f>
        <v>5578949.157459999</v>
      </c>
    </row>
    <row r="21" spans="1:4" ht="12" customHeight="1">
      <c r="A21" s="31" t="s">
        <v>164</v>
      </c>
      <c r="B21" s="39" t="s">
        <v>34</v>
      </c>
      <c r="C21" s="105" t="s">
        <v>275</v>
      </c>
      <c r="D21" s="105" t="s">
        <v>275</v>
      </c>
    </row>
    <row r="22" spans="1:4" ht="12" customHeight="1">
      <c r="A22" s="31" t="s">
        <v>52</v>
      </c>
      <c r="B22" s="39" t="s">
        <v>35</v>
      </c>
      <c r="C22" s="105" t="s">
        <v>275</v>
      </c>
      <c r="D22" s="105" t="s">
        <v>275</v>
      </c>
    </row>
    <row r="23" spans="1:4" ht="12" customHeight="1">
      <c r="A23" s="31" t="s">
        <v>53</v>
      </c>
      <c r="B23" s="39" t="s">
        <v>36</v>
      </c>
      <c r="C23" s="105">
        <v>330095</v>
      </c>
      <c r="D23" s="105">
        <f>'[5]Ф3'!$D$30+'[5]Ф3'!$D$33</f>
        <v>857723.50346</v>
      </c>
    </row>
    <row r="24" spans="1:4" ht="12" customHeight="1">
      <c r="A24" s="31" t="s">
        <v>73</v>
      </c>
      <c r="B24" s="39" t="s">
        <v>5</v>
      </c>
      <c r="C24" s="105">
        <f>SUM(C26:C31)</f>
        <v>26596577</v>
      </c>
      <c r="D24" s="105">
        <f>SUM(D26:D31)</f>
        <v>24276336.21241999</v>
      </c>
    </row>
    <row r="25" spans="1:4" ht="12" customHeight="1">
      <c r="A25" s="31" t="s">
        <v>51</v>
      </c>
      <c r="B25" s="39"/>
      <c r="C25" s="105"/>
      <c r="D25" s="105"/>
    </row>
    <row r="26" spans="1:4" ht="12" customHeight="1">
      <c r="A26" s="31" t="s">
        <v>165</v>
      </c>
      <c r="B26" s="39" t="s">
        <v>38</v>
      </c>
      <c r="C26" s="105">
        <v>16359330</v>
      </c>
      <c r="D26" s="105">
        <f>'[5]Ф3'!$D$46-'[5]Ф3'!$D$98+'[5]Ф3'!$D$102</f>
        <v>14057375.010349989</v>
      </c>
    </row>
    <row r="27" spans="1:4" ht="12" customHeight="1">
      <c r="A27" s="31" t="s">
        <v>54</v>
      </c>
      <c r="B27" s="39" t="s">
        <v>39</v>
      </c>
      <c r="C27" s="105"/>
      <c r="D27" s="105">
        <f>'[5]Ф3'!$D$47</f>
        <v>822235.4512100001</v>
      </c>
    </row>
    <row r="28" spans="1:4" ht="12" customHeight="1">
      <c r="A28" s="31" t="s">
        <v>55</v>
      </c>
      <c r="B28" s="39" t="s">
        <v>40</v>
      </c>
      <c r="C28" s="105">
        <v>3488877</v>
      </c>
      <c r="D28" s="105">
        <f>'[5]Ф3'!$D$48</f>
        <v>3595643.3380999994</v>
      </c>
    </row>
    <row r="29" spans="1:4" ht="12" customHeight="1">
      <c r="A29" s="31" t="s">
        <v>188</v>
      </c>
      <c r="B29" s="39" t="s">
        <v>41</v>
      </c>
      <c r="C29" s="105">
        <v>1576669</v>
      </c>
      <c r="D29" s="105">
        <f>'[5]Ф3'!$D$50</f>
        <v>1156487.22738</v>
      </c>
    </row>
    <row r="30" spans="1:4" ht="12" customHeight="1">
      <c r="A30" s="31" t="s">
        <v>166</v>
      </c>
      <c r="B30" s="39" t="s">
        <v>42</v>
      </c>
      <c r="C30" s="105">
        <f>441117+3787047</f>
        <v>4228164</v>
      </c>
      <c r="D30" s="105">
        <f>'[5]Ф3'!$D$51+'[5]Ф3'!$D$52</f>
        <v>3703905.1355700004</v>
      </c>
    </row>
    <row r="31" spans="1:4" ht="12" customHeight="1">
      <c r="A31" s="31" t="s">
        <v>56</v>
      </c>
      <c r="B31" s="39" t="s">
        <v>187</v>
      </c>
      <c r="C31" s="105">
        <f>527058+410555+5927-3</f>
        <v>943537</v>
      </c>
      <c r="D31" s="105">
        <f>'[5]Ф3'!$D$53+'[5]Ф3'!$D$49</f>
        <v>940690.0498100001</v>
      </c>
    </row>
    <row r="32" spans="1:4" ht="12" customHeight="1">
      <c r="A32" s="36" t="s">
        <v>167</v>
      </c>
      <c r="B32" s="40" t="s">
        <v>6</v>
      </c>
      <c r="C32" s="107">
        <f>C17-C24</f>
        <v>2775913</v>
      </c>
      <c r="D32" s="107">
        <f>D17-D24</f>
        <v>9922328.396269996</v>
      </c>
    </row>
    <row r="33" spans="1:4" s="38" customFormat="1" ht="21" customHeight="1">
      <c r="A33" s="13" t="s">
        <v>43</v>
      </c>
      <c r="B33" s="13"/>
      <c r="C33" s="109"/>
      <c r="D33" s="109"/>
    </row>
    <row r="34" spans="1:4" ht="12" customHeight="1">
      <c r="A34" s="31" t="s">
        <v>74</v>
      </c>
      <c r="B34" s="39" t="s">
        <v>8</v>
      </c>
      <c r="C34" s="105">
        <f>SUM(C35:C41)</f>
        <v>2428355</v>
      </c>
      <c r="D34" s="105">
        <f>SUM(D35:D41)</f>
        <v>1594877.42087</v>
      </c>
    </row>
    <row r="35" spans="1:4" ht="12" customHeight="1">
      <c r="A35" s="31" t="s">
        <v>51</v>
      </c>
      <c r="B35" s="39"/>
      <c r="C35" s="105"/>
      <c r="D35" s="105"/>
    </row>
    <row r="36" spans="1:4" ht="12" customHeight="1">
      <c r="A36" s="31" t="s">
        <v>57</v>
      </c>
      <c r="B36" s="39" t="s">
        <v>9</v>
      </c>
      <c r="C36" s="105" t="s">
        <v>275</v>
      </c>
      <c r="D36" s="105" t="s">
        <v>275</v>
      </c>
    </row>
    <row r="37" spans="1:4" ht="12" customHeight="1">
      <c r="A37" s="31" t="s">
        <v>58</v>
      </c>
      <c r="B37" s="39" t="s">
        <v>10</v>
      </c>
      <c r="C37" s="105" t="s">
        <v>275</v>
      </c>
      <c r="D37" s="105" t="s">
        <v>275</v>
      </c>
    </row>
    <row r="38" spans="1:4" ht="12" customHeight="1">
      <c r="A38" s="31" t="s">
        <v>59</v>
      </c>
      <c r="B38" s="39" t="s">
        <v>11</v>
      </c>
      <c r="C38" s="105">
        <f>'[4]Ф3'!$D$61</f>
        <v>0</v>
      </c>
      <c r="D38" s="105">
        <f>'[5]Ф3'!$D$61</f>
        <v>288001</v>
      </c>
    </row>
    <row r="39" spans="1:4" ht="12" customHeight="1">
      <c r="A39" s="31" t="s">
        <v>60</v>
      </c>
      <c r="B39" s="39" t="s">
        <v>12</v>
      </c>
      <c r="C39" s="105" t="s">
        <v>275</v>
      </c>
      <c r="D39" s="105" t="s">
        <v>275</v>
      </c>
    </row>
    <row r="40" spans="1:4" ht="12" customHeight="1">
      <c r="A40" s="31" t="s">
        <v>168</v>
      </c>
      <c r="B40" s="39" t="s">
        <v>13</v>
      </c>
      <c r="C40" s="105" t="s">
        <v>275</v>
      </c>
      <c r="D40" s="105" t="s">
        <v>275</v>
      </c>
    </row>
    <row r="41" spans="1:4" ht="12" customHeight="1">
      <c r="A41" s="31" t="s">
        <v>53</v>
      </c>
      <c r="B41" s="39" t="s">
        <v>14</v>
      </c>
      <c r="C41" s="105">
        <f>1050000+1378355</f>
        <v>2428355</v>
      </c>
      <c r="D41" s="105">
        <f>'[5]Ф3'!$D$65</f>
        <v>1306876.42087</v>
      </c>
    </row>
    <row r="42" spans="1:4" ht="12" customHeight="1">
      <c r="A42" s="31" t="s">
        <v>75</v>
      </c>
      <c r="B42" s="39" t="s">
        <v>15</v>
      </c>
      <c r="C42" s="105">
        <f>SUM(C44:C49)</f>
        <v>7710189</v>
      </c>
      <c r="D42" s="105">
        <f>SUM(D44:D49)</f>
        <v>8755232.363789998</v>
      </c>
    </row>
    <row r="43" spans="1:4" ht="12" customHeight="1">
      <c r="A43" s="31" t="s">
        <v>51</v>
      </c>
      <c r="B43" s="39"/>
      <c r="C43" s="105"/>
      <c r="D43" s="105"/>
    </row>
    <row r="44" spans="1:4" ht="12" customHeight="1">
      <c r="A44" s="31" t="s">
        <v>62</v>
      </c>
      <c r="B44" s="39" t="s">
        <v>44</v>
      </c>
      <c r="C44" s="105">
        <v>34114</v>
      </c>
      <c r="D44" s="105">
        <f>'[5]Ф3'!$D$69</f>
        <v>486261.163</v>
      </c>
    </row>
    <row r="45" spans="1:4" ht="12" customHeight="1">
      <c r="A45" s="31" t="s">
        <v>61</v>
      </c>
      <c r="B45" s="39" t="s">
        <v>45</v>
      </c>
      <c r="C45" s="105">
        <v>11299</v>
      </c>
      <c r="D45" s="105">
        <f>'[5]Ф3'!$D$70</f>
        <v>1061</v>
      </c>
    </row>
    <row r="46" spans="1:4" ht="12" customHeight="1">
      <c r="A46" s="31" t="s">
        <v>63</v>
      </c>
      <c r="B46" s="39" t="s">
        <v>46</v>
      </c>
      <c r="C46" s="105">
        <v>3101924</v>
      </c>
      <c r="D46" s="105">
        <f>'[5]Ф3'!$D$71</f>
        <v>4038326.74553</v>
      </c>
    </row>
    <row r="47" spans="1:4" ht="12" customHeight="1">
      <c r="A47" s="31" t="s">
        <v>64</v>
      </c>
      <c r="B47" s="39" t="s">
        <v>47</v>
      </c>
      <c r="C47" s="105">
        <f>'[4]Ф3'!$D$72</f>
        <v>0</v>
      </c>
      <c r="D47" s="105">
        <f>'[5]Ф3'!$D$72</f>
        <v>288343</v>
      </c>
    </row>
    <row r="48" spans="1:4" ht="12" customHeight="1">
      <c r="A48" s="31" t="s">
        <v>169</v>
      </c>
      <c r="B48" s="39" t="s">
        <v>48</v>
      </c>
      <c r="C48" s="105"/>
      <c r="D48" s="105"/>
    </row>
    <row r="49" spans="1:4" ht="12" customHeight="1">
      <c r="A49" s="31" t="s">
        <v>65</v>
      </c>
      <c r="B49" s="39" t="s">
        <v>49</v>
      </c>
      <c r="C49" s="105">
        <f>2638999+1923853</f>
        <v>4562852</v>
      </c>
      <c r="D49" s="105">
        <f>'[5]Ф3'!$D$75</f>
        <v>3941240.4552599993</v>
      </c>
    </row>
    <row r="50" spans="1:4" ht="12" customHeight="1">
      <c r="A50" s="36" t="s">
        <v>170</v>
      </c>
      <c r="B50" s="40"/>
      <c r="C50" s="107">
        <f>C34-C42</f>
        <v>-5281834</v>
      </c>
      <c r="D50" s="107">
        <f>D34-D42</f>
        <v>-7160354.9429199975</v>
      </c>
    </row>
    <row r="51" spans="1:4" ht="21" customHeight="1">
      <c r="A51" s="102" t="s">
        <v>50</v>
      </c>
      <c r="B51" s="25"/>
      <c r="C51" s="110"/>
      <c r="D51" s="110"/>
    </row>
    <row r="52" spans="1:4" ht="12" customHeight="1">
      <c r="A52" s="31" t="s">
        <v>72</v>
      </c>
      <c r="B52" s="39" t="s">
        <v>17</v>
      </c>
      <c r="C52" s="123">
        <f>SUM(C54:C57)</f>
        <v>11281529</v>
      </c>
      <c r="D52" s="123">
        <f>SUM(D54:D57)</f>
        <v>3078797.61</v>
      </c>
    </row>
    <row r="53" spans="1:4" ht="12" customHeight="1">
      <c r="A53" s="31" t="s">
        <v>51</v>
      </c>
      <c r="B53" s="39"/>
      <c r="C53" s="105"/>
      <c r="D53" s="105"/>
    </row>
    <row r="54" spans="1:4" ht="12" customHeight="1">
      <c r="A54" s="31" t="s">
        <v>66</v>
      </c>
      <c r="B54" s="39" t="s">
        <v>18</v>
      </c>
      <c r="C54" s="105"/>
      <c r="D54" s="105">
        <f>'[5]Ф3'!$D$84</f>
        <v>400448</v>
      </c>
    </row>
    <row r="55" spans="1:4" ht="12" customHeight="1">
      <c r="A55" s="31" t="s">
        <v>67</v>
      </c>
      <c r="B55" s="39" t="s">
        <v>19</v>
      </c>
      <c r="C55" s="105">
        <v>11271360</v>
      </c>
      <c r="D55" s="105">
        <f>'[5]Ф3'!$D$83</f>
        <v>2478350</v>
      </c>
    </row>
    <row r="56" spans="1:4" ht="14.25">
      <c r="A56" s="46" t="s">
        <v>266</v>
      </c>
      <c r="B56" s="39" t="s">
        <v>20</v>
      </c>
      <c r="C56" s="105" t="s">
        <v>275</v>
      </c>
      <c r="D56" s="105" t="s">
        <v>275</v>
      </c>
    </row>
    <row r="57" spans="1:4" ht="12" customHeight="1">
      <c r="A57" s="31" t="s">
        <v>53</v>
      </c>
      <c r="B57" s="39" t="s">
        <v>21</v>
      </c>
      <c r="C57" s="105">
        <v>10169</v>
      </c>
      <c r="D57" s="105">
        <f>'[5]Ф3'!$D$85</f>
        <v>199999.61</v>
      </c>
    </row>
    <row r="58" spans="1:4" ht="12" customHeight="1">
      <c r="A58" s="31" t="s">
        <v>76</v>
      </c>
      <c r="B58" s="39" t="s">
        <v>22</v>
      </c>
      <c r="C58" s="105">
        <f>SUM(C60:C64)</f>
        <v>9049486</v>
      </c>
      <c r="D58" s="105">
        <f>SUM(D60:D64)</f>
        <v>6225640.83372</v>
      </c>
    </row>
    <row r="59" spans="1:4" ht="12" customHeight="1">
      <c r="A59" s="31" t="s">
        <v>51</v>
      </c>
      <c r="B59" s="39"/>
      <c r="C59" s="105"/>
      <c r="D59" s="105"/>
    </row>
    <row r="60" spans="1:4" ht="12" customHeight="1">
      <c r="A60" s="31" t="s">
        <v>68</v>
      </c>
      <c r="B60" s="39" t="s">
        <v>23</v>
      </c>
      <c r="C60" s="105">
        <v>8203397</v>
      </c>
      <c r="D60" s="105">
        <f>'[5]Ф3'!$D$89</f>
        <v>4317122.30087</v>
      </c>
    </row>
    <row r="61" spans="1:4" ht="12" customHeight="1">
      <c r="A61" s="31" t="s">
        <v>267</v>
      </c>
      <c r="B61" s="39" t="s">
        <v>24</v>
      </c>
      <c r="C61" s="105" t="s">
        <v>275</v>
      </c>
      <c r="D61" s="105" t="s">
        <v>275</v>
      </c>
    </row>
    <row r="62" spans="1:4" ht="12" customHeight="1">
      <c r="A62" s="31" t="s">
        <v>69</v>
      </c>
      <c r="B62" s="39" t="s">
        <v>25</v>
      </c>
      <c r="C62" s="105">
        <v>671000</v>
      </c>
      <c r="D62" s="105">
        <v>0</v>
      </c>
    </row>
    <row r="63" spans="1:4" ht="12" customHeight="1">
      <c r="A63" s="31" t="s">
        <v>188</v>
      </c>
      <c r="B63" s="39" t="s">
        <v>26</v>
      </c>
      <c r="C63" s="105">
        <f>'[4]Ф3'!$D$92</f>
        <v>0</v>
      </c>
      <c r="D63" s="105">
        <f>'[5]Ф3'!$D$92</f>
        <v>124153</v>
      </c>
    </row>
    <row r="64" spans="1:4" ht="12" customHeight="1">
      <c r="A64" s="31" t="s">
        <v>53</v>
      </c>
      <c r="B64" s="39" t="s">
        <v>189</v>
      </c>
      <c r="C64" s="105">
        <v>175089</v>
      </c>
      <c r="D64" s="105">
        <f>'[5]Ф3'!$D$93</f>
        <v>1784365.5328499998</v>
      </c>
    </row>
    <row r="65" spans="1:4" ht="12" customHeight="1">
      <c r="A65" s="36" t="s">
        <v>171</v>
      </c>
      <c r="B65" s="40" t="s">
        <v>28</v>
      </c>
      <c r="C65" s="107">
        <f>C52-C58</f>
        <v>2232043</v>
      </c>
      <c r="D65" s="107">
        <f>D52-D58</f>
        <v>-3146843.2237200006</v>
      </c>
    </row>
    <row r="66" spans="1:4" ht="12" customHeight="1">
      <c r="A66" s="32" t="s">
        <v>70</v>
      </c>
      <c r="B66" s="41"/>
      <c r="C66" s="111">
        <f>C32+C50+C65</f>
        <v>-273878</v>
      </c>
      <c r="D66" s="111">
        <f>D32+D50+D65</f>
        <v>-384869.77037000237</v>
      </c>
    </row>
    <row r="67" spans="1:4" ht="12" customHeight="1">
      <c r="A67" s="36" t="s">
        <v>71</v>
      </c>
      <c r="B67" s="40"/>
      <c r="C67" s="90"/>
      <c r="D67" s="90"/>
    </row>
    <row r="68" spans="1:4" ht="12" customHeight="1">
      <c r="A68" s="31" t="s">
        <v>172</v>
      </c>
      <c r="B68" s="39"/>
      <c r="C68" s="56">
        <f>бб!D27</f>
        <v>395812</v>
      </c>
      <c r="D68" s="56">
        <v>697759</v>
      </c>
    </row>
    <row r="69" spans="1:4" ht="12" customHeight="1">
      <c r="A69" s="36" t="s">
        <v>173</v>
      </c>
      <c r="B69" s="40"/>
      <c r="C69" s="57">
        <f>C68+C66</f>
        <v>121934</v>
      </c>
      <c r="D69" s="57">
        <f>D68+D66</f>
        <v>312889.22962999763</v>
      </c>
    </row>
    <row r="70" spans="1:4" ht="12" customHeight="1">
      <c r="A70" s="42"/>
      <c r="B70" s="43"/>
      <c r="C70" s="114">
        <f>бб!C27-C69</f>
        <v>0</v>
      </c>
      <c r="D70" s="89"/>
    </row>
    <row r="71" spans="1:4" ht="12" customHeight="1">
      <c r="A71" s="25" t="str">
        <f>бб!A102</f>
        <v>Генеральный директор</v>
      </c>
      <c r="B71" s="23"/>
      <c r="C71" s="151" t="str">
        <f>бб!D102</f>
        <v>О.В.Перфилов</v>
      </c>
      <c r="D71" s="151"/>
    </row>
    <row r="72" spans="1:4" ht="12" customHeight="1">
      <c r="A72" s="25"/>
      <c r="B72" s="23"/>
      <c r="C72" s="23"/>
      <c r="D72" s="26"/>
    </row>
    <row r="73" spans="1:4" ht="12" customHeight="1">
      <c r="A73" s="25" t="str">
        <f>бб!A105</f>
        <v>Главный бухгалтер                                              </v>
      </c>
      <c r="B73" s="23"/>
      <c r="C73" s="151" t="s">
        <v>271</v>
      </c>
      <c r="D73" s="151"/>
    </row>
    <row r="77" ht="14.25">
      <c r="C77" s="34"/>
    </row>
    <row r="79" ht="14.25">
      <c r="C79" s="117"/>
    </row>
    <row r="80" ht="14.25">
      <c r="C80" s="117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zoomScalePageLayoutView="0" workbookViewId="0" topLeftCell="A31">
      <selection activeCell="L60" sqref="A57:L60"/>
    </sheetView>
  </sheetViews>
  <sheetFormatPr defaultColWidth="9.00390625" defaultRowHeight="12.75"/>
  <cols>
    <col min="1" max="1" width="34.625" style="47" customWidth="1"/>
    <col min="2" max="2" width="6.375" style="47" bestFit="1" customWidth="1"/>
    <col min="3" max="3" width="11.375" style="47" customWidth="1"/>
    <col min="4" max="4" width="10.25390625" style="47" bestFit="1" customWidth="1"/>
    <col min="5" max="5" width="11.125" style="47" bestFit="1" customWidth="1"/>
    <col min="6" max="6" width="11.25390625" style="47" customWidth="1"/>
    <col min="7" max="7" width="10.875" style="47" customWidth="1"/>
    <col min="8" max="8" width="10.125" style="47" customWidth="1"/>
    <col min="9" max="9" width="11.125" style="47" bestFit="1" customWidth="1"/>
    <col min="10" max="10" width="10.25390625" style="47" customWidth="1"/>
    <col min="11" max="11" width="10.375" style="47" bestFit="1" customWidth="1"/>
    <col min="12" max="12" width="9.25390625" style="47" bestFit="1" customWidth="1"/>
    <col min="13" max="13" width="14.25390625" style="47" customWidth="1"/>
    <col min="14" max="14" width="11.00390625" style="47" customWidth="1"/>
    <col min="15" max="15" width="10.25390625" style="47" bestFit="1" customWidth="1"/>
    <col min="16" max="16" width="11.875" style="47" hidden="1" customWidth="1"/>
    <col min="17" max="16384" width="9.125" style="47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49" customFormat="1" ht="19.5">
      <c r="A9" s="145" t="s">
        <v>260</v>
      </c>
      <c r="B9" s="145"/>
      <c r="C9" s="145"/>
      <c r="D9" s="145"/>
      <c r="E9" s="145"/>
      <c r="F9" s="145"/>
      <c r="G9" s="145"/>
      <c r="H9" s="145"/>
      <c r="I9" s="145"/>
      <c r="J9" s="48"/>
    </row>
    <row r="10" spans="1:10" s="49" customFormat="1" ht="19.5">
      <c r="A10" s="140" t="s">
        <v>278</v>
      </c>
      <c r="B10" s="140"/>
      <c r="C10" s="140"/>
      <c r="D10" s="140"/>
      <c r="E10" s="140"/>
      <c r="F10" s="140"/>
      <c r="G10" s="140"/>
      <c r="H10" s="140"/>
      <c r="I10" s="140"/>
      <c r="J10" s="48"/>
    </row>
    <row r="11" spans="1:10" s="49" customFormat="1" ht="19.5">
      <c r="A11" s="146" t="str">
        <f>бб!A10</f>
        <v>по состоянию на 30 июня 2019 года</v>
      </c>
      <c r="B11" s="146"/>
      <c r="C11" s="146"/>
      <c r="D11" s="146"/>
      <c r="E11" s="146"/>
      <c r="F11" s="146"/>
      <c r="G11" s="146"/>
      <c r="H11" s="146"/>
      <c r="I11" s="146"/>
      <c r="J11" s="48"/>
    </row>
    <row r="12" spans="1:10" s="49" customFormat="1" ht="20.25">
      <c r="A12" s="146" t="s">
        <v>149</v>
      </c>
      <c r="B12" s="146"/>
      <c r="C12" s="146"/>
      <c r="D12" s="146"/>
      <c r="E12" s="146"/>
      <c r="F12" s="146"/>
      <c r="G12" s="146"/>
      <c r="H12" s="146"/>
      <c r="I12" s="146"/>
      <c r="J12" s="50"/>
    </row>
    <row r="13" spans="1:11" s="52" customFormat="1" ht="15.75">
      <c r="A13" s="6" t="s">
        <v>231</v>
      </c>
      <c r="B13" s="25"/>
      <c r="C13" s="25"/>
      <c r="D13" s="25"/>
      <c r="E13" s="25"/>
      <c r="F13" s="25"/>
      <c r="G13" s="25"/>
      <c r="H13" s="25"/>
      <c r="I13" s="25"/>
      <c r="J13" s="1"/>
      <c r="K13" s="58"/>
    </row>
    <row r="14" spans="1:11" s="52" customFormat="1" ht="15.75">
      <c r="A14" s="6" t="s">
        <v>265</v>
      </c>
      <c r="B14" s="6"/>
      <c r="C14" s="6"/>
      <c r="D14" s="6"/>
      <c r="E14" s="6"/>
      <c r="F14" s="6"/>
      <c r="G14" s="6"/>
      <c r="H14" s="6"/>
      <c r="I14" s="6"/>
      <c r="J14" s="1"/>
      <c r="K14" s="58"/>
    </row>
    <row r="15" spans="1:11" s="52" customFormat="1" ht="15.75">
      <c r="A15" s="159" t="s">
        <v>1</v>
      </c>
      <c r="B15" s="159"/>
      <c r="C15" s="159"/>
      <c r="D15" s="159"/>
      <c r="E15" s="159"/>
      <c r="F15" s="159"/>
      <c r="G15" s="159"/>
      <c r="H15" s="159"/>
      <c r="I15" s="159"/>
      <c r="J15" s="1"/>
      <c r="K15" s="58"/>
    </row>
    <row r="16" spans="1:11" s="52" customFormat="1" ht="15.75">
      <c r="A16" s="6" t="s">
        <v>232</v>
      </c>
      <c r="B16" s="6"/>
      <c r="C16" s="6"/>
      <c r="D16" s="6"/>
      <c r="E16" s="6"/>
      <c r="F16" s="6"/>
      <c r="G16" s="6"/>
      <c r="H16" s="6"/>
      <c r="I16" s="6"/>
      <c r="J16" s="1"/>
      <c r="K16" s="58"/>
    </row>
    <row r="17" spans="1:11" s="52" customFormat="1" ht="15.75">
      <c r="A17" s="6" t="s">
        <v>233</v>
      </c>
      <c r="B17" s="6"/>
      <c r="C17" s="6"/>
      <c r="D17" s="6"/>
      <c r="E17" s="6"/>
      <c r="F17" s="6"/>
      <c r="G17" s="6"/>
      <c r="H17" s="6"/>
      <c r="I17" s="6"/>
      <c r="J17" s="1"/>
      <c r="K17" s="58"/>
    </row>
    <row r="18" spans="1:11" s="51" customFormat="1" ht="13.5">
      <c r="A18" s="82"/>
      <c r="B18" s="82"/>
      <c r="C18" s="83"/>
      <c r="D18" s="83"/>
      <c r="E18" s="77"/>
      <c r="F18" s="77"/>
      <c r="G18" s="77"/>
      <c r="H18" s="77"/>
      <c r="I18" s="77"/>
      <c r="J18" s="59"/>
      <c r="K18" s="59"/>
    </row>
    <row r="19" spans="1:10" s="51" customFormat="1" ht="13.5">
      <c r="A19" s="155" t="s">
        <v>150</v>
      </c>
      <c r="B19" s="155"/>
      <c r="C19" s="155"/>
      <c r="D19" s="155"/>
      <c r="E19" s="155"/>
      <c r="F19" s="155"/>
      <c r="G19" s="155"/>
      <c r="H19" s="155"/>
      <c r="I19" s="155"/>
      <c r="J19" s="2"/>
    </row>
    <row r="20" spans="1:9" ht="12.75" customHeight="1">
      <c r="A20" s="157"/>
      <c r="B20" s="158" t="s">
        <v>121</v>
      </c>
      <c r="C20" s="156" t="s">
        <v>122</v>
      </c>
      <c r="D20" s="156"/>
      <c r="E20" s="157"/>
      <c r="F20" s="157"/>
      <c r="G20" s="157"/>
      <c r="H20" s="157" t="s">
        <v>77</v>
      </c>
      <c r="I20" s="157" t="s">
        <v>116</v>
      </c>
    </row>
    <row r="21" spans="1:9" ht="38.25">
      <c r="A21" s="157"/>
      <c r="B21" s="157"/>
      <c r="C21" s="61" t="s">
        <v>112</v>
      </c>
      <c r="D21" s="61" t="s">
        <v>178</v>
      </c>
      <c r="E21" s="61" t="s">
        <v>115</v>
      </c>
      <c r="F21" s="60" t="s">
        <v>123</v>
      </c>
      <c r="G21" s="60" t="s">
        <v>124</v>
      </c>
      <c r="H21" s="157"/>
      <c r="I21" s="157"/>
    </row>
    <row r="22" spans="1:9" ht="12.75">
      <c r="A22" s="62">
        <v>1</v>
      </c>
      <c r="B22" s="62">
        <v>2</v>
      </c>
      <c r="C22" s="62">
        <v>3</v>
      </c>
      <c r="D22" s="62">
        <v>4</v>
      </c>
      <c r="E22" s="62">
        <v>5</v>
      </c>
      <c r="F22" s="62">
        <v>6</v>
      </c>
      <c r="G22" s="62">
        <v>7</v>
      </c>
      <c r="H22" s="62">
        <v>8</v>
      </c>
      <c r="I22" s="62">
        <v>9</v>
      </c>
    </row>
    <row r="23" spans="1:9" ht="12.75">
      <c r="A23" s="63" t="s">
        <v>181</v>
      </c>
      <c r="B23" s="64" t="s">
        <v>3</v>
      </c>
      <c r="C23" s="65">
        <v>16663996</v>
      </c>
      <c r="D23" s="65">
        <v>1188176</v>
      </c>
      <c r="E23" s="65">
        <f>E25</f>
        <v>21987354</v>
      </c>
      <c r="F23" s="65">
        <f>F25</f>
        <v>31992978</v>
      </c>
      <c r="G23" s="65">
        <f>SUM(C23:F23)</f>
        <v>71832504</v>
      </c>
      <c r="H23" s="65">
        <v>0</v>
      </c>
      <c r="I23" s="65">
        <f>G23</f>
        <v>71832504</v>
      </c>
    </row>
    <row r="24" spans="1:9" ht="12.75">
      <c r="A24" s="66" t="s">
        <v>180</v>
      </c>
      <c r="B24" s="64" t="s">
        <v>5</v>
      </c>
      <c r="C24" s="65">
        <v>0</v>
      </c>
      <c r="D24" s="65">
        <v>0</v>
      </c>
      <c r="E24" s="65">
        <v>0</v>
      </c>
      <c r="F24" s="67">
        <v>0</v>
      </c>
      <c r="G24" s="65">
        <f>SUM(C24:F24)</f>
        <v>0</v>
      </c>
      <c r="H24" s="67">
        <v>0</v>
      </c>
      <c r="I24" s="65">
        <f>G24</f>
        <v>0</v>
      </c>
    </row>
    <row r="25" spans="1:9" ht="12.75">
      <c r="A25" s="63" t="s">
        <v>125</v>
      </c>
      <c r="B25" s="64" t="s">
        <v>6</v>
      </c>
      <c r="C25" s="65">
        <f>C23</f>
        <v>16663996</v>
      </c>
      <c r="D25" s="65">
        <v>1188176</v>
      </c>
      <c r="E25" s="65">
        <v>21987354</v>
      </c>
      <c r="F25" s="65">
        <v>31992978</v>
      </c>
      <c r="G25" s="65">
        <f>SUM(C25:F25)</f>
        <v>71832504</v>
      </c>
      <c r="H25" s="65">
        <v>0</v>
      </c>
      <c r="I25" s="65">
        <f>G25</f>
        <v>71832504</v>
      </c>
    </row>
    <row r="26" spans="1:9" ht="25.5">
      <c r="A26" s="66" t="s">
        <v>126</v>
      </c>
      <c r="B26" s="64" t="s">
        <v>7</v>
      </c>
      <c r="C26" s="65">
        <v>0</v>
      </c>
      <c r="D26" s="65">
        <v>0</v>
      </c>
      <c r="E26" s="103">
        <f>'[4]Ф4'!$E$19+'[4]Ф4'!$E$20</f>
        <v>-672700</v>
      </c>
      <c r="F26" s="103">
        <f>'[4]Ф4'!$F$19</f>
        <v>672700</v>
      </c>
      <c r="G26" s="65">
        <f>SUM(C26:F26)</f>
        <v>0</v>
      </c>
      <c r="H26" s="67">
        <v>0</v>
      </c>
      <c r="I26" s="65">
        <f>G26</f>
        <v>0</v>
      </c>
    </row>
    <row r="27" spans="1:9" ht="25.5">
      <c r="A27" s="66" t="s">
        <v>272</v>
      </c>
      <c r="B27" s="64" t="s">
        <v>102</v>
      </c>
      <c r="C27" s="65">
        <v>0</v>
      </c>
      <c r="D27" s="65">
        <v>0</v>
      </c>
      <c r="E27" s="65">
        <v>0</v>
      </c>
      <c r="F27" s="103">
        <v>-82678</v>
      </c>
      <c r="G27" s="103">
        <f>SUM(C27:F27)</f>
        <v>-82678</v>
      </c>
      <c r="H27" s="67">
        <v>0</v>
      </c>
      <c r="I27" s="103">
        <f>G27</f>
        <v>-82678</v>
      </c>
    </row>
    <row r="28" spans="1:9" ht="25.5">
      <c r="A28" s="66" t="s">
        <v>127</v>
      </c>
      <c r="B28" s="64" t="s">
        <v>103</v>
      </c>
      <c r="C28" s="65">
        <v>0</v>
      </c>
      <c r="D28" s="65">
        <v>0</v>
      </c>
      <c r="E28" s="65">
        <v>0</v>
      </c>
      <c r="F28" s="67">
        <v>0</v>
      </c>
      <c r="G28" s="67">
        <v>0</v>
      </c>
      <c r="H28" s="67">
        <v>0</v>
      </c>
      <c r="I28" s="103">
        <v>0</v>
      </c>
    </row>
    <row r="29" spans="1:9" ht="38.25">
      <c r="A29" s="66" t="s">
        <v>128</v>
      </c>
      <c r="B29" s="64" t="s">
        <v>8</v>
      </c>
      <c r="C29" s="65">
        <v>0</v>
      </c>
      <c r="D29" s="65">
        <v>0</v>
      </c>
      <c r="E29" s="103">
        <f>SUM(E26:E28)</f>
        <v>-672700</v>
      </c>
      <c r="F29" s="103">
        <f>SUM(F26:F28)</f>
        <v>590022</v>
      </c>
      <c r="G29" s="103">
        <f>SUM(G26:G28)</f>
        <v>-82678</v>
      </c>
      <c r="H29" s="65">
        <f>SUM(H26:H28)</f>
        <v>0</v>
      </c>
      <c r="I29" s="103">
        <f>SUM(I26:I28)</f>
        <v>-82678</v>
      </c>
    </row>
    <row r="30" spans="1:9" ht="12.75">
      <c r="A30" s="66" t="s">
        <v>77</v>
      </c>
      <c r="B30" s="64"/>
      <c r="C30" s="65">
        <v>0</v>
      </c>
      <c r="D30" s="65">
        <v>0</v>
      </c>
      <c r="E30" s="65">
        <v>0</v>
      </c>
      <c r="F30" s="65">
        <v>0</v>
      </c>
      <c r="G30" s="67">
        <v>0</v>
      </c>
      <c r="H30" s="65">
        <v>0</v>
      </c>
      <c r="I30" s="67">
        <v>0</v>
      </c>
    </row>
    <row r="31" spans="1:9" ht="12.75">
      <c r="A31" s="66" t="s">
        <v>129</v>
      </c>
      <c r="B31" s="64" t="s">
        <v>15</v>
      </c>
      <c r="C31" s="65">
        <v>0</v>
      </c>
      <c r="D31" s="65">
        <v>0</v>
      </c>
      <c r="E31" s="65">
        <v>0</v>
      </c>
      <c r="F31" s="103">
        <f>'ф2'!C54</f>
        <v>2229578</v>
      </c>
      <c r="G31" s="103">
        <f>SUM(C31:F31)</f>
        <v>2229578</v>
      </c>
      <c r="H31" s="67">
        <v>0</v>
      </c>
      <c r="I31" s="103">
        <f>G31+H31</f>
        <v>2229578</v>
      </c>
    </row>
    <row r="32" spans="1:9" ht="25.5">
      <c r="A32" s="66" t="s">
        <v>130</v>
      </c>
      <c r="B32" s="64" t="s">
        <v>16</v>
      </c>
      <c r="C32" s="65">
        <v>0</v>
      </c>
      <c r="D32" s="65">
        <v>0</v>
      </c>
      <c r="E32" s="103">
        <f>E29+E31</f>
        <v>-672700</v>
      </c>
      <c r="F32" s="65">
        <f>F29+F31</f>
        <v>2819600</v>
      </c>
      <c r="G32" s="103">
        <f>G29+G31</f>
        <v>2146900</v>
      </c>
      <c r="H32" s="65">
        <f>H29+H31</f>
        <v>0</v>
      </c>
      <c r="I32" s="103">
        <f>I29+I31</f>
        <v>2146900</v>
      </c>
    </row>
    <row r="33" spans="1:9" ht="12.75">
      <c r="A33" s="66" t="s">
        <v>131</v>
      </c>
      <c r="B33" s="64" t="s">
        <v>17</v>
      </c>
      <c r="C33" s="65">
        <v>0</v>
      </c>
      <c r="D33" s="65">
        <v>0</v>
      </c>
      <c r="E33" s="65">
        <v>0</v>
      </c>
      <c r="F33" s="103">
        <f>'[4]Ф4'!$F$29</f>
        <v>0</v>
      </c>
      <c r="G33" s="103">
        <f>SUM(C33:F33)</f>
        <v>0</v>
      </c>
      <c r="H33" s="67">
        <v>0</v>
      </c>
      <c r="I33" s="103">
        <f>G33+H33</f>
        <v>0</v>
      </c>
    </row>
    <row r="34" spans="1:9" ht="12.75">
      <c r="A34" s="66" t="s">
        <v>132</v>
      </c>
      <c r="B34" s="64" t="s">
        <v>22</v>
      </c>
      <c r="C34" s="65">
        <v>0</v>
      </c>
      <c r="D34" s="65">
        <v>0</v>
      </c>
      <c r="E34" s="65">
        <v>0</v>
      </c>
      <c r="F34" s="68">
        <v>0</v>
      </c>
      <c r="G34" s="67">
        <f>SUM(C34:F34)</f>
        <v>0</v>
      </c>
      <c r="H34" s="68">
        <v>0</v>
      </c>
      <c r="I34" s="67">
        <f>G34+H34</f>
        <v>0</v>
      </c>
    </row>
    <row r="35" spans="1:9" ht="25.5">
      <c r="A35" s="66" t="s">
        <v>133</v>
      </c>
      <c r="B35" s="64" t="s">
        <v>28</v>
      </c>
      <c r="C35" s="65">
        <v>0</v>
      </c>
      <c r="D35" s="65">
        <v>0</v>
      </c>
      <c r="E35" s="65">
        <v>0</v>
      </c>
      <c r="F35" s="68">
        <v>0</v>
      </c>
      <c r="G35" s="67">
        <f>SUM(C35:F35)</f>
        <v>0</v>
      </c>
      <c r="H35" s="67">
        <v>0</v>
      </c>
      <c r="I35" s="67">
        <f>G35+H35</f>
        <v>0</v>
      </c>
    </row>
    <row r="36" spans="1:9" ht="25.5">
      <c r="A36" s="66" t="s">
        <v>285</v>
      </c>
      <c r="B36" s="64" t="s">
        <v>86</v>
      </c>
      <c r="C36" s="65">
        <f aca="true" t="shared" si="0" ref="C36:I36">C25+C32+C33+C34-C35</f>
        <v>16663996</v>
      </c>
      <c r="D36" s="65">
        <f t="shared" si="0"/>
        <v>1188176</v>
      </c>
      <c r="E36" s="65">
        <f t="shared" si="0"/>
        <v>21314654</v>
      </c>
      <c r="F36" s="65">
        <f t="shared" si="0"/>
        <v>34812578</v>
      </c>
      <c r="G36" s="65">
        <f t="shared" si="0"/>
        <v>73979404</v>
      </c>
      <c r="H36" s="65">
        <f t="shared" si="0"/>
        <v>0</v>
      </c>
      <c r="I36" s="65">
        <f t="shared" si="0"/>
        <v>73979404</v>
      </c>
    </row>
    <row r="37" spans="1:17" ht="12.75">
      <c r="A37" s="69"/>
      <c r="B37" s="153"/>
      <c r="C37" s="153"/>
      <c r="D37" s="153"/>
      <c r="E37" s="153"/>
      <c r="F37" s="153"/>
      <c r="G37" s="153"/>
      <c r="H37" s="153"/>
      <c r="I37" s="154"/>
      <c r="K37" s="53">
        <f>бб!C87-'ф4'!C36</f>
        <v>0</v>
      </c>
      <c r="L37" s="53">
        <f>бб!C88-'ф4'!D36</f>
        <v>0</v>
      </c>
      <c r="M37" s="88">
        <f>бб!C91-'ф4'!E36</f>
        <v>0</v>
      </c>
      <c r="N37" s="53">
        <f>бб!C92-'ф4'!F36</f>
        <v>0</v>
      </c>
      <c r="O37" s="53">
        <f>бб!C93-'ф4'!H36</f>
        <v>0</v>
      </c>
      <c r="P37" s="53">
        <f>бб!C94-'ф4'!I36</f>
        <v>0</v>
      </c>
      <c r="Q37" s="54"/>
    </row>
    <row r="38" spans="1:9" ht="12.75">
      <c r="A38" s="66" t="s">
        <v>182</v>
      </c>
      <c r="B38" s="64" t="s">
        <v>134</v>
      </c>
      <c r="C38" s="65">
        <v>16663996</v>
      </c>
      <c r="D38" s="65">
        <v>1188176</v>
      </c>
      <c r="E38" s="65">
        <f>E40</f>
        <v>23226465</v>
      </c>
      <c r="F38" s="65">
        <f>F40</f>
        <v>32345817</v>
      </c>
      <c r="G38" s="65">
        <f>G40</f>
        <v>73424454</v>
      </c>
      <c r="H38" s="65">
        <f>H40</f>
        <v>0</v>
      </c>
      <c r="I38" s="65">
        <f>I40</f>
        <v>73424454</v>
      </c>
    </row>
    <row r="39" spans="1:9" ht="12.75">
      <c r="A39" s="66" t="s">
        <v>222</v>
      </c>
      <c r="B39" s="64" t="s">
        <v>135</v>
      </c>
      <c r="C39" s="65">
        <v>0</v>
      </c>
      <c r="D39" s="65">
        <v>0</v>
      </c>
      <c r="E39" s="65">
        <v>0</v>
      </c>
      <c r="F39" s="67">
        <v>0</v>
      </c>
      <c r="G39" s="65">
        <f>SUM(C39:F39)</f>
        <v>0</v>
      </c>
      <c r="H39" s="67">
        <v>0</v>
      </c>
      <c r="I39" s="65">
        <f>G39</f>
        <v>0</v>
      </c>
    </row>
    <row r="40" spans="1:9" ht="25.5">
      <c r="A40" s="66" t="s">
        <v>136</v>
      </c>
      <c r="B40" s="64" t="s">
        <v>137</v>
      </c>
      <c r="C40" s="65">
        <f>C38</f>
        <v>16663996</v>
      </c>
      <c r="D40" s="65">
        <v>1188176</v>
      </c>
      <c r="E40" s="65">
        <f>'[1]CSCE'!$G$17</f>
        <v>23226465</v>
      </c>
      <c r="F40" s="65">
        <f>'[1]CSCE'!$I$17</f>
        <v>32345817</v>
      </c>
      <c r="G40" s="65">
        <f>SUM(C40:F40)</f>
        <v>73424454</v>
      </c>
      <c r="H40" s="65">
        <v>0</v>
      </c>
      <c r="I40" s="65">
        <f>G40</f>
        <v>73424454</v>
      </c>
    </row>
    <row r="41" spans="1:9" ht="12.75">
      <c r="A41" s="66" t="s">
        <v>126</v>
      </c>
      <c r="B41" s="64" t="s">
        <v>138</v>
      </c>
      <c r="C41" s="65">
        <v>0</v>
      </c>
      <c r="D41" s="65">
        <v>0</v>
      </c>
      <c r="E41" s="103">
        <f>'[7]CSCE'!$G$25</f>
        <v>-726677</v>
      </c>
      <c r="F41" s="103">
        <f>-E41</f>
        <v>726677</v>
      </c>
      <c r="G41" s="67">
        <v>0</v>
      </c>
      <c r="H41" s="67">
        <v>0</v>
      </c>
      <c r="I41" s="67">
        <v>0</v>
      </c>
    </row>
    <row r="42" spans="1:9" ht="12.75" hidden="1">
      <c r="A42" s="65">
        <v>0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7">
        <v>0</v>
      </c>
      <c r="H42" s="67">
        <v>0</v>
      </c>
      <c r="I42" s="67">
        <v>0</v>
      </c>
    </row>
    <row r="43" spans="1:9" ht="25.5">
      <c r="A43" s="66" t="s">
        <v>127</v>
      </c>
      <c r="B43" s="64" t="s">
        <v>139</v>
      </c>
      <c r="C43" s="65">
        <v>0</v>
      </c>
      <c r="D43" s="65">
        <v>0</v>
      </c>
      <c r="E43" s="65">
        <v>0</v>
      </c>
      <c r="F43" s="67">
        <v>0</v>
      </c>
      <c r="G43" s="67">
        <v>0</v>
      </c>
      <c r="H43" s="67">
        <v>0</v>
      </c>
      <c r="I43" s="67">
        <v>0</v>
      </c>
    </row>
    <row r="44" spans="1:9" ht="12.75">
      <c r="A44" s="66" t="s">
        <v>272</v>
      </c>
      <c r="B44" s="64"/>
      <c r="C44" s="65">
        <v>0</v>
      </c>
      <c r="D44" s="65">
        <v>0</v>
      </c>
      <c r="E44" s="65"/>
      <c r="F44" s="103">
        <f>'[7]CSCE'!$I$27</f>
        <v>-761547</v>
      </c>
      <c r="G44" s="104">
        <f>SUM(F44)</f>
        <v>-761547</v>
      </c>
      <c r="H44" s="65">
        <v>0</v>
      </c>
      <c r="I44" s="112">
        <f>G44</f>
        <v>-761547</v>
      </c>
    </row>
    <row r="45" spans="1:9" ht="38.25">
      <c r="A45" s="66" t="s">
        <v>140</v>
      </c>
      <c r="B45" s="64" t="s">
        <v>141</v>
      </c>
      <c r="C45" s="65">
        <v>0</v>
      </c>
      <c r="D45" s="65">
        <v>0</v>
      </c>
      <c r="E45" s="103">
        <f>E41</f>
        <v>-726677</v>
      </c>
      <c r="F45" s="104">
        <f>F41+F44</f>
        <v>-34870</v>
      </c>
      <c r="G45" s="104">
        <f>SUM(E45:F45)</f>
        <v>-761547</v>
      </c>
      <c r="H45" s="65">
        <v>0</v>
      </c>
      <c r="I45" s="112">
        <f>G45</f>
        <v>-761547</v>
      </c>
    </row>
    <row r="46" spans="1:9" ht="12.75">
      <c r="A46" s="66" t="s">
        <v>129</v>
      </c>
      <c r="B46" s="64" t="s">
        <v>142</v>
      </c>
      <c r="C46" s="65">
        <v>0</v>
      </c>
      <c r="D46" s="65">
        <v>0</v>
      </c>
      <c r="E46" s="65">
        <v>0</v>
      </c>
      <c r="F46" s="103">
        <f>'ф2'!F54</f>
        <v>6727668</v>
      </c>
      <c r="G46" s="103">
        <f>SUM(C46:F46)</f>
        <v>6727668</v>
      </c>
      <c r="H46" s="103">
        <v>0</v>
      </c>
      <c r="I46" s="103">
        <f>G46+H46</f>
        <v>6727668</v>
      </c>
    </row>
    <row r="47" spans="1:9" ht="25.5">
      <c r="A47" s="66" t="s">
        <v>143</v>
      </c>
      <c r="B47" s="64" t="s">
        <v>144</v>
      </c>
      <c r="C47" s="65">
        <v>0</v>
      </c>
      <c r="D47" s="65">
        <v>0</v>
      </c>
      <c r="E47" s="103">
        <f>E45+E46</f>
        <v>-726677</v>
      </c>
      <c r="F47" s="103">
        <f>F45+F46</f>
        <v>6692798</v>
      </c>
      <c r="G47" s="103">
        <f>G45+G46</f>
        <v>5966121</v>
      </c>
      <c r="H47" s="103">
        <f>H45+H46</f>
        <v>0</v>
      </c>
      <c r="I47" s="103">
        <f>I45+I46</f>
        <v>5966121</v>
      </c>
    </row>
    <row r="48" spans="1:9" ht="12.75">
      <c r="A48" s="66" t="s">
        <v>131</v>
      </c>
      <c r="B48" s="64" t="s">
        <v>145</v>
      </c>
      <c r="C48" s="65">
        <v>0</v>
      </c>
      <c r="D48" s="65">
        <v>0</v>
      </c>
      <c r="E48" s="65">
        <v>0</v>
      </c>
      <c r="F48" s="103">
        <v>-2285001</v>
      </c>
      <c r="G48" s="103">
        <f>SUM(C48:F48)</f>
        <v>-2285001</v>
      </c>
      <c r="H48" s="67">
        <v>0</v>
      </c>
      <c r="I48" s="112">
        <f>G48+H48</f>
        <v>-2285001</v>
      </c>
    </row>
    <row r="49" spans="1:9" ht="12.75">
      <c r="A49" s="66" t="s">
        <v>132</v>
      </c>
      <c r="B49" s="64" t="s">
        <v>146</v>
      </c>
      <c r="C49" s="65">
        <v>0</v>
      </c>
      <c r="D49" s="65">
        <v>0</v>
      </c>
      <c r="E49" s="65">
        <v>0</v>
      </c>
      <c r="F49" s="68">
        <v>0</v>
      </c>
      <c r="G49" s="67">
        <f>SUM(C49:F49)</f>
        <v>0</v>
      </c>
      <c r="H49" s="68">
        <v>0</v>
      </c>
      <c r="I49" s="67">
        <f>G49+H49</f>
        <v>0</v>
      </c>
    </row>
    <row r="50" spans="1:9" ht="25.5">
      <c r="A50" s="66" t="s">
        <v>133</v>
      </c>
      <c r="B50" s="64" t="s">
        <v>147</v>
      </c>
      <c r="C50" s="65">
        <v>0</v>
      </c>
      <c r="D50" s="65">
        <v>0</v>
      </c>
      <c r="E50" s="65">
        <v>0</v>
      </c>
      <c r="F50" s="68">
        <v>0</v>
      </c>
      <c r="G50" s="67">
        <f>SUM(C50:F50)</f>
        <v>0</v>
      </c>
      <c r="H50" s="67">
        <v>0</v>
      </c>
      <c r="I50" s="67">
        <f>G50+H50</f>
        <v>0</v>
      </c>
    </row>
    <row r="51" spans="1:16" ht="25.5">
      <c r="A51" s="66" t="s">
        <v>286</v>
      </c>
      <c r="B51" s="64" t="s">
        <v>148</v>
      </c>
      <c r="C51" s="65">
        <f aca="true" t="shared" si="1" ref="C51:I51">C40+C47+C48+C49-C50</f>
        <v>16663996</v>
      </c>
      <c r="D51" s="65">
        <f t="shared" si="1"/>
        <v>1188176</v>
      </c>
      <c r="E51" s="65">
        <f t="shared" si="1"/>
        <v>22499788</v>
      </c>
      <c r="F51" s="65">
        <f>F40+F47+F48+F49-F50</f>
        <v>36753614</v>
      </c>
      <c r="G51" s="65">
        <f t="shared" si="1"/>
        <v>77105574</v>
      </c>
      <c r="H51" s="65">
        <f t="shared" si="1"/>
        <v>0</v>
      </c>
      <c r="I51" s="65">
        <f t="shared" si="1"/>
        <v>77105574</v>
      </c>
      <c r="K51" s="55"/>
      <c r="L51" s="55"/>
      <c r="M51" s="55"/>
      <c r="N51" s="55"/>
      <c r="O51" s="55"/>
      <c r="P51" s="55">
        <f>бб!D94-'ф4'!I51</f>
        <v>-5273070</v>
      </c>
    </row>
    <row r="52" spans="1:15" ht="12.75">
      <c r="A52" s="73"/>
      <c r="B52" s="77"/>
      <c r="C52" s="77"/>
      <c r="D52" s="77"/>
      <c r="E52" s="77"/>
      <c r="F52" s="77"/>
      <c r="G52" s="77"/>
      <c r="H52" s="77"/>
      <c r="I52" s="77"/>
      <c r="K52" s="55"/>
      <c r="L52" s="55"/>
      <c r="M52" s="55"/>
      <c r="N52" s="55"/>
      <c r="O52" s="55"/>
    </row>
    <row r="53" spans="1:9" ht="12.75">
      <c r="A53" s="73" t="str">
        <f>бб!A102</f>
        <v>Генеральный директор</v>
      </c>
      <c r="B53" s="72"/>
      <c r="C53" s="72"/>
      <c r="D53" s="77"/>
      <c r="E53" s="77"/>
      <c r="F53" s="77"/>
      <c r="G53" s="77"/>
      <c r="H53" s="74" t="str">
        <f>бб!D102</f>
        <v>О.В.Перфилов</v>
      </c>
      <c r="I53" s="77"/>
    </row>
    <row r="54" spans="1:9" ht="12.75">
      <c r="A54" s="73"/>
      <c r="B54" s="72"/>
      <c r="C54" s="72"/>
      <c r="D54" s="74"/>
      <c r="E54" s="152"/>
      <c r="F54" s="152"/>
      <c r="G54" s="77"/>
      <c r="H54" s="77"/>
      <c r="I54" s="77"/>
    </row>
    <row r="55" spans="1:9" ht="12.75">
      <c r="A55" s="73"/>
      <c r="B55" s="72"/>
      <c r="C55" s="72"/>
      <c r="D55" s="74"/>
      <c r="E55" s="77"/>
      <c r="F55" s="77"/>
      <c r="G55" s="77"/>
      <c r="H55" s="77"/>
      <c r="I55" s="77"/>
    </row>
    <row r="56" spans="1:9" ht="12.75">
      <c r="A56" s="73" t="str">
        <f>бб!A105</f>
        <v>Главный бухгалтер                                              </v>
      </c>
      <c r="B56" s="72"/>
      <c r="C56" s="72"/>
      <c r="D56" s="77"/>
      <c r="E56" s="73"/>
      <c r="F56" s="73"/>
      <c r="G56" s="77"/>
      <c r="H56" s="74" t="str">
        <f>бб!D105</f>
        <v>С.Н.Беликова</v>
      </c>
      <c r="I56" s="77"/>
    </row>
    <row r="57" spans="1:9" ht="12.7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2.75">
      <c r="A58" s="70" t="s">
        <v>119</v>
      </c>
      <c r="B58" s="77"/>
      <c r="C58" s="77"/>
      <c r="D58" s="77"/>
      <c r="E58" s="77"/>
      <c r="F58" s="77"/>
      <c r="G58" s="77"/>
      <c r="H58" s="77"/>
      <c r="I58" s="77"/>
    </row>
    <row r="59" spans="1:9" ht="12.7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2.75">
      <c r="A60" s="77"/>
      <c r="B60" s="77"/>
      <c r="C60" s="77"/>
      <c r="D60" s="77"/>
      <c r="E60" s="77"/>
      <c r="F60" s="77"/>
      <c r="G60" s="77"/>
      <c r="H60" s="77"/>
      <c r="I60" s="77"/>
    </row>
  </sheetData>
  <sheetProtection/>
  <mergeCells count="13"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  <mergeCell ref="B20:B21"/>
    <mergeCell ref="H20:H21"/>
    <mergeCell ref="I20:I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Веренич Е.Б.</cp:lastModifiedBy>
  <cp:lastPrinted>2019-08-02T10:04:24Z</cp:lastPrinted>
  <dcterms:created xsi:type="dcterms:W3CDTF">2007-05-04T07:43:23Z</dcterms:created>
  <dcterms:modified xsi:type="dcterms:W3CDTF">2019-08-02T10:04:45Z</dcterms:modified>
  <cp:category/>
  <cp:version/>
  <cp:contentType/>
  <cp:contentStatus/>
</cp:coreProperties>
</file>