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" yWindow="630" windowWidth="16635" windowHeight="12780" activeTab="0"/>
  </bookViews>
  <sheets>
    <sheet name="бб" sheetId="1" r:id="rId1"/>
    <sheet name="ф2" sheetId="2" r:id="rId2"/>
    <sheet name="ф3 прямой" sheetId="3" r:id="rId3"/>
    <sheet name="ф4" sheetId="4" r:id="rId4"/>
  </sheets>
  <definedNames/>
  <calcPr fullCalcOnLoad="1"/>
</workbook>
</file>

<file path=xl/comments4.xml><?xml version="1.0" encoding="utf-8"?>
<comments xmlns="http://schemas.openxmlformats.org/spreadsheetml/2006/main">
  <authors>
    <author>Веренич Е.Б.</author>
    <author/>
  </authors>
  <commentList>
    <comment ref="E26" authorId="0">
      <text>
        <r>
          <rPr>
            <b/>
            <sz val="8"/>
            <rFont val="Tahoma"/>
            <family val="2"/>
          </rPr>
          <t>Веренич Е.Б.:
ПЭ  ( 1 237 610+247 552)
ПЭС              46
ПРЭК  101 833
ПТС     103 771</t>
        </r>
      </text>
    </comment>
    <comment ref="E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-118643,54 ПРЭК
-1173 ПЭС
-52300 ПТС
-562070 ПЭ
</t>
        </r>
      </text>
    </comment>
    <comment ref="F41" authorId="1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+151042 ПРЭК
+1467 ПЭС
+52300 ПТС
+562070 ПЭ</t>
        </r>
      </text>
    </comment>
  </commentList>
</comments>
</file>

<file path=xl/sharedStrings.xml><?xml version="1.0" encoding="utf-8"?>
<sst xmlns="http://schemas.openxmlformats.org/spreadsheetml/2006/main" count="437" uniqueCount="291">
  <si>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</si>
  <si>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</si>
  <si>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</si>
  <si>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</si>
  <si>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</si>
  <si>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</si>
  <si>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</si>
  <si>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</si>
  <si>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</si>
  <si>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</si>
  <si>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</si>
  <si>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</si>
  <si>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</si>
  <si>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</si>
  <si>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</si>
  <si>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</si>
  <si>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</si>
  <si>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</si>
  <si>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</si>
  <si>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</si>
  <si>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</si>
  <si>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</si>
  <si>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</si>
  <si>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</si>
  <si>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</si>
  <si>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</si>
  <si>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</si>
  <si>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</si>
  <si>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</si>
  <si>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</si>
  <si>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</si>
  <si>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</si>
  <si>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</si>
  <si>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</si>
  <si>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</si>
  <si>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</si>
  <si>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</si>
  <si>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</si>
  <si>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</si>
  <si>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</si>
  <si>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</si>
  <si>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</si>
  <si>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</si>
  <si>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</si>
  <si>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</si>
  <si>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</si>
  <si>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</si>
  <si>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</si>
  <si>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</si>
  <si>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</si>
  <si>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</si>
  <si>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</si>
  <si>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</si>
  <si>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</si>
  <si>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</si>
  <si>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</si>
  <si>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</si>
  <si>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</si>
  <si>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</si>
  <si>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</si>
  <si>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</si>
  <si>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</si>
  <si>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</si>
  <si>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</si>
  <si>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</si>
  <si>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</si>
  <si>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</si>
  <si>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</si>
  <si>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</si>
  <si>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</si>
  <si>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</si>
  <si>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</si>
  <si>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</si>
  <si>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</si>
  <si>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</si>
  <si>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</si>
  <si>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</si>
  <si>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</si>
  <si>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</si>
  <si>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</si>
  <si>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</si>
  <si>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</si>
  <si>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</si>
  <si>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</si>
  <si>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</si>
  <si>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</si>
  <si>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</si>
  <si>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</si>
  <si>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</si>
  <si>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</si>
  <si>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</si>
  <si>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</si>
  <si>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</si>
  <si>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</si>
  <si>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</si>
  <si>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</si>
  <si>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</si>
  <si>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</si>
  <si>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</si>
  <si>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</si>
  <si>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</si>
  <si>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</si>
  <si>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</si>
  <si>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</si>
  <si>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</si>
  <si>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</si>
  <si>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</si>
  <si>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</si>
  <si>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</si>
  <si>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</si>
  <si>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</si>
  <si>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</si>
  <si>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</si>
  <si>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</si>
  <si>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</si>
  <si>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</si>
  <si>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</si>
  <si>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</si>
  <si>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</si>
  <si>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</si>
  <si>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</si>
  <si>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</si>
  <si>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</si>
  <si>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</si>
  <si>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</si>
  <si>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</si>
  <si>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</si>
  <si>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</si>
  <si>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</si>
  <si>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</si>
  <si>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</si>
  <si>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</si>
  <si>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</si>
  <si>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</si>
  <si>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</si>
  <si>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</si>
  <si>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</si>
  <si>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</si>
  <si>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</si>
  <si>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</si>
  <si>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</si>
  <si>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</si>
  <si>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</si>
  <si>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</si>
  <si>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</si>
  <si>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</si>
  <si>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</si>
  <si>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</si>
  <si>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</si>
  <si>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</si>
  <si>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</si>
  <si>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</si>
  <si>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</si>
  <si>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</si>
  <si>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</si>
  <si>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</si>
  <si>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</si>
  <si>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</si>
  <si>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</si>
  <si>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</si>
  <si>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</si>
  <si>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</si>
  <si>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</si>
  <si>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</si>
  <si>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</si>
  <si>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</si>
  <si>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</si>
  <si>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</si>
  <si>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</si>
  <si>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</si>
  <si>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</si>
  <si>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</si>
  <si>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</si>
  <si>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</si>
  <si>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</si>
  <si>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</si>
  <si>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</si>
  <si>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</si>
  <si>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</si>
  <si>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</si>
  <si>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</si>
  <si>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</si>
  <si>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</si>
  <si>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</si>
  <si>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</si>
  <si>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</si>
  <si>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</si>
  <si>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</si>
  <si>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</si>
  <si>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</si>
  <si>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</si>
  <si>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</si>
  <si>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</si>
  <si>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</si>
  <si>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</si>
  <si>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</si>
  <si>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</si>
  <si>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</si>
  <si>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</si>
  <si>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</si>
  <si>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</si>
  <si>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</si>
  <si>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</si>
  <si>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</si>
  <si>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</si>
  <si>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</si>
  <si>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</si>
  <si>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</si>
  <si>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</si>
  <si>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</si>
  <si>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</si>
  <si>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</si>
  <si>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</si>
  <si>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</si>
  <si>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</si>
  <si>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</si>
  <si>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</si>
  <si>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</si>
  <si>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</si>
  <si>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</si>
  <si>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</si>
  <si>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</si>
  <si>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</si>
  <si>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</si>
  <si>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</si>
  <si>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</si>
  <si>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</si>
  <si>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</si>
  <si>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</si>
  <si>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</si>
  <si>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</si>
  <si>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</si>
  <si>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</si>
  <si>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</si>
  <si>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</si>
  <si>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</si>
  <si>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</si>
  <si>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</si>
  <si>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</si>
  <si>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</si>
  <si>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</si>
  <si>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</si>
  <si>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</si>
  <si>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</si>
  <si>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</si>
  <si>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</si>
  <si>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</si>
  <si>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</si>
  <si>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</si>
  <si>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</si>
  <si>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</si>
  <si>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</si>
  <si>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</si>
  <si>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</si>
  <si>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</si>
  <si>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</si>
  <si>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</si>
  <si>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</si>
  <si>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</si>
  <si>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</si>
  <si>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</si>
  <si>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</si>
  <si>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</si>
  <si>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</si>
  <si>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</si>
  <si>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</si>
  <si>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</si>
  <si>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</si>
  <si>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</si>
  <si>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</si>
  <si>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</si>
  <si>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</si>
  <si>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</si>
  <si>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</si>
  <si>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</si>
  <si>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</si>
  <si>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</si>
  <si>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</si>
  <si>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</si>
  <si>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</si>
  <si>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</si>
  <si>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</si>
  <si>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</si>
  <si>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 xml:space="preserve"> За 1 полугодие 2016г.</t>
  </si>
  <si>
    <t>по состоянию на 30 сентября 2016 года</t>
  </si>
  <si>
    <t xml:space="preserve"> За 9 месяцев 2016г.</t>
  </si>
  <si>
    <t>В  том числе    3 кв 2016г.</t>
  </si>
  <si>
    <t xml:space="preserve"> За 9 месяцев 2015г.</t>
  </si>
  <si>
    <t>В  том числе    3 кв 2015г.</t>
  </si>
  <si>
    <t>Сальдо на 30 сентября отчетного года (стр.060-стр.070+стр.080-стр.090)</t>
  </si>
  <si>
    <t>Сальдо на 30 сентября предыдущего года (стр.160-стр.170+стр.180-стр.190)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</si>
</sst>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  <numFmt numFmtId="176" formatCode="_(* #,##0_);_(* \(#,##0\);_(* \-_);_(@_)"/>
    <numFmt numFmtId="177" formatCode="_-* #,##0.00_р_._-;\-* #,##0.00_р_._-;_-* \-??_р_._-;_-@_-"/>
    <numFmt numFmtId="178" formatCode="_-* #,##0_р_._-;\-* #,##0_р_._-;_-* \-_р_._-;_-@_-"/>
    <numFmt numFmtId="179" formatCode="_(* #,##0.0_);_(* \(#,##0.0\);_(* \-_);_(@_)"/>
    <numFmt numFmtId="180" formatCode="_(* #,##0.00_);_(* \(#,##0.00\);_(* \-_);_(@_)"/>
  </numFmts>
  <fonts count="59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1" fontId="9" fillId="0" borderId="0" xfId="0" applyNumberFormat="1" applyFont="1" applyAlignment="1">
      <alignment/>
    </xf>
    <xf numFmtId="41" fontId="7" fillId="0" borderId="11" xfId="0" applyNumberFormat="1" applyFont="1" applyBorder="1" applyAlignment="1">
      <alignment horizontal="right" vertical="center" shrinkToFit="1"/>
    </xf>
    <xf numFmtId="41" fontId="7" fillId="0" borderId="1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49" fontId="15" fillId="0" borderId="15" xfId="61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center"/>
    </xf>
    <xf numFmtId="41" fontId="15" fillId="0" borderId="15" xfId="61" applyNumberFormat="1" applyFont="1" applyFill="1" applyBorder="1" applyAlignment="1">
      <alignment horizontal="right" vertical="center" shrinkToFit="1"/>
    </xf>
    <xf numFmtId="0" fontId="15" fillId="0" borderId="15" xfId="0" applyFont="1" applyBorder="1" applyAlignment="1">
      <alignment vertical="center" wrapText="1"/>
    </xf>
    <xf numFmtId="41" fontId="15" fillId="0" borderId="15" xfId="0" applyNumberFormat="1" applyFont="1" applyBorder="1" applyAlignment="1">
      <alignment horizontal="right" vertical="center" shrinkToFit="1"/>
    </xf>
    <xf numFmtId="41" fontId="15" fillId="0" borderId="15" xfId="61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41" fontId="17" fillId="0" borderId="0" xfId="0" applyNumberFormat="1" applyFont="1" applyAlignment="1">
      <alignment vertical="center"/>
    </xf>
    <xf numFmtId="41" fontId="7" fillId="0" borderId="11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Border="1" applyAlignment="1">
      <alignment horizontal="right" vertical="center" shrinkToFit="1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shrinkToFit="1"/>
    </xf>
    <xf numFmtId="41" fontId="7" fillId="0" borderId="11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1" fontId="14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14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 applyProtection="1">
      <alignment horizontal="right" vertical="center" shrinkToFit="1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 shrinkToFit="1"/>
      <protection locked="0"/>
    </xf>
    <xf numFmtId="41" fontId="7" fillId="0" borderId="17" xfId="0" applyNumberFormat="1" applyFont="1" applyBorder="1" applyAlignment="1" applyProtection="1">
      <alignment horizontal="left" vertical="center"/>
      <protection locked="0"/>
    </xf>
    <xf numFmtId="41" fontId="7" fillId="0" borderId="17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 shrinkToFit="1"/>
    </xf>
    <xf numFmtId="43" fontId="7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9" fontId="15" fillId="0" borderId="15" xfId="61" applyNumberFormat="1" applyFont="1" applyFill="1" applyBorder="1" applyAlignment="1">
      <alignment horizontal="right" vertical="center" shrinkToFit="1"/>
    </xf>
    <xf numFmtId="169" fontId="15" fillId="0" borderId="15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1" xfId="61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68" fontId="7" fillId="0" borderId="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 shrinkToFit="1"/>
    </xf>
    <xf numFmtId="176" fontId="15" fillId="0" borderId="15" xfId="0" applyNumberFormat="1" applyFont="1" applyBorder="1" applyAlignment="1">
      <alignment horizontal="right" vertical="center" shrinkToFit="1"/>
    </xf>
    <xf numFmtId="168" fontId="7" fillId="0" borderId="0" xfId="6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7" fillId="33" borderId="11" xfId="0" applyNumberFormat="1" applyFont="1" applyFill="1" applyBorder="1" applyAlignment="1">
      <alignment horizontal="right" vertical="center" shrinkToFit="1"/>
    </xf>
    <xf numFmtId="41" fontId="7" fillId="33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/>
    </xf>
    <xf numFmtId="176" fontId="7" fillId="0" borderId="11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 shrinkToFit="1"/>
      <protection locked="0"/>
    </xf>
    <xf numFmtId="176" fontId="7" fillId="0" borderId="11" xfId="0" applyNumberFormat="1" applyFont="1" applyBorder="1" applyAlignment="1" applyProtection="1">
      <alignment horizontal="left" vertical="center" shrinkToFit="1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11" xfId="0" applyNumberFormat="1" applyFont="1" applyBorder="1" applyAlignment="1">
      <alignment vertical="center" shrinkToFit="1"/>
    </xf>
    <xf numFmtId="180" fontId="7" fillId="0" borderId="14" xfId="0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_Книга3_Nsi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3</xdr:col>
      <xdr:colOff>695325</xdr:colOff>
      <xdr:row>6</xdr:row>
      <xdr:rowOff>66675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962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885825</xdr:colOff>
      <xdr:row>4</xdr:row>
      <xdr:rowOff>104775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24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 descr="fullg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29" customWidth="1"/>
    <col min="5" max="5" width="13.375" style="102" bestFit="1" customWidth="1"/>
    <col min="6" max="6" width="9.125" style="102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22.5" customHeight="1">
      <c r="A8" s="130" t="s">
        <v>217</v>
      </c>
      <c r="B8" s="130"/>
      <c r="C8" s="130"/>
      <c r="D8" s="130"/>
      <c r="E8" s="103"/>
      <c r="F8" s="103"/>
    </row>
    <row r="9" spans="1:6" s="6" customFormat="1" ht="12" customHeight="1">
      <c r="A9" s="131" t="s">
        <v>178</v>
      </c>
      <c r="B9" s="131"/>
      <c r="C9" s="131"/>
      <c r="D9" s="131"/>
      <c r="E9" s="103"/>
      <c r="F9" s="103"/>
    </row>
    <row r="10" spans="1:6" s="6" customFormat="1" ht="12" customHeight="1">
      <c r="A10" s="131" t="s">
        <v>284</v>
      </c>
      <c r="B10" s="131"/>
      <c r="C10" s="131"/>
      <c r="D10" s="131"/>
      <c r="E10" s="103"/>
      <c r="F10" s="103"/>
    </row>
    <row r="11" spans="1:6" s="6" customFormat="1" ht="12" customHeight="1">
      <c r="A11" s="131" t="s">
        <v>78</v>
      </c>
      <c r="B11" s="131"/>
      <c r="C11" s="131"/>
      <c r="D11" s="131"/>
      <c r="E11" s="103"/>
      <c r="F11" s="103"/>
    </row>
    <row r="12" spans="1:6" s="6" customFormat="1" ht="12" customHeight="1">
      <c r="A12" s="3"/>
      <c r="B12" s="3"/>
      <c r="C12" s="3"/>
      <c r="D12" s="7"/>
      <c r="E12" s="103"/>
      <c r="F12" s="103"/>
    </row>
    <row r="13" spans="1:6" s="6" customFormat="1" ht="12.75" customHeight="1">
      <c r="A13" s="133" t="s">
        <v>230</v>
      </c>
      <c r="B13" s="133"/>
      <c r="C13" s="133"/>
      <c r="D13" s="133"/>
      <c r="E13" s="103"/>
      <c r="F13" s="103"/>
    </row>
    <row r="14" spans="1:6" s="6" customFormat="1" ht="12.75" customHeight="1">
      <c r="A14" s="76"/>
      <c r="B14" s="76"/>
      <c r="C14" s="76"/>
      <c r="D14" s="77"/>
      <c r="E14" s="103"/>
      <c r="F14" s="103"/>
    </row>
    <row r="15" spans="1:6" s="6" customFormat="1" ht="16.5" customHeight="1">
      <c r="A15" s="133" t="s">
        <v>267</v>
      </c>
      <c r="B15" s="133"/>
      <c r="C15" s="133"/>
      <c r="D15" s="133"/>
      <c r="E15" s="103"/>
      <c r="F15" s="103"/>
    </row>
    <row r="16" spans="1:6" s="6" customFormat="1" ht="12.75" customHeight="1">
      <c r="A16" s="134" t="s">
        <v>162</v>
      </c>
      <c r="B16" s="134"/>
      <c r="C16" s="134"/>
      <c r="D16" s="134"/>
      <c r="E16" s="103"/>
      <c r="F16" s="103"/>
    </row>
    <row r="17" spans="1:6" s="6" customFormat="1" ht="12.75" customHeight="1">
      <c r="A17" s="76"/>
      <c r="B17" s="76"/>
      <c r="C17" s="76"/>
      <c r="D17" s="77"/>
      <c r="E17" s="103"/>
      <c r="F17" s="103"/>
    </row>
    <row r="18" spans="1:6" s="6" customFormat="1" ht="12.75" customHeight="1">
      <c r="A18" s="133" t="s">
        <v>231</v>
      </c>
      <c r="B18" s="133"/>
      <c r="C18" s="133"/>
      <c r="D18" s="133"/>
      <c r="E18" s="103"/>
      <c r="F18" s="103"/>
    </row>
    <row r="19" spans="1:6" s="6" customFormat="1" ht="7.5" customHeight="1">
      <c r="A19" s="76"/>
      <c r="B19" s="76"/>
      <c r="C19" s="76"/>
      <c r="D19" s="77"/>
      <c r="E19" s="103"/>
      <c r="F19" s="103"/>
    </row>
    <row r="20" spans="1:6" s="6" customFormat="1" ht="18.75" customHeight="1">
      <c r="A20" s="133" t="s">
        <v>232</v>
      </c>
      <c r="B20" s="133"/>
      <c r="C20" s="133"/>
      <c r="D20" s="133"/>
      <c r="E20" s="103"/>
      <c r="F20" s="103"/>
    </row>
    <row r="21" spans="4:6" s="6" customFormat="1" ht="4.5" customHeight="1">
      <c r="D21" s="8"/>
      <c r="E21" s="103"/>
      <c r="F21" s="103"/>
    </row>
    <row r="22" spans="1:6" s="6" customFormat="1" ht="11.25" customHeight="1">
      <c r="A22" s="132" t="s">
        <v>2</v>
      </c>
      <c r="B22" s="132"/>
      <c r="C22" s="132"/>
      <c r="D22" s="132"/>
      <c r="E22" s="103"/>
      <c r="F22" s="103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177</v>
      </c>
      <c r="E23" s="104"/>
      <c r="F23" s="104"/>
    </row>
    <row r="24" spans="1:6" s="6" customFormat="1" ht="13.5" customHeight="1">
      <c r="A24" s="87">
        <v>1</v>
      </c>
      <c r="B24" s="87">
        <v>2</v>
      </c>
      <c r="C24" s="87">
        <v>3</v>
      </c>
      <c r="D24" s="88">
        <v>4</v>
      </c>
      <c r="E24" s="103"/>
      <c r="F24" s="103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03"/>
      <c r="F25" s="103"/>
    </row>
    <row r="26" spans="1:6" s="6" customFormat="1" ht="13.5" customHeight="1">
      <c r="A26" s="13"/>
      <c r="B26" s="13"/>
      <c r="C26" s="85"/>
      <c r="D26" s="14"/>
      <c r="E26" s="103"/>
      <c r="F26" s="103"/>
    </row>
    <row r="27" spans="1:6" s="6" customFormat="1" ht="13.5" customHeight="1">
      <c r="A27" s="13" t="s">
        <v>252</v>
      </c>
      <c r="B27" s="15" t="s">
        <v>3</v>
      </c>
      <c r="C27" s="120">
        <v>430740</v>
      </c>
      <c r="D27" s="120">
        <v>580983</v>
      </c>
      <c r="E27" s="103"/>
      <c r="F27" s="103"/>
    </row>
    <row r="28" spans="1:6" s="6" customFormat="1" ht="13.5" customHeight="1">
      <c r="A28" s="13" t="s">
        <v>80</v>
      </c>
      <c r="B28" s="15" t="s">
        <v>4</v>
      </c>
      <c r="C28" s="120">
        <v>0</v>
      </c>
      <c r="D28" s="120">
        <v>0</v>
      </c>
      <c r="E28" s="103"/>
      <c r="F28" s="103"/>
    </row>
    <row r="29" spans="1:6" s="6" customFormat="1" ht="13.5" customHeight="1">
      <c r="A29" s="13" t="s">
        <v>239</v>
      </c>
      <c r="B29" s="15" t="s">
        <v>33</v>
      </c>
      <c r="C29" s="120">
        <v>3751573</v>
      </c>
      <c r="D29" s="120">
        <v>5368687</v>
      </c>
      <c r="E29" s="103"/>
      <c r="F29" s="103"/>
    </row>
    <row r="30" spans="1:6" s="6" customFormat="1" ht="13.5" customHeight="1">
      <c r="A30" s="13" t="s">
        <v>241</v>
      </c>
      <c r="B30" s="15" t="s">
        <v>34</v>
      </c>
      <c r="C30" s="120">
        <v>2083950</v>
      </c>
      <c r="D30" s="120">
        <v>571412</v>
      </c>
      <c r="E30" s="103"/>
      <c r="F30" s="103"/>
    </row>
    <row r="31" spans="1:6" s="6" customFormat="1" ht="13.5" customHeight="1">
      <c r="A31" s="13" t="s">
        <v>251</v>
      </c>
      <c r="B31" s="15" t="s">
        <v>35</v>
      </c>
      <c r="C31" s="120">
        <v>5212819</v>
      </c>
      <c r="D31" s="120">
        <v>3875219</v>
      </c>
      <c r="E31" s="103"/>
      <c r="F31" s="103"/>
    </row>
    <row r="32" spans="1:6" s="6" customFormat="1" ht="30" customHeight="1">
      <c r="A32" s="30" t="s">
        <v>242</v>
      </c>
      <c r="B32" s="15" t="s">
        <v>36</v>
      </c>
      <c r="C32" s="120">
        <f>211462-C33</f>
        <v>115577</v>
      </c>
      <c r="D32" s="120">
        <f>462466-D33</f>
        <v>366172</v>
      </c>
      <c r="E32" s="103"/>
      <c r="F32" s="103"/>
    </row>
    <row r="33" spans="1:6" s="6" customFormat="1" ht="13.5" customHeight="1">
      <c r="A33" s="13" t="s">
        <v>243</v>
      </c>
      <c r="B33" s="15" t="s">
        <v>37</v>
      </c>
      <c r="C33" s="120">
        <v>95885</v>
      </c>
      <c r="D33" s="120">
        <v>96294</v>
      </c>
      <c r="E33" s="103"/>
      <c r="F33" s="103"/>
    </row>
    <row r="34" spans="1:6" s="6" customFormat="1" ht="13.5" customHeight="1">
      <c r="A34" s="13" t="s">
        <v>81</v>
      </c>
      <c r="B34" s="15" t="s">
        <v>187</v>
      </c>
      <c r="C34" s="121" t="s">
        <v>255</v>
      </c>
      <c r="D34" s="121" t="s">
        <v>255</v>
      </c>
      <c r="E34" s="103"/>
      <c r="F34" s="103"/>
    </row>
    <row r="35" spans="1:6" s="6" customFormat="1" ht="13.5" customHeight="1">
      <c r="A35" s="13" t="s">
        <v>240</v>
      </c>
      <c r="B35" s="15" t="s">
        <v>246</v>
      </c>
      <c r="C35" s="120">
        <v>1555464</v>
      </c>
      <c r="D35" s="120">
        <v>672567</v>
      </c>
      <c r="E35" s="103"/>
      <c r="F35" s="103"/>
    </row>
    <row r="36" spans="1:6" s="6" customFormat="1" ht="13.5" customHeight="1">
      <c r="A36" s="13" t="s">
        <v>188</v>
      </c>
      <c r="B36" s="15" t="s">
        <v>253</v>
      </c>
      <c r="C36" s="120">
        <v>316487</v>
      </c>
      <c r="D36" s="120">
        <v>478268</v>
      </c>
      <c r="E36" s="103"/>
      <c r="F36" s="103"/>
    </row>
    <row r="37" spans="1:6" s="6" customFormat="1" ht="13.5" customHeight="1">
      <c r="A37" s="13" t="s">
        <v>275</v>
      </c>
      <c r="B37" s="15" t="s">
        <v>253</v>
      </c>
      <c r="C37" s="120">
        <v>430261</v>
      </c>
      <c r="D37" s="120">
        <v>389959</v>
      </c>
      <c r="E37" s="103"/>
      <c r="F37" s="103"/>
    </row>
    <row r="38" spans="1:6" s="6" customFormat="1" ht="13.5" customHeight="1">
      <c r="A38" s="13" t="s">
        <v>254</v>
      </c>
      <c r="B38" s="15" t="s">
        <v>5</v>
      </c>
      <c r="C38" s="86" t="s">
        <v>255</v>
      </c>
      <c r="D38" s="86" t="s">
        <v>255</v>
      </c>
      <c r="E38" s="103"/>
      <c r="F38" s="103"/>
    </row>
    <row r="39" spans="1:6" s="6" customFormat="1" ht="13.5" customHeight="1">
      <c r="A39" s="13" t="s">
        <v>85</v>
      </c>
      <c r="B39" s="15" t="s">
        <v>86</v>
      </c>
      <c r="C39" s="57">
        <f>SUM(C27:C38)</f>
        <v>13992756</v>
      </c>
      <c r="D39" s="57">
        <f>SUM(D27:D38)</f>
        <v>12399561</v>
      </c>
      <c r="E39" s="103"/>
      <c r="F39" s="103"/>
    </row>
    <row r="40" spans="1:6" s="6" customFormat="1" ht="13.5" customHeight="1">
      <c r="A40" s="13"/>
      <c r="B40" s="15"/>
      <c r="C40" s="57"/>
      <c r="D40" s="57"/>
      <c r="E40" s="103"/>
      <c r="F40" s="103"/>
    </row>
    <row r="41" spans="1:6" s="6" customFormat="1" ht="13.5" customHeight="1">
      <c r="A41" s="13" t="s">
        <v>183</v>
      </c>
      <c r="B41" s="13" t="s">
        <v>0</v>
      </c>
      <c r="C41" s="57"/>
      <c r="D41" s="57"/>
      <c r="E41" s="103"/>
      <c r="F41" s="103"/>
    </row>
    <row r="42" spans="1:6" s="6" customFormat="1" ht="13.5" customHeight="1">
      <c r="A42" s="13"/>
      <c r="B42" s="13"/>
      <c r="C42" s="57"/>
      <c r="D42" s="57"/>
      <c r="E42" s="103"/>
      <c r="F42" s="103"/>
    </row>
    <row r="43" spans="1:6" s="6" customFormat="1" ht="13.5" customHeight="1">
      <c r="A43" s="13" t="s">
        <v>87</v>
      </c>
      <c r="B43" s="15" t="s">
        <v>5</v>
      </c>
      <c r="C43" s="57">
        <v>0</v>
      </c>
      <c r="D43" s="57">
        <v>0</v>
      </c>
      <c r="E43" s="103"/>
      <c r="F43" s="103"/>
    </row>
    <row r="44" spans="1:6" s="6" customFormat="1" ht="13.5" customHeight="1">
      <c r="A44" s="13" t="s">
        <v>94</v>
      </c>
      <c r="B44" s="15" t="s">
        <v>38</v>
      </c>
      <c r="C44" s="57">
        <v>1258158</v>
      </c>
      <c r="D44" s="57">
        <v>1792985</v>
      </c>
      <c r="E44" s="103"/>
      <c r="F44" s="103"/>
    </row>
    <row r="45" spans="1:6" s="6" customFormat="1" ht="13.5" customHeight="1">
      <c r="A45" s="13" t="s">
        <v>273</v>
      </c>
      <c r="B45" s="15" t="s">
        <v>38</v>
      </c>
      <c r="C45" s="57">
        <v>1000</v>
      </c>
      <c r="D45" s="57">
        <v>200000</v>
      </c>
      <c r="E45" s="103"/>
      <c r="F45" s="103"/>
    </row>
    <row r="46" spans="1:6" s="6" customFormat="1" ht="13.5" customHeight="1">
      <c r="A46" s="13" t="s">
        <v>88</v>
      </c>
      <c r="B46" s="15" t="s">
        <v>39</v>
      </c>
      <c r="C46" s="57">
        <v>0</v>
      </c>
      <c r="D46" s="57">
        <v>0</v>
      </c>
      <c r="E46" s="103"/>
      <c r="F46" s="103"/>
    </row>
    <row r="47" spans="1:6" s="6" customFormat="1" ht="13.5" customHeight="1">
      <c r="A47" s="13" t="s">
        <v>89</v>
      </c>
      <c r="B47" s="15" t="s">
        <v>40</v>
      </c>
      <c r="C47" s="57">
        <v>0</v>
      </c>
      <c r="D47" s="57">
        <v>0</v>
      </c>
      <c r="E47" s="103"/>
      <c r="F47" s="103"/>
    </row>
    <row r="48" spans="1:6" s="6" customFormat="1" ht="13.5" customHeight="1">
      <c r="A48" s="13" t="s">
        <v>90</v>
      </c>
      <c r="B48" s="15" t="s">
        <v>41</v>
      </c>
      <c r="C48" s="57">
        <v>111050659</v>
      </c>
      <c r="D48" s="57">
        <v>111240645</v>
      </c>
      <c r="E48" s="103"/>
      <c r="F48" s="103"/>
    </row>
    <row r="49" spans="1:6" s="6" customFormat="1" ht="13.5" customHeight="1">
      <c r="A49" s="13" t="s">
        <v>120</v>
      </c>
      <c r="B49" s="15" t="s">
        <v>42</v>
      </c>
      <c r="C49" s="57">
        <v>0</v>
      </c>
      <c r="D49" s="57">
        <v>0</v>
      </c>
      <c r="E49" s="103"/>
      <c r="F49" s="103"/>
    </row>
    <row r="50" spans="1:6" s="6" customFormat="1" ht="13.5" customHeight="1">
      <c r="A50" s="13" t="s">
        <v>91</v>
      </c>
      <c r="B50" s="15" t="s">
        <v>191</v>
      </c>
      <c r="C50" s="57">
        <v>0</v>
      </c>
      <c r="D50" s="57">
        <v>0</v>
      </c>
      <c r="E50" s="103"/>
      <c r="F50" s="103"/>
    </row>
    <row r="51" spans="1:6" s="6" customFormat="1" ht="13.5" customHeight="1">
      <c r="A51" s="13" t="s">
        <v>92</v>
      </c>
      <c r="B51" s="15" t="s">
        <v>221</v>
      </c>
      <c r="C51" s="57">
        <v>233573</v>
      </c>
      <c r="D51" s="57">
        <v>236630</v>
      </c>
      <c r="E51" s="103"/>
      <c r="F51" s="103"/>
    </row>
    <row r="52" spans="1:6" s="6" customFormat="1" ht="13.5" customHeight="1">
      <c r="A52" s="13" t="s">
        <v>93</v>
      </c>
      <c r="B52" s="15" t="s">
        <v>222</v>
      </c>
      <c r="C52" s="57">
        <v>0</v>
      </c>
      <c r="D52" s="57">
        <v>0</v>
      </c>
      <c r="E52" s="103"/>
      <c r="F52" s="103"/>
    </row>
    <row r="53" spans="1:6" s="6" customFormat="1" ht="13.5" customHeight="1">
      <c r="A53" s="13" t="s">
        <v>94</v>
      </c>
      <c r="B53" s="15" t="s">
        <v>223</v>
      </c>
      <c r="C53" s="80">
        <v>0</v>
      </c>
      <c r="D53" s="80">
        <v>0</v>
      </c>
      <c r="E53" s="103"/>
      <c r="F53" s="103"/>
    </row>
    <row r="54" spans="1:6" s="6" customFormat="1" ht="13.5" customHeight="1">
      <c r="A54" s="13" t="s">
        <v>250</v>
      </c>
      <c r="B54" s="15" t="s">
        <v>6</v>
      </c>
      <c r="C54" s="57">
        <v>1687141</v>
      </c>
      <c r="D54" s="57">
        <v>1687141</v>
      </c>
      <c r="E54" s="103"/>
      <c r="F54" s="103"/>
    </row>
    <row r="55" spans="1:6" s="6" customFormat="1" ht="13.5" customHeight="1">
      <c r="A55" s="13" t="s">
        <v>0</v>
      </c>
      <c r="B55" s="18" t="s">
        <v>0</v>
      </c>
      <c r="C55" s="57"/>
      <c r="D55" s="57"/>
      <c r="E55" s="103"/>
      <c r="F55" s="103"/>
    </row>
    <row r="56" spans="1:6" s="6" customFormat="1" ht="13.5" customHeight="1">
      <c r="A56" s="13" t="s">
        <v>95</v>
      </c>
      <c r="B56" s="18">
        <v>200</v>
      </c>
      <c r="C56" s="57">
        <f>SUM(C43:C54)</f>
        <v>114230531</v>
      </c>
      <c r="D56" s="57">
        <f>SUM(D43:D54)</f>
        <v>115157401</v>
      </c>
      <c r="E56" s="103"/>
      <c r="F56" s="103"/>
    </row>
    <row r="57" spans="1:6" s="6" customFormat="1" ht="13.5" customHeight="1">
      <c r="A57" s="13" t="s">
        <v>0</v>
      </c>
      <c r="B57" s="18" t="s">
        <v>0</v>
      </c>
      <c r="C57" s="57"/>
      <c r="D57" s="57"/>
      <c r="E57" s="103"/>
      <c r="F57" s="103"/>
    </row>
    <row r="58" spans="1:6" s="6" customFormat="1" ht="20.25" customHeight="1">
      <c r="A58" s="19" t="s">
        <v>96</v>
      </c>
      <c r="B58" s="20" t="s">
        <v>0</v>
      </c>
      <c r="C58" s="81">
        <f>C56+C39</f>
        <v>128223287</v>
      </c>
      <c r="D58" s="81">
        <f>D56+D39</f>
        <v>127556962</v>
      </c>
      <c r="E58" s="103"/>
      <c r="F58" s="103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0" t="str">
        <f>D23</f>
        <v>На начало отчетного периода</v>
      </c>
      <c r="E59" s="103"/>
      <c r="F59" s="103"/>
    </row>
    <row r="60" spans="1:6" s="6" customFormat="1" ht="13.5" customHeight="1">
      <c r="A60" s="87">
        <v>1</v>
      </c>
      <c r="B60" s="87">
        <v>2</v>
      </c>
      <c r="C60" s="87">
        <v>3</v>
      </c>
      <c r="D60" s="87">
        <v>3</v>
      </c>
      <c r="E60" s="103"/>
      <c r="F60" s="103"/>
    </row>
    <row r="61" spans="1:6" s="6" customFormat="1" ht="11.25" customHeight="1">
      <c r="A61" s="13"/>
      <c r="B61" s="18"/>
      <c r="C61" s="18"/>
      <c r="D61" s="18"/>
      <c r="E61" s="103"/>
      <c r="F61" s="103"/>
    </row>
    <row r="62" spans="1:6" s="6" customFormat="1" ht="13.5" customHeight="1">
      <c r="A62" s="13" t="s">
        <v>98</v>
      </c>
      <c r="B62" s="15"/>
      <c r="C62" s="15"/>
      <c r="D62" s="15"/>
      <c r="E62" s="103"/>
      <c r="F62" s="103"/>
    </row>
    <row r="63" spans="1:6" s="6" customFormat="1" ht="13.5" customHeight="1">
      <c r="A63" s="13"/>
      <c r="B63" s="18"/>
      <c r="C63" s="18"/>
      <c r="D63" s="18"/>
      <c r="E63" s="103"/>
      <c r="F63" s="103"/>
    </row>
    <row r="64" spans="1:6" s="6" customFormat="1" ht="13.5" customHeight="1">
      <c r="A64" s="13" t="s">
        <v>262</v>
      </c>
      <c r="B64" s="15" t="s">
        <v>7</v>
      </c>
      <c r="C64" s="57">
        <v>230852</v>
      </c>
      <c r="D64" s="57">
        <v>225133</v>
      </c>
      <c r="E64" s="103"/>
      <c r="F64" s="103"/>
    </row>
    <row r="65" spans="1:6" s="6" customFormat="1" ht="13.5" customHeight="1">
      <c r="A65" s="13" t="s">
        <v>263</v>
      </c>
      <c r="B65" s="15" t="s">
        <v>102</v>
      </c>
      <c r="C65" s="57">
        <v>2425178</v>
      </c>
      <c r="D65" s="57">
        <v>4785033</v>
      </c>
      <c r="E65" s="103"/>
      <c r="F65" s="103"/>
    </row>
    <row r="66" spans="1:6" s="6" customFormat="1" ht="13.5" customHeight="1">
      <c r="A66" s="13" t="s">
        <v>248</v>
      </c>
      <c r="B66" s="15" t="s">
        <v>103</v>
      </c>
      <c r="C66" s="57">
        <v>796709</v>
      </c>
      <c r="D66" s="57">
        <v>354298</v>
      </c>
      <c r="E66" s="103"/>
      <c r="F66" s="103"/>
    </row>
    <row r="67" spans="1:6" s="6" customFormat="1" ht="13.5" customHeight="1">
      <c r="A67" s="13" t="s">
        <v>249</v>
      </c>
      <c r="B67" s="15" t="s">
        <v>104</v>
      </c>
      <c r="C67" s="57"/>
      <c r="D67" s="57"/>
      <c r="E67" s="103"/>
      <c r="F67" s="103"/>
    </row>
    <row r="68" spans="1:6" s="6" customFormat="1" ht="13.5" customHeight="1">
      <c r="A68" s="13" t="s">
        <v>244</v>
      </c>
      <c r="B68" s="15" t="s">
        <v>105</v>
      </c>
      <c r="C68" s="57">
        <v>4192995</v>
      </c>
      <c r="D68" s="57">
        <v>8084821</v>
      </c>
      <c r="E68" s="103"/>
      <c r="F68" s="103"/>
    </row>
    <row r="69" spans="1:6" s="6" customFormat="1" ht="13.5" customHeight="1">
      <c r="A69" s="13" t="s">
        <v>99</v>
      </c>
      <c r="B69" s="15" t="s">
        <v>106</v>
      </c>
      <c r="C69" s="57">
        <v>6568</v>
      </c>
      <c r="D69" s="57">
        <v>6568</v>
      </c>
      <c r="E69" s="103"/>
      <c r="F69" s="103"/>
    </row>
    <row r="70" spans="1:6" s="6" customFormat="1" ht="13.5" customHeight="1">
      <c r="A70" s="13" t="s">
        <v>245</v>
      </c>
      <c r="B70" s="15" t="s">
        <v>247</v>
      </c>
      <c r="C70" s="57">
        <v>1080844</v>
      </c>
      <c r="D70" s="57">
        <v>877052</v>
      </c>
      <c r="E70" s="103"/>
      <c r="F70" s="103"/>
    </row>
    <row r="71" spans="1:6" s="6" customFormat="1" ht="13.5" customHeight="1">
      <c r="A71" s="13" t="s">
        <v>100</v>
      </c>
      <c r="B71" s="15" t="s">
        <v>264</v>
      </c>
      <c r="C71" s="57">
        <v>1240993</v>
      </c>
      <c r="D71" s="57">
        <v>1398699</v>
      </c>
      <c r="E71" s="103"/>
      <c r="F71" s="103"/>
    </row>
    <row r="72" spans="1:6" s="6" customFormat="1" ht="13.5" customHeight="1">
      <c r="A72" s="13" t="s">
        <v>101</v>
      </c>
      <c r="B72" s="15" t="s">
        <v>107</v>
      </c>
      <c r="C72" s="57">
        <f>SUM(C64:C71)</f>
        <v>9974139</v>
      </c>
      <c r="D72" s="57">
        <f>SUM(D64:D71)</f>
        <v>15731604</v>
      </c>
      <c r="E72" s="103"/>
      <c r="F72" s="103"/>
    </row>
    <row r="73" spans="1:6" s="6" customFormat="1" ht="13.5" customHeight="1">
      <c r="A73" s="13"/>
      <c r="B73" s="15"/>
      <c r="C73" s="46"/>
      <c r="D73" s="46"/>
      <c r="E73" s="103"/>
      <c r="F73" s="103"/>
    </row>
    <row r="74" spans="1:6" s="6" customFormat="1" ht="13.5" customHeight="1">
      <c r="A74" s="13" t="s">
        <v>27</v>
      </c>
      <c r="B74" s="15" t="s">
        <v>0</v>
      </c>
      <c r="C74" s="34"/>
      <c r="D74" s="34"/>
      <c r="E74" s="103"/>
      <c r="F74" s="103"/>
    </row>
    <row r="75" spans="1:6" s="6" customFormat="1" ht="13.5" customHeight="1">
      <c r="A75" s="13"/>
      <c r="B75" s="15"/>
      <c r="C75" s="34"/>
      <c r="D75" s="34"/>
      <c r="E75" s="103"/>
      <c r="F75" s="103"/>
    </row>
    <row r="76" spans="1:6" s="6" customFormat="1" ht="13.5" customHeight="1">
      <c r="A76" s="13" t="s">
        <v>258</v>
      </c>
      <c r="B76" s="15" t="s">
        <v>8</v>
      </c>
      <c r="C76" s="57">
        <v>7791949</v>
      </c>
      <c r="D76" s="57">
        <v>7673344</v>
      </c>
      <c r="E76" s="103"/>
      <c r="F76" s="103"/>
    </row>
    <row r="77" spans="1:6" s="6" customFormat="1" ht="13.5" customHeight="1">
      <c r="A77" s="13" t="s">
        <v>259</v>
      </c>
      <c r="B77" s="15" t="s">
        <v>9</v>
      </c>
      <c r="C77" s="57">
        <v>25239908</v>
      </c>
      <c r="D77" s="57">
        <v>25697010</v>
      </c>
      <c r="E77" s="103"/>
      <c r="F77" s="103"/>
    </row>
    <row r="78" spans="1:6" s="6" customFormat="1" ht="13.5" customHeight="1">
      <c r="A78" s="13" t="s">
        <v>108</v>
      </c>
      <c r="B78" s="15" t="s">
        <v>10</v>
      </c>
      <c r="C78" s="57">
        <v>1479604</v>
      </c>
      <c r="D78" s="57">
        <f>53071-21192</f>
        <v>31879</v>
      </c>
      <c r="E78" s="103"/>
      <c r="F78" s="103"/>
    </row>
    <row r="79" spans="1:6" s="6" customFormat="1" ht="13.5" customHeight="1">
      <c r="A79" s="13" t="s">
        <v>260</v>
      </c>
      <c r="B79" s="15" t="s">
        <v>11</v>
      </c>
      <c r="C79" s="57">
        <v>66316</v>
      </c>
      <c r="D79" s="57">
        <v>66316</v>
      </c>
      <c r="E79" s="103"/>
      <c r="F79" s="103"/>
    </row>
    <row r="80" spans="1:6" s="6" customFormat="1" ht="13.5" customHeight="1">
      <c r="A80" s="13" t="s">
        <v>109</v>
      </c>
      <c r="B80" s="15" t="s">
        <v>12</v>
      </c>
      <c r="C80" s="57">
        <v>16259777</v>
      </c>
      <c r="D80" s="57">
        <v>15093700</v>
      </c>
      <c r="E80" s="103"/>
      <c r="F80" s="103"/>
    </row>
    <row r="81" spans="1:6" s="6" customFormat="1" ht="13.5" customHeight="1">
      <c r="A81" s="13" t="s">
        <v>261</v>
      </c>
      <c r="B81" s="15" t="s">
        <v>13</v>
      </c>
      <c r="C81" s="57">
        <v>92521</v>
      </c>
      <c r="D81" s="57">
        <v>92521</v>
      </c>
      <c r="E81" s="103"/>
      <c r="F81" s="103"/>
    </row>
    <row r="82" spans="1:6" s="6" customFormat="1" ht="13.5" customHeight="1">
      <c r="A82" s="13" t="s">
        <v>274</v>
      </c>
      <c r="B82" s="15" t="s">
        <v>14</v>
      </c>
      <c r="C82" s="57">
        <v>796365</v>
      </c>
      <c r="D82" s="57">
        <v>796365</v>
      </c>
      <c r="E82" s="103"/>
      <c r="F82" s="103"/>
    </row>
    <row r="83" spans="1:6" s="6" customFormat="1" ht="13.5" customHeight="1">
      <c r="A83" s="13" t="s">
        <v>110</v>
      </c>
      <c r="B83" s="18">
        <v>400</v>
      </c>
      <c r="C83" s="57">
        <f>SUM(C76:C82)</f>
        <v>51726440</v>
      </c>
      <c r="D83" s="57">
        <f>SUM(D76:D82)</f>
        <v>49451135</v>
      </c>
      <c r="E83" s="103"/>
      <c r="F83" s="103"/>
    </row>
    <row r="84" spans="1:6" s="6" customFormat="1" ht="13.5" customHeight="1">
      <c r="A84" s="13"/>
      <c r="B84" s="18"/>
      <c r="C84" s="34"/>
      <c r="D84" s="34"/>
      <c r="E84" s="103"/>
      <c r="F84" s="103"/>
    </row>
    <row r="85" spans="1:6" s="6" customFormat="1" ht="13.5" customHeight="1">
      <c r="A85" s="13" t="s">
        <v>111</v>
      </c>
      <c r="B85" s="18" t="s">
        <v>0</v>
      </c>
      <c r="C85" s="34"/>
      <c r="D85" s="34"/>
      <c r="E85" s="103"/>
      <c r="F85" s="103"/>
    </row>
    <row r="86" spans="1:6" s="6" customFormat="1" ht="13.5" customHeight="1">
      <c r="A86" s="13" t="s">
        <v>0</v>
      </c>
      <c r="B86" s="18" t="s">
        <v>0</v>
      </c>
      <c r="C86" s="34"/>
      <c r="D86" s="34"/>
      <c r="E86" s="103"/>
      <c r="F86" s="103"/>
    </row>
    <row r="87" spans="1:6" s="6" customFormat="1" ht="13.5" customHeight="1">
      <c r="A87" s="13" t="s">
        <v>256</v>
      </c>
      <c r="B87" s="15" t="s">
        <v>15</v>
      </c>
      <c r="C87" s="57">
        <v>16663996</v>
      </c>
      <c r="D87" s="57">
        <v>16663996</v>
      </c>
      <c r="E87" s="103"/>
      <c r="F87" s="103"/>
    </row>
    <row r="88" spans="1:6" s="6" customFormat="1" ht="13.5" customHeight="1">
      <c r="A88" s="13" t="s">
        <v>179</v>
      </c>
      <c r="B88" s="15" t="s">
        <v>44</v>
      </c>
      <c r="C88" s="57">
        <v>1188176</v>
      </c>
      <c r="D88" s="57">
        <v>1188176</v>
      </c>
      <c r="E88" s="103"/>
      <c r="F88" s="103"/>
    </row>
    <row r="89" spans="1:6" s="6" customFormat="1" ht="13.5" customHeight="1">
      <c r="A89" s="13" t="s">
        <v>113</v>
      </c>
      <c r="B89" s="15" t="s">
        <v>45</v>
      </c>
      <c r="C89" s="34">
        <v>0</v>
      </c>
      <c r="D89" s="34">
        <v>0</v>
      </c>
      <c r="E89" s="103"/>
      <c r="F89" s="103"/>
    </row>
    <row r="90" spans="1:6" s="6" customFormat="1" ht="13.5" customHeight="1">
      <c r="A90" s="13" t="s">
        <v>114</v>
      </c>
      <c r="B90" s="15" t="s">
        <v>46</v>
      </c>
      <c r="C90" s="34">
        <v>0</v>
      </c>
      <c r="D90" s="34">
        <v>0</v>
      </c>
      <c r="E90" s="103"/>
      <c r="F90" s="103"/>
    </row>
    <row r="91" spans="1:6" s="6" customFormat="1" ht="13.5" customHeight="1">
      <c r="A91" s="13" t="s">
        <v>257</v>
      </c>
      <c r="B91" s="15" t="s">
        <v>47</v>
      </c>
      <c r="C91" s="57">
        <v>25181284</v>
      </c>
      <c r="D91" s="57">
        <v>25880707</v>
      </c>
      <c r="E91" s="101">
        <f>C91-D91</f>
        <v>-699423</v>
      </c>
      <c r="F91" s="103"/>
    </row>
    <row r="92" spans="1:6" s="6" customFormat="1" ht="13.5" customHeight="1">
      <c r="A92" s="13" t="s">
        <v>123</v>
      </c>
      <c r="B92" s="15" t="s">
        <v>48</v>
      </c>
      <c r="C92" s="57">
        <v>23489252</v>
      </c>
      <c r="D92" s="57">
        <v>18641344</v>
      </c>
      <c r="E92" s="101">
        <f>C92-D92-'ф2'!C41+E91</f>
        <v>0</v>
      </c>
      <c r="F92" s="103"/>
    </row>
    <row r="93" spans="1:6" s="6" customFormat="1" ht="13.5" customHeight="1">
      <c r="A93" s="13" t="s">
        <v>77</v>
      </c>
      <c r="B93" s="15" t="s">
        <v>49</v>
      </c>
      <c r="C93" s="57">
        <v>0</v>
      </c>
      <c r="D93" s="57">
        <v>0</v>
      </c>
      <c r="E93" s="103"/>
      <c r="F93" s="103"/>
    </row>
    <row r="94" spans="1:6" s="6" customFormat="1" ht="13.5" customHeight="1">
      <c r="A94" s="13" t="s">
        <v>116</v>
      </c>
      <c r="B94" s="15" t="s">
        <v>118</v>
      </c>
      <c r="C94" s="57">
        <f>SUM(C87:C93)</f>
        <v>66522708</v>
      </c>
      <c r="D94" s="57">
        <f>SUM(D87:D93)</f>
        <v>62374223</v>
      </c>
      <c r="E94" s="103"/>
      <c r="F94" s="103"/>
    </row>
    <row r="95" spans="1:6" s="6" customFormat="1" ht="13.5" customHeight="1">
      <c r="A95" s="13"/>
      <c r="B95" s="18"/>
      <c r="C95" s="57"/>
      <c r="D95" s="57"/>
      <c r="E95" s="103"/>
      <c r="F95" s="103"/>
    </row>
    <row r="96" spans="1:6" s="6" customFormat="1" ht="37.5" customHeight="1">
      <c r="A96" s="19" t="s">
        <v>117</v>
      </c>
      <c r="B96" s="20" t="s">
        <v>0</v>
      </c>
      <c r="C96" s="81">
        <f>C72+C83+C94</f>
        <v>128223287</v>
      </c>
      <c r="D96" s="81">
        <f>D72+D83+D94</f>
        <v>127556962</v>
      </c>
      <c r="E96" s="101">
        <f>C58-C96</f>
        <v>0</v>
      </c>
      <c r="F96" s="101">
        <f>D58-D96</f>
        <v>0</v>
      </c>
    </row>
    <row r="97" spans="3:6" s="6" customFormat="1" ht="14.25">
      <c r="C97" s="17"/>
      <c r="D97" s="21"/>
      <c r="E97" s="103"/>
      <c r="F97" s="103"/>
    </row>
    <row r="98" spans="4:6" s="6" customFormat="1" ht="14.25">
      <c r="D98" s="22"/>
      <c r="E98" s="103"/>
      <c r="F98" s="103"/>
    </row>
    <row r="99" spans="1:6" s="6" customFormat="1" ht="28.5">
      <c r="A99" s="23" t="s">
        <v>228</v>
      </c>
      <c r="B99" s="24"/>
      <c r="C99" s="82">
        <f>(C96-C51-C72-C83)/166639957*1000</f>
        <v>397.7985604016929</v>
      </c>
      <c r="D99" s="25">
        <f>(D96-D51-D72-D83)/166639960*1000</f>
        <v>372.8853091419369</v>
      </c>
      <c r="E99" s="103"/>
      <c r="F99" s="103"/>
    </row>
    <row r="100" spans="1:6" s="6" customFormat="1" ht="14.25">
      <c r="A100" s="23"/>
      <c r="B100" s="24"/>
      <c r="C100" s="24"/>
      <c r="D100" s="22"/>
      <c r="E100" s="103"/>
      <c r="F100" s="103"/>
    </row>
    <row r="101" spans="1:6" s="6" customFormat="1" ht="12" customHeight="1">
      <c r="A101" s="26" t="s">
        <v>0</v>
      </c>
      <c r="B101" s="24"/>
      <c r="C101" s="113"/>
      <c r="D101" s="27"/>
      <c r="E101" s="103"/>
      <c r="F101" s="103"/>
    </row>
    <row r="102" spans="1:6" s="6" customFormat="1" ht="12" customHeight="1">
      <c r="A102" s="26" t="s">
        <v>281</v>
      </c>
      <c r="B102" s="24"/>
      <c r="C102" s="24"/>
      <c r="D102" s="27" t="s">
        <v>278</v>
      </c>
      <c r="E102" s="103"/>
      <c r="F102" s="103"/>
    </row>
    <row r="103" spans="1:6" s="6" customFormat="1" ht="12" customHeight="1">
      <c r="A103" s="26"/>
      <c r="B103" s="24"/>
      <c r="C103" s="24"/>
      <c r="D103" s="27"/>
      <c r="E103" s="103"/>
      <c r="F103" s="103"/>
    </row>
    <row r="104" spans="1:6" s="6" customFormat="1" ht="12" customHeight="1">
      <c r="A104" s="26"/>
      <c r="B104" s="24"/>
      <c r="C104" s="24"/>
      <c r="D104" s="27"/>
      <c r="E104" s="103"/>
      <c r="F104" s="103"/>
    </row>
    <row r="105" spans="1:6" s="6" customFormat="1" ht="12" customHeight="1">
      <c r="A105" s="26" t="s">
        <v>268</v>
      </c>
      <c r="B105" s="24"/>
      <c r="C105" s="24"/>
      <c r="D105" s="28" t="s">
        <v>276</v>
      </c>
      <c r="E105" s="103"/>
      <c r="F105" s="103"/>
    </row>
    <row r="106" spans="1:6" s="6" customFormat="1" ht="12" customHeight="1">
      <c r="A106" s="26" t="s">
        <v>0</v>
      </c>
      <c r="B106" s="24"/>
      <c r="C106" s="24"/>
      <c r="D106" s="27"/>
      <c r="E106" s="103"/>
      <c r="F106" s="103"/>
    </row>
    <row r="107" spans="1:6" s="6" customFormat="1" ht="12" customHeight="1">
      <c r="A107" s="26"/>
      <c r="B107" s="24"/>
      <c r="C107" s="24"/>
      <c r="D107" s="27"/>
      <c r="E107" s="103"/>
      <c r="F107" s="103"/>
    </row>
    <row r="108" spans="2:6" s="6" customFormat="1" ht="12" customHeight="1">
      <c r="B108" s="3"/>
      <c r="C108" s="3"/>
      <c r="D108" s="8"/>
      <c r="E108" s="103"/>
      <c r="F108" s="103"/>
    </row>
    <row r="109" spans="1:6" s="6" customFormat="1" ht="12" customHeight="1">
      <c r="A109" s="6" t="s">
        <v>119</v>
      </c>
      <c r="B109" s="3"/>
      <c r="C109" s="3"/>
      <c r="D109" s="8"/>
      <c r="E109" s="103"/>
      <c r="F109" s="103"/>
    </row>
    <row r="110" spans="2:6" s="6" customFormat="1" ht="12" customHeight="1">
      <c r="B110" s="3"/>
      <c r="C110" s="3"/>
      <c r="D110" s="8"/>
      <c r="E110" s="103"/>
      <c r="F110" s="103"/>
    </row>
    <row r="111" spans="1:6" s="6" customFormat="1" ht="12" customHeight="1">
      <c r="A111" s="71"/>
      <c r="B111" s="71"/>
      <c r="C111" s="71"/>
      <c r="D111" s="72"/>
      <c r="E111" s="103"/>
      <c r="F111" s="103"/>
    </row>
    <row r="112" spans="1:6" s="6" customFormat="1" ht="12" customHeight="1">
      <c r="A112" s="71"/>
      <c r="B112" s="71"/>
      <c r="C112" s="71"/>
      <c r="D112" s="72"/>
      <c r="E112" s="103"/>
      <c r="F112" s="103"/>
    </row>
    <row r="113" spans="1:6" s="6" customFormat="1" ht="12" customHeight="1">
      <c r="A113" s="71"/>
      <c r="B113" s="71"/>
      <c r="C113" s="71"/>
      <c r="D113" s="72"/>
      <c r="E113" s="103"/>
      <c r="F113" s="103"/>
    </row>
    <row r="114" spans="1:6" s="6" customFormat="1" ht="12" customHeight="1">
      <c r="A114" s="71"/>
      <c r="B114" s="71"/>
      <c r="C114" s="71"/>
      <c r="D114" s="72"/>
      <c r="E114" s="103"/>
      <c r="F114" s="103"/>
    </row>
    <row r="115" spans="1:6" s="6" customFormat="1" ht="12" customHeight="1">
      <c r="A115" s="71"/>
      <c r="B115" s="71"/>
      <c r="C115" s="71"/>
      <c r="D115" s="72"/>
      <c r="E115" s="103"/>
      <c r="F115" s="103"/>
    </row>
    <row r="116" spans="1:6" s="6" customFormat="1" ht="12" customHeight="1">
      <c r="A116" s="71"/>
      <c r="B116" s="71"/>
      <c r="C116" s="71"/>
      <c r="D116" s="72"/>
      <c r="E116" s="103"/>
      <c r="F116" s="103"/>
    </row>
    <row r="117" spans="4:6" s="6" customFormat="1" ht="12" customHeight="1">
      <c r="D117" s="8"/>
      <c r="E117" s="103"/>
      <c r="F117" s="103"/>
    </row>
    <row r="118" spans="4:6" s="6" customFormat="1" ht="12" customHeight="1">
      <c r="D118" s="8"/>
      <c r="E118" s="103"/>
      <c r="F118" s="103"/>
    </row>
    <row r="119" spans="4:6" s="6" customFormat="1" ht="12" customHeight="1">
      <c r="D119" s="8"/>
      <c r="E119" s="103"/>
      <c r="F119" s="103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sheetProtection/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118110236220472" right="0.15748031496062992" top="0.1968503937007874" bottom="0.1968503937007874" header="0.1968503937007874" footer="0.1574803149606299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zoomScalePageLayoutView="0" workbookViewId="0" topLeftCell="A4">
      <selection activeCell="E19" sqref="E1:E16384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5.125" style="4" customWidth="1"/>
    <col min="4" max="4" width="12.00390625" style="4" customWidth="1"/>
    <col min="5" max="5" width="13.75390625" style="4" hidden="1" customWidth="1"/>
    <col min="6" max="6" width="13.875" style="4" bestFit="1" customWidth="1"/>
    <col min="7" max="7" width="13.75390625" style="4" customWidth="1"/>
    <col min="8" max="8" width="11.875" style="43" bestFit="1" customWidth="1"/>
    <col min="9" max="9" width="17.625" style="4" customWidth="1"/>
    <col min="10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37" t="s">
        <v>266</v>
      </c>
      <c r="B8" s="137"/>
      <c r="C8" s="137"/>
      <c r="D8" s="137"/>
      <c r="E8" s="137"/>
      <c r="F8" s="137"/>
    </row>
    <row r="9" spans="1:6" ht="14.25">
      <c r="A9" s="138" t="s">
        <v>178</v>
      </c>
      <c r="B9" s="138"/>
      <c r="C9" s="138"/>
      <c r="D9" s="138"/>
      <c r="E9" s="138"/>
      <c r="F9" s="138"/>
    </row>
    <row r="10" spans="1:6" ht="14.25">
      <c r="A10" s="138" t="str">
        <f>бб!A10</f>
        <v>по состоянию на 30 сентября 2016 года</v>
      </c>
      <c r="B10" s="138"/>
      <c r="C10" s="138"/>
      <c r="D10" s="138"/>
      <c r="E10" s="138"/>
      <c r="F10" s="138"/>
    </row>
    <row r="11" spans="1:6" ht="14.25">
      <c r="A11" s="138" t="s">
        <v>154</v>
      </c>
      <c r="B11" s="138"/>
      <c r="C11" s="138"/>
      <c r="D11" s="138"/>
      <c r="E11" s="138"/>
      <c r="F11" s="138"/>
    </row>
    <row r="12" spans="1:6" ht="14.25">
      <c r="A12" s="131"/>
      <c r="B12" s="131"/>
      <c r="C12" s="131"/>
      <c r="D12" s="131"/>
      <c r="E12" s="131"/>
      <c r="F12" s="131"/>
    </row>
    <row r="13" spans="1:6" ht="15.75">
      <c r="A13" s="136" t="s">
        <v>233</v>
      </c>
      <c r="B13" s="136"/>
      <c r="C13" s="136"/>
      <c r="D13" s="136"/>
      <c r="E13" s="136"/>
      <c r="F13" s="136"/>
    </row>
    <row r="14" spans="1:6" ht="15.75">
      <c r="A14" s="76"/>
      <c r="B14" s="76"/>
      <c r="C14" s="76"/>
      <c r="D14" s="76"/>
      <c r="E14" s="76"/>
      <c r="F14" s="79"/>
    </row>
    <row r="15" spans="1:6" ht="15.75">
      <c r="A15" s="136" t="s">
        <v>269</v>
      </c>
      <c r="B15" s="136"/>
      <c r="C15" s="136"/>
      <c r="D15" s="136"/>
      <c r="E15" s="136"/>
      <c r="F15" s="136"/>
    </row>
    <row r="16" spans="1:6" ht="15.75">
      <c r="A16" s="135" t="s">
        <v>1</v>
      </c>
      <c r="B16" s="135"/>
      <c r="C16" s="135"/>
      <c r="D16" s="135"/>
      <c r="E16" s="135"/>
      <c r="F16" s="135"/>
    </row>
    <row r="17" spans="1:6" ht="15.75">
      <c r="A17" s="76"/>
      <c r="B17" s="76"/>
      <c r="C17" s="76"/>
      <c r="D17" s="76"/>
      <c r="E17" s="76"/>
      <c r="F17" s="79"/>
    </row>
    <row r="18" spans="1:6" ht="15.75">
      <c r="A18" s="136" t="s">
        <v>234</v>
      </c>
      <c r="B18" s="136"/>
      <c r="C18" s="136"/>
      <c r="D18" s="136"/>
      <c r="E18" s="136"/>
      <c r="F18" s="136"/>
    </row>
    <row r="19" spans="1:6" ht="15.75">
      <c r="A19" s="76"/>
      <c r="B19" s="76"/>
      <c r="C19" s="76"/>
      <c r="D19" s="76"/>
      <c r="E19" s="76"/>
      <c r="F19" s="79"/>
    </row>
    <row r="20" spans="1:6" ht="15.75">
      <c r="A20" s="136" t="s">
        <v>235</v>
      </c>
      <c r="B20" s="136"/>
      <c r="C20" s="136"/>
      <c r="D20" s="136"/>
      <c r="E20" s="136"/>
      <c r="F20" s="136"/>
    </row>
    <row r="21" spans="1:7" ht="14.25">
      <c r="A21" s="132" t="s">
        <v>2</v>
      </c>
      <c r="B21" s="132"/>
      <c r="C21" s="132"/>
      <c r="D21" s="132"/>
      <c r="E21" s="132"/>
      <c r="F21" s="132"/>
      <c r="G21" s="43"/>
    </row>
    <row r="22" spans="1:9" ht="44.25" customHeight="1">
      <c r="A22" s="9" t="s">
        <v>29</v>
      </c>
      <c r="B22" s="9" t="s">
        <v>31</v>
      </c>
      <c r="C22" s="9" t="s">
        <v>285</v>
      </c>
      <c r="D22" s="9" t="s">
        <v>286</v>
      </c>
      <c r="E22" s="9" t="s">
        <v>283</v>
      </c>
      <c r="F22" s="9" t="s">
        <v>287</v>
      </c>
      <c r="G22" s="9" t="s">
        <v>288</v>
      </c>
      <c r="H22" s="100"/>
      <c r="I22" s="43"/>
    </row>
    <row r="23" spans="1:9" ht="14.25">
      <c r="A23" s="32" t="s">
        <v>155</v>
      </c>
      <c r="B23" s="15" t="s">
        <v>3</v>
      </c>
      <c r="C23" s="123">
        <v>31553108</v>
      </c>
      <c r="D23" s="123">
        <f>C23-E23</f>
        <v>8074467</v>
      </c>
      <c r="E23" s="123">
        <v>23478641</v>
      </c>
      <c r="F23" s="123">
        <v>28174008</v>
      </c>
      <c r="G23" s="123">
        <v>7737086</v>
      </c>
      <c r="H23" s="92"/>
      <c r="I23" s="118"/>
    </row>
    <row r="24" spans="1:9" ht="14.25">
      <c r="A24" s="32" t="s">
        <v>156</v>
      </c>
      <c r="B24" s="15" t="s">
        <v>5</v>
      </c>
      <c r="C24" s="123">
        <v>21846669</v>
      </c>
      <c r="D24" s="123">
        <f aca="true" t="shared" si="0" ref="D24:D31">C24-E24</f>
        <v>6838010</v>
      </c>
      <c r="E24" s="123">
        <v>15008659</v>
      </c>
      <c r="F24" s="123">
        <v>18884718</v>
      </c>
      <c r="G24" s="123">
        <v>5855427</v>
      </c>
      <c r="H24" s="92"/>
      <c r="I24" s="118"/>
    </row>
    <row r="25" spans="1:9" ht="14.25">
      <c r="A25" s="32" t="s">
        <v>200</v>
      </c>
      <c r="B25" s="15" t="s">
        <v>6</v>
      </c>
      <c r="C25" s="123">
        <f>C23-C24</f>
        <v>9706439</v>
      </c>
      <c r="D25" s="123">
        <f t="shared" si="0"/>
        <v>1236457</v>
      </c>
      <c r="E25" s="123">
        <v>8469982</v>
      </c>
      <c r="F25" s="123">
        <v>9289290</v>
      </c>
      <c r="G25" s="123">
        <v>1881659</v>
      </c>
      <c r="H25" s="92"/>
      <c r="I25" s="118"/>
    </row>
    <row r="26" spans="1:9" ht="14.25">
      <c r="A26" s="32" t="s">
        <v>157</v>
      </c>
      <c r="B26" s="15" t="s">
        <v>8</v>
      </c>
      <c r="C26" s="123">
        <v>34112</v>
      </c>
      <c r="D26" s="123">
        <f t="shared" si="0"/>
        <v>15726</v>
      </c>
      <c r="E26" s="123">
        <v>18386</v>
      </c>
      <c r="F26" s="123">
        <v>28676</v>
      </c>
      <c r="G26" s="123">
        <v>3167</v>
      </c>
      <c r="H26" s="92"/>
      <c r="I26" s="118"/>
    </row>
    <row r="27" spans="1:9" ht="14.25">
      <c r="A27" s="32" t="s">
        <v>282</v>
      </c>
      <c r="B27" s="15" t="s">
        <v>15</v>
      </c>
      <c r="C27" s="123">
        <v>288529</v>
      </c>
      <c r="D27" s="123">
        <f t="shared" si="0"/>
        <v>107845</v>
      </c>
      <c r="E27" s="123">
        <v>180684</v>
      </c>
      <c r="F27" s="123">
        <v>93992</v>
      </c>
      <c r="G27" s="123">
        <v>82271</v>
      </c>
      <c r="H27" s="92"/>
      <c r="I27" s="118"/>
    </row>
    <row r="28" spans="1:9" ht="14.25">
      <c r="A28" s="32" t="s">
        <v>158</v>
      </c>
      <c r="B28" s="15" t="s">
        <v>16</v>
      </c>
      <c r="C28" s="123">
        <v>474459</v>
      </c>
      <c r="D28" s="123">
        <f t="shared" si="0"/>
        <v>153296</v>
      </c>
      <c r="E28" s="123">
        <v>321163</v>
      </c>
      <c r="F28" s="123">
        <v>417995</v>
      </c>
      <c r="G28" s="123">
        <v>139357</v>
      </c>
      <c r="H28" s="92"/>
      <c r="I28" s="118"/>
    </row>
    <row r="29" spans="1:9" ht="14.25">
      <c r="A29" s="32" t="s">
        <v>159</v>
      </c>
      <c r="B29" s="15" t="s">
        <v>17</v>
      </c>
      <c r="C29" s="123">
        <v>2402675</v>
      </c>
      <c r="D29" s="123">
        <f t="shared" si="0"/>
        <v>733799</v>
      </c>
      <c r="E29" s="123">
        <v>1668876</v>
      </c>
      <c r="F29" s="123">
        <v>2060459</v>
      </c>
      <c r="G29" s="123">
        <v>523580</v>
      </c>
      <c r="H29" s="92"/>
      <c r="I29" s="118"/>
    </row>
    <row r="30" spans="1:9" ht="14.25">
      <c r="A30" s="32" t="s">
        <v>160</v>
      </c>
      <c r="B30" s="15" t="s">
        <v>22</v>
      </c>
      <c r="C30" s="123">
        <v>1909456</v>
      </c>
      <c r="D30" s="123">
        <f t="shared" si="0"/>
        <v>696763</v>
      </c>
      <c r="E30" s="123">
        <v>1212693</v>
      </c>
      <c r="F30" s="123">
        <v>692420</v>
      </c>
      <c r="G30" s="123">
        <v>209369</v>
      </c>
      <c r="H30" s="92"/>
      <c r="I30" s="118"/>
    </row>
    <row r="31" spans="1:9" ht="14.25">
      <c r="A31" s="32" t="s">
        <v>279</v>
      </c>
      <c r="B31" s="15" t="s">
        <v>28</v>
      </c>
      <c r="C31" s="123">
        <v>-91947</v>
      </c>
      <c r="D31" s="123">
        <f t="shared" si="0"/>
        <v>-239668</v>
      </c>
      <c r="E31" s="123">
        <v>147721</v>
      </c>
      <c r="F31" s="123">
        <v>4995296</v>
      </c>
      <c r="G31" s="123">
        <v>4799614</v>
      </c>
      <c r="H31" s="92"/>
      <c r="I31" s="118"/>
    </row>
    <row r="32" spans="1:9" ht="28.5">
      <c r="A32" s="30" t="s">
        <v>161</v>
      </c>
      <c r="B32" s="15" t="s">
        <v>86</v>
      </c>
      <c r="C32" s="124"/>
      <c r="D32" s="123">
        <f aca="true" t="shared" si="1" ref="D32:D41">C32-E32</f>
        <v>0</v>
      </c>
      <c r="E32" s="124"/>
      <c r="F32" s="123"/>
      <c r="G32" s="123"/>
      <c r="H32" s="93"/>
      <c r="I32" s="118"/>
    </row>
    <row r="33" spans="1:9" ht="45" customHeight="1">
      <c r="A33" s="30" t="s">
        <v>201</v>
      </c>
      <c r="B33" s="31" t="s">
        <v>134</v>
      </c>
      <c r="C33" s="125">
        <f>C25+C26+C27-C28-C29-C30-C31+C32</f>
        <v>5334437</v>
      </c>
      <c r="D33" s="125">
        <f>D25+D26+D27-D28-D29-D30-D31+D32</f>
        <v>15838</v>
      </c>
      <c r="E33" s="125">
        <v>5318599</v>
      </c>
      <c r="F33" s="125">
        <f>F25+F26+F27-F28-F29-F30-F31+F32</f>
        <v>1245788</v>
      </c>
      <c r="G33" s="125">
        <f>G25+G26+G27-G28-G29-G30-G31+G32</f>
        <v>-3704823</v>
      </c>
      <c r="H33" s="94"/>
      <c r="I33" s="118"/>
    </row>
    <row r="34" spans="1:9" ht="14.25">
      <c r="A34" s="32" t="s">
        <v>202</v>
      </c>
      <c r="B34" s="15" t="s">
        <v>135</v>
      </c>
      <c r="C34" s="124">
        <v>0</v>
      </c>
      <c r="D34" s="123">
        <f t="shared" si="1"/>
        <v>0</v>
      </c>
      <c r="E34" s="124">
        <v>0</v>
      </c>
      <c r="F34" s="123">
        <v>0</v>
      </c>
      <c r="G34" s="123"/>
      <c r="H34" s="93"/>
      <c r="I34" s="118"/>
    </row>
    <row r="35" spans="1:9" ht="14.25">
      <c r="A35" s="32" t="s">
        <v>203</v>
      </c>
      <c r="B35" s="15" t="s">
        <v>137</v>
      </c>
      <c r="C35" s="125">
        <f>C33+C34</f>
        <v>5334437</v>
      </c>
      <c r="D35" s="125">
        <f>D33+D34</f>
        <v>15838</v>
      </c>
      <c r="E35" s="125">
        <v>5318599</v>
      </c>
      <c r="F35" s="125">
        <f>F33</f>
        <v>1245788</v>
      </c>
      <c r="G35" s="125">
        <f>G33</f>
        <v>-3704823</v>
      </c>
      <c r="H35" s="94"/>
      <c r="I35" s="118"/>
    </row>
    <row r="36" spans="1:9" ht="14.25">
      <c r="A36" s="32" t="s">
        <v>30</v>
      </c>
      <c r="B36" s="15" t="s">
        <v>142</v>
      </c>
      <c r="C36" s="125">
        <v>1185952</v>
      </c>
      <c r="D36" s="123">
        <f t="shared" si="1"/>
        <v>29</v>
      </c>
      <c r="E36" s="125">
        <v>1185923</v>
      </c>
      <c r="F36" s="123">
        <v>956989</v>
      </c>
      <c r="G36" s="123">
        <v>13435</v>
      </c>
      <c r="H36" s="94"/>
      <c r="I36" s="118"/>
    </row>
    <row r="37" spans="1:9" ht="14.25">
      <c r="A37" s="30" t="s">
        <v>204</v>
      </c>
      <c r="B37" s="31" t="s">
        <v>143</v>
      </c>
      <c r="C37" s="125">
        <f>C35-C36</f>
        <v>4148485</v>
      </c>
      <c r="D37" s="123">
        <f t="shared" si="1"/>
        <v>15809</v>
      </c>
      <c r="E37" s="125">
        <v>4132676</v>
      </c>
      <c r="F37" s="125">
        <f>F35-F36</f>
        <v>288799</v>
      </c>
      <c r="G37" s="125">
        <f>G35-G36</f>
        <v>-3718258</v>
      </c>
      <c r="H37" s="94"/>
      <c r="I37" s="118"/>
    </row>
    <row r="38" spans="1:9" ht="14.25">
      <c r="A38" s="30" t="s">
        <v>207</v>
      </c>
      <c r="B38" s="31"/>
      <c r="C38" s="124"/>
      <c r="D38" s="123">
        <f t="shared" si="1"/>
        <v>0</v>
      </c>
      <c r="E38" s="124"/>
      <c r="F38" s="123"/>
      <c r="G38" s="123"/>
      <c r="H38" s="93"/>
      <c r="I38" s="118"/>
    </row>
    <row r="39" spans="1:9" ht="14.25">
      <c r="A39" s="30" t="s">
        <v>189</v>
      </c>
      <c r="B39" s="31" t="s">
        <v>145</v>
      </c>
      <c r="C39" s="126">
        <f>C37-C40</f>
        <v>4148485</v>
      </c>
      <c r="D39" s="123">
        <f t="shared" si="1"/>
        <v>15809</v>
      </c>
      <c r="E39" s="126">
        <v>4132676</v>
      </c>
      <c r="F39" s="126">
        <f>F37</f>
        <v>288799</v>
      </c>
      <c r="G39" s="126">
        <f>G37</f>
        <v>-3718258</v>
      </c>
      <c r="H39" s="95"/>
      <c r="I39" s="118"/>
    </row>
    <row r="40" spans="1:9" ht="14.25">
      <c r="A40" s="32" t="s">
        <v>190</v>
      </c>
      <c r="B40" s="15" t="s">
        <v>146</v>
      </c>
      <c r="C40" s="127">
        <v>0</v>
      </c>
      <c r="D40" s="123">
        <f t="shared" si="1"/>
        <v>0</v>
      </c>
      <c r="E40" s="127">
        <v>0</v>
      </c>
      <c r="F40" s="127">
        <v>0</v>
      </c>
      <c r="G40" s="127"/>
      <c r="H40" s="96"/>
      <c r="I40" s="118"/>
    </row>
    <row r="41" spans="1:9" ht="14.25">
      <c r="A41" s="32" t="s">
        <v>205</v>
      </c>
      <c r="B41" s="15" t="s">
        <v>147</v>
      </c>
      <c r="C41" s="125">
        <f>C39+C40</f>
        <v>4148485</v>
      </c>
      <c r="D41" s="123">
        <f t="shared" si="1"/>
        <v>15809</v>
      </c>
      <c r="E41" s="125">
        <v>4132676</v>
      </c>
      <c r="F41" s="125">
        <f>F39</f>
        <v>288799</v>
      </c>
      <c r="G41" s="125">
        <f>G39</f>
        <v>-3718258</v>
      </c>
      <c r="H41" s="94"/>
      <c r="I41" s="118"/>
    </row>
    <row r="42" spans="1:9" ht="14.25">
      <c r="A42" s="32" t="s">
        <v>206</v>
      </c>
      <c r="B42" s="15" t="s">
        <v>148</v>
      </c>
      <c r="C42" s="114"/>
      <c r="D42" s="114"/>
      <c r="E42" s="114"/>
      <c r="F42" s="114"/>
      <c r="G42" s="114"/>
      <c r="H42" s="97"/>
      <c r="I42" s="118"/>
    </row>
    <row r="43" spans="1:9" ht="14.25">
      <c r="A43" s="32" t="s">
        <v>194</v>
      </c>
      <c r="B43" s="15"/>
      <c r="C43" s="114"/>
      <c r="D43" s="114"/>
      <c r="E43" s="114"/>
      <c r="F43" s="114"/>
      <c r="G43" s="114"/>
      <c r="H43" s="97"/>
      <c r="I43" s="118"/>
    </row>
    <row r="44" spans="1:9" ht="28.5">
      <c r="A44" s="36" t="s">
        <v>195</v>
      </c>
      <c r="B44" s="15" t="s">
        <v>149</v>
      </c>
      <c r="C44" s="114">
        <v>0</v>
      </c>
      <c r="D44" s="114"/>
      <c r="E44" s="114">
        <v>0</v>
      </c>
      <c r="F44" s="114">
        <v>0</v>
      </c>
      <c r="G44" s="114"/>
      <c r="H44" s="97"/>
      <c r="I44" s="118"/>
    </row>
    <row r="45" spans="1:9" ht="14.25">
      <c r="A45" s="36" t="s">
        <v>196</v>
      </c>
      <c r="B45" s="15" t="s">
        <v>208</v>
      </c>
      <c r="C45" s="114">
        <v>0</v>
      </c>
      <c r="D45" s="114"/>
      <c r="E45" s="114">
        <v>0</v>
      </c>
      <c r="F45" s="114">
        <v>0</v>
      </c>
      <c r="G45" s="114"/>
      <c r="H45" s="97"/>
      <c r="I45" s="118"/>
    </row>
    <row r="46" spans="1:9" ht="28.5">
      <c r="A46" s="36" t="s">
        <v>197</v>
      </c>
      <c r="B46" s="15" t="s">
        <v>209</v>
      </c>
      <c r="C46" s="114">
        <v>0</v>
      </c>
      <c r="D46" s="114"/>
      <c r="E46" s="114">
        <v>0</v>
      </c>
      <c r="F46" s="114">
        <v>0</v>
      </c>
      <c r="G46" s="114"/>
      <c r="H46" s="97"/>
      <c r="I46" s="118"/>
    </row>
    <row r="47" spans="1:9" ht="14.25">
      <c r="A47" s="36" t="s">
        <v>198</v>
      </c>
      <c r="B47" s="15" t="s">
        <v>210</v>
      </c>
      <c r="C47" s="114">
        <v>0</v>
      </c>
      <c r="D47" s="114"/>
      <c r="E47" s="114">
        <v>0</v>
      </c>
      <c r="F47" s="114">
        <v>0</v>
      </c>
      <c r="G47" s="114"/>
      <c r="H47" s="97"/>
      <c r="I47" s="118"/>
    </row>
    <row r="48" spans="1:9" ht="28.5">
      <c r="A48" s="36" t="s">
        <v>225</v>
      </c>
      <c r="B48" s="15" t="s">
        <v>211</v>
      </c>
      <c r="C48" s="114">
        <f>SUM(C44:C47)</f>
        <v>0</v>
      </c>
      <c r="D48" s="114"/>
      <c r="E48" s="114">
        <v>0</v>
      </c>
      <c r="F48" s="114">
        <v>0</v>
      </c>
      <c r="G48" s="114"/>
      <c r="H48" s="97"/>
      <c r="I48" s="118"/>
    </row>
    <row r="49" spans="1:9" ht="14.25">
      <c r="A49" s="32" t="s">
        <v>199</v>
      </c>
      <c r="B49" s="15"/>
      <c r="C49" s="114"/>
      <c r="D49" s="114"/>
      <c r="E49" s="114"/>
      <c r="F49" s="114"/>
      <c r="G49" s="114"/>
      <c r="H49" s="97"/>
      <c r="I49" s="118"/>
    </row>
    <row r="50" spans="1:9" ht="14.25">
      <c r="A50" s="32" t="s">
        <v>218</v>
      </c>
      <c r="B50" s="15" t="s">
        <v>212</v>
      </c>
      <c r="C50" s="114">
        <f>C48-C51</f>
        <v>0</v>
      </c>
      <c r="D50" s="114"/>
      <c r="E50" s="114">
        <v>0</v>
      </c>
      <c r="F50" s="114">
        <v>0</v>
      </c>
      <c r="G50" s="114"/>
      <c r="H50" s="97"/>
      <c r="I50" s="118"/>
    </row>
    <row r="51" spans="1:9" ht="14.25">
      <c r="A51" s="32" t="s">
        <v>190</v>
      </c>
      <c r="B51" s="15" t="s">
        <v>213</v>
      </c>
      <c r="C51" s="114">
        <v>0</v>
      </c>
      <c r="D51" s="114"/>
      <c r="E51" s="114">
        <v>0</v>
      </c>
      <c r="F51" s="114">
        <v>0</v>
      </c>
      <c r="G51" s="114"/>
      <c r="H51" s="97"/>
      <c r="I51" s="118"/>
    </row>
    <row r="52" spans="1:9" ht="29.25" customHeight="1">
      <c r="A52" s="36" t="s">
        <v>224</v>
      </c>
      <c r="B52" s="15" t="s">
        <v>214</v>
      </c>
      <c r="C52" s="128">
        <f>C41+C48</f>
        <v>4148485</v>
      </c>
      <c r="D52" s="123">
        <f>D41</f>
        <v>15809</v>
      </c>
      <c r="E52" s="128">
        <v>4861242</v>
      </c>
      <c r="F52" s="128">
        <f>F41</f>
        <v>288799</v>
      </c>
      <c r="G52" s="128">
        <f>G41</f>
        <v>-3718258</v>
      </c>
      <c r="H52" s="98"/>
      <c r="I52" s="118"/>
    </row>
    <row r="53" spans="1:9" ht="14.25">
      <c r="A53" s="32" t="s">
        <v>199</v>
      </c>
      <c r="B53" s="15"/>
      <c r="C53" s="114"/>
      <c r="D53" s="114"/>
      <c r="E53" s="114"/>
      <c r="F53" s="114"/>
      <c r="G53" s="114"/>
      <c r="H53" s="97"/>
      <c r="I53" s="118"/>
    </row>
    <row r="54" spans="1:9" ht="14.25">
      <c r="A54" s="32" t="s">
        <v>219</v>
      </c>
      <c r="B54" s="15" t="s">
        <v>215</v>
      </c>
      <c r="C54" s="128">
        <f>C39+C50</f>
        <v>4148485</v>
      </c>
      <c r="D54" s="123">
        <f>D41</f>
        <v>15809</v>
      </c>
      <c r="E54" s="128">
        <v>4861242</v>
      </c>
      <c r="F54" s="128">
        <f>F52</f>
        <v>288799</v>
      </c>
      <c r="G54" s="128">
        <f>G52</f>
        <v>-3718258</v>
      </c>
      <c r="H54" s="98"/>
      <c r="I54" s="118"/>
    </row>
    <row r="55" spans="1:9" ht="14.25">
      <c r="A55" s="32" t="s">
        <v>220</v>
      </c>
      <c r="B55" s="15" t="s">
        <v>216</v>
      </c>
      <c r="C55" s="114">
        <f>C40+C51</f>
        <v>0</v>
      </c>
      <c r="D55" s="114"/>
      <c r="E55" s="114">
        <v>0</v>
      </c>
      <c r="F55" s="114">
        <v>0</v>
      </c>
      <c r="G55" s="16"/>
      <c r="H55" s="97"/>
      <c r="I55" s="118"/>
    </row>
    <row r="56" spans="1:9" ht="14.25">
      <c r="A56" s="32"/>
      <c r="B56" s="15"/>
      <c r="C56" s="114"/>
      <c r="D56" s="114"/>
      <c r="E56" s="114"/>
      <c r="F56" s="114"/>
      <c r="G56" s="16"/>
      <c r="H56" s="97"/>
      <c r="I56" s="118"/>
    </row>
    <row r="57" spans="1:9" ht="14.25">
      <c r="A57" s="37" t="s">
        <v>227</v>
      </c>
      <c r="B57" s="38" t="s">
        <v>107</v>
      </c>
      <c r="C57" s="129">
        <f>(C54+C55)/166639960*1000</f>
        <v>24.89489915864118</v>
      </c>
      <c r="D57" s="129">
        <f>(D54+D55)/166639960*1000</f>
        <v>0.09486920184090299</v>
      </c>
      <c r="E57" s="129">
        <v>29.172126541557017</v>
      </c>
      <c r="F57" s="129">
        <f>(F54+F55)/166639960*1000</f>
        <v>1.7330717074103956</v>
      </c>
      <c r="G57" s="129">
        <f>(G54+G55)/166639960*1000</f>
        <v>-22.313123454902414</v>
      </c>
      <c r="H57" s="99"/>
      <c r="I57" s="118"/>
    </row>
    <row r="58" ht="14.25">
      <c r="G58" s="43"/>
    </row>
    <row r="59" spans="1:6" ht="14.25">
      <c r="A59" s="26" t="str">
        <f>бб!A102</f>
        <v>Генеральный директор</v>
      </c>
      <c r="B59" s="24"/>
      <c r="C59" s="24"/>
      <c r="D59" s="27" t="str">
        <f>бб!D102</f>
        <v>О.В.Перфилов</v>
      </c>
      <c r="F59" s="26"/>
    </row>
    <row r="60" spans="1:6" ht="14.25">
      <c r="A60" s="26"/>
      <c r="B60" s="24"/>
      <c r="D60" s="27"/>
      <c r="E60" s="24"/>
      <c r="F60" s="26"/>
    </row>
    <row r="61" spans="1:6" ht="14.25">
      <c r="A61" s="26" t="str">
        <f>бб!A105</f>
        <v>Главный бухгалтер                                              </v>
      </c>
      <c r="B61" s="24"/>
      <c r="D61" s="27" t="str">
        <f>бб!D105</f>
        <v>С.Н.Беликова</v>
      </c>
      <c r="F61" s="26"/>
    </row>
    <row r="62" ht="14.25">
      <c r="A62" s="26"/>
    </row>
    <row r="63" ht="14.25">
      <c r="A63" s="6" t="s">
        <v>119</v>
      </c>
    </row>
  </sheetData>
  <sheetProtection/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rintOptions/>
  <pageMargins left="0.8661417322834646" right="0.15748031496062992" top="0" bottom="0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80"/>
  <sheetViews>
    <sheetView zoomScale="84" zoomScaleNormal="84" zoomScalePageLayoutView="0" workbookViewId="0" topLeftCell="A1">
      <selection activeCell="C54" sqref="C54"/>
    </sheetView>
  </sheetViews>
  <sheetFormatPr defaultColWidth="9.00390625" defaultRowHeight="12.75"/>
  <cols>
    <col min="1" max="1" width="61.25390625" style="4" customWidth="1"/>
    <col min="2" max="2" width="11.25390625" style="4" customWidth="1"/>
    <col min="3" max="3" width="19.875" style="4" customWidth="1"/>
    <col min="4" max="4" width="20.375" style="35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37" t="s">
        <v>229</v>
      </c>
      <c r="B5" s="137"/>
      <c r="C5" s="137"/>
      <c r="D5" s="137"/>
      <c r="E5" s="39"/>
    </row>
    <row r="6" spans="1:5" ht="14.25">
      <c r="A6" s="138" t="str">
        <f>'ф2'!A10:F10</f>
        <v>по состоянию на 30 сентября 2016 года</v>
      </c>
      <c r="B6" s="138"/>
      <c r="C6" s="138"/>
      <c r="D6" s="138"/>
      <c r="E6" s="39"/>
    </row>
    <row r="7" spans="1:5" ht="14.25">
      <c r="A7" s="138" t="s">
        <v>152</v>
      </c>
      <c r="B7" s="138"/>
      <c r="C7" s="138"/>
      <c r="D7" s="138"/>
      <c r="E7" s="39"/>
    </row>
    <row r="8" spans="1:5" ht="14.25">
      <c r="A8" s="138" t="s">
        <v>153</v>
      </c>
      <c r="B8" s="138"/>
      <c r="C8" s="138"/>
      <c r="D8" s="138"/>
      <c r="E8" s="39"/>
    </row>
    <row r="9" spans="1:4" ht="16.5" customHeight="1">
      <c r="A9" s="133" t="s">
        <v>233</v>
      </c>
      <c r="B9" s="133"/>
      <c r="C9" s="133"/>
      <c r="D9" s="133"/>
    </row>
    <row r="10" spans="1:4" ht="20.25" customHeight="1">
      <c r="A10" s="133" t="s">
        <v>269</v>
      </c>
      <c r="B10" s="133"/>
      <c r="C10" s="133"/>
      <c r="D10" s="133"/>
    </row>
    <row r="11" spans="1:4" ht="12" customHeight="1">
      <c r="A11" s="139" t="s">
        <v>175</v>
      </c>
      <c r="B11" s="140"/>
      <c r="C11" s="140"/>
      <c r="D11" s="140"/>
    </row>
    <row r="12" spans="1:4" ht="20.25" customHeight="1">
      <c r="A12" s="76" t="s">
        <v>234</v>
      </c>
      <c r="B12" s="76"/>
      <c r="C12" s="76"/>
      <c r="D12" s="79"/>
    </row>
    <row r="13" spans="1:4" ht="18.75" customHeight="1">
      <c r="A13" s="76" t="s">
        <v>235</v>
      </c>
      <c r="B13" s="76"/>
      <c r="C13" s="76"/>
      <c r="D13" s="79"/>
    </row>
    <row r="14" spans="1:4" ht="12" customHeight="1">
      <c r="A14" s="141" t="s">
        <v>176</v>
      </c>
      <c r="B14" s="141"/>
      <c r="C14" s="141"/>
      <c r="D14" s="141"/>
    </row>
    <row r="15" spans="1:4" ht="29.25" customHeight="1">
      <c r="A15" s="9" t="s">
        <v>29</v>
      </c>
      <c r="B15" s="9" t="s">
        <v>31</v>
      </c>
      <c r="C15" s="45" t="s">
        <v>285</v>
      </c>
      <c r="D15" s="45" t="s">
        <v>287</v>
      </c>
    </row>
    <row r="16" spans="1:4" s="6" customFormat="1" ht="21" customHeight="1">
      <c r="A16" s="105" t="s">
        <v>32</v>
      </c>
      <c r="B16" s="106"/>
      <c r="C16" s="106"/>
      <c r="D16" s="106"/>
    </row>
    <row r="17" spans="1:4" ht="12" customHeight="1">
      <c r="A17" s="32" t="s">
        <v>72</v>
      </c>
      <c r="B17" s="40" t="s">
        <v>3</v>
      </c>
      <c r="C17" s="110">
        <f>SUM(C19:C23)</f>
        <v>37102311</v>
      </c>
      <c r="D17" s="110">
        <f>SUM(D19:D23)</f>
        <v>30143333</v>
      </c>
    </row>
    <row r="18" spans="1:4" ht="12" customHeight="1">
      <c r="A18" s="32" t="s">
        <v>51</v>
      </c>
      <c r="B18" s="40"/>
      <c r="C18" s="110"/>
      <c r="D18" s="110"/>
    </row>
    <row r="19" spans="1:4" ht="12" customHeight="1">
      <c r="A19" s="32" t="s">
        <v>163</v>
      </c>
      <c r="B19" s="40" t="s">
        <v>4</v>
      </c>
      <c r="C19" s="111">
        <f>36419893+284984</f>
        <v>36704877</v>
      </c>
      <c r="D19" s="111">
        <f>29770956+242791-4979</f>
        <v>30008768</v>
      </c>
    </row>
    <row r="20" spans="1:4" ht="12" customHeight="1">
      <c r="A20" s="32" t="s">
        <v>164</v>
      </c>
      <c r="B20" s="40" t="s">
        <v>33</v>
      </c>
      <c r="C20" s="110" t="s">
        <v>280</v>
      </c>
      <c r="D20" s="110" t="s">
        <v>280</v>
      </c>
    </row>
    <row r="21" spans="1:4" ht="12" customHeight="1">
      <c r="A21" s="32" t="s">
        <v>165</v>
      </c>
      <c r="B21" s="40" t="s">
        <v>34</v>
      </c>
      <c r="C21" s="110" t="s">
        <v>280</v>
      </c>
      <c r="D21" s="110" t="s">
        <v>280</v>
      </c>
    </row>
    <row r="22" spans="1:4" ht="12" customHeight="1">
      <c r="A22" s="32" t="s">
        <v>52</v>
      </c>
      <c r="B22" s="40" t="s">
        <v>35</v>
      </c>
      <c r="C22" s="110" t="s">
        <v>280</v>
      </c>
      <c r="D22" s="110" t="s">
        <v>280</v>
      </c>
    </row>
    <row r="23" spans="1:4" ht="12" customHeight="1">
      <c r="A23" s="32" t="s">
        <v>53</v>
      </c>
      <c r="B23" s="40" t="s">
        <v>36</v>
      </c>
      <c r="C23" s="110">
        <v>397434</v>
      </c>
      <c r="D23" s="110">
        <v>134565</v>
      </c>
    </row>
    <row r="24" spans="1:4" ht="12" customHeight="1">
      <c r="A24" s="32" t="s">
        <v>73</v>
      </c>
      <c r="B24" s="40" t="s">
        <v>5</v>
      </c>
      <c r="C24" s="110">
        <f>SUM(C26:C31)</f>
        <v>26448520</v>
      </c>
      <c r="D24" s="110">
        <f>SUM(D26:D31)</f>
        <v>21229806</v>
      </c>
    </row>
    <row r="25" spans="1:4" ht="12" customHeight="1">
      <c r="A25" s="32" t="s">
        <v>51</v>
      </c>
      <c r="B25" s="40"/>
      <c r="C25" s="110"/>
      <c r="D25" s="110"/>
    </row>
    <row r="26" spans="1:4" ht="12" customHeight="1">
      <c r="A26" s="32" t="s">
        <v>166</v>
      </c>
      <c r="B26" s="40" t="s">
        <v>38</v>
      </c>
      <c r="C26" s="110">
        <v>14677014</v>
      </c>
      <c r="D26" s="110">
        <f>12145132-154156</f>
        <v>11990976</v>
      </c>
    </row>
    <row r="27" spans="1:4" ht="12" customHeight="1">
      <c r="A27" s="32" t="s">
        <v>54</v>
      </c>
      <c r="B27" s="40" t="s">
        <v>39</v>
      </c>
      <c r="C27" s="110">
        <v>1644229</v>
      </c>
      <c r="D27" s="110">
        <v>1638396</v>
      </c>
    </row>
    <row r="28" spans="1:4" ht="12" customHeight="1">
      <c r="A28" s="32" t="s">
        <v>55</v>
      </c>
      <c r="B28" s="40" t="s">
        <v>40</v>
      </c>
      <c r="C28" s="110">
        <v>4295279</v>
      </c>
      <c r="D28" s="110">
        <v>3830761</v>
      </c>
    </row>
    <row r="29" spans="1:4" ht="12" customHeight="1">
      <c r="A29" s="32" t="s">
        <v>192</v>
      </c>
      <c r="B29" s="40" t="s">
        <v>41</v>
      </c>
      <c r="C29" s="110">
        <v>1837790</v>
      </c>
      <c r="D29" s="110">
        <v>960331</v>
      </c>
    </row>
    <row r="30" spans="1:4" ht="12" customHeight="1">
      <c r="A30" s="32" t="s">
        <v>167</v>
      </c>
      <c r="B30" s="40" t="s">
        <v>42</v>
      </c>
      <c r="C30" s="110">
        <f>19875+2936352</f>
        <v>2956227</v>
      </c>
      <c r="D30" s="110">
        <f>98679+1877798</f>
        <v>1976477</v>
      </c>
    </row>
    <row r="31" spans="1:4" ht="12" customHeight="1">
      <c r="A31" s="32" t="s">
        <v>56</v>
      </c>
      <c r="B31" s="40" t="s">
        <v>191</v>
      </c>
      <c r="C31" s="110">
        <v>1037981</v>
      </c>
      <c r="D31" s="110">
        <v>832865</v>
      </c>
    </row>
    <row r="32" spans="1:4" ht="12" customHeight="1">
      <c r="A32" s="37" t="s">
        <v>168</v>
      </c>
      <c r="B32" s="41" t="s">
        <v>6</v>
      </c>
      <c r="C32" s="112">
        <f>C17-C24</f>
        <v>10653791</v>
      </c>
      <c r="D32" s="112">
        <f>D17-D24</f>
        <v>8913527</v>
      </c>
    </row>
    <row r="33" spans="1:4" s="39" customFormat="1" ht="21" customHeight="1">
      <c r="A33" s="13" t="s">
        <v>43</v>
      </c>
      <c r="B33" s="13"/>
      <c r="C33" s="114"/>
      <c r="D33" s="114"/>
    </row>
    <row r="34" spans="1:4" ht="12" customHeight="1">
      <c r="A34" s="32" t="s">
        <v>74</v>
      </c>
      <c r="B34" s="40" t="s">
        <v>8</v>
      </c>
      <c r="C34" s="110">
        <f>SUM(C35:C41)</f>
        <v>1717030</v>
      </c>
      <c r="D34" s="110">
        <f>SUM(D35:D41)</f>
        <v>3433220</v>
      </c>
    </row>
    <row r="35" spans="1:4" ht="12" customHeight="1">
      <c r="A35" s="32" t="s">
        <v>51</v>
      </c>
      <c r="B35" s="40"/>
      <c r="C35" s="110"/>
      <c r="D35" s="110"/>
    </row>
    <row r="36" spans="1:4" ht="12" customHeight="1">
      <c r="A36" s="32" t="s">
        <v>57</v>
      </c>
      <c r="B36" s="40" t="s">
        <v>9</v>
      </c>
      <c r="C36" s="110" t="s">
        <v>280</v>
      </c>
      <c r="D36" s="110" t="s">
        <v>280</v>
      </c>
    </row>
    <row r="37" spans="1:4" ht="12" customHeight="1">
      <c r="A37" s="32" t="s">
        <v>58</v>
      </c>
      <c r="B37" s="40" t="s">
        <v>10</v>
      </c>
      <c r="C37" s="110" t="s">
        <v>280</v>
      </c>
      <c r="D37" s="110">
        <v>10</v>
      </c>
    </row>
    <row r="38" spans="1:4" ht="12" customHeight="1">
      <c r="A38" s="32" t="s">
        <v>59</v>
      </c>
      <c r="B38" s="40" t="s">
        <v>11</v>
      </c>
      <c r="C38" s="110" t="s">
        <v>280</v>
      </c>
      <c r="D38" s="110" t="s">
        <v>280</v>
      </c>
    </row>
    <row r="39" spans="1:4" ht="12" customHeight="1">
      <c r="A39" s="32" t="s">
        <v>60</v>
      </c>
      <c r="B39" s="40" t="s">
        <v>12</v>
      </c>
      <c r="C39" s="110" t="s">
        <v>280</v>
      </c>
      <c r="D39" s="110" t="s">
        <v>280</v>
      </c>
    </row>
    <row r="40" spans="1:4" ht="12" customHeight="1">
      <c r="A40" s="32" t="s">
        <v>169</v>
      </c>
      <c r="B40" s="40" t="s">
        <v>13</v>
      </c>
      <c r="C40" s="110" t="s">
        <v>280</v>
      </c>
      <c r="D40" s="110" t="s">
        <v>280</v>
      </c>
    </row>
    <row r="41" spans="1:4" ht="12" customHeight="1">
      <c r="A41" s="32" t="s">
        <v>53</v>
      </c>
      <c r="B41" s="40" t="s">
        <v>14</v>
      </c>
      <c r="C41" s="110">
        <v>1717030</v>
      </c>
      <c r="D41" s="110">
        <v>3433210</v>
      </c>
    </row>
    <row r="42" spans="1:4" ht="12" customHeight="1">
      <c r="A42" s="32" t="s">
        <v>75</v>
      </c>
      <c r="B42" s="40" t="s">
        <v>15</v>
      </c>
      <c r="C42" s="110">
        <f>SUM(C44:C49)</f>
        <v>9799066</v>
      </c>
      <c r="D42" s="110">
        <f>SUM(D44:D49)</f>
        <v>14270782</v>
      </c>
    </row>
    <row r="43" spans="1:4" ht="12" customHeight="1">
      <c r="A43" s="32" t="s">
        <v>51</v>
      </c>
      <c r="B43" s="40"/>
      <c r="C43" s="110"/>
      <c r="D43" s="110"/>
    </row>
    <row r="44" spans="1:4" ht="12" customHeight="1">
      <c r="A44" s="32" t="s">
        <v>62</v>
      </c>
      <c r="B44" s="40" t="s">
        <v>44</v>
      </c>
      <c r="C44" s="110">
        <v>372355</v>
      </c>
      <c r="D44" s="110">
        <v>436432</v>
      </c>
    </row>
    <row r="45" spans="1:4" ht="12" customHeight="1">
      <c r="A45" s="32" t="s">
        <v>61</v>
      </c>
      <c r="B45" s="40" t="s">
        <v>45</v>
      </c>
      <c r="C45" s="110">
        <v>31549</v>
      </c>
      <c r="D45" s="110">
        <v>113595</v>
      </c>
    </row>
    <row r="46" spans="1:4" ht="12" customHeight="1">
      <c r="A46" s="32" t="s">
        <v>63</v>
      </c>
      <c r="B46" s="40" t="s">
        <v>46</v>
      </c>
      <c r="C46" s="110">
        <v>7984119</v>
      </c>
      <c r="D46" s="110">
        <v>10984243</v>
      </c>
    </row>
    <row r="47" spans="1:4" ht="12" customHeight="1">
      <c r="A47" s="32" t="s">
        <v>64</v>
      </c>
      <c r="B47" s="40" t="s">
        <v>47</v>
      </c>
      <c r="C47" s="110" t="s">
        <v>280</v>
      </c>
      <c r="D47" s="110" t="s">
        <v>280</v>
      </c>
    </row>
    <row r="48" spans="1:4" ht="12" customHeight="1">
      <c r="A48" s="32" t="s">
        <v>170</v>
      </c>
      <c r="B48" s="40" t="s">
        <v>48</v>
      </c>
      <c r="C48" s="110" t="s">
        <v>280</v>
      </c>
      <c r="D48" s="110" t="s">
        <v>280</v>
      </c>
    </row>
    <row r="49" spans="1:4" ht="12" customHeight="1">
      <c r="A49" s="32" t="s">
        <v>65</v>
      </c>
      <c r="B49" s="40" t="s">
        <v>49</v>
      </c>
      <c r="C49" s="110">
        <v>1411043</v>
      </c>
      <c r="D49" s="110">
        <v>2736512</v>
      </c>
    </row>
    <row r="50" spans="1:4" ht="12" customHeight="1">
      <c r="A50" s="37" t="s">
        <v>171</v>
      </c>
      <c r="B50" s="41"/>
      <c r="C50" s="112">
        <f>C34-C42</f>
        <v>-8082036</v>
      </c>
      <c r="D50" s="112">
        <f>D34-D42</f>
        <v>-10837562</v>
      </c>
    </row>
    <row r="51" spans="1:4" ht="21" customHeight="1">
      <c r="A51" s="107" t="s">
        <v>50</v>
      </c>
      <c r="B51" s="26"/>
      <c r="C51" s="115"/>
      <c r="D51" s="115"/>
    </row>
    <row r="52" spans="1:4" ht="12" customHeight="1">
      <c r="A52" s="32" t="s">
        <v>72</v>
      </c>
      <c r="B52" s="40" t="s">
        <v>17</v>
      </c>
      <c r="C52" s="128">
        <f>SUM(C54:C57)</f>
        <v>2049000</v>
      </c>
      <c r="D52" s="110">
        <f>SUM(D54:D57)</f>
        <v>6713640</v>
      </c>
    </row>
    <row r="53" spans="1:4" ht="12" customHeight="1">
      <c r="A53" s="32" t="s">
        <v>51</v>
      </c>
      <c r="B53" s="40"/>
      <c r="C53" s="110"/>
      <c r="D53" s="110"/>
    </row>
    <row r="54" spans="1:4" ht="12" customHeight="1">
      <c r="A54" s="32" t="s">
        <v>66</v>
      </c>
      <c r="B54" s="40" t="s">
        <v>18</v>
      </c>
      <c r="C54" s="110" t="s">
        <v>280</v>
      </c>
      <c r="D54" s="110" t="s">
        <v>280</v>
      </c>
    </row>
    <row r="55" spans="1:4" ht="12" customHeight="1">
      <c r="A55" s="32" t="s">
        <v>67</v>
      </c>
      <c r="B55" s="40" t="s">
        <v>19</v>
      </c>
      <c r="C55" s="110">
        <v>2049000</v>
      </c>
      <c r="D55" s="110">
        <v>6484435</v>
      </c>
    </row>
    <row r="56" spans="1:4" ht="14.25">
      <c r="A56" s="47" t="s">
        <v>271</v>
      </c>
      <c r="B56" s="40" t="s">
        <v>20</v>
      </c>
      <c r="C56" s="110" t="s">
        <v>280</v>
      </c>
      <c r="D56" s="110" t="s">
        <v>280</v>
      </c>
    </row>
    <row r="57" spans="1:4" ht="12" customHeight="1">
      <c r="A57" s="32" t="s">
        <v>53</v>
      </c>
      <c r="B57" s="40" t="s">
        <v>21</v>
      </c>
      <c r="C57" s="110" t="s">
        <v>280</v>
      </c>
      <c r="D57" s="110">
        <v>229205</v>
      </c>
    </row>
    <row r="58" spans="1:4" ht="12" customHeight="1">
      <c r="A58" s="32" t="s">
        <v>76</v>
      </c>
      <c r="B58" s="40" t="s">
        <v>22</v>
      </c>
      <c r="C58" s="110">
        <f>SUM(C60:C64)</f>
        <v>4770998</v>
      </c>
      <c r="D58" s="110">
        <f>SUM(D60:D64)</f>
        <v>4396386</v>
      </c>
    </row>
    <row r="59" spans="1:4" ht="12" customHeight="1">
      <c r="A59" s="32" t="s">
        <v>51</v>
      </c>
      <c r="B59" s="40"/>
      <c r="C59" s="110"/>
      <c r="D59" s="110"/>
    </row>
    <row r="60" spans="1:4" ht="12" customHeight="1">
      <c r="A60" s="32" t="s">
        <v>68</v>
      </c>
      <c r="B60" s="40" t="s">
        <v>23</v>
      </c>
      <c r="C60" s="110">
        <v>4585180</v>
      </c>
      <c r="D60" s="110">
        <v>3355636</v>
      </c>
    </row>
    <row r="61" spans="1:4" ht="12" customHeight="1">
      <c r="A61" s="32" t="s">
        <v>272</v>
      </c>
      <c r="B61" s="40" t="s">
        <v>24</v>
      </c>
      <c r="C61" s="110" t="s">
        <v>280</v>
      </c>
      <c r="D61" s="110" t="s">
        <v>280</v>
      </c>
    </row>
    <row r="62" spans="1:4" ht="12" customHeight="1">
      <c r="A62" s="32" t="s">
        <v>69</v>
      </c>
      <c r="B62" s="40" t="s">
        <v>25</v>
      </c>
      <c r="C62" s="110">
        <v>51003</v>
      </c>
      <c r="D62" s="110">
        <v>1011500</v>
      </c>
    </row>
    <row r="63" spans="1:4" ht="12" customHeight="1">
      <c r="A63" s="32" t="s">
        <v>192</v>
      </c>
      <c r="B63" s="40" t="s">
        <v>26</v>
      </c>
      <c r="C63" s="110" t="s">
        <v>280</v>
      </c>
      <c r="D63" s="110" t="s">
        <v>280</v>
      </c>
    </row>
    <row r="64" spans="1:4" ht="12" customHeight="1">
      <c r="A64" s="32" t="s">
        <v>53</v>
      </c>
      <c r="B64" s="40" t="s">
        <v>193</v>
      </c>
      <c r="C64" s="110">
        <v>134815</v>
      </c>
      <c r="D64" s="110">
        <v>29250</v>
      </c>
    </row>
    <row r="65" spans="1:4" ht="12" customHeight="1">
      <c r="A65" s="37" t="s">
        <v>172</v>
      </c>
      <c r="B65" s="41" t="s">
        <v>28</v>
      </c>
      <c r="C65" s="112">
        <f>C52-C58</f>
        <v>-2721998</v>
      </c>
      <c r="D65" s="112">
        <f>D52-D58</f>
        <v>2317254</v>
      </c>
    </row>
    <row r="66" spans="1:4" ht="12" customHeight="1">
      <c r="A66" s="33" t="s">
        <v>70</v>
      </c>
      <c r="B66" s="42"/>
      <c r="C66" s="116">
        <f>C32+C50+C65</f>
        <v>-150243</v>
      </c>
      <c r="D66" s="116">
        <f>D32+D50+D65</f>
        <v>393219</v>
      </c>
    </row>
    <row r="67" spans="1:4" ht="12" customHeight="1">
      <c r="A67" s="37" t="s">
        <v>71</v>
      </c>
      <c r="B67" s="41"/>
      <c r="C67" s="91"/>
      <c r="D67" s="91"/>
    </row>
    <row r="68" spans="1:4" ht="12" customHeight="1">
      <c r="A68" s="32" t="s">
        <v>173</v>
      </c>
      <c r="B68" s="40"/>
      <c r="C68" s="57">
        <v>580983</v>
      </c>
      <c r="D68" s="57">
        <v>597716</v>
      </c>
    </row>
    <row r="69" spans="1:4" ht="12" customHeight="1">
      <c r="A69" s="37" t="s">
        <v>174</v>
      </c>
      <c r="B69" s="41"/>
      <c r="C69" s="58">
        <f>C68+C66</f>
        <v>430740</v>
      </c>
      <c r="D69" s="58">
        <f>D68+D66</f>
        <v>990935</v>
      </c>
    </row>
    <row r="70" spans="1:4" ht="12" customHeight="1">
      <c r="A70" s="43"/>
      <c r="B70" s="44"/>
      <c r="C70" s="119">
        <f>бб!C27-C69</f>
        <v>0</v>
      </c>
      <c r="D70" s="90"/>
    </row>
    <row r="71" spans="1:4" ht="12" customHeight="1">
      <c r="A71" s="26" t="str">
        <f>бб!A102</f>
        <v>Генеральный директор</v>
      </c>
      <c r="B71" s="24"/>
      <c r="C71" s="142" t="str">
        <f>бб!D102</f>
        <v>О.В.Перфилов</v>
      </c>
      <c r="D71" s="142"/>
    </row>
    <row r="72" spans="1:4" ht="12" customHeight="1">
      <c r="A72" s="26"/>
      <c r="B72" s="24"/>
      <c r="C72" s="24"/>
      <c r="D72" s="27"/>
    </row>
    <row r="73" spans="1:4" ht="12" customHeight="1">
      <c r="A73" s="26" t="str">
        <f>бб!A105</f>
        <v>Главный бухгалтер                                              </v>
      </c>
      <c r="B73" s="24"/>
      <c r="C73" s="142" t="s">
        <v>276</v>
      </c>
      <c r="D73" s="142"/>
    </row>
    <row r="79" ht="14.25">
      <c r="C79" s="122"/>
    </row>
    <row r="80" ht="14.25">
      <c r="C80" s="122"/>
    </row>
  </sheetData>
  <sheetProtection/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724409448818898" right="0" top="0" bottom="0" header="0.1968503937007874" footer="0.196850393700787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zoomScalePageLayoutView="0" workbookViewId="0" topLeftCell="A28">
      <selection activeCell="E27" sqref="E27"/>
    </sheetView>
  </sheetViews>
  <sheetFormatPr defaultColWidth="9.00390625" defaultRowHeight="12.75"/>
  <cols>
    <col min="1" max="1" width="34.625" style="48" customWidth="1"/>
    <col min="2" max="2" width="6.375" style="48" bestFit="1" customWidth="1"/>
    <col min="3" max="3" width="11.375" style="48" customWidth="1"/>
    <col min="4" max="4" width="10.25390625" style="48" bestFit="1" customWidth="1"/>
    <col min="5" max="5" width="11.125" style="48" bestFit="1" customWidth="1"/>
    <col min="6" max="6" width="11.25390625" style="48" customWidth="1"/>
    <col min="7" max="7" width="11.625" style="48" customWidth="1"/>
    <col min="8" max="8" width="10.125" style="48" customWidth="1"/>
    <col min="9" max="9" width="11.125" style="48" bestFit="1" customWidth="1"/>
    <col min="10" max="10" width="10.25390625" style="48" customWidth="1"/>
    <col min="11" max="11" width="10.375" style="48" bestFit="1" customWidth="1"/>
    <col min="12" max="12" width="9.25390625" style="48" bestFit="1" customWidth="1"/>
    <col min="13" max="13" width="14.25390625" style="48" customWidth="1"/>
    <col min="14" max="14" width="11.00390625" style="48" customWidth="1"/>
    <col min="15" max="15" width="10.25390625" style="48" bestFit="1" customWidth="1"/>
    <col min="16" max="16" width="11.875" style="48" hidden="1" customWidth="1"/>
    <col min="17" max="16384" width="9.125" style="48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0" customFormat="1" ht="19.5">
      <c r="A9" s="137" t="s">
        <v>265</v>
      </c>
      <c r="B9" s="137"/>
      <c r="C9" s="137"/>
      <c r="D9" s="137"/>
      <c r="E9" s="137"/>
      <c r="F9" s="137"/>
      <c r="G9" s="137"/>
      <c r="H9" s="137"/>
      <c r="I9" s="137"/>
      <c r="J9" s="49"/>
    </row>
    <row r="10" spans="1:10" s="50" customFormat="1" ht="19.5">
      <c r="A10" s="131" t="s">
        <v>182</v>
      </c>
      <c r="B10" s="131"/>
      <c r="C10" s="131"/>
      <c r="D10" s="131"/>
      <c r="E10" s="131"/>
      <c r="F10" s="131"/>
      <c r="G10" s="131"/>
      <c r="H10" s="131"/>
      <c r="I10" s="131"/>
      <c r="J10" s="49"/>
    </row>
    <row r="11" spans="1:10" s="50" customFormat="1" ht="19.5">
      <c r="A11" s="138" t="str">
        <f>бб!A10</f>
        <v>по состоянию на 30 сентября 2016 года</v>
      </c>
      <c r="B11" s="138"/>
      <c r="C11" s="138"/>
      <c r="D11" s="138"/>
      <c r="E11" s="138"/>
      <c r="F11" s="138"/>
      <c r="G11" s="138"/>
      <c r="H11" s="138"/>
      <c r="I11" s="138"/>
      <c r="J11" s="49"/>
    </row>
    <row r="12" spans="1:10" s="50" customFormat="1" ht="20.25">
      <c r="A12" s="138" t="s">
        <v>150</v>
      </c>
      <c r="B12" s="138"/>
      <c r="C12" s="138"/>
      <c r="D12" s="138"/>
      <c r="E12" s="138"/>
      <c r="F12" s="138"/>
      <c r="G12" s="138"/>
      <c r="H12" s="138"/>
      <c r="I12" s="138"/>
      <c r="J12" s="51"/>
    </row>
    <row r="13" spans="1:11" s="53" customFormat="1" ht="15.75">
      <c r="A13" s="6" t="s">
        <v>236</v>
      </c>
      <c r="B13" s="26"/>
      <c r="C13" s="26"/>
      <c r="D13" s="26"/>
      <c r="E13" s="26"/>
      <c r="F13" s="26"/>
      <c r="G13" s="26"/>
      <c r="H13" s="26"/>
      <c r="I13" s="26"/>
      <c r="J13" s="1"/>
      <c r="K13" s="59"/>
    </row>
    <row r="14" spans="1:11" s="53" customFormat="1" ht="15.75">
      <c r="A14" s="6" t="s">
        <v>270</v>
      </c>
      <c r="B14" s="6"/>
      <c r="C14" s="6"/>
      <c r="D14" s="6"/>
      <c r="E14" s="6"/>
      <c r="F14" s="6"/>
      <c r="G14" s="6"/>
      <c r="H14" s="6"/>
      <c r="I14" s="6"/>
      <c r="J14" s="1"/>
      <c r="K14" s="59"/>
    </row>
    <row r="15" spans="1:11" s="53" customFormat="1" ht="15.75">
      <c r="A15" s="143" t="s">
        <v>1</v>
      </c>
      <c r="B15" s="143"/>
      <c r="C15" s="143"/>
      <c r="D15" s="143"/>
      <c r="E15" s="143"/>
      <c r="F15" s="143"/>
      <c r="G15" s="143"/>
      <c r="H15" s="143"/>
      <c r="I15" s="143"/>
      <c r="J15" s="1"/>
      <c r="K15" s="59"/>
    </row>
    <row r="16" spans="1:11" s="53" customFormat="1" ht="15.75">
      <c r="A16" s="6" t="s">
        <v>237</v>
      </c>
      <c r="B16" s="6"/>
      <c r="C16" s="6"/>
      <c r="D16" s="6"/>
      <c r="E16" s="6"/>
      <c r="F16" s="6"/>
      <c r="G16" s="6"/>
      <c r="H16" s="6"/>
      <c r="I16" s="6"/>
      <c r="J16" s="1"/>
      <c r="K16" s="59"/>
    </row>
    <row r="17" spans="1:11" s="53" customFormat="1" ht="15.75">
      <c r="A17" s="6" t="s">
        <v>238</v>
      </c>
      <c r="B17" s="6"/>
      <c r="C17" s="6"/>
      <c r="D17" s="6"/>
      <c r="E17" s="6"/>
      <c r="F17" s="6"/>
      <c r="G17" s="6"/>
      <c r="H17" s="6"/>
      <c r="I17" s="6"/>
      <c r="J17" s="1"/>
      <c r="K17" s="59"/>
    </row>
    <row r="18" spans="1:11" s="52" customFormat="1" ht="13.5">
      <c r="A18" s="83"/>
      <c r="B18" s="83"/>
      <c r="C18" s="84"/>
      <c r="D18" s="84"/>
      <c r="E18" s="78"/>
      <c r="F18" s="78"/>
      <c r="G18" s="78"/>
      <c r="H18" s="78"/>
      <c r="I18" s="78"/>
      <c r="J18" s="60"/>
      <c r="K18" s="60"/>
    </row>
    <row r="19" spans="1:10" s="52" customFormat="1" ht="13.5">
      <c r="A19" s="147" t="s">
        <v>151</v>
      </c>
      <c r="B19" s="147"/>
      <c r="C19" s="147"/>
      <c r="D19" s="147"/>
      <c r="E19" s="147"/>
      <c r="F19" s="147"/>
      <c r="G19" s="147"/>
      <c r="H19" s="147"/>
      <c r="I19" s="147"/>
      <c r="J19" s="2"/>
    </row>
    <row r="20" spans="1:9" ht="12.75" customHeight="1">
      <c r="A20" s="149"/>
      <c r="B20" s="150" t="s">
        <v>121</v>
      </c>
      <c r="C20" s="148" t="s">
        <v>122</v>
      </c>
      <c r="D20" s="148"/>
      <c r="E20" s="149"/>
      <c r="F20" s="149"/>
      <c r="G20" s="149"/>
      <c r="H20" s="149" t="s">
        <v>77</v>
      </c>
      <c r="I20" s="149" t="s">
        <v>116</v>
      </c>
    </row>
    <row r="21" spans="1:9" ht="38.25">
      <c r="A21" s="149"/>
      <c r="B21" s="149"/>
      <c r="C21" s="62" t="s">
        <v>112</v>
      </c>
      <c r="D21" s="62" t="s">
        <v>180</v>
      </c>
      <c r="E21" s="62" t="s">
        <v>115</v>
      </c>
      <c r="F21" s="61" t="s">
        <v>123</v>
      </c>
      <c r="G21" s="61" t="s">
        <v>124</v>
      </c>
      <c r="H21" s="149"/>
      <c r="I21" s="149"/>
    </row>
    <row r="22" spans="1:9" ht="12.75">
      <c r="A22" s="63">
        <v>1</v>
      </c>
      <c r="B22" s="63">
        <v>2</v>
      </c>
      <c r="C22" s="63">
        <v>3</v>
      </c>
      <c r="D22" s="63">
        <v>4</v>
      </c>
      <c r="E22" s="63">
        <v>5</v>
      </c>
      <c r="F22" s="63">
        <v>6</v>
      </c>
      <c r="G22" s="63">
        <v>7</v>
      </c>
      <c r="H22" s="63">
        <v>8</v>
      </c>
      <c r="I22" s="63">
        <v>9</v>
      </c>
    </row>
    <row r="23" spans="1:9" ht="12.75">
      <c r="A23" s="64" t="s">
        <v>185</v>
      </c>
      <c r="B23" s="65" t="s">
        <v>3</v>
      </c>
      <c r="C23" s="66">
        <v>16663996</v>
      </c>
      <c r="D23" s="66">
        <v>1188176</v>
      </c>
      <c r="E23" s="66">
        <v>25880707</v>
      </c>
      <c r="F23" s="66">
        <v>18641344</v>
      </c>
      <c r="G23" s="66">
        <f>SUM(C23:F23)</f>
        <v>62374223</v>
      </c>
      <c r="H23" s="66">
        <v>0</v>
      </c>
      <c r="I23" s="66">
        <f>G23</f>
        <v>62374223</v>
      </c>
    </row>
    <row r="24" spans="1:9" ht="12.75">
      <c r="A24" s="67" t="s">
        <v>184</v>
      </c>
      <c r="B24" s="65" t="s">
        <v>5</v>
      </c>
      <c r="C24" s="66">
        <v>0</v>
      </c>
      <c r="D24" s="66">
        <v>0</v>
      </c>
      <c r="E24" s="66">
        <v>0</v>
      </c>
      <c r="F24" s="68">
        <v>0</v>
      </c>
      <c r="G24" s="66">
        <f>SUM(C24:F24)</f>
        <v>0</v>
      </c>
      <c r="H24" s="68">
        <v>0</v>
      </c>
      <c r="I24" s="66">
        <f>G24</f>
        <v>0</v>
      </c>
    </row>
    <row r="25" spans="1:9" ht="12.75">
      <c r="A25" s="64" t="s">
        <v>125</v>
      </c>
      <c r="B25" s="65" t="s">
        <v>6</v>
      </c>
      <c r="C25" s="66">
        <f>C23</f>
        <v>16663996</v>
      </c>
      <c r="D25" s="66">
        <v>1188176</v>
      </c>
      <c r="E25" s="66">
        <f>E23</f>
        <v>25880707</v>
      </c>
      <c r="F25" s="66">
        <f>F23</f>
        <v>18641344</v>
      </c>
      <c r="G25" s="66">
        <f>SUM(C25:F25)</f>
        <v>62374223</v>
      </c>
      <c r="H25" s="66">
        <v>0</v>
      </c>
      <c r="I25" s="66">
        <f>G25</f>
        <v>62374223</v>
      </c>
    </row>
    <row r="26" spans="1:9" ht="25.5">
      <c r="A26" s="67" t="s">
        <v>126</v>
      </c>
      <c r="B26" s="65" t="s">
        <v>7</v>
      </c>
      <c r="C26" s="66">
        <v>0</v>
      </c>
      <c r="D26" s="66">
        <v>0</v>
      </c>
      <c r="E26" s="108">
        <f>-697344-2079</f>
        <v>-699423</v>
      </c>
      <c r="F26" s="108">
        <f>-E26</f>
        <v>699423</v>
      </c>
      <c r="G26" s="66">
        <f>SUM(C26:F26)</f>
        <v>0</v>
      </c>
      <c r="H26" s="68">
        <v>0</v>
      </c>
      <c r="I26" s="66">
        <f>G26</f>
        <v>0</v>
      </c>
    </row>
    <row r="27" spans="1:9" ht="25.5">
      <c r="A27" s="67" t="s">
        <v>277</v>
      </c>
      <c r="B27" s="65" t="s">
        <v>102</v>
      </c>
      <c r="C27" s="66">
        <v>0</v>
      </c>
      <c r="D27" s="66">
        <v>0</v>
      </c>
      <c r="E27" s="66">
        <v>0</v>
      </c>
      <c r="F27" s="66">
        <v>0</v>
      </c>
      <c r="G27" s="66">
        <f>SUM(C27:F27)</f>
        <v>0</v>
      </c>
      <c r="H27" s="68">
        <v>0</v>
      </c>
      <c r="I27" s="66">
        <f>G27</f>
        <v>0</v>
      </c>
    </row>
    <row r="28" spans="1:9" ht="25.5">
      <c r="A28" s="67" t="s">
        <v>127</v>
      </c>
      <c r="B28" s="65" t="s">
        <v>103</v>
      </c>
      <c r="C28" s="66">
        <v>0</v>
      </c>
      <c r="D28" s="66">
        <v>0</v>
      </c>
      <c r="E28" s="66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38.25">
      <c r="A29" s="67" t="s">
        <v>128</v>
      </c>
      <c r="B29" s="65" t="s">
        <v>8</v>
      </c>
      <c r="C29" s="66">
        <v>0</v>
      </c>
      <c r="D29" s="66">
        <v>0</v>
      </c>
      <c r="E29" s="108">
        <f>SUM(E26:E28)</f>
        <v>-699423</v>
      </c>
      <c r="F29" s="66">
        <f>SUM(F26:F28)</f>
        <v>699423</v>
      </c>
      <c r="G29" s="66">
        <f>SUM(G26:G28)</f>
        <v>0</v>
      </c>
      <c r="H29" s="66">
        <f>SUM(H26:H28)</f>
        <v>0</v>
      </c>
      <c r="I29" s="66">
        <f>SUM(I26:I28)</f>
        <v>0</v>
      </c>
    </row>
    <row r="30" spans="1:9" ht="12.75">
      <c r="A30" s="67" t="s">
        <v>77</v>
      </c>
      <c r="B30" s="65"/>
      <c r="C30" s="66">
        <v>0</v>
      </c>
      <c r="D30" s="66">
        <v>0</v>
      </c>
      <c r="E30" s="66">
        <v>0</v>
      </c>
      <c r="F30" s="66">
        <v>0</v>
      </c>
      <c r="G30" s="68">
        <v>0</v>
      </c>
      <c r="H30" s="66">
        <v>0</v>
      </c>
      <c r="I30" s="68">
        <v>0</v>
      </c>
    </row>
    <row r="31" spans="1:9" ht="12.75">
      <c r="A31" s="67" t="s">
        <v>129</v>
      </c>
      <c r="B31" s="65" t="s">
        <v>15</v>
      </c>
      <c r="C31" s="66">
        <v>0</v>
      </c>
      <c r="D31" s="66">
        <v>0</v>
      </c>
      <c r="E31" s="66">
        <v>0</v>
      </c>
      <c r="F31" s="108">
        <f>'ф2'!C54</f>
        <v>4148485</v>
      </c>
      <c r="G31" s="108">
        <f>SUM(C31:F31)</f>
        <v>4148485</v>
      </c>
      <c r="H31" s="68">
        <v>0</v>
      </c>
      <c r="I31" s="108">
        <f>G31+H31</f>
        <v>4148485</v>
      </c>
    </row>
    <row r="32" spans="1:9" ht="25.5">
      <c r="A32" s="67" t="s">
        <v>130</v>
      </c>
      <c r="B32" s="65" t="s">
        <v>16</v>
      </c>
      <c r="C32" s="66">
        <v>0</v>
      </c>
      <c r="D32" s="66">
        <v>0</v>
      </c>
      <c r="E32" s="108">
        <f>E29+E31</f>
        <v>-699423</v>
      </c>
      <c r="F32" s="66">
        <f>F29+F31</f>
        <v>4847908</v>
      </c>
      <c r="G32" s="108">
        <f>G29+G31</f>
        <v>4148485</v>
      </c>
      <c r="H32" s="66">
        <f>H29+H31</f>
        <v>0</v>
      </c>
      <c r="I32" s="108">
        <f>I29+I31</f>
        <v>4148485</v>
      </c>
    </row>
    <row r="33" spans="1:9" ht="12.75">
      <c r="A33" s="67" t="s">
        <v>131</v>
      </c>
      <c r="B33" s="65" t="s">
        <v>17</v>
      </c>
      <c r="C33" s="66">
        <v>0</v>
      </c>
      <c r="D33" s="66">
        <v>0</v>
      </c>
      <c r="E33" s="66">
        <v>0</v>
      </c>
      <c r="F33" s="108">
        <v>0</v>
      </c>
      <c r="G33" s="108">
        <f>SUM(C33:F33)</f>
        <v>0</v>
      </c>
      <c r="H33" s="68">
        <v>0</v>
      </c>
      <c r="I33" s="108">
        <f>G33+H33</f>
        <v>0</v>
      </c>
    </row>
    <row r="34" spans="1:9" ht="12.75">
      <c r="A34" s="67" t="s">
        <v>132</v>
      </c>
      <c r="B34" s="65" t="s">
        <v>22</v>
      </c>
      <c r="C34" s="66">
        <v>0</v>
      </c>
      <c r="D34" s="66">
        <v>0</v>
      </c>
      <c r="E34" s="66">
        <v>0</v>
      </c>
      <c r="F34" s="69">
        <v>0</v>
      </c>
      <c r="G34" s="68">
        <f>SUM(C34:F34)</f>
        <v>0</v>
      </c>
      <c r="H34" s="69">
        <v>0</v>
      </c>
      <c r="I34" s="68">
        <f>G34+H34</f>
        <v>0</v>
      </c>
    </row>
    <row r="35" spans="1:9" ht="25.5">
      <c r="A35" s="67" t="s">
        <v>133</v>
      </c>
      <c r="B35" s="65" t="s">
        <v>28</v>
      </c>
      <c r="C35" s="66">
        <v>0</v>
      </c>
      <c r="D35" s="66">
        <v>0</v>
      </c>
      <c r="E35" s="66">
        <v>0</v>
      </c>
      <c r="F35" s="69">
        <v>0</v>
      </c>
      <c r="G35" s="68">
        <f>SUM(C35:F35)</f>
        <v>0</v>
      </c>
      <c r="H35" s="68">
        <v>0</v>
      </c>
      <c r="I35" s="68">
        <f>G35+H35</f>
        <v>0</v>
      </c>
    </row>
    <row r="36" spans="1:9" ht="25.5">
      <c r="A36" s="67" t="s">
        <v>289</v>
      </c>
      <c r="B36" s="65" t="s">
        <v>86</v>
      </c>
      <c r="C36" s="66">
        <f aca="true" t="shared" si="0" ref="C36:I36">C25+C32+C33+C34-C35</f>
        <v>16663996</v>
      </c>
      <c r="D36" s="66">
        <f t="shared" si="0"/>
        <v>1188176</v>
      </c>
      <c r="E36" s="66">
        <f t="shared" si="0"/>
        <v>25181284</v>
      </c>
      <c r="F36" s="66">
        <f t="shared" si="0"/>
        <v>23489252</v>
      </c>
      <c r="G36" s="66">
        <f t="shared" si="0"/>
        <v>66522708</v>
      </c>
      <c r="H36" s="66">
        <f t="shared" si="0"/>
        <v>0</v>
      </c>
      <c r="I36" s="66">
        <f t="shared" si="0"/>
        <v>66522708</v>
      </c>
    </row>
    <row r="37" spans="1:17" ht="12.75">
      <c r="A37" s="70"/>
      <c r="B37" s="145"/>
      <c r="C37" s="145"/>
      <c r="D37" s="145"/>
      <c r="E37" s="145"/>
      <c r="F37" s="145"/>
      <c r="G37" s="145"/>
      <c r="H37" s="145"/>
      <c r="I37" s="146"/>
      <c r="K37" s="54">
        <f>бб!C87-'ф4'!C36</f>
        <v>0</v>
      </c>
      <c r="L37" s="54">
        <f>бб!C88-'ф4'!D36</f>
        <v>0</v>
      </c>
      <c r="M37" s="89">
        <f>бб!C91-'ф4'!E36</f>
        <v>0</v>
      </c>
      <c r="N37" s="54">
        <f>бб!C92-'ф4'!F36</f>
        <v>0</v>
      </c>
      <c r="O37" s="54">
        <f>бб!C93-'ф4'!H36</f>
        <v>0</v>
      </c>
      <c r="P37" s="54">
        <f>бб!C94-'ф4'!I36</f>
        <v>0</v>
      </c>
      <c r="Q37" s="55"/>
    </row>
    <row r="38" spans="1:9" ht="12.75">
      <c r="A38" s="67" t="s">
        <v>186</v>
      </c>
      <c r="B38" s="65" t="s">
        <v>134</v>
      </c>
      <c r="C38" s="66">
        <f>C27+C34+C35+C36-C37</f>
        <v>16663996</v>
      </c>
      <c r="D38" s="66">
        <v>1188176</v>
      </c>
      <c r="E38" s="66">
        <v>27356702</v>
      </c>
      <c r="F38" s="66">
        <v>20822420</v>
      </c>
      <c r="G38" s="66">
        <f>SUM(C38:F38)</f>
        <v>66031294</v>
      </c>
      <c r="H38" s="66">
        <v>0</v>
      </c>
      <c r="I38" s="66">
        <f>G38+H38</f>
        <v>66031294</v>
      </c>
    </row>
    <row r="39" spans="1:9" ht="12.75">
      <c r="A39" s="67" t="s">
        <v>226</v>
      </c>
      <c r="B39" s="65" t="s">
        <v>135</v>
      </c>
      <c r="C39" s="66">
        <v>0</v>
      </c>
      <c r="D39" s="66">
        <v>0</v>
      </c>
      <c r="E39" s="66">
        <v>0</v>
      </c>
      <c r="F39" s="68">
        <v>0</v>
      </c>
      <c r="G39" s="68">
        <v>0</v>
      </c>
      <c r="H39" s="68">
        <v>0</v>
      </c>
      <c r="I39" s="68">
        <v>0</v>
      </c>
    </row>
    <row r="40" spans="1:9" ht="25.5">
      <c r="A40" s="67" t="s">
        <v>136</v>
      </c>
      <c r="B40" s="65" t="s">
        <v>137</v>
      </c>
      <c r="C40" s="66">
        <f>C38</f>
        <v>16663996</v>
      </c>
      <c r="D40" s="66">
        <f aca="true" t="shared" si="1" ref="D40:I40">D38</f>
        <v>1188176</v>
      </c>
      <c r="E40" s="66">
        <v>27356702</v>
      </c>
      <c r="F40" s="66">
        <v>20822420</v>
      </c>
      <c r="G40" s="66">
        <f t="shared" si="1"/>
        <v>66031294</v>
      </c>
      <c r="H40" s="66">
        <f t="shared" si="1"/>
        <v>0</v>
      </c>
      <c r="I40" s="66">
        <f t="shared" si="1"/>
        <v>66031294</v>
      </c>
    </row>
    <row r="41" spans="1:9" ht="25.5">
      <c r="A41" s="67" t="s">
        <v>126</v>
      </c>
      <c r="B41" s="65" t="s">
        <v>138</v>
      </c>
      <c r="C41" s="66">
        <v>0</v>
      </c>
      <c r="D41" s="66">
        <v>0</v>
      </c>
      <c r="E41" s="108">
        <v>-1196375</v>
      </c>
      <c r="F41" s="108">
        <f>-E41</f>
        <v>1196375</v>
      </c>
      <c r="G41" s="68">
        <v>0</v>
      </c>
      <c r="H41" s="68">
        <v>0</v>
      </c>
      <c r="I41" s="68">
        <v>0</v>
      </c>
    </row>
    <row r="42" spans="1:9" ht="12.75">
      <c r="A42" s="64" t="s">
        <v>181</v>
      </c>
      <c r="B42" s="65" t="s">
        <v>139</v>
      </c>
      <c r="C42" s="66">
        <v>0</v>
      </c>
      <c r="D42" s="66">
        <v>0</v>
      </c>
      <c r="E42" s="66">
        <v>0</v>
      </c>
      <c r="F42" s="66">
        <v>0</v>
      </c>
      <c r="G42" s="68">
        <v>0</v>
      </c>
      <c r="H42" s="68">
        <v>0</v>
      </c>
      <c r="I42" s="68">
        <v>0</v>
      </c>
    </row>
    <row r="43" spans="1:9" ht="25.5">
      <c r="A43" s="67" t="s">
        <v>127</v>
      </c>
      <c r="B43" s="65" t="s">
        <v>140</v>
      </c>
      <c r="C43" s="66">
        <v>0</v>
      </c>
      <c r="D43" s="66">
        <v>0</v>
      </c>
      <c r="E43" s="66">
        <v>0</v>
      </c>
      <c r="F43" s="68">
        <v>0</v>
      </c>
      <c r="G43" s="68">
        <v>0</v>
      </c>
      <c r="H43" s="68">
        <v>0</v>
      </c>
      <c r="I43" s="68">
        <v>0</v>
      </c>
    </row>
    <row r="44" spans="1:9" ht="25.5">
      <c r="A44" s="67" t="s">
        <v>277</v>
      </c>
      <c r="B44" s="65"/>
      <c r="C44" s="66">
        <v>0</v>
      </c>
      <c r="D44" s="66">
        <v>0</v>
      </c>
      <c r="E44" s="66"/>
      <c r="F44" s="108"/>
      <c r="G44" s="109">
        <f>SUM(F44)</f>
        <v>0</v>
      </c>
      <c r="H44" s="66">
        <v>0</v>
      </c>
      <c r="I44" s="117">
        <f>G44</f>
        <v>0</v>
      </c>
    </row>
    <row r="45" spans="1:9" ht="38.25">
      <c r="A45" s="67" t="s">
        <v>141</v>
      </c>
      <c r="B45" s="65" t="s">
        <v>142</v>
      </c>
      <c r="C45" s="66">
        <v>0</v>
      </c>
      <c r="D45" s="66">
        <v>0</v>
      </c>
      <c r="E45" s="108">
        <f>E41</f>
        <v>-1196375</v>
      </c>
      <c r="F45" s="66">
        <f>F41+F42</f>
        <v>1196375</v>
      </c>
      <c r="G45" s="68">
        <v>0</v>
      </c>
      <c r="H45" s="66">
        <v>0</v>
      </c>
      <c r="I45" s="68">
        <v>0</v>
      </c>
    </row>
    <row r="46" spans="1:9" ht="12.75">
      <c r="A46" s="67" t="s">
        <v>129</v>
      </c>
      <c r="B46" s="65" t="s">
        <v>143</v>
      </c>
      <c r="C46" s="66">
        <v>0</v>
      </c>
      <c r="D46" s="66">
        <v>0</v>
      </c>
      <c r="E46" s="66">
        <v>0</v>
      </c>
      <c r="F46" s="68">
        <f>'ф2'!F54</f>
        <v>288799</v>
      </c>
      <c r="G46" s="68">
        <f>SUM(C46:F46)</f>
        <v>288799</v>
      </c>
      <c r="H46" s="68">
        <v>0</v>
      </c>
      <c r="I46" s="68">
        <f>G46+H46</f>
        <v>288799</v>
      </c>
    </row>
    <row r="47" spans="1:9" ht="25.5">
      <c r="A47" s="67" t="s">
        <v>144</v>
      </c>
      <c r="B47" s="65" t="s">
        <v>145</v>
      </c>
      <c r="C47" s="66">
        <v>0</v>
      </c>
      <c r="D47" s="66">
        <v>0</v>
      </c>
      <c r="E47" s="108">
        <f>E45+E46</f>
        <v>-1196375</v>
      </c>
      <c r="F47" s="66">
        <f>F45+F46+F44</f>
        <v>1485174</v>
      </c>
      <c r="G47" s="66">
        <f>G45+G46+G44</f>
        <v>288799</v>
      </c>
      <c r="H47" s="66">
        <f>H45+H46</f>
        <v>0</v>
      </c>
      <c r="I47" s="66">
        <f>I45+I46+I44</f>
        <v>288799</v>
      </c>
    </row>
    <row r="48" spans="1:9" ht="12.75">
      <c r="A48" s="67" t="s">
        <v>131</v>
      </c>
      <c r="B48" s="65" t="s">
        <v>146</v>
      </c>
      <c r="C48" s="66">
        <v>0</v>
      </c>
      <c r="D48" s="66">
        <v>0</v>
      </c>
      <c r="E48" s="66">
        <v>0</v>
      </c>
      <c r="F48" s="108">
        <v>-1564185</v>
      </c>
      <c r="G48" s="108">
        <f>SUM(C48:F48)</f>
        <v>-1564185</v>
      </c>
      <c r="H48" s="68">
        <v>0</v>
      </c>
      <c r="I48" s="117">
        <f>G48+H48</f>
        <v>-1564185</v>
      </c>
    </row>
    <row r="49" spans="1:9" ht="12.75">
      <c r="A49" s="67" t="s">
        <v>132</v>
      </c>
      <c r="B49" s="65" t="s">
        <v>147</v>
      </c>
      <c r="C49" s="66">
        <v>0</v>
      </c>
      <c r="D49" s="66">
        <v>0</v>
      </c>
      <c r="E49" s="66">
        <v>0</v>
      </c>
      <c r="F49" s="69">
        <v>0</v>
      </c>
      <c r="G49" s="68">
        <f>SUM(C49:F49)</f>
        <v>0</v>
      </c>
      <c r="H49" s="69">
        <v>0</v>
      </c>
      <c r="I49" s="68">
        <f>G49+H49</f>
        <v>0</v>
      </c>
    </row>
    <row r="50" spans="1:9" ht="25.5">
      <c r="A50" s="67" t="s">
        <v>133</v>
      </c>
      <c r="B50" s="65" t="s">
        <v>148</v>
      </c>
      <c r="C50" s="66">
        <v>0</v>
      </c>
      <c r="D50" s="66">
        <v>0</v>
      </c>
      <c r="E50" s="66">
        <v>0</v>
      </c>
      <c r="F50" s="69">
        <v>0</v>
      </c>
      <c r="G50" s="68">
        <f>SUM(C50:F50)</f>
        <v>0</v>
      </c>
      <c r="H50" s="68">
        <v>0</v>
      </c>
      <c r="I50" s="68">
        <f>G50+H50</f>
        <v>0</v>
      </c>
    </row>
    <row r="51" spans="1:16" ht="25.5">
      <c r="A51" s="67" t="s">
        <v>290</v>
      </c>
      <c r="B51" s="65" t="s">
        <v>149</v>
      </c>
      <c r="C51" s="66">
        <f aca="true" t="shared" si="2" ref="C51:I51">C40+C47+C48+C49-C50</f>
        <v>16663996</v>
      </c>
      <c r="D51" s="66">
        <f t="shared" si="2"/>
        <v>1188176</v>
      </c>
      <c r="E51" s="66">
        <f t="shared" si="2"/>
        <v>26160327</v>
      </c>
      <c r="F51" s="66">
        <f>F40+F47+F48+F49-F50</f>
        <v>20743409</v>
      </c>
      <c r="G51" s="66">
        <f t="shared" si="2"/>
        <v>64755908</v>
      </c>
      <c r="H51" s="66">
        <f t="shared" si="2"/>
        <v>0</v>
      </c>
      <c r="I51" s="66">
        <f t="shared" si="2"/>
        <v>64755908</v>
      </c>
      <c r="K51" s="56"/>
      <c r="L51" s="56"/>
      <c r="M51" s="56"/>
      <c r="N51" s="56"/>
      <c r="O51" s="56"/>
      <c r="P51" s="56">
        <f>бб!D94-'ф4'!I51</f>
        <v>-2381685</v>
      </c>
    </row>
    <row r="52" spans="1:15" ht="12.75">
      <c r="A52" s="74"/>
      <c r="B52" s="78"/>
      <c r="C52" s="78"/>
      <c r="D52" s="78"/>
      <c r="E52" s="78"/>
      <c r="F52" s="78"/>
      <c r="G52" s="78"/>
      <c r="H52" s="78"/>
      <c r="I52" s="78"/>
      <c r="K52" s="56"/>
      <c r="L52" s="56"/>
      <c r="M52" s="56"/>
      <c r="N52" s="56"/>
      <c r="O52" s="56"/>
    </row>
    <row r="53" spans="1:9" ht="12.75">
      <c r="A53" s="74" t="str">
        <f>бб!A102</f>
        <v>Генеральный директор</v>
      </c>
      <c r="B53" s="73"/>
      <c r="C53" s="73"/>
      <c r="D53" s="78"/>
      <c r="E53" s="78"/>
      <c r="F53" s="78"/>
      <c r="G53" s="78"/>
      <c r="H53" s="75" t="str">
        <f>бб!D102</f>
        <v>О.В.Перфилов</v>
      </c>
      <c r="I53" s="78"/>
    </row>
    <row r="54" spans="1:9" ht="12.75">
      <c r="A54" s="74"/>
      <c r="B54" s="73"/>
      <c r="C54" s="73"/>
      <c r="D54" s="75"/>
      <c r="E54" s="144"/>
      <c r="F54" s="144"/>
      <c r="G54" s="78"/>
      <c r="H54" s="78"/>
      <c r="I54" s="78"/>
    </row>
    <row r="55" spans="1:9" ht="12.75">
      <c r="A55" s="74"/>
      <c r="B55" s="73"/>
      <c r="C55" s="73"/>
      <c r="D55" s="75"/>
      <c r="E55" s="78"/>
      <c r="F55" s="78"/>
      <c r="G55" s="78"/>
      <c r="H55" s="78"/>
      <c r="I55" s="78"/>
    </row>
    <row r="56" spans="1:9" ht="12.75">
      <c r="A56" s="74" t="str">
        <f>бб!A105</f>
        <v>Главный бухгалтер                                              </v>
      </c>
      <c r="B56" s="73"/>
      <c r="C56" s="73"/>
      <c r="D56" s="78"/>
      <c r="E56" s="74"/>
      <c r="F56" s="74"/>
      <c r="G56" s="78"/>
      <c r="H56" s="75" t="str">
        <f>бб!D105</f>
        <v>С.Н.Беликова</v>
      </c>
      <c r="I56" s="78"/>
    </row>
    <row r="57" spans="1:9" ht="12.7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12.75">
      <c r="A58" s="71" t="s">
        <v>119</v>
      </c>
      <c r="B58" s="78"/>
      <c r="C58" s="78"/>
      <c r="D58" s="78"/>
      <c r="E58" s="78"/>
      <c r="F58" s="78"/>
      <c r="G58" s="78"/>
      <c r="H58" s="78"/>
      <c r="I58" s="78"/>
    </row>
    <row r="59" spans="1:9" ht="12.7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12.75">
      <c r="A60" s="78"/>
      <c r="B60" s="78"/>
      <c r="C60" s="78"/>
      <c r="D60" s="78"/>
      <c r="E60" s="78"/>
      <c r="F60" s="78"/>
      <c r="G60" s="78"/>
      <c r="H60" s="78"/>
      <c r="I60" s="78"/>
    </row>
  </sheetData>
  <sheetProtection/>
  <mergeCells count="13">
    <mergeCell ref="B20:B21"/>
    <mergeCell ref="H20:H21"/>
    <mergeCell ref="I20:I21"/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Веренич Е.Б.</cp:lastModifiedBy>
  <cp:lastPrinted>2016-11-01T05:06:33Z</cp:lastPrinted>
  <dcterms:created xsi:type="dcterms:W3CDTF">2007-05-04T07:43:23Z</dcterms:created>
  <dcterms:modified xsi:type="dcterms:W3CDTF">2016-11-01T05:11:07Z</dcterms:modified>
  <cp:category/>
  <cp:version/>
  <cp:contentType/>
  <cp:contentStatus/>
</cp:coreProperties>
</file>