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binov.PHT\Downloads\"/>
    </mc:Choice>
  </mc:AlternateContent>
  <bookViews>
    <workbookView xWindow="0" yWindow="0" windowWidth="28800" windowHeight="12315" activeTab="2"/>
  </bookViews>
  <sheets>
    <sheet name="Баланс" sheetId="1" r:id="rId1"/>
    <sheet name="ОПиУ" sheetId="3" r:id="rId2"/>
    <sheet name="ОДДС " sheetId="4" r:id="rId3"/>
    <sheet name="ОИК" sheetId="2" r:id="rId4"/>
  </sheets>
  <definedNames>
    <definedName name="OLE_LINK1" localSheetId="0">Баланс!$A$14</definedName>
    <definedName name="_xlnm.Print_Titles" localSheetId="0">Баланс!$6:$6</definedName>
    <definedName name="_xlnm.Print_Titles" localSheetId="2">'ОДДС '!$6:$6</definedName>
    <definedName name="_xlnm.Print_Titles" localSheetId="3">ОИК!$6:$6</definedName>
    <definedName name="_xlnm.Print_Titles" localSheetId="1">ОПиУ!$6:$6</definedName>
    <definedName name="_xlnm.Print_Area" localSheetId="3">ОИК!$A$1:$E$38</definedName>
  </definedNames>
  <calcPr calcId="152511" refMode="R1C1"/>
</workbook>
</file>

<file path=xl/calcChain.xml><?xml version="1.0" encoding="utf-8"?>
<calcChain xmlns="http://schemas.openxmlformats.org/spreadsheetml/2006/main">
  <c r="C48" i="4" l="1"/>
  <c r="B48" i="4"/>
  <c r="E16" i="2" l="1"/>
  <c r="E12" i="2"/>
  <c r="D12" i="2"/>
  <c r="D8" i="2"/>
  <c r="C52" i="4"/>
  <c r="C13" i="4"/>
  <c r="B52" i="4"/>
  <c r="B13" i="4"/>
  <c r="D47" i="1" l="1"/>
  <c r="C47" i="1"/>
  <c r="D46" i="1" l="1"/>
  <c r="D44" i="1"/>
  <c r="D45" i="1"/>
  <c r="C45" i="1"/>
  <c r="C46" i="1"/>
  <c r="C44" i="1"/>
  <c r="B42" i="4" l="1"/>
  <c r="C9" i="4" l="1"/>
  <c r="C6" i="1" l="1"/>
  <c r="E9" i="2" l="1"/>
  <c r="E8" i="2"/>
  <c r="D10" i="2"/>
  <c r="D16" i="2" s="1"/>
  <c r="E7" i="2"/>
  <c r="E10" i="2" l="1"/>
  <c r="D37" i="1"/>
  <c r="D31" i="1"/>
  <c r="D25" i="1"/>
  <c r="D24" i="1"/>
  <c r="D15" i="1"/>
  <c r="C37" i="1"/>
  <c r="A4" i="3"/>
  <c r="D10" i="3" l="1"/>
  <c r="C10" i="3"/>
  <c r="C21" i="4" l="1"/>
  <c r="B16" i="2" l="1"/>
  <c r="B9" i="4"/>
  <c r="C42" i="4"/>
  <c r="C36" i="4"/>
  <c r="C29" i="4"/>
  <c r="C33" i="4" s="1"/>
  <c r="D14" i="3" l="1"/>
  <c r="D20" i="3" s="1"/>
  <c r="D23" i="3" s="1"/>
  <c r="C14" i="3"/>
  <c r="C20" i="3" s="1"/>
  <c r="C23" i="3" s="1"/>
  <c r="C24" i="1" l="1"/>
  <c r="B36" i="4" l="1"/>
  <c r="B29" i="4"/>
  <c r="B33" i="4" s="1"/>
  <c r="C53" i="4"/>
  <c r="A1" i="2"/>
  <c r="A1" i="4"/>
  <c r="B21" i="4" l="1"/>
  <c r="C15" i="1" l="1"/>
  <c r="C25" i="1" s="1"/>
  <c r="A4" i="4"/>
  <c r="A4" i="2"/>
  <c r="C31" i="1"/>
  <c r="E17" i="2" l="1"/>
  <c r="D24" i="3" l="1"/>
  <c r="D27" i="3" s="1"/>
  <c r="C24" i="3"/>
  <c r="C27" i="3" s="1"/>
  <c r="E14" i="2" l="1"/>
</calcChain>
</file>

<file path=xl/sharedStrings.xml><?xml version="1.0" encoding="utf-8"?>
<sst xmlns="http://schemas.openxmlformats.org/spreadsheetml/2006/main" count="151" uniqueCount="111">
  <si>
    <t>Долгосрочные активы</t>
  </si>
  <si>
    <t>Основные средства</t>
  </si>
  <si>
    <t>Нематериальные активы</t>
  </si>
  <si>
    <t>Торговая дебиторская задолженность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</si>
  <si>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</si>
  <si>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</si>
  <si>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</si>
  <si>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</si>
  <si>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</si>
  <si>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</si>
  <si>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</si>
  <si>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</si>
  <si>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</si>
  <si>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</si>
  <si>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</si>
  <si>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</si>
  <si>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</si>
  <si>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</si>
  <si>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</si>
  <si>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</si>
  <si>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</si>
  <si>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</si>
  <si>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</si>
  <si>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</si>
  <si>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Прочие долгосрочные обязательства</t>
  </si>
  <si>
    <t>Текущие обязательства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</si>
  <si>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</si>
  <si>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</si>
  <si>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</si>
  <si>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</si>
  <si>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</si>
  <si>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Финансовые доходы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</si>
  <si>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</si>
  <si>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</si>
  <si>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</si>
  <si>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</si>
  <si>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</si>
  <si>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</si>
  <si>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</si>
  <si>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</si>
  <si>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______________</t>
  </si>
  <si>
    <t>Генеральный директор</t>
  </si>
  <si>
    <t>Главный бухгалтер</t>
  </si>
  <si>
    <t>________________</t>
  </si>
  <si>
    <t>Прочие долгосрочные активы</t>
  </si>
  <si>
    <t>ОТЧЕТ О ФИНАНСОВОМ  ПОЛОЖЕНИИ</t>
  </si>
  <si>
    <t>ОТЧЕТ О СОВОКУПНОМ  ДОХОДЕ</t>
  </si>
  <si>
    <t>ОТЧЕТ О ДВИЖЕНИИ ДЕНЕЖНЫХ  СРЕДСТВ</t>
  </si>
  <si>
    <t xml:space="preserve">АО "Phystech II" </t>
  </si>
  <si>
    <t>Дарибеков А.М.</t>
  </si>
  <si>
    <t>Муршудова М.М.</t>
  </si>
  <si>
    <t>Текущие налоговые активы</t>
  </si>
  <si>
    <t>Займы</t>
  </si>
  <si>
    <t>Вознаграждения по займам</t>
  </si>
  <si>
    <t>Отложенные налоговые обязательства</t>
  </si>
  <si>
    <t>Прочие доходы</t>
  </si>
  <si>
    <t>Прочие расходы</t>
  </si>
  <si>
    <t xml:space="preserve">Финансовые расходы </t>
  </si>
  <si>
    <t>Списание ОС за счет резерва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</si>
  <si>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</si>
  <si>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</si>
  <si>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</si>
  <si>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</si>
  <si>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 xml:space="preserve">Прочие поступления 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</si>
  <si>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</si>
  <si>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</si>
  <si>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</si>
  <si>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</si>
  <si>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</si>
  <si>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</si>
  <si>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</si>
  <si>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</si>
  <si>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</si>
  <si>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</si>
  <si>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</si>
  <si>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</si>
  <si>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</si>
  <si>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взнос в уставной капитал</t>
  </si>
  <si>
    <t>получение займов</t>
  </si>
  <si>
    <t>получение вознаграждения</t>
  </si>
  <si>
    <t>Прочие поступления</t>
  </si>
  <si>
    <t>погашение займов</t>
  </si>
  <si>
    <t>выплата вознаграждения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</si>
  <si>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</si>
  <si>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</si>
  <si>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</si>
  <si>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</si>
  <si>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</si>
  <si>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Приобретение других долгосрочных активов</t>
  </si>
  <si>
    <t>Резервный капитал</t>
  </si>
  <si>
    <t>Прочие налоги к уплате</t>
  </si>
  <si>
    <t>Прочие текущие обязательства</t>
  </si>
  <si>
    <t>Авансы полученные</t>
  </si>
  <si>
    <t>Операционный убыток</t>
  </si>
  <si>
    <t>НДС к возмещению</t>
  </si>
  <si>
    <t>Убыток за период</t>
  </si>
  <si>
    <t>Признание дисконта по займу</t>
  </si>
  <si>
    <t>31 декабря 2021 г.</t>
  </si>
  <si>
    <t>За январь - сентябрь 2022 года</t>
  </si>
  <si>
    <t xml:space="preserve">Промежуточная сокращенная финансовая отчетеность </t>
  </si>
  <si>
    <t>За девять месяцев, закончившихся</t>
  </si>
  <si>
    <t>30 сентября 2022г.</t>
  </si>
  <si>
    <t>30 сентября 2021г.</t>
  </si>
  <si>
    <t>Положительная курсовая разница, нетто</t>
  </si>
  <si>
    <t>30 сентябрь 2021г.</t>
  </si>
  <si>
    <t>приобретение основных средств и нематериальных активов</t>
  </si>
  <si>
    <t>На 1 января 2022 года (аудировано)</t>
  </si>
  <si>
    <t>Чистая прибыль за 9-месяцев</t>
  </si>
  <si>
    <t>На 30 сентября 2021 года (не аудировано)</t>
  </si>
  <si>
    <t>На 30 сентября 2022 года</t>
  </si>
  <si>
    <t>На 01 января  2021 года (аудировано)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</si>
</sst>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_-* #,##0.000\ _₽_-;\-* #,##0.000\ _₽_-;_-* &quot;-&quot;\ _₽_-;_-@_-"/>
  </numFmts>
  <fonts count="1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rgb="FFFF000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color indexed="23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8" fillId="0" borderId="0"/>
    <xf numFmtId="170" fontId="9" fillId="0" borderId="0"/>
    <xf numFmtId="170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6" fontId="16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1" fontId="20" fillId="8" borderId="0" applyNumberFormat="0" applyBorder="0" applyAlignment="0" applyProtection="0"/>
    <xf numFmtId="0" fontId="19" fillId="3" borderId="0" applyNumberFormat="0" applyBorder="0" applyAlignment="0" applyProtection="0"/>
    <xf numFmtId="171" fontId="20" fillId="9" borderId="0" applyNumberFormat="0" applyBorder="0" applyAlignment="0" applyProtection="0"/>
    <xf numFmtId="0" fontId="19" fillId="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1" borderId="0" applyNumberFormat="0" applyBorder="0" applyAlignment="0" applyProtection="0"/>
    <xf numFmtId="0" fontId="19" fillId="6" borderId="0" applyNumberFormat="0" applyBorder="0" applyAlignment="0" applyProtection="0"/>
    <xf numFmtId="171" fontId="20" fillId="6" borderId="0" applyNumberFormat="0" applyBorder="0" applyAlignment="0" applyProtection="0"/>
    <xf numFmtId="0" fontId="19" fillId="7" borderId="0" applyNumberFormat="0" applyBorder="0" applyAlignment="0" applyProtection="0"/>
    <xf numFmtId="171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9" borderId="0" applyNumberFormat="0" applyBorder="0" applyAlignment="0" applyProtection="0"/>
    <xf numFmtId="171" fontId="20" fillId="15" borderId="0" applyNumberFormat="0" applyBorder="0" applyAlignment="0" applyProtection="0"/>
    <xf numFmtId="0" fontId="19" fillId="14" borderId="0" applyNumberFormat="0" applyBorder="0" applyAlignment="0" applyProtection="0"/>
    <xf numFmtId="171" fontId="20" fillId="10" borderId="0" applyNumberFormat="0" applyBorder="0" applyAlignment="0" applyProtection="0"/>
    <xf numFmtId="0" fontId="19" fillId="5" borderId="0" applyNumberFormat="0" applyBorder="0" applyAlignment="0" applyProtection="0"/>
    <xf numFmtId="171" fontId="20" fillId="16" borderId="0" applyNumberFormat="0" applyBorder="0" applyAlignment="0" applyProtection="0"/>
    <xf numFmtId="0" fontId="19" fillId="13" borderId="0" applyNumberFormat="0" applyBorder="0" applyAlignment="0" applyProtection="0"/>
    <xf numFmtId="171" fontId="20" fillId="6" borderId="0" applyNumberFormat="0" applyBorder="0" applyAlignment="0" applyProtection="0"/>
    <xf numFmtId="0" fontId="19" fillId="10" borderId="0" applyNumberFormat="0" applyBorder="0" applyAlignment="0" applyProtection="0"/>
    <xf numFmtId="171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1" fontId="23" fillId="6" borderId="0" applyNumberFormat="0" applyBorder="0" applyAlignment="0" applyProtection="0"/>
    <xf numFmtId="0" fontId="22" fillId="9" borderId="0" applyNumberFormat="0" applyBorder="0" applyAlignment="0" applyProtection="0"/>
    <xf numFmtId="171" fontId="23" fillId="15" borderId="0" applyNumberFormat="0" applyBorder="0" applyAlignment="0" applyProtection="0"/>
    <xf numFmtId="0" fontId="22" fillId="14" borderId="0" applyNumberFormat="0" applyBorder="0" applyAlignment="0" applyProtection="0"/>
    <xf numFmtId="171" fontId="23" fillId="10" borderId="0" applyNumberFormat="0" applyBorder="0" applyAlignment="0" applyProtection="0"/>
    <xf numFmtId="0" fontId="22" fillId="19" borderId="0" applyNumberFormat="0" applyBorder="0" applyAlignment="0" applyProtection="0"/>
    <xf numFmtId="171" fontId="23" fillId="21" borderId="0" applyNumberFormat="0" applyBorder="0" applyAlignment="0" applyProtection="0"/>
    <xf numFmtId="0" fontId="22" fillId="20" borderId="0" applyNumberFormat="0" applyBorder="0" applyAlignment="0" applyProtection="0"/>
    <xf numFmtId="171" fontId="23" fillId="6" borderId="0" applyNumberFormat="0" applyBorder="0" applyAlignment="0" applyProtection="0"/>
    <xf numFmtId="0" fontId="22" fillId="8" borderId="0" applyNumberFormat="0" applyBorder="0" applyAlignment="0" applyProtection="0"/>
    <xf numFmtId="171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1" fontId="26" fillId="0" borderId="0" applyFill="0" applyBorder="0" applyAlignment="0"/>
    <xf numFmtId="172" fontId="11" fillId="0" borderId="0" applyFill="0" applyBorder="0" applyAlignment="0"/>
    <xf numFmtId="173" fontId="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28" fillId="26" borderId="2" applyNumberFormat="0" applyAlignment="0" applyProtection="0"/>
    <xf numFmtId="178" fontId="12" fillId="27" borderId="3">
      <alignment vertical="center"/>
    </xf>
    <xf numFmtId="0" fontId="29" fillId="28" borderId="4" applyNumberFormat="0" applyAlignment="0" applyProtection="0"/>
    <xf numFmtId="165" fontId="30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2" fontId="11" fillId="0" borderId="0" applyFont="0" applyFill="0" applyBorder="0" applyAlignment="0" applyProtection="0"/>
    <xf numFmtId="173" fontId="7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2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70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3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1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3" fontId="7" fillId="30" borderId="0" applyFont="0" applyBorder="0" applyAlignment="0">
      <protection locked="0"/>
    </xf>
    <xf numFmtId="38" fontId="7" fillId="30" borderId="0">
      <protection locked="0"/>
    </xf>
    <xf numFmtId="184" fontId="7" fillId="30" borderId="0" applyFont="0" applyBorder="0" applyAlignment="0">
      <protection locked="0"/>
    </xf>
    <xf numFmtId="10" fontId="7" fillId="30" borderId="0">
      <protection locked="0"/>
    </xf>
    <xf numFmtId="185" fontId="47" fillId="30" borderId="0" applyNumberFormat="0" applyBorder="0" applyAlignment="0">
      <protection locked="0"/>
    </xf>
    <xf numFmtId="178" fontId="12" fillId="34" borderId="7" applyBorder="0">
      <alignment horizontal="center" vertical="center"/>
      <protection locked="0"/>
    </xf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48" fillId="0" borderId="14" applyNumberFormat="0" applyFill="0" applyAlignment="0" applyProtection="0"/>
    <xf numFmtId="186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7" fontId="1" fillId="0" borderId="0"/>
    <xf numFmtId="38" fontId="7" fillId="0" borderId="0" applyFont="0" applyFill="0" applyBorder="0" applyAlignment="0"/>
    <xf numFmtId="185" fontId="1" fillId="0" borderId="0" applyFont="0" applyFill="0" applyBorder="0" applyAlignment="0"/>
    <xf numFmtId="40" fontId="7" fillId="0" borderId="0" applyFont="0" applyFill="0" applyBorder="0" applyAlignment="0"/>
    <xf numFmtId="188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1" fontId="50" fillId="0" borderId="0"/>
    <xf numFmtId="185" fontId="32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90" fontId="1" fillId="29" borderId="0"/>
    <xf numFmtId="191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7" fontId="7" fillId="0" borderId="0"/>
    <xf numFmtId="14" fontId="24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84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1" fillId="0" borderId="0"/>
    <xf numFmtId="197" fontId="11" fillId="0" borderId="0"/>
    <xf numFmtId="176" fontId="11" fillId="0" borderId="0" applyFill="0" applyBorder="0" applyAlignment="0"/>
    <xf numFmtId="172" fontId="11" fillId="0" borderId="0" applyFill="0" applyBorder="0" applyAlignment="0"/>
    <xf numFmtId="176" fontId="11" fillId="0" borderId="0" applyFill="0" applyBorder="0" applyAlignment="0"/>
    <xf numFmtId="177" fontId="11" fillId="0" borderId="0" applyFill="0" applyBorder="0" applyAlignment="0"/>
    <xf numFmtId="172" fontId="11" fillId="0" borderId="0" applyFill="0" applyBorder="0" applyAlignment="0"/>
    <xf numFmtId="0" fontId="54" fillId="0" borderId="0" applyNumberFormat="0">
      <alignment horizontal="left"/>
    </xf>
    <xf numFmtId="185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8" fontId="64" fillId="0" borderId="7">
      <alignment horizontal="left" vertical="center"/>
      <protection locked="0"/>
    </xf>
    <xf numFmtId="185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5" fontId="1" fillId="47" borderId="0" applyNumberFormat="0" applyFont="0" applyBorder="0" applyAlignment="0" applyProtection="0"/>
    <xf numFmtId="49" fontId="26" fillId="0" borderId="0" applyFill="0" applyBorder="0" applyAlignment="0"/>
    <xf numFmtId="199" fontId="27" fillId="0" borderId="0" applyFill="0" applyBorder="0" applyAlignment="0"/>
    <xf numFmtId="200" fontId="27" fillId="0" borderId="0" applyFill="0" applyBorder="0" applyAlignment="0"/>
    <xf numFmtId="201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5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1" fontId="23" fillId="54" borderId="0" applyNumberFormat="0" applyBorder="0" applyAlignment="0" applyProtection="0"/>
    <xf numFmtId="0" fontId="22" fillId="23" borderId="0" applyNumberFormat="0" applyBorder="0" applyAlignment="0" applyProtection="0"/>
    <xf numFmtId="171" fontId="23" fillId="15" borderId="0" applyNumberFormat="0" applyBorder="0" applyAlignment="0" applyProtection="0"/>
    <xf numFmtId="0" fontId="22" fillId="24" borderId="0" applyNumberFormat="0" applyBorder="0" applyAlignment="0" applyProtection="0"/>
    <xf numFmtId="171" fontId="23" fillId="55" borderId="0" applyNumberFormat="0" applyBorder="0" applyAlignment="0" applyProtection="0"/>
    <xf numFmtId="0" fontId="22" fillId="19" borderId="0" applyNumberFormat="0" applyBorder="0" applyAlignment="0" applyProtection="0"/>
    <xf numFmtId="171" fontId="23" fillId="35" borderId="0" applyNumberFormat="0" applyBorder="0" applyAlignment="0" applyProtection="0"/>
    <xf numFmtId="0" fontId="22" fillId="20" borderId="0" applyNumberFormat="0" applyBorder="0" applyAlignment="0" applyProtection="0"/>
    <xf numFmtId="171" fontId="23" fillId="54" borderId="0" applyNumberFormat="0" applyBorder="0" applyAlignment="0" applyProtection="0"/>
    <xf numFmtId="0" fontId="22" fillId="25" borderId="0" applyNumberFormat="0" applyBorder="0" applyAlignment="0" applyProtection="0"/>
    <xf numFmtId="171" fontId="23" fillId="15" borderId="0" applyNumberFormat="0" applyBorder="0" applyAlignment="0" applyProtection="0"/>
    <xf numFmtId="202" fontId="12" fillId="0" borderId="19">
      <protection locked="0"/>
    </xf>
    <xf numFmtId="0" fontId="72" fillId="7" borderId="2" applyNumberFormat="0" applyAlignment="0" applyProtection="0"/>
    <xf numFmtId="171" fontId="73" fillId="9" borderId="15" applyNumberFormat="0" applyAlignment="0" applyProtection="0"/>
    <xf numFmtId="0" fontId="74" fillId="26" borderId="16" applyNumberFormat="0" applyAlignment="0" applyProtection="0"/>
    <xf numFmtId="171" fontId="75" fillId="11" borderId="20" applyNumberFormat="0" applyAlignment="0" applyProtection="0"/>
    <xf numFmtId="0" fontId="76" fillId="26" borderId="2" applyNumberFormat="0" applyAlignment="0" applyProtection="0"/>
    <xf numFmtId="171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9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0" fontId="81" fillId="0" borderId="11" applyNumberFormat="0" applyFill="0" applyAlignment="0" applyProtection="0"/>
    <xf numFmtId="171" fontId="82" fillId="0" borderId="21" applyNumberFormat="0" applyFill="0" applyAlignment="0" applyProtection="0"/>
    <xf numFmtId="0" fontId="83" fillId="0" borderId="12" applyNumberFormat="0" applyFill="0" applyAlignment="0" applyProtection="0"/>
    <xf numFmtId="171" fontId="84" fillId="0" borderId="22" applyNumberFormat="0" applyFill="0" applyAlignment="0" applyProtection="0"/>
    <xf numFmtId="0" fontId="85" fillId="0" borderId="13" applyNumberFormat="0" applyFill="0" applyAlignment="0" applyProtection="0"/>
    <xf numFmtId="171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202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1" fontId="75" fillId="0" borderId="24" applyNumberFormat="0" applyFill="0" applyAlignment="0" applyProtection="0"/>
    <xf numFmtId="0" fontId="1" fillId="0" borderId="0"/>
    <xf numFmtId="178" fontId="5" fillId="0" borderId="0"/>
    <xf numFmtId="0" fontId="89" fillId="28" borderId="4" applyNumberFormat="0" applyAlignment="0" applyProtection="0"/>
    <xf numFmtId="171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1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80" fontId="106" fillId="0" borderId="0"/>
    <xf numFmtId="2" fontId="7" fillId="0" borderId="0"/>
    <xf numFmtId="0" fontId="106" fillId="0" borderId="0"/>
    <xf numFmtId="171" fontId="106" fillId="0" borderId="0"/>
    <xf numFmtId="0" fontId="106" fillId="0" borderId="0"/>
    <xf numFmtId="170" fontId="106" fillId="0" borderId="0"/>
    <xf numFmtId="0" fontId="106" fillId="0" borderId="0"/>
    <xf numFmtId="171" fontId="13" fillId="0" borderId="0"/>
    <xf numFmtId="170" fontId="107" fillId="0" borderId="0"/>
    <xf numFmtId="178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70" fontId="10" fillId="0" borderId="0"/>
    <xf numFmtId="0" fontId="1" fillId="0" borderId="0"/>
    <xf numFmtId="0" fontId="1" fillId="0" borderId="0">
      <alignment horizontal="left"/>
    </xf>
    <xf numFmtId="171" fontId="105" fillId="0" borderId="0"/>
    <xf numFmtId="171" fontId="105" fillId="0" borderId="0"/>
    <xf numFmtId="171" fontId="105" fillId="0" borderId="0"/>
    <xf numFmtId="171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8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8" fontId="1" fillId="0" borderId="0"/>
    <xf numFmtId="0" fontId="7" fillId="0" borderId="0"/>
    <xf numFmtId="0" fontId="7" fillId="0" borderId="0"/>
    <xf numFmtId="0" fontId="7" fillId="0" borderId="0"/>
    <xf numFmtId="178" fontId="105" fillId="0" borderId="0"/>
    <xf numFmtId="0" fontId="1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178" fontId="105" fillId="0" borderId="0"/>
    <xf numFmtId="0" fontId="7" fillId="0" borderId="0"/>
    <xf numFmtId="0" fontId="1" fillId="0" borderId="0"/>
    <xf numFmtId="0" fontId="1" fillId="0" borderId="0"/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0" fillId="0" borderId="0"/>
    <xf numFmtId="170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70" fontId="7" fillId="0" borderId="0"/>
    <xf numFmtId="0" fontId="10" fillId="0" borderId="0"/>
    <xf numFmtId="0" fontId="109" fillId="0" borderId="0"/>
    <xf numFmtId="171" fontId="109" fillId="0" borderId="0"/>
    <xf numFmtId="170" fontId="109" fillId="0" borderId="0"/>
    <xf numFmtId="170" fontId="60" fillId="0" borderId="0">
      <alignment vertical="top"/>
    </xf>
    <xf numFmtId="0" fontId="95" fillId="3" borderId="0" applyNumberFormat="0" applyBorder="0" applyAlignment="0" applyProtection="0"/>
    <xf numFmtId="171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1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1" fontId="100" fillId="0" borderId="26" applyNumberFormat="0" applyFill="0" applyAlignment="0" applyProtection="0"/>
    <xf numFmtId="0" fontId="11" fillId="0" borderId="0"/>
    <xf numFmtId="171" fontId="11" fillId="0" borderId="0"/>
    <xf numFmtId="171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1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5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2" fillId="4" borderId="0" applyNumberFormat="0" applyBorder="0" applyAlignment="0" applyProtection="0"/>
    <xf numFmtId="171" fontId="103" fillId="10" borderId="0" applyNumberFormat="0" applyBorder="0" applyAlignment="0" applyProtection="0"/>
    <xf numFmtId="4" fontId="1" fillId="0" borderId="7"/>
    <xf numFmtId="166" fontId="16" fillId="0" borderId="0">
      <protection locked="0"/>
    </xf>
  </cellStyleXfs>
  <cellXfs count="139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7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3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4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164" fontId="114" fillId="0" borderId="0" xfId="0" applyNumberFormat="1" applyFont="1" applyFill="1" applyAlignment="1">
      <alignment horizontal="right" wrapText="1"/>
    </xf>
    <xf numFmtId="164" fontId="111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9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115" fillId="0" borderId="0" xfId="0" applyNumberFormat="1" applyFont="1" applyFill="1" applyAlignment="1">
      <alignment horizontal="right" wrapText="1"/>
    </xf>
    <xf numFmtId="164" fontId="115" fillId="0" borderId="0" xfId="0" applyNumberFormat="1" applyFont="1" applyFill="1" applyBorder="1" applyAlignment="1">
      <alignment horizontal="right" wrapText="1"/>
    </xf>
    <xf numFmtId="164" fontId="111" fillId="0" borderId="0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110" fillId="0" borderId="27" xfId="0" applyNumberFormat="1" applyFont="1" applyFill="1" applyBorder="1" applyAlignment="1">
      <alignment horizontal="right" wrapText="1"/>
    </xf>
    <xf numFmtId="164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3" fillId="0" borderId="0" xfId="0" applyFont="1" applyFill="1" applyBorder="1" applyAlignment="1"/>
    <xf numFmtId="0" fontId="116" fillId="0" borderId="0" xfId="0" applyFont="1" applyFill="1" applyBorder="1" applyAlignment="1">
      <alignment wrapText="1"/>
    </xf>
    <xf numFmtId="164" fontId="111" fillId="0" borderId="0" xfId="0" applyNumberFormat="1" applyFont="1" applyFill="1" applyAlignment="1">
      <alignment wrapText="1"/>
    </xf>
    <xf numFmtId="164" fontId="112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164" fontId="4" fillId="0" borderId="27" xfId="0" applyNumberFormat="1" applyFont="1" applyFill="1" applyBorder="1" applyAlignment="1">
      <alignment horizontal="right" wrapText="1"/>
    </xf>
    <xf numFmtId="164" fontId="114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4" fontId="111" fillId="0" borderId="0" xfId="0" applyNumberFormat="1" applyFont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0" fontId="111" fillId="0" borderId="9" xfId="0" applyFont="1" applyBorder="1" applyAlignment="1">
      <alignment wrapText="1"/>
    </xf>
    <xf numFmtId="164" fontId="4" fillId="0" borderId="9" xfId="0" applyNumberFormat="1" applyFont="1" applyBorder="1" applyAlignment="1">
      <alignment horizontal="right" wrapText="1"/>
    </xf>
    <xf numFmtId="164" fontId="111" fillId="0" borderId="9" xfId="0" applyNumberFormat="1" applyFont="1" applyBorder="1" applyAlignment="1">
      <alignment horizontal="right" wrapText="1"/>
    </xf>
    <xf numFmtId="164" fontId="111" fillId="0" borderId="0" xfId="0" applyNumberFormat="1" applyFont="1" applyBorder="1" applyAlignment="1">
      <alignment horizontal="right" wrapText="1"/>
    </xf>
    <xf numFmtId="0" fontId="116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4" fillId="0" borderId="27" xfId="0" applyFont="1" applyBorder="1" applyAlignment="1">
      <alignment horizontal="right" vertical="top" wrapText="1"/>
    </xf>
    <xf numFmtId="0" fontId="111" fillId="0" borderId="27" xfId="0" applyFont="1" applyBorder="1" applyAlignment="1">
      <alignment wrapText="1"/>
    </xf>
    <xf numFmtId="164" fontId="110" fillId="0" borderId="0" xfId="0" applyNumberFormat="1" applyFont="1" applyFill="1" applyBorder="1" applyAlignment="1">
      <alignment horizontal="center" wrapText="1"/>
    </xf>
    <xf numFmtId="164" fontId="111" fillId="0" borderId="27" xfId="0" applyNumberFormat="1" applyFont="1" applyFill="1" applyBorder="1" applyAlignment="1">
      <alignment horizontal="right" wrapText="1"/>
    </xf>
    <xf numFmtId="164" fontId="110" fillId="0" borderId="27" xfId="473" applyNumberFormat="1" applyFont="1" applyFill="1" applyBorder="1" applyAlignment="1">
      <alignment horizontal="right" wrapText="1"/>
    </xf>
    <xf numFmtId="164" fontId="111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11" fillId="0" borderId="0" xfId="0" applyFont="1" applyFill="1" applyBorder="1" applyAlignment="1">
      <alignment vertical="top" wrapText="1"/>
    </xf>
    <xf numFmtId="0" fontId="117" fillId="0" borderId="10" xfId="0" applyFont="1" applyFill="1" applyBorder="1" applyAlignment="1">
      <alignment wrapText="1"/>
    </xf>
    <xf numFmtId="0" fontId="118" fillId="0" borderId="0" xfId="0" applyFont="1" applyFill="1"/>
    <xf numFmtId="164" fontId="111" fillId="0" borderId="8" xfId="0" applyNumberFormat="1" applyFont="1" applyBorder="1" applyAlignment="1">
      <alignment horizontal="right" wrapText="1"/>
    </xf>
    <xf numFmtId="0" fontId="111" fillId="0" borderId="10" xfId="0" applyFont="1" applyFill="1" applyBorder="1" applyAlignment="1">
      <alignment horizontal="right" wrapText="1"/>
    </xf>
    <xf numFmtId="0" fontId="117" fillId="0" borderId="9" xfId="0" applyFont="1" applyFill="1" applyBorder="1" applyAlignment="1">
      <alignment wrapText="1"/>
    </xf>
    <xf numFmtId="164" fontId="120" fillId="0" borderId="0" xfId="0" applyNumberFormat="1" applyFont="1" applyBorder="1" applyAlignment="1">
      <alignment horizontal="right" wrapText="1"/>
    </xf>
    <xf numFmtId="0" fontId="121" fillId="0" borderId="0" xfId="0" applyFont="1" applyFill="1"/>
    <xf numFmtId="164" fontId="122" fillId="0" borderId="0" xfId="0" applyNumberFormat="1" applyFont="1" applyFill="1"/>
    <xf numFmtId="0" fontId="122" fillId="0" borderId="0" xfId="0" applyFont="1" applyFill="1"/>
    <xf numFmtId="3" fontId="123" fillId="0" borderId="0" xfId="0" applyNumberFormat="1" applyFont="1" applyFill="1" applyBorder="1" applyAlignment="1">
      <alignment horizontal="right" wrapText="1"/>
    </xf>
    <xf numFmtId="0" fontId="114" fillId="0" borderId="27" xfId="0" applyFont="1" applyFill="1" applyBorder="1" applyAlignment="1">
      <alignment horizontal="right" vertical="top" wrapText="1"/>
    </xf>
    <xf numFmtId="0" fontId="114" fillId="0" borderId="9" xfId="0" applyFont="1" applyBorder="1" applyAlignment="1">
      <alignment horizontal="right" vertical="top" wrapText="1"/>
    </xf>
    <xf numFmtId="0" fontId="114" fillId="0" borderId="9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Alignment="1">
      <alignment vertical="top" wrapText="1"/>
    </xf>
    <xf numFmtId="0" fontId="110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right" vertical="top" wrapText="1"/>
    </xf>
    <xf numFmtId="164" fontId="111" fillId="0" borderId="0" xfId="0" applyNumberFormat="1" applyFont="1" applyFill="1" applyAlignment="1">
      <alignment horizontal="right" vertical="top" wrapText="1"/>
    </xf>
    <xf numFmtId="0" fontId="110" fillId="57" borderId="27" xfId="0" applyFont="1" applyFill="1" applyBorder="1" applyAlignment="1">
      <alignment horizontal="left" wrapText="1"/>
    </xf>
    <xf numFmtId="0" fontId="110" fillId="57" borderId="27" xfId="0" applyFont="1" applyFill="1" applyBorder="1" applyAlignment="1">
      <alignment horizontal="center" wrapText="1"/>
    </xf>
    <xf numFmtId="164" fontId="5" fillId="57" borderId="27" xfId="0" applyNumberFormat="1" applyFont="1" applyFill="1" applyBorder="1" applyAlignment="1">
      <alignment horizontal="right" wrapText="1"/>
    </xf>
    <xf numFmtId="0" fontId="110" fillId="57" borderId="27" xfId="0" applyFont="1" applyFill="1" applyBorder="1" applyAlignment="1">
      <alignment wrapText="1"/>
    </xf>
    <xf numFmtId="203" fontId="110" fillId="57" borderId="27" xfId="0" applyNumberFormat="1" applyFont="1" applyFill="1" applyBorder="1" applyAlignment="1">
      <alignment horizontal="right" wrapText="1"/>
    </xf>
    <xf numFmtId="0" fontId="111" fillId="0" borderId="29" xfId="0" applyFont="1" applyFill="1" applyBorder="1" applyAlignment="1">
      <alignment wrapText="1"/>
    </xf>
    <xf numFmtId="0" fontId="111" fillId="0" borderId="29" xfId="0" applyFont="1" applyFill="1" applyBorder="1" applyAlignment="1">
      <alignment horizontal="right" wrapText="1"/>
    </xf>
    <xf numFmtId="3" fontId="111" fillId="0" borderId="29" xfId="0" applyNumberFormat="1" applyFont="1" applyFill="1" applyBorder="1" applyAlignment="1">
      <alignment horizontal="right" wrapText="1"/>
    </xf>
    <xf numFmtId="164" fontId="4" fillId="58" borderId="9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horizontal="right" wrapText="1"/>
    </xf>
    <xf numFmtId="3" fontId="111" fillId="0" borderId="27" xfId="0" applyNumberFormat="1" applyFont="1" applyFill="1" applyBorder="1" applyAlignment="1">
      <alignment horizontal="right" wrapText="1"/>
    </xf>
    <xf numFmtId="3" fontId="110" fillId="0" borderId="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/>
    <xf numFmtId="164" fontId="114" fillId="58" borderId="0" xfId="0" applyNumberFormat="1" applyFont="1" applyFill="1" applyAlignment="1">
      <alignment horizontal="right" wrapText="1"/>
    </xf>
    <xf numFmtId="164" fontId="112" fillId="58" borderId="0" xfId="0" applyNumberFormat="1" applyFont="1" applyFill="1" applyAlignment="1">
      <alignment wrapText="1"/>
    </xf>
    <xf numFmtId="164" fontId="111" fillId="58" borderId="0" xfId="0" applyNumberFormat="1" applyFont="1" applyFill="1" applyAlignment="1">
      <alignment horizontal="right" wrapText="1"/>
    </xf>
    <xf numFmtId="164" fontId="5" fillId="58" borderId="0" xfId="0" applyNumberFormat="1" applyFont="1" applyFill="1" applyAlignment="1">
      <alignment horizontal="right" wrapText="1"/>
    </xf>
    <xf numFmtId="164" fontId="4" fillId="58" borderId="0" xfId="0" applyNumberFormat="1" applyFont="1" applyFill="1" applyAlignment="1">
      <alignment horizontal="right" wrapText="1"/>
    </xf>
    <xf numFmtId="164" fontId="111" fillId="58" borderId="9" xfId="0" applyNumberFormat="1" applyFont="1" applyFill="1" applyBorder="1" applyAlignment="1">
      <alignment horizontal="right" wrapText="1"/>
    </xf>
    <xf numFmtId="0" fontId="111" fillId="0" borderId="30" xfId="0" applyFont="1" applyBorder="1" applyAlignment="1">
      <alignment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31" xfId="0" applyNumberFormat="1" applyFont="1" applyBorder="1" applyAlignment="1">
      <alignment horizontal="right" wrapText="1"/>
    </xf>
    <xf numFmtId="164" fontId="111" fillId="0" borderId="31" xfId="0" applyNumberFormat="1" applyFont="1" applyBorder="1" applyAlignment="1">
      <alignment horizontal="right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6" fillId="0" borderId="27" xfId="400" applyFont="1" applyFill="1" applyBorder="1" applyAlignment="1">
      <alignment horizontal="center" vertical="center"/>
    </xf>
    <xf numFmtId="0" fontId="2" fillId="0" borderId="0" xfId="359" applyFont="1" applyFill="1" applyBorder="1" applyAlignment="1">
      <alignment horizontal="center" vertical="center"/>
    </xf>
    <xf numFmtId="0" fontId="124" fillId="0" borderId="0" xfId="359" applyFont="1" applyFill="1" applyBorder="1" applyAlignment="1">
      <alignment horizontal="center" vertical="center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1"/>
  <sheetViews>
    <sheetView topLeftCell="A16" zoomScaleNormal="100" zoomScaleSheetLayoutView="100" workbookViewId="0">
      <selection activeCell="D1" sqref="D1"/>
    </sheetView>
  </sheetViews>
  <sheetFormatPr defaultColWidth="9.140625" defaultRowHeight="15"/>
  <cols>
    <col min="1" max="1" width="34.5703125" style="11" customWidth="1"/>
    <col min="2" max="2" width="15.5703125" style="11" customWidth="1"/>
    <col min="3" max="3" width="15.5703125" style="12" customWidth="1"/>
    <col min="4" max="4" width="20.42578125" style="12" customWidth="1"/>
    <col min="5" max="16384" width="9.140625" style="11"/>
  </cols>
  <sheetData>
    <row r="1" spans="1:5" ht="29.1" customHeight="1">
      <c r="A1" s="10" t="s">
        <v>48</v>
      </c>
      <c r="B1" s="10"/>
      <c r="C1" s="10"/>
      <c r="D1" s="30" t="s">
        <v>99</v>
      </c>
      <c r="E1" s="10"/>
    </row>
    <row r="2" spans="1:5">
      <c r="A2" s="10"/>
      <c r="B2" s="10"/>
      <c r="C2" s="10"/>
      <c r="D2" s="10"/>
      <c r="E2" s="10"/>
    </row>
    <row r="3" spans="1:5">
      <c r="A3" s="131" t="s">
        <v>45</v>
      </c>
      <c r="B3" s="131"/>
      <c r="C3" s="131"/>
      <c r="D3" s="131"/>
    </row>
    <row r="4" spans="1:5">
      <c r="A4" s="132" t="s">
        <v>98</v>
      </c>
      <c r="B4" s="132"/>
      <c r="C4" s="132"/>
      <c r="D4" s="132"/>
    </row>
    <row r="6" spans="1:5" ht="25.5">
      <c r="A6" s="90" t="s">
        <v>11</v>
      </c>
      <c r="B6" s="99" t="s">
        <v>12</v>
      </c>
      <c r="C6" s="97" t="str">
        <f>ОПиУ!C6</f>
        <v>30 сентября 2022г.</v>
      </c>
      <c r="D6" s="98" t="s">
        <v>97</v>
      </c>
    </row>
    <row r="7" spans="1:5">
      <c r="A7" s="14"/>
      <c r="B7" s="32"/>
      <c r="C7" s="38"/>
      <c r="D7" s="59"/>
    </row>
    <row r="8" spans="1:5">
      <c r="A8" s="14" t="s">
        <v>13</v>
      </c>
      <c r="B8" s="8"/>
      <c r="C8" s="39"/>
      <c r="D8" s="40"/>
    </row>
    <row r="9" spans="1:5">
      <c r="A9" s="14" t="s">
        <v>0</v>
      </c>
      <c r="B9" s="15"/>
      <c r="C9" s="39"/>
      <c r="D9" s="40"/>
    </row>
    <row r="10" spans="1:5">
      <c r="A10" s="16" t="s">
        <v>1</v>
      </c>
      <c r="B10" s="8">
        <v>5</v>
      </c>
      <c r="C10" s="41">
        <v>23455817</v>
      </c>
      <c r="D10" s="41">
        <v>23728209</v>
      </c>
    </row>
    <row r="11" spans="1:5">
      <c r="A11" s="16" t="s">
        <v>2</v>
      </c>
      <c r="B11" s="8">
        <v>6</v>
      </c>
      <c r="C11" s="41">
        <v>1122431</v>
      </c>
      <c r="D11" s="41">
        <v>1135759</v>
      </c>
    </row>
    <row r="12" spans="1:5">
      <c r="A12" s="16" t="s">
        <v>44</v>
      </c>
      <c r="B12" s="8"/>
      <c r="C12" s="41">
        <v>11165</v>
      </c>
      <c r="D12" s="41">
        <v>11801</v>
      </c>
    </row>
    <row r="13" spans="1:5">
      <c r="A13" s="16" t="s">
        <v>94</v>
      </c>
      <c r="B13" s="8"/>
      <c r="C13" s="41">
        <v>1197845</v>
      </c>
      <c r="D13" s="41">
        <v>1355519</v>
      </c>
    </row>
    <row r="14" spans="1:5" ht="26.25">
      <c r="A14" s="17" t="s">
        <v>14</v>
      </c>
      <c r="B14" s="18">
        <v>7</v>
      </c>
      <c r="C14" s="42">
        <v>235244</v>
      </c>
      <c r="D14" s="42">
        <v>235244</v>
      </c>
    </row>
    <row r="15" spans="1:5">
      <c r="A15" s="33"/>
      <c r="B15" s="34"/>
      <c r="C15" s="44">
        <f>SUM(C10:C14)</f>
        <v>26022502</v>
      </c>
      <c r="D15" s="44">
        <f>SUM(D10:D14)</f>
        <v>26466532</v>
      </c>
    </row>
    <row r="16" spans="1:5">
      <c r="A16" s="16"/>
      <c r="B16" s="19"/>
      <c r="C16" s="41"/>
      <c r="D16" s="43"/>
    </row>
    <row r="17" spans="1:4">
      <c r="A17" s="14" t="s">
        <v>15</v>
      </c>
      <c r="B17" s="15"/>
      <c r="C17" s="41"/>
      <c r="D17" s="40"/>
    </row>
    <row r="18" spans="1:4">
      <c r="A18" s="16" t="s">
        <v>3</v>
      </c>
      <c r="B18" s="8">
        <v>8</v>
      </c>
      <c r="C18" s="41">
        <v>1854</v>
      </c>
      <c r="D18" s="41">
        <v>292026</v>
      </c>
    </row>
    <row r="19" spans="1:4">
      <c r="A19" s="16" t="s">
        <v>16</v>
      </c>
      <c r="B19" s="8">
        <v>9</v>
      </c>
      <c r="C19" s="41">
        <v>372688</v>
      </c>
      <c r="D19" s="41">
        <v>277534</v>
      </c>
    </row>
    <row r="20" spans="1:4">
      <c r="A20" s="16" t="s">
        <v>51</v>
      </c>
      <c r="B20" s="8"/>
      <c r="C20" s="41">
        <v>73077</v>
      </c>
      <c r="D20" s="41">
        <v>115529</v>
      </c>
    </row>
    <row r="21" spans="1:4">
      <c r="A21" s="16" t="s">
        <v>17</v>
      </c>
      <c r="B21" s="8"/>
      <c r="C21" s="41">
        <v>771276</v>
      </c>
      <c r="D21" s="41">
        <v>1274613</v>
      </c>
    </row>
    <row r="22" spans="1:4">
      <c r="A22" s="16" t="s">
        <v>18</v>
      </c>
      <c r="B22" s="8">
        <v>11</v>
      </c>
      <c r="C22" s="41">
        <v>376601</v>
      </c>
      <c r="D22" s="41">
        <v>334903</v>
      </c>
    </row>
    <row r="23" spans="1:4">
      <c r="A23" s="17" t="s">
        <v>19</v>
      </c>
      <c r="B23" s="18">
        <v>10</v>
      </c>
      <c r="C23" s="42">
        <v>104079</v>
      </c>
      <c r="D23" s="42">
        <v>77433</v>
      </c>
    </row>
    <row r="24" spans="1:4">
      <c r="A24" s="33"/>
      <c r="B24" s="34"/>
      <c r="C24" s="44">
        <f>SUM(C18:C23)</f>
        <v>1699575</v>
      </c>
      <c r="D24" s="44">
        <f>SUM(D18:D23)</f>
        <v>2372038</v>
      </c>
    </row>
    <row r="25" spans="1:4" ht="15.75" thickBot="1">
      <c r="A25" s="36" t="s">
        <v>4</v>
      </c>
      <c r="B25" s="37"/>
      <c r="C25" s="45">
        <f>C15+C24</f>
        <v>27722077</v>
      </c>
      <c r="D25" s="45">
        <f>D15+D24</f>
        <v>28838570</v>
      </c>
    </row>
    <row r="26" spans="1:4">
      <c r="A26" s="16"/>
      <c r="B26" s="19"/>
      <c r="C26" s="46"/>
      <c r="D26" s="43"/>
    </row>
    <row r="27" spans="1:4">
      <c r="A27" s="14" t="s">
        <v>20</v>
      </c>
      <c r="B27" s="15"/>
      <c r="C27" s="46"/>
      <c r="D27" s="40"/>
    </row>
    <row r="28" spans="1:4">
      <c r="A28" s="14" t="s">
        <v>21</v>
      </c>
      <c r="B28" s="15"/>
      <c r="C28" s="46"/>
      <c r="D28" s="40"/>
    </row>
    <row r="29" spans="1:4">
      <c r="A29" s="16" t="s">
        <v>22</v>
      </c>
      <c r="B29" s="8">
        <v>12</v>
      </c>
      <c r="C29" s="41">
        <v>99100</v>
      </c>
      <c r="D29" s="41">
        <v>99100</v>
      </c>
    </row>
    <row r="30" spans="1:4">
      <c r="A30" s="17" t="s">
        <v>23</v>
      </c>
      <c r="B30" s="18"/>
      <c r="C30" s="42">
        <v>-11065450</v>
      </c>
      <c r="D30" s="42">
        <v>-9450518</v>
      </c>
    </row>
    <row r="31" spans="1:4">
      <c r="A31" s="33"/>
      <c r="B31" s="34"/>
      <c r="C31" s="44">
        <f>SUM(C29:C30)</f>
        <v>-10966350</v>
      </c>
      <c r="D31" s="44">
        <f>SUM(D29:D30)</f>
        <v>-9351418</v>
      </c>
    </row>
    <row r="32" spans="1:4">
      <c r="A32" s="31"/>
      <c r="B32" s="19"/>
      <c r="C32" s="46"/>
      <c r="D32" s="43"/>
    </row>
    <row r="33" spans="1:4">
      <c r="A33" s="14" t="s">
        <v>5</v>
      </c>
      <c r="B33" s="15"/>
      <c r="C33" s="46"/>
      <c r="D33" s="40"/>
    </row>
    <row r="34" spans="1:4">
      <c r="A34" s="16" t="s">
        <v>52</v>
      </c>
      <c r="B34" s="15">
        <v>13</v>
      </c>
      <c r="C34" s="41">
        <v>26647801</v>
      </c>
      <c r="D34" s="41">
        <v>29007586</v>
      </c>
    </row>
    <row r="35" spans="1:4">
      <c r="A35" s="20" t="s">
        <v>54</v>
      </c>
      <c r="B35" s="8">
        <v>14</v>
      </c>
      <c r="C35" s="41">
        <v>2666296</v>
      </c>
      <c r="D35" s="41">
        <v>2398893</v>
      </c>
    </row>
    <row r="36" spans="1:4">
      <c r="A36" s="31" t="s">
        <v>24</v>
      </c>
      <c r="B36" s="18"/>
      <c r="C36" s="42">
        <v>332589</v>
      </c>
      <c r="D36" s="42">
        <v>694035</v>
      </c>
    </row>
    <row r="37" spans="1:4">
      <c r="A37" s="33"/>
      <c r="B37" s="34"/>
      <c r="C37" s="44">
        <f>SUM(C34:C36)</f>
        <v>29646686</v>
      </c>
      <c r="D37" s="44">
        <f>SUM(D34:D36)</f>
        <v>32100514</v>
      </c>
    </row>
    <row r="38" spans="1:4">
      <c r="A38" s="24" t="s">
        <v>25</v>
      </c>
      <c r="B38" s="19"/>
      <c r="C38" s="47"/>
      <c r="D38" s="48"/>
    </row>
    <row r="39" spans="1:4">
      <c r="A39" s="20" t="s">
        <v>53</v>
      </c>
      <c r="B39" s="8">
        <v>13</v>
      </c>
      <c r="C39" s="41">
        <v>7296091</v>
      </c>
      <c r="D39" s="41">
        <v>4958096</v>
      </c>
    </row>
    <row r="40" spans="1:4" s="12" customFormat="1" ht="12.75">
      <c r="A40" s="20" t="s">
        <v>90</v>
      </c>
      <c r="B40" s="8"/>
      <c r="C40" s="41">
        <v>92807</v>
      </c>
      <c r="D40" s="41">
        <v>422265</v>
      </c>
    </row>
    <row r="41" spans="1:4" s="12" customFormat="1" ht="12.75">
      <c r="A41" s="20" t="s">
        <v>6</v>
      </c>
      <c r="B41" s="8">
        <v>15</v>
      </c>
      <c r="C41" s="41">
        <v>511615</v>
      </c>
      <c r="D41" s="41">
        <v>423817</v>
      </c>
    </row>
    <row r="42" spans="1:4" s="12" customFormat="1" ht="12.75">
      <c r="A42" s="16" t="s">
        <v>91</v>
      </c>
      <c r="B42" s="8"/>
      <c r="C42" s="41">
        <v>16339</v>
      </c>
      <c r="D42" s="41">
        <v>34568</v>
      </c>
    </row>
    <row r="43" spans="1:4" s="12" customFormat="1" ht="12.75">
      <c r="A43" s="16" t="s">
        <v>92</v>
      </c>
      <c r="B43" s="8"/>
      <c r="C43" s="41">
        <v>1124889</v>
      </c>
      <c r="D43" s="41">
        <v>250728</v>
      </c>
    </row>
    <row r="44" spans="1:4" s="12" customFormat="1" ht="12.75">
      <c r="A44" s="33"/>
      <c r="B44" s="34"/>
      <c r="C44" s="44">
        <f>SUM(C39:C43)</f>
        <v>9041741</v>
      </c>
      <c r="D44" s="44">
        <f>SUM(D39:D43)</f>
        <v>6089474</v>
      </c>
    </row>
    <row r="45" spans="1:4" s="12" customFormat="1" ht="12.75">
      <c r="A45" s="33"/>
      <c r="B45" s="34"/>
      <c r="C45" s="44">
        <f>C37+C44</f>
        <v>38688427</v>
      </c>
      <c r="D45" s="44">
        <f>D37+D44</f>
        <v>38189988</v>
      </c>
    </row>
    <row r="46" spans="1:4" s="12" customFormat="1" ht="13.5" thickBot="1">
      <c r="A46" s="36" t="s">
        <v>26</v>
      </c>
      <c r="B46" s="37"/>
      <c r="C46" s="45">
        <f>C31+C37+C44</f>
        <v>27722077</v>
      </c>
      <c r="D46" s="45">
        <f>D31+D37+D44</f>
        <v>28838570</v>
      </c>
    </row>
    <row r="47" spans="1:4" s="12" customFormat="1" ht="25.5">
      <c r="A47" s="108" t="s">
        <v>39</v>
      </c>
      <c r="B47" s="109"/>
      <c r="C47" s="110">
        <f>(C25-C11-C37-C44)/99100*1000</f>
        <v>-121985.68113017155</v>
      </c>
      <c r="D47" s="110">
        <f>(D25-D11-D37-D44)/99100*1000</f>
        <v>-105824.18768920282</v>
      </c>
    </row>
    <row r="48" spans="1:4">
      <c r="C48" s="51"/>
      <c r="D48" s="51"/>
    </row>
    <row r="49" spans="1:4" ht="33" customHeight="1">
      <c r="A49" s="17" t="s">
        <v>43</v>
      </c>
      <c r="B49" s="52"/>
      <c r="C49" s="120"/>
      <c r="D49" s="17" t="s">
        <v>40</v>
      </c>
    </row>
    <row r="50" spans="1:4">
      <c r="A50" s="83" t="s">
        <v>49</v>
      </c>
      <c r="B50" s="83"/>
      <c r="C50" s="84"/>
      <c r="D50" s="83" t="s">
        <v>50</v>
      </c>
    </row>
    <row r="51" spans="1:4" ht="19.5" customHeight="1">
      <c r="A51" s="85" t="s">
        <v>41</v>
      </c>
      <c r="B51" s="83"/>
      <c r="C51" s="84"/>
      <c r="D51" s="85" t="s">
        <v>42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2"/>
  <sheetViews>
    <sheetView zoomScaleNormal="100" zoomScaleSheetLayoutView="100" workbookViewId="0">
      <selection activeCell="C13" sqref="C13"/>
    </sheetView>
  </sheetViews>
  <sheetFormatPr defaultColWidth="9.140625" defaultRowHeight="15"/>
  <cols>
    <col min="1" max="1" width="34.5703125" style="11" customWidth="1"/>
    <col min="2" max="2" width="15.5703125" style="11" customWidth="1"/>
    <col min="3" max="4" width="16.85546875" style="11" customWidth="1"/>
    <col min="5" max="16384" width="9.140625" style="11"/>
  </cols>
  <sheetData>
    <row r="1" spans="1:5" ht="36" customHeight="1">
      <c r="A1" s="10" t="s">
        <v>48</v>
      </c>
      <c r="B1" s="134" t="s">
        <v>99</v>
      </c>
      <c r="C1" s="134"/>
      <c r="D1" s="134"/>
      <c r="E1" s="10"/>
    </row>
    <row r="2" spans="1:5">
      <c r="A2" s="26"/>
      <c r="B2" s="26"/>
      <c r="C2" s="27"/>
      <c r="D2" s="27"/>
    </row>
    <row r="3" spans="1:5">
      <c r="A3" s="131" t="s">
        <v>46</v>
      </c>
      <c r="B3" s="131"/>
      <c r="C3" s="131"/>
      <c r="D3" s="131"/>
    </row>
    <row r="4" spans="1:5" ht="27.6" customHeight="1">
      <c r="A4" s="132" t="str">
        <f>Баланс!A4</f>
        <v>За январь - сентябрь 2022 года</v>
      </c>
      <c r="B4" s="132"/>
      <c r="C4" s="132"/>
      <c r="D4" s="132"/>
    </row>
    <row r="5" spans="1:5">
      <c r="A5" s="28"/>
      <c r="B5" s="28"/>
      <c r="C5" s="133" t="s">
        <v>100</v>
      </c>
      <c r="D5" s="133"/>
    </row>
    <row r="6" spans="1:5">
      <c r="A6" s="60" t="s">
        <v>11</v>
      </c>
      <c r="B6" s="61" t="s">
        <v>12</v>
      </c>
      <c r="C6" s="77" t="s">
        <v>101</v>
      </c>
      <c r="D6" s="96" t="s">
        <v>102</v>
      </c>
    </row>
    <row r="7" spans="1:5">
      <c r="A7" s="16"/>
      <c r="B7" s="15"/>
      <c r="C7" s="55"/>
      <c r="D7" s="56"/>
    </row>
    <row r="8" spans="1:5">
      <c r="A8" s="16" t="s">
        <v>27</v>
      </c>
      <c r="B8" s="8">
        <v>16</v>
      </c>
      <c r="C8" s="41">
        <v>4596307</v>
      </c>
      <c r="D8" s="40">
        <v>5252429</v>
      </c>
    </row>
    <row r="9" spans="1:5" ht="26.25">
      <c r="A9" s="62" t="s">
        <v>28</v>
      </c>
      <c r="B9" s="35">
        <v>17</v>
      </c>
      <c r="C9" s="49">
        <v>-2556219</v>
      </c>
      <c r="D9" s="49">
        <v>-2610766</v>
      </c>
    </row>
    <row r="10" spans="1:5">
      <c r="A10" s="14" t="s">
        <v>29</v>
      </c>
      <c r="B10" s="29"/>
      <c r="C10" s="57">
        <f>SUM(C8:C9)</f>
        <v>2040088</v>
      </c>
      <c r="D10" s="57">
        <f>SUM(D8:D9)</f>
        <v>2641663</v>
      </c>
    </row>
    <row r="11" spans="1:5" ht="11.1" customHeight="1">
      <c r="A11" s="16"/>
      <c r="B11" s="8"/>
      <c r="C11" s="41"/>
      <c r="D11" s="40"/>
    </row>
    <row r="12" spans="1:5" ht="13.5" customHeight="1">
      <c r="A12" s="16" t="s">
        <v>8</v>
      </c>
      <c r="B12" s="8">
        <v>18</v>
      </c>
      <c r="C12" s="41">
        <v>-1875066</v>
      </c>
      <c r="D12" s="40">
        <v>-1679295</v>
      </c>
    </row>
    <row r="13" spans="1:5" ht="15" customHeight="1" thickBot="1">
      <c r="A13" s="100" t="s">
        <v>30</v>
      </c>
      <c r="B13" s="101">
        <v>19</v>
      </c>
      <c r="C13" s="102">
        <v>-344507</v>
      </c>
      <c r="D13" s="103">
        <v>-273659</v>
      </c>
    </row>
    <row r="14" spans="1:5" ht="24.95" customHeight="1">
      <c r="A14" s="104" t="s">
        <v>93</v>
      </c>
      <c r="B14" s="105"/>
      <c r="C14" s="106">
        <f>SUM(C10:C13)</f>
        <v>-179485</v>
      </c>
      <c r="D14" s="107">
        <f>SUM(D10:D13)</f>
        <v>688709</v>
      </c>
    </row>
    <row r="15" spans="1:5">
      <c r="A15" s="16" t="s">
        <v>31</v>
      </c>
      <c r="B15" s="8"/>
      <c r="C15" s="41">
        <v>3410</v>
      </c>
      <c r="D15" s="40">
        <v>3261</v>
      </c>
    </row>
    <row r="16" spans="1:5">
      <c r="A16" s="17" t="s">
        <v>55</v>
      </c>
      <c r="B16" s="18"/>
      <c r="C16" s="42">
        <v>7585</v>
      </c>
      <c r="D16" s="43">
        <v>3640</v>
      </c>
    </row>
    <row r="17" spans="1:4">
      <c r="A17" s="17" t="s">
        <v>56</v>
      </c>
      <c r="B17" s="18"/>
      <c r="C17" s="42">
        <v>-28935</v>
      </c>
      <c r="D17" s="43">
        <v>-10950</v>
      </c>
    </row>
    <row r="18" spans="1:4">
      <c r="A18" s="17" t="s">
        <v>103</v>
      </c>
      <c r="B18" s="18"/>
      <c r="C18" s="42">
        <v>200107</v>
      </c>
      <c r="D18" s="43">
        <v>507145</v>
      </c>
    </row>
    <row r="19" spans="1:4">
      <c r="A19" s="62" t="s">
        <v>57</v>
      </c>
      <c r="B19" s="35">
        <v>20</v>
      </c>
      <c r="C19" s="49">
        <v>-1977860</v>
      </c>
      <c r="D19" s="50">
        <v>-1510777</v>
      </c>
    </row>
    <row r="20" spans="1:4">
      <c r="A20" s="14" t="s">
        <v>9</v>
      </c>
      <c r="B20" s="29"/>
      <c r="C20" s="57">
        <f>SUM(C14:C19)</f>
        <v>-1975178</v>
      </c>
      <c r="D20" s="57">
        <f>SUM(D14:D19)</f>
        <v>-318972</v>
      </c>
    </row>
    <row r="21" spans="1:4">
      <c r="A21" s="17" t="s">
        <v>32</v>
      </c>
      <c r="B21" s="18">
        <v>21</v>
      </c>
      <c r="C21" s="42">
        <v>360246</v>
      </c>
      <c r="D21" s="43">
        <v>-900</v>
      </c>
    </row>
    <row r="22" spans="1:4">
      <c r="A22" s="62" t="s">
        <v>58</v>
      </c>
      <c r="B22" s="35"/>
      <c r="C22" s="49"/>
      <c r="D22" s="50">
        <v>0</v>
      </c>
    </row>
    <row r="23" spans="1:4">
      <c r="A23" s="63" t="s">
        <v>33</v>
      </c>
      <c r="B23" s="61"/>
      <c r="C23" s="64">
        <f>SUM(C20:C22)</f>
        <v>-1614932</v>
      </c>
      <c r="D23" s="64">
        <f>SUM(D20:D22)</f>
        <v>-319872</v>
      </c>
    </row>
    <row r="24" spans="1:4" ht="15.75" thickBot="1">
      <c r="A24" s="23" t="s">
        <v>34</v>
      </c>
      <c r="B24" s="13"/>
      <c r="C24" s="58">
        <f>C23</f>
        <v>-1614932</v>
      </c>
      <c r="D24" s="58">
        <f>D23</f>
        <v>-319872</v>
      </c>
    </row>
    <row r="25" spans="1:4">
      <c r="A25" s="14"/>
      <c r="B25" s="29"/>
      <c r="C25" s="39"/>
      <c r="D25" s="39"/>
    </row>
    <row r="26" spans="1:4">
      <c r="A26" s="14" t="s">
        <v>10</v>
      </c>
      <c r="B26" s="29"/>
      <c r="C26" s="39"/>
      <c r="D26" s="39"/>
    </row>
    <row r="27" spans="1:4">
      <c r="A27" s="111" t="s">
        <v>35</v>
      </c>
      <c r="B27" s="109"/>
      <c r="C27" s="112">
        <f>C24/99100</f>
        <v>-16.295983854692231</v>
      </c>
      <c r="D27" s="112">
        <f>D24/99100</f>
        <v>-3.2277699293642783</v>
      </c>
    </row>
    <row r="29" spans="1:4">
      <c r="A29" s="54"/>
      <c r="B29" s="54"/>
      <c r="C29" s="54"/>
      <c r="D29" s="54"/>
    </row>
    <row r="30" spans="1:4">
      <c r="A30" s="17" t="s">
        <v>43</v>
      </c>
      <c r="B30" s="52"/>
      <c r="C30" s="53"/>
      <c r="D30" s="17" t="s">
        <v>40</v>
      </c>
    </row>
    <row r="31" spans="1:4">
      <c r="A31" s="83" t="s">
        <v>49</v>
      </c>
      <c r="B31" s="83"/>
      <c r="C31" s="84"/>
      <c r="D31" s="83" t="s">
        <v>50</v>
      </c>
    </row>
    <row r="32" spans="1:4">
      <c r="A32" s="85" t="s">
        <v>41</v>
      </c>
      <c r="B32" s="83"/>
      <c r="C32" s="84"/>
      <c r="D32" s="85" t="s">
        <v>42</v>
      </c>
    </row>
  </sheetData>
  <mergeCells count="4">
    <mergeCell ref="A3:D3"/>
    <mergeCell ref="A4:D4"/>
    <mergeCell ref="C5:D5"/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7"/>
  <sheetViews>
    <sheetView tabSelected="1" topLeftCell="A28" zoomScaleNormal="100" zoomScaleSheetLayoutView="115" workbookViewId="0">
      <selection activeCell="B29" sqref="B29"/>
    </sheetView>
  </sheetViews>
  <sheetFormatPr defaultColWidth="38.140625" defaultRowHeight="15"/>
  <cols>
    <col min="1" max="1" width="38.85546875" customWidth="1"/>
    <col min="2" max="2" width="22.28515625" customWidth="1"/>
    <col min="3" max="3" width="21" customWidth="1"/>
    <col min="4" max="4" width="12.140625" customWidth="1"/>
  </cols>
  <sheetData>
    <row r="1" spans="1:4" s="11" customFormat="1">
      <c r="A1" s="10" t="str">
        <f>Баланс!A1</f>
        <v xml:space="preserve">АО "Phystech II" </v>
      </c>
      <c r="B1" s="135" t="s">
        <v>99</v>
      </c>
      <c r="C1" s="135"/>
      <c r="D1" s="10"/>
    </row>
    <row r="2" spans="1:4" ht="11.25" customHeight="1">
      <c r="A2" s="21"/>
      <c r="B2" s="21"/>
      <c r="C2" s="21"/>
    </row>
    <row r="3" spans="1:4">
      <c r="A3" s="131" t="s">
        <v>47</v>
      </c>
      <c r="B3" s="131"/>
      <c r="C3" s="131"/>
    </row>
    <row r="4" spans="1:4">
      <c r="A4" s="132" t="str">
        <f>ОПиУ!A4:D4</f>
        <v>За январь - сентябрь 2022 года</v>
      </c>
      <c r="B4" s="132"/>
      <c r="C4" s="132"/>
    </row>
    <row r="5" spans="1:4">
      <c r="A5" s="21"/>
      <c r="B5" s="133" t="s">
        <v>100</v>
      </c>
      <c r="C5" s="133"/>
    </row>
    <row r="6" spans="1:4">
      <c r="A6" s="76" t="s">
        <v>11</v>
      </c>
      <c r="B6" s="77" t="s">
        <v>101</v>
      </c>
      <c r="C6" s="96" t="s">
        <v>104</v>
      </c>
    </row>
    <row r="7" spans="1:4">
      <c r="A7" s="7"/>
      <c r="B7" s="65"/>
      <c r="C7" s="121"/>
    </row>
    <row r="8" spans="1:4" ht="26.25">
      <c r="A8" s="6" t="s">
        <v>59</v>
      </c>
      <c r="B8" s="66"/>
      <c r="C8" s="122"/>
    </row>
    <row r="9" spans="1:4">
      <c r="A9" s="6" t="s">
        <v>60</v>
      </c>
      <c r="B9" s="65">
        <f>B11+B12</f>
        <v>5802989</v>
      </c>
      <c r="C9" s="121">
        <f>C11+C12</f>
        <v>4694988</v>
      </c>
    </row>
    <row r="10" spans="1:4">
      <c r="A10" s="9" t="s">
        <v>61</v>
      </c>
      <c r="B10" s="69"/>
      <c r="C10" s="123"/>
    </row>
    <row r="11" spans="1:4">
      <c r="A11" s="9" t="s">
        <v>62</v>
      </c>
      <c r="B11" s="67">
        <v>5797290</v>
      </c>
      <c r="C11" s="124">
        <v>4694913</v>
      </c>
    </row>
    <row r="12" spans="1:4">
      <c r="A12" s="7" t="s">
        <v>63</v>
      </c>
      <c r="B12" s="67">
        <v>5699</v>
      </c>
      <c r="C12" s="124">
        <v>75</v>
      </c>
    </row>
    <row r="13" spans="1:4">
      <c r="A13" s="6" t="s">
        <v>64</v>
      </c>
      <c r="B13" s="65">
        <f>B15+B16+B17+B18+B20+B19</f>
        <v>-4989825</v>
      </c>
      <c r="C13" s="121">
        <f>SUM(C15:C20)</f>
        <v>-4522894</v>
      </c>
    </row>
    <row r="14" spans="1:4">
      <c r="A14" s="9" t="s">
        <v>61</v>
      </c>
      <c r="B14" s="68"/>
      <c r="C14" s="125"/>
    </row>
    <row r="15" spans="1:4">
      <c r="A15" s="9" t="s">
        <v>65</v>
      </c>
      <c r="B15" s="67">
        <v>-2164139</v>
      </c>
      <c r="C15" s="124">
        <v>-2434198</v>
      </c>
    </row>
    <row r="16" spans="1:4">
      <c r="A16" s="7" t="s">
        <v>66</v>
      </c>
      <c r="B16" s="67"/>
      <c r="C16" s="124"/>
    </row>
    <row r="17" spans="1:5">
      <c r="A17" s="7" t="s">
        <v>67</v>
      </c>
      <c r="B17" s="67">
        <v>-345190</v>
      </c>
      <c r="C17" s="124">
        <v>-257535</v>
      </c>
    </row>
    <row r="18" spans="1:5">
      <c r="A18" s="7" t="s">
        <v>68</v>
      </c>
      <c r="B18" s="67">
        <v>-1548557</v>
      </c>
      <c r="C18" s="124">
        <v>-1393239</v>
      </c>
    </row>
    <row r="19" spans="1:5">
      <c r="A19" s="9" t="s">
        <v>69</v>
      </c>
      <c r="B19" s="67">
        <v>-27709</v>
      </c>
      <c r="C19" s="124">
        <v>-20764</v>
      </c>
    </row>
    <row r="20" spans="1:5">
      <c r="A20" s="9" t="s">
        <v>82</v>
      </c>
      <c r="B20" s="67">
        <v>-904230</v>
      </c>
      <c r="C20" s="124">
        <v>-417158</v>
      </c>
    </row>
    <row r="21" spans="1:5" ht="26.25">
      <c r="A21" s="71" t="s">
        <v>70</v>
      </c>
      <c r="B21" s="73">
        <f>SUM(B9+B13)</f>
        <v>813164</v>
      </c>
      <c r="C21" s="126">
        <f>C9+C13</f>
        <v>172094</v>
      </c>
    </row>
    <row r="22" spans="1:5">
      <c r="A22" s="6"/>
      <c r="B22" s="68"/>
      <c r="C22" s="125"/>
    </row>
    <row r="23" spans="1:5" ht="26.25">
      <c r="A23" s="6" t="s">
        <v>71</v>
      </c>
      <c r="B23" s="68"/>
      <c r="C23" s="125"/>
    </row>
    <row r="24" spans="1:5">
      <c r="A24" s="6" t="s">
        <v>60</v>
      </c>
      <c r="B24" s="68"/>
      <c r="C24" s="125">
        <v>0</v>
      </c>
    </row>
    <row r="25" spans="1:5">
      <c r="A25" s="9" t="s">
        <v>61</v>
      </c>
      <c r="B25" s="68"/>
      <c r="C25" s="125"/>
    </row>
    <row r="26" spans="1:5">
      <c r="A26" s="7" t="s">
        <v>72</v>
      </c>
      <c r="B26" s="67"/>
      <c r="C26" s="124"/>
      <c r="E26" s="9"/>
    </row>
    <row r="27" spans="1:5">
      <c r="A27" s="7" t="s">
        <v>73</v>
      </c>
      <c r="B27" s="67"/>
      <c r="C27" s="67"/>
    </row>
    <row r="28" spans="1:5">
      <c r="A28" s="7" t="s">
        <v>74</v>
      </c>
      <c r="B28" s="67"/>
      <c r="C28" s="67"/>
    </row>
    <row r="29" spans="1:5">
      <c r="A29" s="6" t="s">
        <v>64</v>
      </c>
      <c r="B29" s="69">
        <f>SUM(B30:B32)</f>
        <v>-177119</v>
      </c>
      <c r="C29" s="69">
        <f>SUM(C30:C32)</f>
        <v>-40545</v>
      </c>
    </row>
    <row r="30" spans="1:5" ht="26.25">
      <c r="A30" s="9" t="s">
        <v>105</v>
      </c>
      <c r="B30" s="67">
        <v>-177119</v>
      </c>
      <c r="C30" s="67">
        <v>-40545</v>
      </c>
    </row>
    <row r="31" spans="1:5">
      <c r="A31" s="9" t="s">
        <v>88</v>
      </c>
      <c r="B31" s="67">
        <v>0</v>
      </c>
      <c r="C31" s="67">
        <v>0</v>
      </c>
    </row>
    <row r="32" spans="1:5">
      <c r="A32" s="9" t="s">
        <v>69</v>
      </c>
      <c r="B32" s="67">
        <v>0</v>
      </c>
      <c r="C32" s="67">
        <v>0</v>
      </c>
    </row>
    <row r="33" spans="1:3" ht="26.25">
      <c r="A33" s="71" t="s">
        <v>75</v>
      </c>
      <c r="B33" s="73">
        <f>B24+B29</f>
        <v>-177119</v>
      </c>
      <c r="C33" s="73">
        <f>C24+C29</f>
        <v>-40545</v>
      </c>
    </row>
    <row r="34" spans="1:3">
      <c r="A34" s="6"/>
      <c r="B34" s="68"/>
      <c r="C34" s="68"/>
    </row>
    <row r="35" spans="1:3" ht="26.25">
      <c r="A35" s="6" t="s">
        <v>76</v>
      </c>
      <c r="B35" s="68"/>
      <c r="C35" s="68"/>
    </row>
    <row r="36" spans="1:3">
      <c r="A36" s="6" t="s">
        <v>60</v>
      </c>
      <c r="B36" s="74">
        <f>SUM(B38:B41)</f>
        <v>0</v>
      </c>
      <c r="C36" s="74">
        <f>SUM(C38:C41)</f>
        <v>0</v>
      </c>
    </row>
    <row r="37" spans="1:3">
      <c r="A37" s="9" t="s">
        <v>61</v>
      </c>
      <c r="B37" s="70"/>
      <c r="C37" s="70"/>
    </row>
    <row r="38" spans="1:3">
      <c r="A38" s="9" t="s">
        <v>77</v>
      </c>
      <c r="B38" s="70"/>
      <c r="C38" s="70"/>
    </row>
    <row r="39" spans="1:3">
      <c r="A39" s="9" t="s">
        <v>78</v>
      </c>
      <c r="B39" s="70">
        <v>0</v>
      </c>
      <c r="C39" s="70">
        <v>0</v>
      </c>
    </row>
    <row r="40" spans="1:3">
      <c r="A40" s="9" t="s">
        <v>79</v>
      </c>
      <c r="B40" s="70">
        <v>0</v>
      </c>
      <c r="C40" s="70">
        <v>0</v>
      </c>
    </row>
    <row r="41" spans="1:3">
      <c r="A41" s="9" t="s">
        <v>80</v>
      </c>
      <c r="B41" s="70"/>
      <c r="C41" s="70"/>
    </row>
    <row r="42" spans="1:3">
      <c r="A42" s="6" t="s">
        <v>64</v>
      </c>
      <c r="B42" s="74">
        <f>SUM(B44:B47)</f>
        <v>625769</v>
      </c>
      <c r="C42" s="74">
        <f>SUM(C44:C47)</f>
        <v>0</v>
      </c>
    </row>
    <row r="43" spans="1:3">
      <c r="A43" s="9" t="s">
        <v>61</v>
      </c>
      <c r="B43" s="70"/>
      <c r="C43" s="70"/>
    </row>
    <row r="44" spans="1:3">
      <c r="A44" s="9" t="s">
        <v>81</v>
      </c>
      <c r="B44" s="70">
        <v>625769</v>
      </c>
      <c r="C44" s="70"/>
    </row>
    <row r="45" spans="1:3">
      <c r="A45" s="9" t="s">
        <v>82</v>
      </c>
      <c r="B45" s="70">
        <v>0</v>
      </c>
      <c r="C45" s="70">
        <v>0</v>
      </c>
    </row>
    <row r="46" spans="1:3">
      <c r="A46" s="9" t="s">
        <v>83</v>
      </c>
      <c r="B46" s="70"/>
      <c r="C46" s="70"/>
    </row>
    <row r="47" spans="1:3" ht="15.75" thickBot="1">
      <c r="A47" s="9" t="s">
        <v>84</v>
      </c>
      <c r="B47" s="70"/>
      <c r="C47" s="70"/>
    </row>
    <row r="48" spans="1:3" ht="27" thickBot="1">
      <c r="A48" s="127" t="s">
        <v>85</v>
      </c>
      <c r="B48" s="88">
        <f>B36-B42</f>
        <v>-625769</v>
      </c>
      <c r="C48" s="130">
        <f>C36-C42</f>
        <v>0</v>
      </c>
    </row>
    <row r="49" spans="1:3" ht="27" thickBot="1">
      <c r="A49" s="127" t="s">
        <v>86</v>
      </c>
      <c r="B49" s="128">
        <v>16370</v>
      </c>
      <c r="C49" s="129">
        <v>-1938</v>
      </c>
    </row>
    <row r="50" spans="1:3" ht="26.25">
      <c r="A50" s="78" t="s">
        <v>87</v>
      </c>
      <c r="B50" s="69">
        <v>10276</v>
      </c>
      <c r="C50" s="69">
        <v>131549</v>
      </c>
    </row>
    <row r="51" spans="1:3" ht="26.25">
      <c r="A51" s="71" t="s">
        <v>37</v>
      </c>
      <c r="B51" s="116">
        <v>77433</v>
      </c>
      <c r="C51" s="72">
        <v>30737</v>
      </c>
    </row>
    <row r="52" spans="1:3" ht="26.25">
      <c r="A52" s="71" t="s">
        <v>38</v>
      </c>
      <c r="B52" s="116">
        <f>SUM(B49:B51)</f>
        <v>104079</v>
      </c>
      <c r="C52" s="116">
        <f>SUM(C49:C51)</f>
        <v>160348</v>
      </c>
    </row>
    <row r="53" spans="1:3">
      <c r="A53" s="75"/>
      <c r="B53" s="91">
        <v>235244</v>
      </c>
      <c r="C53" s="91">
        <f>Баланс!D23+Баланс!D14</f>
        <v>312677</v>
      </c>
    </row>
    <row r="54" spans="1:3" s="11" customFormat="1">
      <c r="A54" s="54"/>
      <c r="B54" s="54"/>
      <c r="C54" s="54"/>
    </row>
    <row r="55" spans="1:3" s="11" customFormat="1" ht="6.75" customHeight="1">
      <c r="A55" s="17" t="s">
        <v>43</v>
      </c>
      <c r="B55" s="53"/>
      <c r="C55" s="17" t="s">
        <v>40</v>
      </c>
    </row>
    <row r="56" spans="1:3" s="11" customFormat="1">
      <c r="A56" s="83" t="s">
        <v>49</v>
      </c>
      <c r="B56" s="84"/>
      <c r="C56" s="83" t="s">
        <v>50</v>
      </c>
    </row>
    <row r="57" spans="1:3" s="11" customFormat="1" ht="28.5" customHeight="1">
      <c r="A57" s="85" t="s">
        <v>41</v>
      </c>
      <c r="B57" s="84"/>
      <c r="C57" s="85" t="s">
        <v>42</v>
      </c>
    </row>
  </sheetData>
  <mergeCells count="4">
    <mergeCell ref="A3:C3"/>
    <mergeCell ref="A4:C4"/>
    <mergeCell ref="B5:C5"/>
    <mergeCell ref="B1:C1"/>
  </mergeCells>
  <pageMargins left="1.299212598425197" right="0.70866141732283472" top="0.74803149606299213" bottom="0.74803149606299213" header="0.31496062992125984" footer="0.31496062992125984"/>
  <pageSetup paperSize="9" scale="7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0"/>
  <sheetViews>
    <sheetView view="pageBreakPreview" zoomScaleNormal="100" zoomScaleSheetLayoutView="100" workbookViewId="0">
      <selection activeCell="A7" sqref="A7"/>
    </sheetView>
  </sheetViews>
  <sheetFormatPr defaultColWidth="9.140625" defaultRowHeight="12.75"/>
  <cols>
    <col min="1" max="1" width="27.28515625" style="5" customWidth="1"/>
    <col min="2" max="2" width="12.5703125" style="5" customWidth="1"/>
    <col min="3" max="3" width="14.7109375" style="5" customWidth="1"/>
    <col min="4" max="4" width="16.85546875" style="5" customWidth="1"/>
    <col min="5" max="5" width="18.85546875" style="5" customWidth="1"/>
    <col min="6" max="6" width="11.5703125" style="5" bestFit="1" customWidth="1"/>
    <col min="7" max="16384" width="9.140625" style="5"/>
  </cols>
  <sheetData>
    <row r="1" spans="1:6" s="11" customFormat="1" ht="27.75" customHeight="1">
      <c r="A1" s="10" t="str">
        <f>Баланс!A1</f>
        <v xml:space="preserve">АО "Phystech II" </v>
      </c>
      <c r="B1" s="134" t="s">
        <v>99</v>
      </c>
      <c r="C1" s="134"/>
      <c r="D1" s="134"/>
      <c r="E1" s="134"/>
    </row>
    <row r="2" spans="1:6" ht="23.25" customHeight="1">
      <c r="A2" s="1"/>
      <c r="B2" s="2"/>
      <c r="C2" s="2"/>
      <c r="D2" s="3"/>
      <c r="E2" s="1"/>
    </row>
    <row r="3" spans="1:6" ht="15">
      <c r="A3" s="136" t="s">
        <v>7</v>
      </c>
      <c r="B3" s="136"/>
      <c r="C3" s="136"/>
      <c r="D3" s="136"/>
      <c r="E3" s="137"/>
    </row>
    <row r="4" spans="1:6" customFormat="1" ht="15">
      <c r="A4" s="132" t="str">
        <f>ОПиУ!A4:D4</f>
        <v>За январь - сентябрь 2022 года</v>
      </c>
      <c r="B4" s="132"/>
      <c r="C4" s="132"/>
      <c r="D4" s="138"/>
      <c r="E4" s="138"/>
    </row>
    <row r="5" spans="1:6">
      <c r="A5" s="22"/>
      <c r="B5" s="22"/>
      <c r="C5" s="22"/>
      <c r="D5" s="22"/>
      <c r="E5" s="4"/>
    </row>
    <row r="6" spans="1:6" ht="38.450000000000003" customHeight="1" thickBot="1">
      <c r="A6" s="86" t="s">
        <v>11</v>
      </c>
      <c r="B6" s="89" t="s">
        <v>22</v>
      </c>
      <c r="C6" s="89" t="s">
        <v>89</v>
      </c>
      <c r="D6" s="13" t="s">
        <v>23</v>
      </c>
      <c r="E6" s="89" t="s">
        <v>36</v>
      </c>
    </row>
    <row r="7" spans="1:6" ht="25.5" customHeight="1">
      <c r="A7" s="113" t="s">
        <v>110</v>
      </c>
      <c r="B7" s="115">
        <v>99100</v>
      </c>
      <c r="C7" s="114"/>
      <c r="D7" s="115">
        <v>-5300206</v>
      </c>
      <c r="E7" s="115">
        <f>B7+D7</f>
        <v>-5201106</v>
      </c>
    </row>
    <row r="8" spans="1:6" ht="13.5" customHeight="1">
      <c r="A8" s="17" t="s">
        <v>95</v>
      </c>
      <c r="B8" s="25"/>
      <c r="C8" s="117"/>
      <c r="D8" s="119">
        <f>-319872</f>
        <v>-319872</v>
      </c>
      <c r="E8" s="25">
        <f>B8+D8</f>
        <v>-319872</v>
      </c>
    </row>
    <row r="9" spans="1:6">
      <c r="A9" s="17" t="s">
        <v>96</v>
      </c>
      <c r="B9" s="79"/>
      <c r="C9" s="79"/>
      <c r="D9" s="79">
        <v>0</v>
      </c>
      <c r="E9" s="25">
        <f>B9+D9</f>
        <v>0</v>
      </c>
    </row>
    <row r="10" spans="1:6" ht="25.5">
      <c r="A10" s="63" t="s">
        <v>108</v>
      </c>
      <c r="B10" s="80">
        <v>99100</v>
      </c>
      <c r="C10" s="80"/>
      <c r="D10" s="80">
        <f>D7+D8+D9</f>
        <v>-5620078</v>
      </c>
      <c r="E10" s="118">
        <f>B10+D10</f>
        <v>-5520978</v>
      </c>
      <c r="F10" s="94"/>
    </row>
    <row r="11" spans="1:6">
      <c r="A11" s="24"/>
      <c r="B11" s="43"/>
      <c r="C11" s="43"/>
      <c r="D11" s="43"/>
      <c r="E11" s="43"/>
      <c r="F11" s="94"/>
    </row>
    <row r="12" spans="1:6" ht="25.5">
      <c r="A12" s="63" t="s">
        <v>106</v>
      </c>
      <c r="B12" s="80">
        <v>99100</v>
      </c>
      <c r="C12" s="80"/>
      <c r="D12" s="80">
        <f>-9450518</f>
        <v>-9450518</v>
      </c>
      <c r="E12" s="80">
        <f>B12+D12</f>
        <v>-9351418</v>
      </c>
      <c r="F12" s="93"/>
    </row>
    <row r="13" spans="1:6">
      <c r="A13" s="63"/>
      <c r="B13" s="64"/>
      <c r="C13" s="64"/>
      <c r="D13" s="64"/>
      <c r="E13" s="64"/>
      <c r="F13" s="94"/>
    </row>
    <row r="14" spans="1:6">
      <c r="A14" s="62" t="s">
        <v>107</v>
      </c>
      <c r="B14" s="50">
        <v>0</v>
      </c>
      <c r="C14" s="50"/>
      <c r="D14" s="81">
        <v>-1614932</v>
      </c>
      <c r="E14" s="50">
        <f>C14+D14</f>
        <v>-1614932</v>
      </c>
      <c r="F14" s="94"/>
    </row>
    <row r="15" spans="1:6">
      <c r="A15" s="62"/>
      <c r="B15" s="49"/>
      <c r="C15" s="49"/>
      <c r="D15" s="49"/>
      <c r="E15" s="49"/>
      <c r="F15" s="94"/>
    </row>
    <row r="16" spans="1:6" ht="13.5" thickBot="1">
      <c r="A16" s="23" t="s">
        <v>109</v>
      </c>
      <c r="B16" s="82">
        <f>B12</f>
        <v>99100</v>
      </c>
      <c r="C16" s="82"/>
      <c r="D16" s="82">
        <f>D12+D14</f>
        <v>-11065450</v>
      </c>
      <c r="E16" s="82">
        <f>E12+E14</f>
        <v>-10966350</v>
      </c>
      <c r="F16" s="93"/>
    </row>
    <row r="17" spans="1:6">
      <c r="A17" s="24"/>
      <c r="B17" s="18"/>
      <c r="C17" s="25"/>
      <c r="D17" s="25"/>
      <c r="E17" s="95">
        <f>Баланс!C31</f>
        <v>-10966350</v>
      </c>
      <c r="F17" s="92"/>
    </row>
    <row r="18" spans="1:6" s="11" customFormat="1" ht="35.450000000000003" customHeight="1">
      <c r="A18" s="17" t="s">
        <v>43</v>
      </c>
      <c r="B18" s="17"/>
      <c r="C18" s="52"/>
      <c r="E18" s="17" t="s">
        <v>40</v>
      </c>
    </row>
    <row r="19" spans="1:6" s="11" customFormat="1" ht="15">
      <c r="A19" s="83" t="s">
        <v>49</v>
      </c>
      <c r="B19" s="83"/>
      <c r="C19" s="83"/>
      <c r="D19" s="87"/>
      <c r="E19" s="83" t="s">
        <v>50</v>
      </c>
    </row>
    <row r="20" spans="1:6" s="11" customFormat="1" ht="15">
      <c r="A20" s="85" t="s">
        <v>41</v>
      </c>
      <c r="B20" s="85"/>
      <c r="C20" s="83"/>
      <c r="D20" s="87"/>
      <c r="E20" s="85" t="s">
        <v>42</v>
      </c>
    </row>
  </sheetData>
  <mergeCells count="3">
    <mergeCell ref="A3:E3"/>
    <mergeCell ref="A4:E4"/>
    <mergeCell ref="B1:E1"/>
  </mergeCells>
  <pageMargins left="0.70866141732283472" right="0.5118110236220472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ОПиУ</vt:lpstr>
      <vt:lpstr>ОДДС </vt:lpstr>
      <vt:lpstr>ОИК</vt:lpstr>
      <vt:lpstr>Баланс!OLE_LINK1</vt:lpstr>
      <vt:lpstr>Баланс!Заголовки_для_печати</vt:lpstr>
      <vt:lpstr>'ОДДС '!Заголовки_для_печати</vt:lpstr>
      <vt:lpstr>ОИК!Заголовки_для_печати</vt:lpstr>
      <vt:lpstr>ОПиУ!Заголовки_для_печати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Дмитрий Рябинов</cp:lastModifiedBy>
  <cp:lastPrinted>2022-11-18T09:44:13Z</cp:lastPrinted>
  <dcterms:created xsi:type="dcterms:W3CDTF">2016-05-13T18:34:15Z</dcterms:created>
  <dcterms:modified xsi:type="dcterms:W3CDTF">2022-11-21T08:12:50Z</dcterms:modified>
</cp:coreProperties>
</file>