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6900" activeTab="1"/>
  </bookViews>
  <sheets>
    <sheet name="Фин. полож" sheetId="1" r:id="rId1"/>
    <sheet name="капитал" sheetId="2" r:id="rId2"/>
    <sheet name="ДД" sheetId="3" r:id="rId3"/>
    <sheet name="СГД" sheetId="4" r:id="rId4"/>
    <sheet name="Фин. полож (2)" sheetId="5" state="hidden" r:id="rId5"/>
    <sheet name="11 год баланс" sheetId="6" state="hidden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C29" i="3"/>
  <c r="C18" i="4"/>
  <c r="C12"/>
  <c r="C11"/>
  <c r="C27" i="1" l="1"/>
  <c r="C18"/>
  <c r="D6" i="3"/>
  <c r="C24"/>
  <c r="C21"/>
  <c r="A43" i="5"/>
  <c r="A46"/>
  <c r="A35" i="4"/>
  <c r="A45" i="3"/>
  <c r="A25" i="2"/>
  <c r="D14" l="1"/>
  <c r="D18" i="3"/>
  <c r="D20"/>
  <c r="C16" i="5"/>
  <c r="C15"/>
  <c r="D74" i="6"/>
  <c r="D15" i="4"/>
  <c r="D19" s="1"/>
  <c r="D23" s="1"/>
  <c r="D27" s="1"/>
  <c r="D29" s="1"/>
  <c r="C26" i="3" l="1"/>
  <c r="C25"/>
  <c r="C22"/>
  <c r="D27" l="1"/>
  <c r="D10" i="2"/>
  <c r="C14"/>
  <c r="C16"/>
  <c r="D11"/>
  <c r="D12"/>
  <c r="D13"/>
  <c r="B14"/>
  <c r="B18" s="1"/>
  <c r="D41" i="1"/>
  <c r="D39"/>
  <c r="D34"/>
  <c r="C30"/>
  <c r="D20"/>
  <c r="D30"/>
  <c r="D18"/>
  <c r="D17"/>
  <c r="C20"/>
  <c r="C23" i="3"/>
  <c r="C10" i="6"/>
  <c r="C22"/>
  <c r="C40"/>
  <c r="A32" i="4"/>
  <c r="A42" i="3"/>
  <c r="A22" i="2"/>
  <c r="C7" i="4"/>
  <c r="D31" i="3"/>
  <c r="D34"/>
  <c r="G74" i="6"/>
  <c r="C67"/>
  <c r="C72" s="1"/>
  <c r="C59"/>
  <c r="C46"/>
  <c r="E25"/>
  <c r="E24"/>
  <c r="E19"/>
  <c r="F19" s="1"/>
  <c r="E16"/>
  <c r="F16" s="1"/>
  <c r="D30" i="3" l="1"/>
  <c r="D37" s="1"/>
  <c r="C18" i="2"/>
  <c r="D18" s="1"/>
  <c r="C38" i="6"/>
  <c r="C56"/>
  <c r="C74"/>
  <c r="C35" i="3"/>
  <c r="E11" i="5"/>
  <c r="E12"/>
  <c r="E13"/>
  <c r="E14"/>
  <c r="E15"/>
  <c r="E16"/>
  <c r="E17"/>
  <c r="E19"/>
  <c r="E20"/>
  <c r="E21"/>
  <c r="E22"/>
  <c r="E23"/>
  <c r="E24"/>
  <c r="E25"/>
  <c r="E26"/>
  <c r="E27"/>
  <c r="E29"/>
  <c r="E30"/>
  <c r="E31"/>
  <c r="E33"/>
  <c r="E34"/>
  <c r="E35"/>
  <c r="E36"/>
  <c r="E38"/>
  <c r="E40"/>
  <c r="E10"/>
  <c r="D32"/>
  <c r="D37" s="1"/>
  <c r="C32"/>
  <c r="C37" s="1"/>
  <c r="E37" s="1"/>
  <c r="D28"/>
  <c r="D39" s="1"/>
  <c r="C28"/>
  <c r="C39" s="1"/>
  <c r="E39" s="1"/>
  <c r="D16"/>
  <c r="D15"/>
  <c r="D18" s="1"/>
  <c r="C18"/>
  <c r="E18" s="1"/>
  <c r="E32" l="1"/>
  <c r="E28"/>
  <c r="D39" i="3"/>
  <c r="H76" i="6"/>
  <c r="E74"/>
  <c r="D16" i="2"/>
  <c r="A3" i="4"/>
  <c r="A3" i="3"/>
  <c r="C34"/>
  <c r="C31"/>
  <c r="D15" i="2"/>
  <c r="D17"/>
  <c r="C34" i="1"/>
  <c r="C39" s="1"/>
  <c r="C41" s="1"/>
  <c r="C20" i="3"/>
  <c r="C15" i="4"/>
  <c r="C19" s="1"/>
  <c r="C27" i="3" l="1"/>
  <c r="C30" s="1"/>
  <c r="C23" i="4"/>
  <c r="C27" l="1"/>
  <c r="C29" s="1"/>
  <c r="C8" i="3"/>
  <c r="C18" s="1"/>
  <c r="C7" l="1"/>
  <c r="C37" s="1"/>
  <c r="C39" s="1"/>
</calcChain>
</file>

<file path=xl/sharedStrings.xml><?xml version="1.0" encoding="utf-8"?>
<sst xmlns="http://schemas.openxmlformats.org/spreadsheetml/2006/main" count="259" uniqueCount="171">
  <si>
    <t>Приме-чания</t>
  </si>
  <si>
    <t>закончившийся</t>
  </si>
  <si>
    <t>Комиссионный доход</t>
  </si>
  <si>
    <t>Комиссионный расход</t>
  </si>
  <si>
    <t>Процентный доход</t>
  </si>
  <si>
    <t>Чистая прибыль по операциям с финансовыми активами, отражаемыми по справедливой стоимости через прибыль или убыток</t>
  </si>
  <si>
    <t>Прочие доходы</t>
  </si>
  <si>
    <t>ОПЕРАЦИОННЫЕ ДОХОДЫ</t>
  </si>
  <si>
    <t>ОПЕРАЦИОННЫЕ РАСХОДЫ</t>
  </si>
  <si>
    <t>Чистый операционный убыток</t>
  </si>
  <si>
    <t>Формирование резерва под обесценение по прочим операциям</t>
  </si>
  <si>
    <t>УБЫТОК ДО НАЛОГООБЛОЖЕНИЯ</t>
  </si>
  <si>
    <t>ЧИСТЫЙ УБЫТОК</t>
  </si>
  <si>
    <t>ИТОГО СОВОКУПНЫЙ УБЫТОК</t>
  </si>
  <si>
    <t>_________________________</t>
  </si>
  <si>
    <t>Председатель Правления</t>
  </si>
  <si>
    <t>Главный бухгалтер</t>
  </si>
  <si>
    <t>ОТЧЕТ О СОВОКУПНОМ ГОДОВОМ ДОХОДЕ</t>
  </si>
  <si>
    <t>Примечания</t>
  </si>
  <si>
    <t>Период</t>
  </si>
  <si>
    <t>(в тысячах казахстанских тенге)</t>
  </si>
  <si>
    <t>в том числе:</t>
  </si>
  <si>
    <t>Прочие расходы</t>
  </si>
  <si>
    <t>Корпоративный подоходный налог</t>
  </si>
  <si>
    <t xml:space="preserve">31 декабря </t>
  </si>
  <si>
    <t>2011 года</t>
  </si>
  <si>
    <t>АКТИВЫ:</t>
  </si>
  <si>
    <t>Денежные средства и их эквиваленты</t>
  </si>
  <si>
    <t>Финансовые активы, отражаемые по справедливой  стоимости через прибыль или убыток</t>
  </si>
  <si>
    <t>Соглашения обратного РЕПО</t>
  </si>
  <si>
    <t>Комиссии к получению</t>
  </si>
  <si>
    <t>Основные средства и нематериальные активы</t>
  </si>
  <si>
    <t>Прочие активы</t>
  </si>
  <si>
    <t>ИТОГО АКТИВЫ</t>
  </si>
  <si>
    <t>ОБЯЗАТЕЛЬСТВА И КАПИТАЛ</t>
  </si>
  <si>
    <t>ОБЯЗАТЕЛЬСТВА:</t>
  </si>
  <si>
    <t>Кредиторская задолженность по отрицательному комиссионному вознаграждению</t>
  </si>
  <si>
    <t>Прочие обязательства</t>
  </si>
  <si>
    <t>Итого обязательства</t>
  </si>
  <si>
    <t>КАПИТАЛ:</t>
  </si>
  <si>
    <t>Уставный капитал</t>
  </si>
  <si>
    <t>Итого капитал</t>
  </si>
  <si>
    <t>ИТОГО ОБЯЗАТЕЛЬСТВА И КАПИТАЛ</t>
  </si>
  <si>
    <t>ОТЧЕТ О ФИНАНСОВОМ ПОЛОЖЕНИИ</t>
  </si>
  <si>
    <t>2012 года</t>
  </si>
  <si>
    <t>Вклады размещенные</t>
  </si>
  <si>
    <t>Начисленные расходы по расчетам с персоналом</t>
  </si>
  <si>
    <t>Обязательство перед бюджетом по налогам и другим обязательным платежам в бюджет</t>
  </si>
  <si>
    <t>Кредиторская задолженность</t>
  </si>
  <si>
    <t xml:space="preserve">Нераспределенная прибыль (непокрытый убыток): </t>
  </si>
  <si>
    <t> предыдущих лет</t>
  </si>
  <si>
    <t> отчетного периода        </t>
  </si>
  <si>
    <t xml:space="preserve">Непокрытый убыток </t>
  </si>
  <si>
    <t>Итого</t>
  </si>
  <si>
    <t>капитал</t>
  </si>
  <si>
    <t>Выпуск простых акций</t>
  </si>
  <si>
    <t>Совокупный убыток</t>
  </si>
  <si>
    <t>31 декабря 2011 года</t>
  </si>
  <si>
    <t>ДВИЖЕНИЕ ДЕНЕЖНЫХ СРЕДСТВ ОТ ОПЕРАЦИОННОЙ ДЕЯТЕЛЬНОСТИ:</t>
  </si>
  <si>
    <t>Корректировки:</t>
  </si>
  <si>
    <t>Расходы по износу и амортизации</t>
  </si>
  <si>
    <t>Чистое изменение справедливой стоимости</t>
  </si>
  <si>
    <t>финансовых активов, отражаемых по справедливой стоимости через прибыль или убыток</t>
  </si>
  <si>
    <t>Формирование резерва по неиспользованным отпускам</t>
  </si>
  <si>
    <t>Уменьшение комиссионного дохода вследствие инвестиционного убытка</t>
  </si>
  <si>
    <t>Чистое изменение в начисленных процентах</t>
  </si>
  <si>
    <t>Чистый убыток от выбытия основных средств и нематериальных активов</t>
  </si>
  <si>
    <t>Отток денежных средств от операционной деятельности до изменения операционных активов и обязательств</t>
  </si>
  <si>
    <t>Изменение операционных активов и обязательств</t>
  </si>
  <si>
    <t>(Увеличение)/уменьшение операционных активов:</t>
  </si>
  <si>
    <t>Финансовые активы, отражаемые по справедливой стоимости через прибыль или убыток</t>
  </si>
  <si>
    <t>(Уменьшение)/увеличение операционных обязательств:</t>
  </si>
  <si>
    <t xml:space="preserve">Комиссии к уплате </t>
  </si>
  <si>
    <t>Чистый отток денежных средств от операционной деятельности</t>
  </si>
  <si>
    <t>ДВИЖЕНИЕ ДЕНЕЖНЫХ СРЕДСТВ ОТ ИНВЕСТИЦИОННОЙ ДЕЯТЕЛЬНОСТИ:</t>
  </si>
  <si>
    <t>Приобретение основных средств и нематериальных активов</t>
  </si>
  <si>
    <t>Чистый отток денежных средств от инвестиционной деятельности</t>
  </si>
  <si>
    <t>ДВИЖЕНИЕ ДЕНЕЖНЫХ СРЕДСТВ ОТ ФИНАНСОВОЙ ДЕЯТЕЛЬНОСТИ:</t>
  </si>
  <si>
    <t>Чистый приток денежных средств от финансовой деятельности</t>
  </si>
  <si>
    <t>ЧИСТОЕ УВЕЛИЧЕНИЕ/(УМЕНЬШЕНИЕ) ДЕНЕЖНЫХ СРЕДСТВ и их эквивалентов</t>
  </si>
  <si>
    <t>ОТЧЕТ О ДВИЖЕНИИ ДЕНЕЖНЫХ СРЕДСТВ</t>
  </si>
  <si>
    <t>ОТЧЕТ ОБ ИЗМЕНЕНИЯХ КАПИТАЛА</t>
  </si>
  <si>
    <t>Период , закончившийся</t>
  </si>
  <si>
    <t>Операция "Обратное РЕПО"</t>
  </si>
  <si>
    <t>ДЕНЕЖНЫЕ СРЕДСТВА И ИХ ЭКВИВАЛЕНТЫ, на начало отчетного периода</t>
  </si>
  <si>
    <t>ДЕНЕЖНЫЕ СРЕДСТВА И ИХ ЭКВИВАЛЕНТЫ, на конец отчетного периода</t>
  </si>
  <si>
    <t>Балансовая стоимость акции</t>
  </si>
  <si>
    <t>АО "НПФ "РЕСПУБЛИКА"</t>
  </si>
  <si>
    <t>Приложение 1 к Инструкции о перечне, формах и сроках представления ежемесячной финансовой отчетности накопительными пенсионными фондами</t>
  </si>
  <si>
    <t>Бухгалтерский баланс</t>
  </si>
  <si>
    <t>АО "НПФ РЕСПУБЛИКА"</t>
  </si>
  <si>
    <t>(полное наименование накопительного пенсионного фонда)</t>
  </si>
  <si>
    <t>Наименование статьи</t>
  </si>
  <si>
    <t>Примечание</t>
  </si>
  <si>
    <t>Активы</t>
  </si>
  <si>
    <t>  </t>
  </si>
  <si>
    <t>Денежные средства и эквиваленты денежных средств</t>
  </si>
  <si>
    <t>  наличные деньги в кассе</t>
  </si>
  <si>
    <t>  деньги на счетах в банках и организациях, осуществляющих отдельные виды банковских операций</t>
  </si>
  <si>
    <t>Аффинированные драгоценные металлы</t>
  </si>
  <si>
    <t>Вклады размещенные (за вычетом резервов на обесценение)</t>
  </si>
  <si>
    <t>Ценные бумаги, учтенные по справедливой стоимости через прибыль и убыток</t>
  </si>
  <si>
    <t>Производные инструменты</t>
  </si>
  <si>
    <t>Ценные бумаги, имеющиеся в наличии для продажи (за вычетом резервов на обесценение)</t>
  </si>
  <si>
    <t>Авансы выданные         </t>
  </si>
  <si>
    <t>Расходы будущих периодов</t>
  </si>
  <si>
    <t>Комиссионные вознаграждения</t>
  </si>
  <si>
    <t>от пенсионных активов</t>
  </si>
  <si>
    <t>от инвестиционного дохода/убытка по пенсионным активам</t>
  </si>
  <si>
    <t>Запасы</t>
  </si>
  <si>
    <t>Ценные бумаги, удерживаемые до погашения (за вычетом резервов на обесценение)</t>
  </si>
  <si>
    <t>Инвестиционное имущество</t>
  </si>
  <si>
    <t>Инвестиции в капитал других юридических лиц</t>
  </si>
  <si>
    <t>Дебиторская задолженность (за вычетом резервов на обесценение)</t>
  </si>
  <si>
    <t>Долгосрочные активы (выбывающие группы), предназначенные для продажи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</si>
  <si>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</si>
  <si>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</si>
  <si>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>Отложенное налоговое требование</t>
  </si>
  <si>
    <t>Прочая дебиторская задолженность (за вычетом резервов на обесценение)</t>
  </si>
  <si>
    <t>Требования к бюджету по налогами другим обязательным платежам в бюджет</t>
  </si>
  <si>
    <t>Итого активы:</t>
  </si>
  <si>
    <t>Обязательства</t>
  </si>
  <si>
    <t>Операция "РЕПО"</t>
  </si>
  <si>
    <t>Полученные займы </t>
  </si>
  <si>
    <t>Авансы полученные</t>
  </si>
  <si>
    <t>Оценочные обязательства</t>
  </si>
  <si>
    <t>по возмещению разницы между показателем номинальной доходности и минимальным значением доходности</t>
  </si>
  <si>
    <t>Начисленные расходы по расчетам с акционерами по акциям</t>
  </si>
  <si>
    <t>Начисленные расходы по расчетам с персоналом</t>
  </si>
  <si>
    <t>Доходы будущих периодов</t>
  </si>
  <si>
    <t>Отложенное налоговое обязательство</t>
  </si>
  <si>
    <t>Обязательство перед бюджетом по налогам и другим обязательным платежам в бюджет</t>
  </si>
  <si>
    <t>Собственный капитал</t>
  </si>
  <si>
    <t>Уставный капитал  </t>
  </si>
  <si>
    <t>простые акции</t>
  </si>
  <si>
    <t>привилегированные акции</t>
  </si>
  <si>
    <t>Премии (дополнительный оплаченный капитал)</t>
  </si>
  <si>
    <t>Изъятый капитал</t>
  </si>
  <si>
    <t>Резервный капитал</t>
  </si>
  <si>
    <t>Прочие резервы </t>
  </si>
  <si>
    <t>Доля меньшинства</t>
  </si>
  <si>
    <t>Итого капитал:</t>
  </si>
  <si>
    <t>Итого капитал и обязательства</t>
  </si>
  <si>
    <t xml:space="preserve">Первый руководитель или лицо, </t>
  </si>
  <si>
    <t>уполномоченное на подписание отчета</t>
  </si>
  <si>
    <t>Айнакулов А.К. _______________________</t>
  </si>
  <si>
    <t xml:space="preserve">                               (подпись)</t>
  </si>
  <si>
    <t>Королева О.В. _____________________</t>
  </si>
  <si>
    <t xml:space="preserve">                                             (подпись)</t>
  </si>
  <si>
    <t>Исполнитель    Каймолдаева Л.         06.10.2011г.</t>
  </si>
  <si>
    <t>Телефон (327) 333-44-01</t>
  </si>
  <si>
    <t>Место для печати</t>
  </si>
  <si>
    <t>Бабенов Б.Б.</t>
  </si>
  <si>
    <t>На конец отчетного периода</t>
  </si>
  <si>
    <t>2013 года</t>
  </si>
  <si>
    <t>ПО СОСТОЯНИЮ НА 01 апреля 2013 ГОДА</t>
  </si>
  <si>
    <t xml:space="preserve"> </t>
  </si>
  <si>
    <t>31 декабря 2012 года</t>
  </si>
  <si>
    <t>по состоянию на  01 апреля 2012 года</t>
  </si>
  <si>
    <t>на конец отчетного периода  31.03.2012</t>
  </si>
  <si>
    <t>на конец предыдущего года 31.12.2011</t>
  </si>
  <si>
    <t>01 апреля</t>
  </si>
  <si>
    <t>Каймолдаева Л.Д.</t>
  </si>
  <si>
    <t>Совокупный доход</t>
  </si>
  <si>
    <t>Прибыль до налогообложения</t>
  </si>
  <si>
    <t>ПО СОСТОЯНИЮ НА 01 октября 2013 ГОДА</t>
  </si>
  <si>
    <t>30 сентября</t>
  </si>
  <si>
    <t>ЗА ПЕРИОД, ЗАКОНЧИВШИЙСЯ 30 сентября 2013 года</t>
  </si>
  <si>
    <t>30 сентября 2013 года</t>
  </si>
  <si>
    <t>30 сентября 2013 года</t>
  </si>
  <si>
    <t>30 сентября 2012 года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</si>
</sst>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</cellStyleXfs>
  <cellXfs count="152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Alignment="1"/>
    <xf numFmtId="3" fontId="0" fillId="0" borderId="0" xfId="0" applyNumberFormat="1"/>
    <xf numFmtId="3" fontId="3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center" vertical="top" wrapText="1"/>
    </xf>
    <xf numFmtId="0" fontId="10" fillId="0" borderId="0" xfId="0" applyFont="1"/>
    <xf numFmtId="3" fontId="9" fillId="0" borderId="3" xfId="0" applyNumberFormat="1" applyFont="1" applyBorder="1" applyAlignment="1">
      <alignment wrapText="1"/>
    </xf>
    <xf numFmtId="0" fontId="14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0" fillId="0" borderId="0" xfId="0" applyFill="1"/>
    <xf numFmtId="3" fontId="5" fillId="0" borderId="1" xfId="1" applyNumberFormat="1" applyFont="1" applyFill="1" applyBorder="1" applyAlignment="1">
      <alignment horizontal="center" vertical="top" wrapText="1"/>
    </xf>
    <xf numFmtId="3" fontId="5" fillId="0" borderId="3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3" fontId="0" fillId="0" borderId="0" xfId="0" applyNumberFormat="1" applyFill="1"/>
    <xf numFmtId="0" fontId="0" fillId="0" borderId="0" xfId="0" applyFill="1" applyAlignment="1">
      <alignment wrapText="1"/>
    </xf>
    <xf numFmtId="0" fontId="1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9" fillId="0" borderId="0" xfId="0" applyFont="1"/>
    <xf numFmtId="3" fontId="20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22" fillId="0" borderId="8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3" fontId="23" fillId="0" borderId="10" xfId="2" applyNumberFormat="1" applyFont="1" applyFill="1" applyBorder="1" applyAlignment="1">
      <alignment horizontal="center" vertical="top" wrapText="1"/>
    </xf>
    <xf numFmtId="3" fontId="23" fillId="0" borderId="11" xfId="2" applyNumberFormat="1" applyFont="1" applyFill="1" applyBorder="1" applyAlignment="1">
      <alignment horizontal="center" vertical="top" wrapText="1"/>
    </xf>
    <xf numFmtId="0" fontId="24" fillId="0" borderId="0" xfId="0" applyFont="1"/>
    <xf numFmtId="0" fontId="25" fillId="0" borderId="12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3" fontId="26" fillId="0" borderId="14" xfId="2" applyNumberFormat="1" applyFont="1" applyFill="1" applyBorder="1" applyAlignment="1">
      <alignment horizontal="center" vertical="top" wrapText="1"/>
    </xf>
    <xf numFmtId="3" fontId="26" fillId="0" borderId="15" xfId="2" applyNumberFormat="1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9" xfId="0" applyFont="1" applyFill="1" applyBorder="1" applyAlignment="1">
      <alignment vertical="top" wrapText="1"/>
    </xf>
    <xf numFmtId="3" fontId="26" fillId="0" borderId="10" xfId="2" applyNumberFormat="1" applyFont="1" applyFill="1" applyBorder="1" applyAlignment="1">
      <alignment horizontal="center" vertical="top" wrapText="1"/>
    </xf>
    <xf numFmtId="3" fontId="26" fillId="2" borderId="11" xfId="2" applyNumberFormat="1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3" fontId="23" fillId="0" borderId="17" xfId="2" applyNumberFormat="1" applyFont="1" applyFill="1" applyBorder="1" applyAlignment="1">
      <alignment horizontal="center" vertical="top" wrapText="1"/>
    </xf>
    <xf numFmtId="3" fontId="23" fillId="2" borderId="18" xfId="2" applyNumberFormat="1" applyFont="1" applyFill="1" applyBorder="1" applyAlignment="1">
      <alignment horizontal="center" vertical="top" wrapText="1"/>
    </xf>
    <xf numFmtId="0" fontId="22" fillId="0" borderId="19" xfId="0" applyFont="1" applyFill="1" applyBorder="1" applyAlignment="1">
      <alignment vertical="top" wrapText="1"/>
    </xf>
    <xf numFmtId="0" fontId="22" fillId="0" borderId="4" xfId="0" applyFont="1" applyFill="1" applyBorder="1" applyAlignment="1">
      <alignment vertical="top" wrapText="1"/>
    </xf>
    <xf numFmtId="3" fontId="23" fillId="0" borderId="20" xfId="2" applyNumberFormat="1" applyFont="1" applyFill="1" applyBorder="1" applyAlignment="1">
      <alignment horizontal="center" vertical="top" wrapText="1"/>
    </xf>
    <xf numFmtId="3" fontId="23" fillId="2" borderId="21" xfId="2" applyNumberFormat="1" applyFont="1" applyFill="1" applyBorder="1" applyAlignment="1">
      <alignment horizontal="center" vertical="top" wrapText="1"/>
    </xf>
    <xf numFmtId="3" fontId="20" fillId="0" borderId="14" xfId="2" applyNumberFormat="1" applyFont="1" applyBorder="1" applyAlignment="1">
      <alignment horizontal="center"/>
    </xf>
    <xf numFmtId="3" fontId="20" fillId="2" borderId="0" xfId="2" applyNumberFormat="1" applyFont="1" applyFill="1" applyAlignment="1">
      <alignment horizontal="center"/>
    </xf>
    <xf numFmtId="3" fontId="23" fillId="2" borderId="22" xfId="2" applyNumberFormat="1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vertical="top" wrapText="1"/>
    </xf>
    <xf numFmtId="0" fontId="22" fillId="0" borderId="6" xfId="0" applyFont="1" applyFill="1" applyBorder="1" applyAlignment="1">
      <alignment vertical="top" wrapText="1"/>
    </xf>
    <xf numFmtId="3" fontId="23" fillId="0" borderId="24" xfId="2" applyNumberFormat="1" applyFont="1" applyFill="1" applyBorder="1" applyAlignment="1">
      <alignment horizontal="center" vertical="top" wrapText="1"/>
    </xf>
    <xf numFmtId="3" fontId="23" fillId="2" borderId="25" xfId="2" applyNumberFormat="1" applyFont="1" applyFill="1" applyBorder="1" applyAlignment="1">
      <alignment horizontal="center" vertical="top" wrapText="1"/>
    </xf>
    <xf numFmtId="3" fontId="26" fillId="2" borderId="26" xfId="2" applyNumberFormat="1" applyFont="1" applyFill="1" applyBorder="1" applyAlignment="1">
      <alignment horizontal="center" vertical="top" wrapText="1"/>
    </xf>
    <xf numFmtId="3" fontId="23" fillId="0" borderId="27" xfId="2" applyNumberFormat="1" applyFont="1" applyFill="1" applyBorder="1" applyAlignment="1">
      <alignment horizontal="center" vertical="top" wrapText="1"/>
    </xf>
    <xf numFmtId="3" fontId="25" fillId="0" borderId="10" xfId="2" applyNumberFormat="1" applyFont="1" applyFill="1" applyBorder="1" applyAlignment="1">
      <alignment horizontal="center" vertical="top" wrapText="1"/>
    </xf>
    <xf numFmtId="3" fontId="25" fillId="0" borderId="26" xfId="2" applyNumberFormat="1" applyFont="1" applyFill="1" applyBorder="1" applyAlignment="1">
      <alignment horizontal="center" vertical="top" wrapText="1"/>
    </xf>
    <xf numFmtId="0" fontId="22" fillId="0" borderId="12" xfId="0" applyFont="1" applyFill="1" applyBorder="1"/>
    <xf numFmtId="0" fontId="22" fillId="0" borderId="13" xfId="0" applyFont="1" applyFill="1" applyBorder="1" applyAlignment="1">
      <alignment vertical="top" wrapText="1"/>
    </xf>
    <xf numFmtId="3" fontId="23" fillId="0" borderId="14" xfId="2" applyNumberFormat="1" applyFont="1" applyFill="1" applyBorder="1" applyAlignment="1">
      <alignment horizontal="center" vertical="top" wrapText="1"/>
    </xf>
    <xf numFmtId="3" fontId="23" fillId="0" borderId="15" xfId="2" applyNumberFormat="1" applyFont="1" applyFill="1" applyBorder="1" applyAlignment="1">
      <alignment horizontal="center" vertical="top" wrapText="1"/>
    </xf>
    <xf numFmtId="3" fontId="26" fillId="0" borderId="11" xfId="2" applyNumberFormat="1" applyFont="1" applyFill="1" applyBorder="1" applyAlignment="1">
      <alignment horizontal="center" vertical="top" wrapText="1"/>
    </xf>
    <xf numFmtId="3" fontId="23" fillId="0" borderId="18" xfId="2" applyNumberFormat="1" applyFont="1" applyFill="1" applyBorder="1" applyAlignment="1">
      <alignment horizontal="center" vertical="top" wrapText="1"/>
    </xf>
    <xf numFmtId="3" fontId="23" fillId="0" borderId="22" xfId="2" applyNumberFormat="1" applyFont="1" applyFill="1" applyBorder="1" applyAlignment="1">
      <alignment horizontal="center" vertical="top" wrapText="1"/>
    </xf>
    <xf numFmtId="3" fontId="23" fillId="0" borderId="21" xfId="2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3" fontId="23" fillId="0" borderId="25" xfId="2" applyNumberFormat="1" applyFont="1" applyFill="1" applyBorder="1" applyAlignment="1">
      <alignment horizontal="center" vertical="top" wrapText="1"/>
    </xf>
    <xf numFmtId="3" fontId="26" fillId="0" borderId="26" xfId="2" applyNumberFormat="1" applyFont="1" applyFill="1" applyBorder="1" applyAlignment="1">
      <alignment horizontal="center" vertical="top" wrapText="1"/>
    </xf>
    <xf numFmtId="0" fontId="22" fillId="0" borderId="16" xfId="0" applyFont="1" applyFill="1" applyBorder="1"/>
    <xf numFmtId="0" fontId="25" fillId="0" borderId="9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5" fillId="0" borderId="28" xfId="0" applyFont="1" applyFill="1" applyBorder="1" applyAlignment="1">
      <alignment vertical="top" wrapText="1"/>
    </xf>
    <xf numFmtId="0" fontId="25" fillId="0" borderId="29" xfId="0" applyFont="1" applyFill="1" applyBorder="1" applyAlignment="1">
      <alignment horizontal="center" vertical="top" wrapText="1"/>
    </xf>
    <xf numFmtId="3" fontId="25" fillId="0" borderId="30" xfId="2" applyNumberFormat="1" applyFont="1" applyFill="1" applyBorder="1" applyAlignment="1">
      <alignment horizontal="center" vertical="top" wrapText="1"/>
    </xf>
    <xf numFmtId="3" fontId="25" fillId="0" borderId="31" xfId="2" applyNumberFormat="1" applyFont="1" applyFill="1" applyBorder="1" applyAlignment="1">
      <alignment horizontal="center" vertical="top" wrapText="1"/>
    </xf>
    <xf numFmtId="0" fontId="16" fillId="0" borderId="0" xfId="0" applyFont="1"/>
    <xf numFmtId="0" fontId="8" fillId="0" borderId="0" xfId="0" applyFont="1"/>
    <xf numFmtId="3" fontId="19" fillId="0" borderId="0" xfId="0" applyNumberFormat="1" applyFont="1"/>
    <xf numFmtId="0" fontId="16" fillId="0" borderId="0" xfId="0" applyFont="1" applyAlignment="1">
      <alignment horizontal="left"/>
    </xf>
    <xf numFmtId="3" fontId="27" fillId="0" borderId="0" xfId="0" applyNumberFormat="1" applyFont="1" applyAlignment="1">
      <alignment horizontal="center"/>
    </xf>
    <xf numFmtId="0" fontId="21" fillId="0" borderId="0" xfId="0" applyFont="1"/>
    <xf numFmtId="0" fontId="0" fillId="0" borderId="0" xfId="0" applyFill="1" applyBorder="1"/>
    <xf numFmtId="3" fontId="5" fillId="0" borderId="6" xfId="1" applyNumberFormat="1" applyFont="1" applyFill="1" applyBorder="1" applyAlignment="1">
      <alignment horizontal="center" vertical="top" wrapText="1"/>
    </xf>
    <xf numFmtId="3" fontId="5" fillId="0" borderId="7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3" fontId="6" fillId="0" borderId="1" xfId="1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3" fontId="2" fillId="0" borderId="0" xfId="0" applyNumberFormat="1" applyFont="1" applyFill="1"/>
    <xf numFmtId="3" fontId="3" fillId="0" borderId="1" xfId="1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/>
    <xf numFmtId="3" fontId="0" fillId="0" borderId="0" xfId="1" applyNumberFormat="1" applyFont="1" applyFill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3" fontId="6" fillId="2" borderId="1" xfId="1" applyNumberFormat="1" applyFont="1" applyFill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3" applyFont="1" applyFill="1" applyAlignment="1" applyProtection="1">
      <alignment horizontal="left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</cellXfs>
  <cellStyles count="4">
    <cellStyle name="Обычный" xfId="0" builtinId="0"/>
    <cellStyle name="Обычный 2 6" xfId="2"/>
    <cellStyle name="Обычный_Макр НПФ  прил 1-6 и ф3-4   2005  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73;&#1091;&#1093;&#1075;&#1072;&#1083;&#1090;&#1077;&#1088;&#1089;&#1082;&#1086;&#1075;&#1086;%20&#1091;&#1095;&#1077;&#1090;&#1072;%20&#1080;%20&#1086;&#1090;&#1095;&#1077;&#1090;&#1085;&#1086;&#1089;&#1090;&#1080;/Fin_Reports/&#1086;&#1090;&#1095;&#1077;&#1090;&#1099;/&#1045;&#1078;&#1077;&#1084;&#1077;&#1089;&#1103;&#1095;&#1085;&#1099;&#1077;%20&#1086;&#1090;&#1095;&#1077;&#1090;&#1099;%20&#1074;%20&#1040;&#1060;&#1053;/2011/&#1057;&#1077;&#1085;&#1090;&#1103;&#1073;&#1088;&#1100;%202011/m02309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1"/>
      <sheetName val="Ф2"/>
      <sheetName val="ф3_ПА"/>
      <sheetName val="ф4_ПА"/>
      <sheetName val="Выплаты"/>
      <sheetName val="УЕ"/>
      <sheetName val="Вкл_обяз_нак"/>
      <sheetName val="Вкл_добр_нак "/>
      <sheetName val="Вкл_проф_нак"/>
      <sheetName val="Вкл_обл"/>
      <sheetName val="Пр7"/>
      <sheetName val="Пр8"/>
      <sheetName val="Пр9"/>
      <sheetName val="Пр10"/>
      <sheetName val="Пр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K14">
            <v>400001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4" workbookViewId="0">
      <selection activeCell="C43" sqref="C43"/>
    </sheetView>
  </sheetViews>
  <sheetFormatPr defaultRowHeight="15"/>
  <cols>
    <col min="1" max="1" width="66.5703125" style="8" customWidth="1"/>
    <col min="2" max="2" width="6.85546875" bestFit="1" customWidth="1"/>
    <col min="3" max="3" width="13" customWidth="1"/>
    <col min="4" max="4" width="13" style="9" customWidth="1"/>
  </cols>
  <sheetData>
    <row r="1" spans="1:5">
      <c r="A1" s="136" t="s">
        <v>43</v>
      </c>
      <c r="B1" s="136"/>
      <c r="C1" s="136"/>
      <c r="D1" s="136"/>
    </row>
    <row r="2" spans="1:5">
      <c r="A2" s="136" t="s">
        <v>87</v>
      </c>
      <c r="B2" s="136"/>
      <c r="C2" s="136"/>
      <c r="D2" s="136"/>
    </row>
    <row r="3" spans="1:5">
      <c r="A3" s="137" t="s">
        <v>165</v>
      </c>
      <c r="B3" s="137"/>
      <c r="C3" s="137"/>
      <c r="D3" s="137"/>
    </row>
    <row r="4" spans="1:5">
      <c r="A4" s="135" t="s">
        <v>156</v>
      </c>
      <c r="B4" s="135"/>
      <c r="C4" s="135"/>
    </row>
    <row r="5" spans="1:5">
      <c r="A5" s="7"/>
      <c r="B5" s="6"/>
      <c r="C5" s="6"/>
    </row>
    <row r="6" spans="1:5">
      <c r="A6" s="7"/>
      <c r="B6" s="6"/>
      <c r="C6" s="6"/>
    </row>
    <row r="7" spans="1:5" ht="38.25">
      <c r="A7" s="133"/>
      <c r="B7" s="134" t="s">
        <v>0</v>
      </c>
      <c r="C7" s="17" t="s">
        <v>153</v>
      </c>
      <c r="D7" s="17" t="s">
        <v>153</v>
      </c>
    </row>
    <row r="8" spans="1:5">
      <c r="A8" s="133"/>
      <c r="B8" s="134"/>
      <c r="C8" s="17" t="s">
        <v>166</v>
      </c>
      <c r="D8" s="17" t="s">
        <v>24</v>
      </c>
    </row>
    <row r="9" spans="1:5">
      <c r="A9" s="133"/>
      <c r="B9" s="134"/>
      <c r="C9" s="16" t="s">
        <v>154</v>
      </c>
      <c r="D9" s="18" t="s">
        <v>44</v>
      </c>
    </row>
    <row r="10" spans="1:5">
      <c r="A10" s="4" t="s">
        <v>26</v>
      </c>
      <c r="B10" s="21"/>
      <c r="C10" s="13"/>
      <c r="D10" s="14"/>
    </row>
    <row r="11" spans="1:5">
      <c r="A11" s="3" t="s">
        <v>27</v>
      </c>
      <c r="B11" s="22">
        <v>5</v>
      </c>
      <c r="C11" s="11">
        <v>151300</v>
      </c>
      <c r="D11" s="11">
        <v>6658</v>
      </c>
      <c r="E11" s="9"/>
    </row>
    <row r="12" spans="1:5">
      <c r="A12" s="3" t="s">
        <v>45</v>
      </c>
      <c r="B12" s="22">
        <v>6</v>
      </c>
      <c r="C12" s="11">
        <v>415236</v>
      </c>
      <c r="D12" s="11">
        <v>695220</v>
      </c>
      <c r="E12" s="9"/>
    </row>
    <row r="13" spans="1:5" ht="26.25">
      <c r="A13" s="3" t="s">
        <v>28</v>
      </c>
      <c r="B13" s="22">
        <v>6</v>
      </c>
      <c r="C13" s="11">
        <v>1661558</v>
      </c>
      <c r="D13" s="11">
        <v>1170506</v>
      </c>
      <c r="E13" s="9"/>
    </row>
    <row r="14" spans="1:5" ht="26.25">
      <c r="A14" s="3" t="s">
        <v>110</v>
      </c>
      <c r="B14" s="22">
        <v>6</v>
      </c>
      <c r="C14" s="11">
        <v>256141</v>
      </c>
      <c r="D14" s="11">
        <v>202879</v>
      </c>
      <c r="E14" s="9"/>
    </row>
    <row r="15" spans="1:5">
      <c r="A15" s="3" t="s">
        <v>29</v>
      </c>
      <c r="B15" s="22"/>
      <c r="C15" s="11"/>
      <c r="D15" s="11"/>
      <c r="E15" s="9"/>
    </row>
    <row r="16" spans="1:5">
      <c r="A16" s="3" t="s">
        <v>30</v>
      </c>
      <c r="B16" s="22">
        <v>9</v>
      </c>
      <c r="C16" s="11">
        <v>184684</v>
      </c>
      <c r="D16" s="11">
        <v>138075</v>
      </c>
      <c r="E16" s="9"/>
    </row>
    <row r="17" spans="1:5">
      <c r="A17" s="3" t="s">
        <v>31</v>
      </c>
      <c r="B17" s="22">
        <v>7.8</v>
      </c>
      <c r="C17" s="11">
        <v>62102</v>
      </c>
      <c r="D17" s="11">
        <f>35902+45019</f>
        <v>80921</v>
      </c>
      <c r="E17" s="9"/>
    </row>
    <row r="18" spans="1:5">
      <c r="A18" s="3" t="s">
        <v>32</v>
      </c>
      <c r="B18" s="22">
        <v>10.11</v>
      </c>
      <c r="C18" s="11">
        <f>6175+100+564+2064+1268+73</f>
        <v>10244</v>
      </c>
      <c r="D18" s="11">
        <f>271+33+16894</f>
        <v>17198</v>
      </c>
      <c r="E18" s="9"/>
    </row>
    <row r="19" spans="1:5">
      <c r="A19" s="3"/>
      <c r="B19" s="23"/>
      <c r="C19" s="10"/>
      <c r="D19" s="10"/>
      <c r="E19" s="9"/>
    </row>
    <row r="20" spans="1:5" s="5" customFormat="1">
      <c r="A20" s="4" t="s">
        <v>33</v>
      </c>
      <c r="B20" s="23"/>
      <c r="C20" s="12">
        <f>C11+C12+C13+C15+C16+C17+C18+C14</f>
        <v>2741265</v>
      </c>
      <c r="D20" s="12">
        <f>SUM(D11:D18)</f>
        <v>2311457</v>
      </c>
      <c r="E20" s="9"/>
    </row>
    <row r="21" spans="1:5">
      <c r="A21" s="3"/>
      <c r="B21" s="23"/>
      <c r="C21" s="11"/>
      <c r="D21" s="11"/>
      <c r="E21" s="9"/>
    </row>
    <row r="22" spans="1:5">
      <c r="A22" s="4" t="s">
        <v>34</v>
      </c>
      <c r="B22" s="23"/>
      <c r="C22" s="10"/>
      <c r="D22" s="10"/>
      <c r="E22" s="9"/>
    </row>
    <row r="23" spans="1:5">
      <c r="A23" s="3" t="s">
        <v>35</v>
      </c>
      <c r="B23" s="23"/>
      <c r="C23" s="10"/>
      <c r="D23" s="10"/>
      <c r="E23" s="9"/>
    </row>
    <row r="24" spans="1:5" ht="26.25">
      <c r="A24" s="3" t="s">
        <v>36</v>
      </c>
      <c r="B24" s="22"/>
      <c r="C24" s="11"/>
      <c r="D24" s="11"/>
      <c r="E24" s="9"/>
    </row>
    <row r="25" spans="1:5">
      <c r="A25" s="3" t="s">
        <v>48</v>
      </c>
      <c r="B25" s="22">
        <v>12</v>
      </c>
      <c r="C25" s="11">
        <v>9838</v>
      </c>
      <c r="D25" s="11">
        <v>14104</v>
      </c>
      <c r="E25" s="9"/>
    </row>
    <row r="26" spans="1:5">
      <c r="A26" s="3" t="s">
        <v>46</v>
      </c>
      <c r="B26" s="22">
        <v>12</v>
      </c>
      <c r="C26" s="11">
        <v>3933</v>
      </c>
      <c r="D26" s="11">
        <v>60341</v>
      </c>
      <c r="E26" s="9"/>
    </row>
    <row r="27" spans="1:5" ht="26.25">
      <c r="A27" s="3" t="s">
        <v>47</v>
      </c>
      <c r="B27" s="22">
        <v>12</v>
      </c>
      <c r="C27" s="11">
        <f>6002</f>
        <v>6002</v>
      </c>
      <c r="D27" s="11">
        <v>26009</v>
      </c>
      <c r="E27" s="9"/>
    </row>
    <row r="28" spans="1:5">
      <c r="A28" s="3" t="s">
        <v>37</v>
      </c>
      <c r="B28" s="22">
        <v>12</v>
      </c>
      <c r="C28" s="11">
        <v>310</v>
      </c>
      <c r="D28" s="11">
        <v>1314</v>
      </c>
      <c r="E28" s="9"/>
    </row>
    <row r="29" spans="1:5">
      <c r="A29" s="3"/>
      <c r="B29" s="23"/>
      <c r="C29" s="10"/>
      <c r="D29" s="10"/>
      <c r="E29" s="9"/>
    </row>
    <row r="30" spans="1:5" s="5" customFormat="1">
      <c r="A30" s="4" t="s">
        <v>38</v>
      </c>
      <c r="B30" s="23"/>
      <c r="C30" s="12">
        <f>C26+C27+C28+C25+C24</f>
        <v>20083</v>
      </c>
      <c r="D30" s="12">
        <f>D26+D27+D28+D25+D24</f>
        <v>101768</v>
      </c>
      <c r="E30" s="9"/>
    </row>
    <row r="31" spans="1:5">
      <c r="A31" s="3"/>
      <c r="B31" s="23"/>
      <c r="C31" s="11"/>
      <c r="D31" s="11"/>
      <c r="E31" s="9"/>
    </row>
    <row r="32" spans="1:5">
      <c r="A32" s="3" t="s">
        <v>39</v>
      </c>
      <c r="B32" s="23"/>
      <c r="C32" s="10"/>
      <c r="D32" s="10"/>
      <c r="E32" s="9"/>
    </row>
    <row r="33" spans="1:5">
      <c r="A33" s="3" t="s">
        <v>40</v>
      </c>
      <c r="B33" s="22">
        <v>15</v>
      </c>
      <c r="C33" s="11">
        <v>4155000</v>
      </c>
      <c r="D33" s="11">
        <v>4155000</v>
      </c>
      <c r="E33" s="9"/>
    </row>
    <row r="34" spans="1:5" s="5" customFormat="1">
      <c r="A34" s="4" t="s">
        <v>49</v>
      </c>
      <c r="B34" s="22"/>
      <c r="C34" s="12">
        <f>C36+C37</f>
        <v>-1433818</v>
      </c>
      <c r="D34" s="12">
        <f>D36+D37</f>
        <v>-1945311</v>
      </c>
      <c r="E34" s="9"/>
    </row>
    <row r="35" spans="1:5">
      <c r="A35" s="3" t="s">
        <v>21</v>
      </c>
      <c r="B35" s="22"/>
      <c r="C35" s="11"/>
      <c r="D35" s="11"/>
      <c r="E35" s="9"/>
    </row>
    <row r="36" spans="1:5">
      <c r="A36" s="3" t="s">
        <v>50</v>
      </c>
      <c r="B36" s="22"/>
      <c r="C36" s="11">
        <v>-1945311</v>
      </c>
      <c r="D36" s="11">
        <v>-1825104</v>
      </c>
      <c r="E36" s="9"/>
    </row>
    <row r="37" spans="1:5">
      <c r="A37" s="3" t="s">
        <v>51</v>
      </c>
      <c r="B37" s="22"/>
      <c r="C37" s="11">
        <v>511493</v>
      </c>
      <c r="D37" s="11">
        <v>-120207</v>
      </c>
      <c r="E37" s="9"/>
    </row>
    <row r="38" spans="1:5">
      <c r="A38" s="3"/>
      <c r="B38" s="24"/>
      <c r="C38" s="10"/>
      <c r="D38" s="10"/>
      <c r="E38" s="9"/>
    </row>
    <row r="39" spans="1:5">
      <c r="A39" s="3" t="s">
        <v>41</v>
      </c>
      <c r="B39" s="24"/>
      <c r="C39" s="11">
        <f>C33+C34</f>
        <v>2721182</v>
      </c>
      <c r="D39" s="11">
        <f>D33+D34</f>
        <v>2209689</v>
      </c>
      <c r="E39" s="9"/>
    </row>
    <row r="40" spans="1:5">
      <c r="A40" s="3"/>
      <c r="B40" s="25"/>
      <c r="C40" s="11"/>
      <c r="D40" s="11"/>
      <c r="E40" s="9"/>
    </row>
    <row r="41" spans="1:5" s="5" customFormat="1">
      <c r="A41" s="4" t="s">
        <v>42</v>
      </c>
      <c r="B41" s="25"/>
      <c r="C41" s="12">
        <f>C30+C39</f>
        <v>2741265</v>
      </c>
      <c r="D41" s="12">
        <f>D30+D39</f>
        <v>2311457</v>
      </c>
      <c r="E41" s="9"/>
    </row>
    <row r="42" spans="1:5">
      <c r="A42" s="3" t="s">
        <v>86</v>
      </c>
      <c r="B42" s="25">
        <v>20</v>
      </c>
      <c r="C42" s="130">
        <v>647.66999999999996</v>
      </c>
      <c r="D42" s="130">
        <v>523.16999999999996</v>
      </c>
    </row>
    <row r="44" spans="1:5">
      <c r="A44" s="2" t="s">
        <v>14</v>
      </c>
      <c r="C44" s="9"/>
    </row>
    <row r="45" spans="1:5">
      <c r="A45" s="2" t="s">
        <v>152</v>
      </c>
    </row>
    <row r="46" spans="1:5">
      <c r="A46" s="2" t="s">
        <v>15</v>
      </c>
    </row>
    <row r="47" spans="1:5">
      <c r="A47" s="2" t="s">
        <v>14</v>
      </c>
    </row>
    <row r="48" spans="1:5">
      <c r="A48" s="2" t="s">
        <v>162</v>
      </c>
    </row>
    <row r="49" spans="1:1">
      <c r="A49" s="2" t="s">
        <v>16</v>
      </c>
    </row>
  </sheetData>
  <mergeCells count="6">
    <mergeCell ref="A7:A9"/>
    <mergeCell ref="B7:B9"/>
    <mergeCell ref="A4:C4"/>
    <mergeCell ref="A2:D2"/>
    <mergeCell ref="A1:D1"/>
    <mergeCell ref="A3:D3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6"/>
  <sheetViews>
    <sheetView tabSelected="1" topLeftCell="A7" workbookViewId="0">
      <selection activeCell="F20" sqref="F20"/>
    </sheetView>
  </sheetViews>
  <sheetFormatPr defaultRowHeight="15"/>
  <cols>
    <col min="1" max="1" width="32.7109375" customWidth="1"/>
    <col min="2" max="3" width="18.42578125" customWidth="1"/>
    <col min="4" max="4" width="18.42578125" style="5" customWidth="1"/>
  </cols>
  <sheetData>
    <row r="2" spans="1:4">
      <c r="A2" s="136" t="s">
        <v>81</v>
      </c>
      <c r="B2" s="136"/>
      <c r="C2" s="136"/>
      <c r="D2" s="136"/>
    </row>
    <row r="3" spans="1:4">
      <c r="A3" s="136" t="s">
        <v>87</v>
      </c>
      <c r="B3" s="136"/>
      <c r="C3" s="136"/>
      <c r="D3" s="136"/>
    </row>
    <row r="4" spans="1:4">
      <c r="A4" s="138" t="s">
        <v>167</v>
      </c>
      <c r="B4" s="138"/>
      <c r="C4" s="138"/>
      <c r="D4" s="138"/>
    </row>
    <row r="5" spans="1:4">
      <c r="A5" s="135" t="s">
        <v>20</v>
      </c>
      <c r="B5" s="135"/>
    </row>
    <row r="7" spans="1:4">
      <c r="A7" s="19"/>
    </row>
    <row r="8" spans="1:4">
      <c r="A8" s="133"/>
      <c r="B8" s="139" t="s">
        <v>40</v>
      </c>
      <c r="C8" s="134" t="s">
        <v>52</v>
      </c>
      <c r="D8" s="15" t="s">
        <v>53</v>
      </c>
    </row>
    <row r="9" spans="1:4">
      <c r="A9" s="133"/>
      <c r="B9" s="139"/>
      <c r="C9" s="134"/>
      <c r="D9" s="16" t="s">
        <v>54</v>
      </c>
    </row>
    <row r="10" spans="1:4">
      <c r="A10" s="127" t="s">
        <v>57</v>
      </c>
      <c r="B10" s="12">
        <v>3665000</v>
      </c>
      <c r="C10" s="12">
        <v>-1825104</v>
      </c>
      <c r="D10" s="20">
        <f t="shared" ref="D10:D18" si="0">B10+C10</f>
        <v>1839896</v>
      </c>
    </row>
    <row r="11" spans="1:4">
      <c r="A11" s="3" t="s">
        <v>55</v>
      </c>
      <c r="B11" s="11">
        <v>490000</v>
      </c>
      <c r="C11" s="11"/>
      <c r="D11" s="12">
        <f t="shared" si="0"/>
        <v>490000</v>
      </c>
    </row>
    <row r="12" spans="1:4">
      <c r="A12" s="3" t="s">
        <v>56</v>
      </c>
      <c r="B12" s="11"/>
      <c r="C12" s="11">
        <v>-120207</v>
      </c>
      <c r="D12" s="12">
        <f t="shared" si="0"/>
        <v>-120207</v>
      </c>
    </row>
    <row r="13" spans="1:4">
      <c r="A13" s="3"/>
      <c r="B13" s="11"/>
      <c r="C13" s="11"/>
      <c r="D13" s="12">
        <f t="shared" si="0"/>
        <v>0</v>
      </c>
    </row>
    <row r="14" spans="1:4">
      <c r="A14" s="127" t="s">
        <v>157</v>
      </c>
      <c r="B14" s="12">
        <f>B10+B11+B12</f>
        <v>4155000</v>
      </c>
      <c r="C14" s="12">
        <f>C10+C11+C12</f>
        <v>-1945311</v>
      </c>
      <c r="D14" s="12">
        <f>B14+C14</f>
        <v>2209689</v>
      </c>
    </row>
    <row r="15" spans="1:4">
      <c r="A15" s="3" t="s">
        <v>55</v>
      </c>
      <c r="B15" s="11"/>
      <c r="C15" s="11"/>
      <c r="D15" s="12">
        <f t="shared" si="0"/>
        <v>0</v>
      </c>
    </row>
    <row r="16" spans="1:4">
      <c r="A16" s="3" t="s">
        <v>163</v>
      </c>
      <c r="B16" s="11"/>
      <c r="C16" s="11">
        <f>'Фин. полож'!C37</f>
        <v>511493</v>
      </c>
      <c r="D16" s="12">
        <f t="shared" si="0"/>
        <v>511493</v>
      </c>
    </row>
    <row r="17" spans="1:5">
      <c r="A17" s="3"/>
      <c r="B17" s="11"/>
      <c r="C17" s="11"/>
      <c r="D17" s="12">
        <f t="shared" si="0"/>
        <v>0</v>
      </c>
    </row>
    <row r="18" spans="1:5">
      <c r="A18" s="132" t="s">
        <v>168</v>
      </c>
      <c r="B18" s="12">
        <f>B14+B15+B16</f>
        <v>4155000</v>
      </c>
      <c r="C18" s="12">
        <f>C14+C15+C16</f>
        <v>-1433818</v>
      </c>
      <c r="D18" s="12">
        <f t="shared" si="0"/>
        <v>2721182</v>
      </c>
      <c r="E18" s="9"/>
    </row>
    <row r="19" spans="1:5">
      <c r="A19" s="1"/>
    </row>
    <row r="20" spans="1:5">
      <c r="A20" s="1"/>
    </row>
    <row r="21" spans="1:5">
      <c r="A21" s="2" t="s">
        <v>14</v>
      </c>
    </row>
    <row r="22" spans="1:5">
      <c r="A22" s="2" t="str">
        <f>'Фин. полож'!A45</f>
        <v>Бабенов Б.Б.</v>
      </c>
    </row>
    <row r="23" spans="1:5">
      <c r="A23" s="2" t="s">
        <v>15</v>
      </c>
    </row>
    <row r="24" spans="1:5">
      <c r="A24" s="2" t="s">
        <v>14</v>
      </c>
    </row>
    <row r="25" spans="1:5">
      <c r="A25" s="2" t="str">
        <f>'Фин. полож'!A48</f>
        <v>Каймолдаева Л.Д.</v>
      </c>
    </row>
    <row r="26" spans="1:5">
      <c r="A26" s="2" t="s">
        <v>16</v>
      </c>
    </row>
  </sheetData>
  <mergeCells count="7">
    <mergeCell ref="A5:B5"/>
    <mergeCell ref="A4:D4"/>
    <mergeCell ref="A2:D2"/>
    <mergeCell ref="A3:D3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9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workbookViewId="0">
      <selection activeCell="D45" sqref="D45"/>
    </sheetView>
  </sheetViews>
  <sheetFormatPr defaultRowHeight="15"/>
  <cols>
    <col min="1" max="1" width="54.28515625" style="44" customWidth="1"/>
    <col min="2" max="2" width="8" style="28" customWidth="1"/>
    <col min="3" max="4" width="15.28515625" style="28" customWidth="1"/>
    <col min="5" max="5" width="9.140625" style="28" customWidth="1"/>
    <col min="6" max="6" width="38" style="28" customWidth="1"/>
    <col min="7" max="7" width="9.5703125" style="28" customWidth="1"/>
    <col min="8" max="8" width="10.7109375" style="28" bestFit="1" customWidth="1"/>
    <col min="9" max="9" width="11.42578125" style="28" bestFit="1" customWidth="1"/>
    <col min="10" max="10" width="7.7109375" style="28" bestFit="1" customWidth="1"/>
    <col min="11" max="16384" width="9.140625" style="28"/>
  </cols>
  <sheetData>
    <row r="1" spans="1:4" ht="22.5" customHeight="1">
      <c r="A1" s="141" t="s">
        <v>80</v>
      </c>
      <c r="B1" s="141"/>
      <c r="C1" s="141"/>
      <c r="D1" s="141"/>
    </row>
    <row r="2" spans="1:4" ht="21.75" customHeight="1">
      <c r="A2" s="141" t="s">
        <v>87</v>
      </c>
      <c r="B2" s="141"/>
      <c r="C2" s="141"/>
      <c r="D2" s="141"/>
    </row>
    <row r="3" spans="1:4">
      <c r="A3" s="142" t="str">
        <f>капитал!A4</f>
        <v>ЗА ПЕРИОД, ЗАКОНЧИВШИЙСЯ 30 сентября 2013 года</v>
      </c>
      <c r="B3" s="142"/>
      <c r="C3" s="142"/>
      <c r="D3" s="142"/>
    </row>
    <row r="4" spans="1:4">
      <c r="A4" s="140" t="s">
        <v>20</v>
      </c>
      <c r="B4" s="140"/>
      <c r="C4" s="140"/>
    </row>
    <row r="5" spans="1:4" ht="24">
      <c r="A5" s="143"/>
      <c r="B5" s="144" t="s">
        <v>18</v>
      </c>
      <c r="C5" s="29" t="s">
        <v>82</v>
      </c>
      <c r="D5" s="29" t="s">
        <v>82</v>
      </c>
    </row>
    <row r="6" spans="1:4" ht="24">
      <c r="A6" s="143"/>
      <c r="B6" s="144"/>
      <c r="C6" s="30" t="s">
        <v>169</v>
      </c>
      <c r="D6" s="30" t="str">
        <f>СГД!D7</f>
        <v>30 сентября 2012 года</v>
      </c>
    </row>
    <row r="7" spans="1:4" ht="24.75">
      <c r="A7" s="31" t="s">
        <v>58</v>
      </c>
      <c r="B7" s="46"/>
      <c r="C7" s="32">
        <f>C18+C30</f>
        <v>152414</v>
      </c>
      <c r="D7" s="32">
        <v>-461643</v>
      </c>
    </row>
    <row r="8" spans="1:4">
      <c r="A8" s="131" t="s">
        <v>164</v>
      </c>
      <c r="B8" s="33"/>
      <c r="C8" s="128">
        <f>СГД!C23</f>
        <v>516116</v>
      </c>
      <c r="D8" s="34">
        <v>-45528</v>
      </c>
    </row>
    <row r="9" spans="1:4">
      <c r="A9" s="45" t="s">
        <v>59</v>
      </c>
      <c r="B9" s="33"/>
      <c r="C9" s="34"/>
      <c r="D9" s="34"/>
    </row>
    <row r="10" spans="1:4">
      <c r="A10" s="45" t="s">
        <v>60</v>
      </c>
      <c r="B10" s="35">
        <v>7.8</v>
      </c>
      <c r="C10" s="128">
        <v>15805</v>
      </c>
      <c r="D10" s="34">
        <v>16491</v>
      </c>
    </row>
    <row r="11" spans="1:4">
      <c r="A11" s="45" t="s">
        <v>61</v>
      </c>
      <c r="B11" s="35"/>
      <c r="C11" s="34"/>
      <c r="D11" s="34"/>
    </row>
    <row r="12" spans="1:4" ht="24.75">
      <c r="A12" s="45" t="s">
        <v>62</v>
      </c>
      <c r="B12" s="36"/>
      <c r="C12" s="34"/>
      <c r="D12" s="34"/>
    </row>
    <row r="13" spans="1:4">
      <c r="A13" s="45" t="s">
        <v>10</v>
      </c>
      <c r="B13" s="35"/>
      <c r="C13" s="34"/>
      <c r="D13" s="34"/>
    </row>
    <row r="14" spans="1:4">
      <c r="A14" s="45" t="s">
        <v>63</v>
      </c>
      <c r="B14" s="33"/>
      <c r="C14" s="34">
        <v>-35350</v>
      </c>
      <c r="D14" s="34">
        <v>-13748</v>
      </c>
    </row>
    <row r="15" spans="1:4" ht="24.75">
      <c r="A15" s="45" t="s">
        <v>64</v>
      </c>
      <c r="B15" s="33"/>
      <c r="C15" s="34"/>
      <c r="D15" s="34"/>
    </row>
    <row r="16" spans="1:4">
      <c r="A16" s="45" t="s">
        <v>65</v>
      </c>
      <c r="B16" s="33"/>
      <c r="C16" s="34"/>
      <c r="D16" s="34"/>
    </row>
    <row r="17" spans="1:4" ht="24.75">
      <c r="A17" s="45" t="s">
        <v>66</v>
      </c>
      <c r="B17" s="33"/>
      <c r="C17" s="34">
        <v>10786</v>
      </c>
      <c r="D17" s="34"/>
    </row>
    <row r="18" spans="1:4" s="39" customFormat="1" ht="24.75">
      <c r="A18" s="31" t="s">
        <v>67</v>
      </c>
      <c r="B18" s="37"/>
      <c r="C18" s="38">
        <f>SUM(C8:C17)</f>
        <v>507357</v>
      </c>
      <c r="D18" s="38">
        <f>SUM(D8:D17)</f>
        <v>-42785</v>
      </c>
    </row>
    <row r="19" spans="1:4">
      <c r="A19" s="45" t="s">
        <v>68</v>
      </c>
      <c r="B19" s="33"/>
      <c r="C19" s="34"/>
      <c r="D19" s="34"/>
    </row>
    <row r="20" spans="1:4" s="39" customFormat="1">
      <c r="A20" s="31" t="s">
        <v>69</v>
      </c>
      <c r="B20" s="37"/>
      <c r="C20" s="38">
        <f>SUM(C21:C26)</f>
        <v>-303985</v>
      </c>
      <c r="D20" s="38">
        <f>SUM(D21:D26)</f>
        <v>-426033</v>
      </c>
    </row>
    <row r="21" spans="1:4" ht="24.75">
      <c r="A21" s="45" t="s">
        <v>70</v>
      </c>
      <c r="B21" s="33"/>
      <c r="C21" s="34">
        <f>'Фин. полож'!D13-'Фин. полож'!C13</f>
        <v>-491052</v>
      </c>
      <c r="D21" s="34">
        <v>-148907</v>
      </c>
    </row>
    <row r="22" spans="1:4">
      <c r="A22" s="45" t="s">
        <v>45</v>
      </c>
      <c r="B22" s="33"/>
      <c r="C22" s="34">
        <f>'Фин. полож'!D12-'Фин. полож'!C12</f>
        <v>279984</v>
      </c>
      <c r="D22" s="34">
        <v>-463147</v>
      </c>
    </row>
    <row r="23" spans="1:4">
      <c r="A23" s="45" t="s">
        <v>83</v>
      </c>
      <c r="B23" s="33"/>
      <c r="C23" s="34">
        <f>'Фин. полож'!D15-'Фин. полож'!C15</f>
        <v>0</v>
      </c>
      <c r="D23" s="34">
        <v>224991</v>
      </c>
    </row>
    <row r="24" spans="1:4" ht="26.25">
      <c r="A24" s="3" t="s">
        <v>110</v>
      </c>
      <c r="B24" s="33"/>
      <c r="C24" s="34">
        <f>'Фин. полож'!D14-'Фин. полож'!C14</f>
        <v>-53262</v>
      </c>
      <c r="D24" s="34"/>
    </row>
    <row r="25" spans="1:4">
      <c r="A25" s="45" t="s">
        <v>30</v>
      </c>
      <c r="B25" s="33"/>
      <c r="C25" s="34">
        <f>'Фин. полож'!D16-'Фин. полож'!C16</f>
        <v>-46609</v>
      </c>
      <c r="D25" s="34"/>
    </row>
    <row r="26" spans="1:4">
      <c r="A26" s="45" t="s">
        <v>32</v>
      </c>
      <c r="B26" s="33"/>
      <c r="C26" s="34">
        <f>'Фин. полож'!D18-'Фин. полож'!C18</f>
        <v>6954</v>
      </c>
      <c r="D26" s="34">
        <v>-38970</v>
      </c>
    </row>
    <row r="27" spans="1:4" s="39" customFormat="1">
      <c r="A27" s="31" t="s">
        <v>71</v>
      </c>
      <c r="B27" s="37"/>
      <c r="C27" s="38">
        <f>C28+C29</f>
        <v>-50958</v>
      </c>
      <c r="D27" s="38">
        <f>D28+D29</f>
        <v>7175</v>
      </c>
    </row>
    <row r="28" spans="1:4">
      <c r="A28" s="45" t="s">
        <v>72</v>
      </c>
      <c r="B28" s="33"/>
      <c r="C28" s="34"/>
      <c r="D28" s="34"/>
    </row>
    <row r="29" spans="1:4">
      <c r="A29" s="45" t="s">
        <v>37</v>
      </c>
      <c r="B29" s="33"/>
      <c r="C29" s="34">
        <f>('Фин. полож'!C30-'Фин. полож'!D30)-C14-4623</f>
        <v>-50958</v>
      </c>
      <c r="D29" s="34">
        <v>7175</v>
      </c>
    </row>
    <row r="30" spans="1:4" s="39" customFormat="1">
      <c r="A30" s="31" t="s">
        <v>73</v>
      </c>
      <c r="B30" s="37"/>
      <c r="C30" s="38">
        <f>C20+C27</f>
        <v>-354943</v>
      </c>
      <c r="D30" s="38">
        <f>D20+D27</f>
        <v>-418858</v>
      </c>
    </row>
    <row r="31" spans="1:4" s="39" customFormat="1" ht="24.75">
      <c r="A31" s="31" t="s">
        <v>74</v>
      </c>
      <c r="B31" s="46"/>
      <c r="C31" s="38">
        <f>C32+C33</f>
        <v>-7772</v>
      </c>
      <c r="D31" s="38">
        <f>D32+D33</f>
        <v>-22455</v>
      </c>
    </row>
    <row r="32" spans="1:4">
      <c r="A32" s="45" t="s">
        <v>75</v>
      </c>
      <c r="B32" s="40"/>
      <c r="C32" s="34">
        <v>-7772</v>
      </c>
      <c r="D32" s="34">
        <v>-22640</v>
      </c>
    </row>
    <row r="33" spans="1:5">
      <c r="A33" s="45" t="s">
        <v>76</v>
      </c>
      <c r="B33" s="40"/>
      <c r="C33" s="34">
        <v>0</v>
      </c>
      <c r="D33" s="34">
        <v>185</v>
      </c>
    </row>
    <row r="34" spans="1:5" s="39" customFormat="1" ht="24.75">
      <c r="A34" s="31" t="s">
        <v>77</v>
      </c>
      <c r="B34" s="46"/>
      <c r="C34" s="38">
        <f>C35</f>
        <v>0</v>
      </c>
      <c r="D34" s="38">
        <f>D35</f>
        <v>490000</v>
      </c>
    </row>
    <row r="35" spans="1:5">
      <c r="A35" s="45" t="s">
        <v>55</v>
      </c>
      <c r="B35" s="40"/>
      <c r="C35" s="34">
        <f>'Фин. полож'!C33-'Фин. полож'!D33</f>
        <v>0</v>
      </c>
      <c r="D35" s="34">
        <v>490000</v>
      </c>
    </row>
    <row r="36" spans="1:5">
      <c r="A36" s="45" t="s">
        <v>78</v>
      </c>
      <c r="B36" s="40"/>
      <c r="C36" s="34"/>
      <c r="D36" s="34"/>
    </row>
    <row r="37" spans="1:5" s="39" customFormat="1" ht="24.75">
      <c r="A37" s="31" t="s">
        <v>79</v>
      </c>
      <c r="B37" s="46"/>
      <c r="C37" s="38">
        <f>C7+C31+C34</f>
        <v>144642</v>
      </c>
      <c r="D37" s="38">
        <f>D7+D31+D34</f>
        <v>5902</v>
      </c>
    </row>
    <row r="38" spans="1:5" s="39" customFormat="1" ht="24.75">
      <c r="A38" s="31" t="s">
        <v>84</v>
      </c>
      <c r="B38" s="37"/>
      <c r="C38" s="38">
        <v>6658</v>
      </c>
      <c r="D38" s="38">
        <v>23852</v>
      </c>
    </row>
    <row r="39" spans="1:5" s="39" customFormat="1" ht="24.75">
      <c r="A39" s="31" t="s">
        <v>85</v>
      </c>
      <c r="B39" s="37"/>
      <c r="C39" s="38">
        <f>C37+C38</f>
        <v>151300</v>
      </c>
      <c r="D39" s="38">
        <f>D37+D38</f>
        <v>29754</v>
      </c>
      <c r="E39" s="120"/>
    </row>
    <row r="40" spans="1:5">
      <c r="A40" s="41"/>
      <c r="C40" s="43"/>
    </row>
    <row r="41" spans="1:5">
      <c r="A41" s="42" t="s">
        <v>14</v>
      </c>
      <c r="C41" s="43"/>
      <c r="D41" s="43"/>
    </row>
    <row r="42" spans="1:5">
      <c r="A42" s="42" t="str">
        <f>'Фин. полож'!A45</f>
        <v>Бабенов Б.Б.</v>
      </c>
      <c r="C42" s="43"/>
      <c r="D42" s="43"/>
    </row>
    <row r="43" spans="1:5">
      <c r="A43" s="42" t="s">
        <v>15</v>
      </c>
      <c r="D43" s="43"/>
    </row>
    <row r="44" spans="1:5">
      <c r="A44" s="42" t="s">
        <v>14</v>
      </c>
      <c r="D44" s="43"/>
    </row>
    <row r="45" spans="1:5">
      <c r="A45" s="42" t="str">
        <f>'Фин. полож'!A48</f>
        <v>Каймолдаева Л.Д.</v>
      </c>
      <c r="D45" s="43"/>
    </row>
    <row r="46" spans="1:5">
      <c r="A46" s="42" t="s">
        <v>16</v>
      </c>
      <c r="D46" s="43"/>
    </row>
  </sheetData>
  <mergeCells count="6">
    <mergeCell ref="A4:C4"/>
    <mergeCell ref="A2:D2"/>
    <mergeCell ref="A1:D1"/>
    <mergeCell ref="A3:D3"/>
    <mergeCell ref="A5:A6"/>
    <mergeCell ref="B5:B6"/>
  </mergeCells>
  <pageMargins left="0.70866141732283472" right="0.39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83" zoomScaleNormal="83" workbookViewId="0">
      <selection sqref="A1:D1"/>
    </sheetView>
  </sheetViews>
  <sheetFormatPr defaultRowHeight="15"/>
  <cols>
    <col min="1" max="1" width="57.140625" style="28" customWidth="1"/>
    <col min="2" max="2" width="12.5703125" style="28" customWidth="1"/>
    <col min="3" max="4" width="14.140625" style="125" customWidth="1"/>
    <col min="5" max="16384" width="9.140625" style="28"/>
  </cols>
  <sheetData>
    <row r="1" spans="1:5" ht="19.5" customHeight="1">
      <c r="A1" s="141" t="s">
        <v>17</v>
      </c>
      <c r="B1" s="141"/>
      <c r="C1" s="141"/>
      <c r="D1" s="141"/>
    </row>
    <row r="2" spans="1:5">
      <c r="A2" s="141" t="s">
        <v>87</v>
      </c>
      <c r="B2" s="141"/>
      <c r="C2" s="141"/>
      <c r="D2" s="141"/>
    </row>
    <row r="3" spans="1:5" s="107" customFormat="1" ht="19.5" customHeight="1">
      <c r="A3" s="142" t="str">
        <f>капитал!A4</f>
        <v>ЗА ПЕРИОД, ЗАКОНЧИВШИЙСЯ 30 сентября 2013 года</v>
      </c>
      <c r="B3" s="142"/>
      <c r="C3" s="142"/>
      <c r="D3" s="142"/>
    </row>
    <row r="4" spans="1:5" s="107" customFormat="1" ht="19.5" customHeight="1">
      <c r="A4" s="147" t="s">
        <v>20</v>
      </c>
      <c r="B4" s="147"/>
      <c r="C4" s="140"/>
      <c r="D4" s="140"/>
    </row>
    <row r="5" spans="1:5">
      <c r="A5" s="145"/>
      <c r="B5" s="146" t="s">
        <v>18</v>
      </c>
      <c r="C5" s="108" t="s">
        <v>19</v>
      </c>
      <c r="D5" s="108" t="s">
        <v>19</v>
      </c>
    </row>
    <row r="6" spans="1:5">
      <c r="A6" s="145"/>
      <c r="B6" s="146"/>
      <c r="C6" s="109" t="s">
        <v>1</v>
      </c>
      <c r="D6" s="109" t="s">
        <v>1</v>
      </c>
    </row>
    <row r="7" spans="1:5" ht="24">
      <c r="A7" s="145"/>
      <c r="B7" s="144"/>
      <c r="C7" s="30" t="str">
        <f>ДД!C6</f>
        <v>30 сентября 2013 года</v>
      </c>
      <c r="D7" s="30" t="s">
        <v>170</v>
      </c>
    </row>
    <row r="8" spans="1:5">
      <c r="A8" s="110"/>
      <c r="B8" s="111"/>
      <c r="C8" s="112"/>
      <c r="D8" s="112"/>
    </row>
    <row r="9" spans="1:5">
      <c r="A9" s="110" t="s">
        <v>2</v>
      </c>
      <c r="B9" s="113">
        <v>13</v>
      </c>
      <c r="C9" s="114">
        <v>848898</v>
      </c>
      <c r="D9" s="114">
        <v>760866</v>
      </c>
    </row>
    <row r="10" spans="1:5">
      <c r="A10" s="110" t="s">
        <v>3</v>
      </c>
      <c r="B10" s="113">
        <v>4</v>
      </c>
      <c r="C10" s="114">
        <v>23101</v>
      </c>
      <c r="D10" s="114">
        <v>21980</v>
      </c>
    </row>
    <row r="11" spans="1:5">
      <c r="A11" s="110" t="s">
        <v>4</v>
      </c>
      <c r="B11" s="113">
        <v>15</v>
      </c>
      <c r="C11" s="114">
        <f>120580-48771+30822+991</f>
        <v>103622</v>
      </c>
      <c r="D11" s="114">
        <v>-17993</v>
      </c>
    </row>
    <row r="12" spans="1:5" ht="39">
      <c r="A12" s="110" t="s">
        <v>5</v>
      </c>
      <c r="B12" s="113">
        <v>16</v>
      </c>
      <c r="C12" s="114">
        <f>7751-3842</f>
        <v>3909</v>
      </c>
      <c r="D12" s="114">
        <v>58040</v>
      </c>
    </row>
    <row r="13" spans="1:5">
      <c r="A13" s="110" t="s">
        <v>6</v>
      </c>
      <c r="B13" s="113">
        <v>13</v>
      </c>
      <c r="C13" s="114">
        <v>25</v>
      </c>
      <c r="D13" s="129">
        <v>54</v>
      </c>
    </row>
    <row r="14" spans="1:5">
      <c r="A14" s="110"/>
      <c r="B14" s="115"/>
      <c r="C14" s="114"/>
      <c r="D14" s="114"/>
    </row>
    <row r="15" spans="1:5" s="39" customFormat="1">
      <c r="A15" s="126" t="s">
        <v>7</v>
      </c>
      <c r="B15" s="116"/>
      <c r="C15" s="117">
        <f>C9-C10+C11+C12+C13</f>
        <v>933353</v>
      </c>
      <c r="D15" s="117">
        <f>D9-D10+D11+D12+D13</f>
        <v>778987</v>
      </c>
      <c r="E15" s="28"/>
    </row>
    <row r="16" spans="1:5" s="39" customFormat="1">
      <c r="A16" s="126"/>
      <c r="B16" s="116"/>
      <c r="C16" s="118"/>
      <c r="D16" s="118"/>
      <c r="E16" s="43"/>
    </row>
    <row r="17" spans="1:7" s="39" customFormat="1">
      <c r="A17" s="126" t="s">
        <v>8</v>
      </c>
      <c r="B17" s="119">
        <v>14</v>
      </c>
      <c r="C17" s="117">
        <v>409312</v>
      </c>
      <c r="D17" s="117">
        <v>823399</v>
      </c>
      <c r="E17" s="28"/>
      <c r="F17" s="120"/>
      <c r="G17" s="120"/>
    </row>
    <row r="18" spans="1:7">
      <c r="A18" s="110" t="s">
        <v>22</v>
      </c>
      <c r="B18" s="115">
        <v>13</v>
      </c>
      <c r="C18" s="121">
        <f>13+7912</f>
        <v>7925</v>
      </c>
      <c r="D18" s="121">
        <v>194</v>
      </c>
    </row>
    <row r="19" spans="1:7" s="39" customFormat="1">
      <c r="A19" s="126" t="s">
        <v>9</v>
      </c>
      <c r="B19" s="116"/>
      <c r="C19" s="117">
        <f>C15-C17-C18</f>
        <v>516116</v>
      </c>
      <c r="D19" s="117">
        <f>D15-D17-D18</f>
        <v>-44606</v>
      </c>
    </row>
    <row r="20" spans="1:7">
      <c r="A20" s="110"/>
      <c r="B20" s="115"/>
      <c r="C20" s="114"/>
      <c r="D20" s="114"/>
    </row>
    <row r="21" spans="1:7">
      <c r="A21" s="110" t="s">
        <v>10</v>
      </c>
      <c r="B21" s="113">
        <v>7</v>
      </c>
      <c r="C21" s="114">
        <v>0</v>
      </c>
      <c r="D21" s="114">
        <v>0</v>
      </c>
    </row>
    <row r="22" spans="1:7">
      <c r="A22" s="110"/>
      <c r="B22" s="115"/>
      <c r="C22" s="121"/>
      <c r="D22" s="121"/>
    </row>
    <row r="23" spans="1:7">
      <c r="A23" s="110" t="s">
        <v>11</v>
      </c>
      <c r="B23" s="115"/>
      <c r="C23" s="114">
        <f>C19-C21</f>
        <v>516116</v>
      </c>
      <c r="D23" s="114">
        <f>D19-D21</f>
        <v>-44606</v>
      </c>
    </row>
    <row r="24" spans="1:7">
      <c r="A24" s="110"/>
      <c r="B24" s="115"/>
      <c r="C24" s="114"/>
      <c r="D24" s="114"/>
    </row>
    <row r="25" spans="1:7">
      <c r="A25" s="110" t="s">
        <v>23</v>
      </c>
      <c r="B25" s="115">
        <v>17</v>
      </c>
      <c r="C25" s="114">
        <v>4623</v>
      </c>
      <c r="D25" s="114">
        <v>922</v>
      </c>
    </row>
    <row r="26" spans="1:7">
      <c r="A26" s="110"/>
      <c r="B26" s="122"/>
      <c r="C26" s="121"/>
      <c r="D26" s="121"/>
    </row>
    <row r="27" spans="1:7">
      <c r="A27" s="110" t="s">
        <v>12</v>
      </c>
      <c r="B27" s="111"/>
      <c r="C27" s="114">
        <f>C23-C25</f>
        <v>511493</v>
      </c>
      <c r="D27" s="114">
        <f>D23-D25</f>
        <v>-45528</v>
      </c>
    </row>
    <row r="28" spans="1:7">
      <c r="A28" s="110"/>
      <c r="B28" s="122"/>
      <c r="C28" s="114"/>
      <c r="D28" s="114"/>
    </row>
    <row r="29" spans="1:7">
      <c r="A29" s="126" t="s">
        <v>13</v>
      </c>
      <c r="B29" s="123"/>
      <c r="C29" s="117">
        <f>C27</f>
        <v>511493</v>
      </c>
      <c r="D29" s="117">
        <f>D27</f>
        <v>-45528</v>
      </c>
    </row>
    <row r="30" spans="1:7">
      <c r="A30" s="124"/>
    </row>
    <row r="31" spans="1:7" ht="18" customHeight="1">
      <c r="A31" s="42" t="s">
        <v>14</v>
      </c>
    </row>
    <row r="32" spans="1:7" ht="19.5" customHeight="1">
      <c r="A32" s="42" t="str">
        <f>'Фин. полож'!A45</f>
        <v>Бабенов Б.Б.</v>
      </c>
    </row>
    <row r="33" spans="1:1" ht="45.75" customHeight="1">
      <c r="A33" s="42" t="s">
        <v>15</v>
      </c>
    </row>
    <row r="34" spans="1:1" ht="18" customHeight="1">
      <c r="A34" s="42" t="s">
        <v>14</v>
      </c>
    </row>
    <row r="35" spans="1:1">
      <c r="A35" s="42" t="str">
        <f>'Фин. полож'!A48</f>
        <v>Каймолдаева Л.Д.</v>
      </c>
    </row>
    <row r="36" spans="1:1">
      <c r="A36" s="42" t="s">
        <v>16</v>
      </c>
    </row>
  </sheetData>
  <mergeCells count="6">
    <mergeCell ref="A2:D2"/>
    <mergeCell ref="A5:A7"/>
    <mergeCell ref="B5:B7"/>
    <mergeCell ref="A1:D1"/>
    <mergeCell ref="A3:D3"/>
    <mergeCell ref="A4:D4"/>
  </mergeCells>
  <pageMargins left="0.70866141732283472" right="0.48" top="0.74803149606299213" bottom="0.74803149606299213" header="0.31496062992125984" footer="0.31496062992125984"/>
  <pageSetup paperSize="9" scale="9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workbookViewId="0">
      <selection activeCell="A3" sqref="A3:D3"/>
    </sheetView>
  </sheetViews>
  <sheetFormatPr defaultRowHeight="15"/>
  <cols>
    <col min="1" max="1" width="66.5703125" style="8" customWidth="1"/>
    <col min="2" max="2" width="6.85546875" bestFit="1" customWidth="1"/>
    <col min="3" max="3" width="13" customWidth="1"/>
    <col min="4" max="4" width="13" style="9" customWidth="1"/>
  </cols>
  <sheetData>
    <row r="1" spans="1:5">
      <c r="A1" s="136" t="s">
        <v>43</v>
      </c>
      <c r="B1" s="136"/>
      <c r="C1" s="136"/>
      <c r="D1" s="136"/>
    </row>
    <row r="2" spans="1:5">
      <c r="A2" s="136" t="s">
        <v>87</v>
      </c>
      <c r="B2" s="136"/>
      <c r="C2" s="136"/>
      <c r="D2" s="136"/>
    </row>
    <row r="3" spans="1:5">
      <c r="A3" s="137" t="s">
        <v>155</v>
      </c>
      <c r="B3" s="137"/>
      <c r="C3" s="137"/>
      <c r="D3" s="137"/>
    </row>
    <row r="4" spans="1:5">
      <c r="A4" s="135" t="s">
        <v>20</v>
      </c>
      <c r="B4" s="135"/>
      <c r="C4" s="135"/>
    </row>
    <row r="5" spans="1:5">
      <c r="A5" s="7"/>
      <c r="B5" s="27"/>
      <c r="C5" s="27"/>
    </row>
    <row r="6" spans="1:5">
      <c r="A6" s="7"/>
      <c r="B6" s="27"/>
      <c r="C6" s="27"/>
    </row>
    <row r="7" spans="1:5">
      <c r="A7" s="133"/>
      <c r="B7" s="134" t="s">
        <v>0</v>
      </c>
      <c r="C7" s="15" t="s">
        <v>161</v>
      </c>
      <c r="D7" s="17" t="s">
        <v>24</v>
      </c>
    </row>
    <row r="8" spans="1:5">
      <c r="A8" s="133"/>
      <c r="B8" s="134"/>
      <c r="C8" s="16" t="s">
        <v>44</v>
      </c>
      <c r="D8" s="18" t="s">
        <v>25</v>
      </c>
    </row>
    <row r="9" spans="1:5">
      <c r="A9" s="26" t="s">
        <v>26</v>
      </c>
      <c r="B9" s="21"/>
      <c r="C9" s="13"/>
      <c r="D9" s="14"/>
    </row>
    <row r="10" spans="1:5">
      <c r="A10" s="3" t="s">
        <v>27</v>
      </c>
      <c r="B10" s="22">
        <v>5</v>
      </c>
      <c r="C10" s="11">
        <v>10487</v>
      </c>
      <c r="D10" s="11">
        <v>23852</v>
      </c>
      <c r="E10" s="9">
        <f>C10-D10</f>
        <v>-13365</v>
      </c>
    </row>
    <row r="11" spans="1:5">
      <c r="A11" s="3" t="s">
        <v>45</v>
      </c>
      <c r="B11" s="22">
        <v>6</v>
      </c>
      <c r="C11" s="11"/>
      <c r="D11" s="11"/>
      <c r="E11" s="9">
        <f t="shared" ref="E11:E40" si="0">C11-D11</f>
        <v>0</v>
      </c>
    </row>
    <row r="12" spans="1:5" ht="26.25">
      <c r="A12" s="3" t="s">
        <v>28</v>
      </c>
      <c r="B12" s="22">
        <v>6</v>
      </c>
      <c r="C12" s="11">
        <v>1746770</v>
      </c>
      <c r="D12" s="11">
        <v>1020979</v>
      </c>
      <c r="E12" s="9">
        <f t="shared" si="0"/>
        <v>725791</v>
      </c>
    </row>
    <row r="13" spans="1:5">
      <c r="A13" s="3" t="s">
        <v>29</v>
      </c>
      <c r="B13" s="22"/>
      <c r="C13" s="11">
        <v>330003</v>
      </c>
      <c r="D13" s="11">
        <v>750020</v>
      </c>
      <c r="E13" s="9">
        <f t="shared" si="0"/>
        <v>-420017</v>
      </c>
    </row>
    <row r="14" spans="1:5">
      <c r="A14" s="3" t="s">
        <v>30</v>
      </c>
      <c r="B14" s="22">
        <v>9</v>
      </c>
      <c r="C14" s="11">
        <v>65569</v>
      </c>
      <c r="D14" s="11">
        <v>32288</v>
      </c>
      <c r="E14" s="9">
        <f t="shared" si="0"/>
        <v>33281</v>
      </c>
    </row>
    <row r="15" spans="1:5">
      <c r="A15" s="3" t="s">
        <v>31</v>
      </c>
      <c r="B15" s="22">
        <v>7.8</v>
      </c>
      <c r="C15" s="11">
        <f>23474+51406</f>
        <v>74880</v>
      </c>
      <c r="D15" s="11">
        <f>24144+51895</f>
        <v>76039</v>
      </c>
      <c r="E15" s="9">
        <f t="shared" si="0"/>
        <v>-1159</v>
      </c>
    </row>
    <row r="16" spans="1:5">
      <c r="A16" s="3" t="s">
        <v>32</v>
      </c>
      <c r="B16" s="22">
        <v>11</v>
      </c>
      <c r="C16" s="11">
        <f>22148+78+2642+4101+31</f>
        <v>29000</v>
      </c>
      <c r="D16" s="11">
        <f>26400+764+31</f>
        <v>27195</v>
      </c>
      <c r="E16" s="9">
        <f t="shared" si="0"/>
        <v>1805</v>
      </c>
    </row>
    <row r="17" spans="1:5">
      <c r="A17" s="3"/>
      <c r="B17" s="23"/>
      <c r="C17" s="10"/>
      <c r="D17" s="10"/>
      <c r="E17" s="9">
        <f t="shared" si="0"/>
        <v>0</v>
      </c>
    </row>
    <row r="18" spans="1:5" s="5" customFormat="1">
      <c r="A18" s="26" t="s">
        <v>33</v>
      </c>
      <c r="B18" s="23"/>
      <c r="C18" s="12">
        <f>C10+C11+C12+C13+C14+C15+C16</f>
        <v>2256709</v>
      </c>
      <c r="D18" s="12">
        <f>D10+D11+D12+D13+D14+D15+D16</f>
        <v>1930373</v>
      </c>
      <c r="E18" s="9">
        <f t="shared" si="0"/>
        <v>326336</v>
      </c>
    </row>
    <row r="19" spans="1:5">
      <c r="A19" s="3"/>
      <c r="B19" s="23"/>
      <c r="C19" s="11"/>
      <c r="D19" s="11"/>
      <c r="E19" s="9">
        <f t="shared" si="0"/>
        <v>0</v>
      </c>
    </row>
    <row r="20" spans="1:5">
      <c r="A20" s="26" t="s">
        <v>34</v>
      </c>
      <c r="B20" s="23"/>
      <c r="C20" s="10"/>
      <c r="D20" s="10"/>
      <c r="E20" s="9">
        <f t="shared" si="0"/>
        <v>0</v>
      </c>
    </row>
    <row r="21" spans="1:5">
      <c r="A21" s="3" t="s">
        <v>35</v>
      </c>
      <c r="B21" s="23"/>
      <c r="C21" s="10"/>
      <c r="D21" s="10"/>
      <c r="E21" s="9">
        <f t="shared" si="0"/>
        <v>0</v>
      </c>
    </row>
    <row r="22" spans="1:5" ht="26.25">
      <c r="A22" s="3" t="s">
        <v>36</v>
      </c>
      <c r="B22" s="22"/>
      <c r="C22" s="11"/>
      <c r="D22" s="11">
        <v>10314</v>
      </c>
      <c r="E22" s="9">
        <f t="shared" si="0"/>
        <v>-10314</v>
      </c>
    </row>
    <row r="23" spans="1:5">
      <c r="A23" s="3" t="s">
        <v>48</v>
      </c>
      <c r="B23" s="22">
        <v>12</v>
      </c>
      <c r="C23" s="11">
        <v>16363</v>
      </c>
      <c r="D23" s="11">
        <v>24315</v>
      </c>
      <c r="E23" s="9">
        <f t="shared" si="0"/>
        <v>-7952</v>
      </c>
    </row>
    <row r="24" spans="1:5">
      <c r="A24" s="3" t="s">
        <v>46</v>
      </c>
      <c r="B24" s="22">
        <v>12</v>
      </c>
      <c r="C24" s="11">
        <v>54332</v>
      </c>
      <c r="D24" s="11">
        <v>36496</v>
      </c>
      <c r="E24" s="9">
        <f t="shared" si="0"/>
        <v>17836</v>
      </c>
    </row>
    <row r="25" spans="1:5" ht="26.25">
      <c r="A25" s="3" t="s">
        <v>47</v>
      </c>
      <c r="B25" s="22">
        <v>12</v>
      </c>
      <c r="C25" s="11">
        <v>15005</v>
      </c>
      <c r="D25" s="11">
        <v>19107</v>
      </c>
      <c r="E25" s="9">
        <f t="shared" si="0"/>
        <v>-4102</v>
      </c>
    </row>
    <row r="26" spans="1:5">
      <c r="A26" s="3" t="s">
        <v>37</v>
      </c>
      <c r="B26" s="22">
        <v>12</v>
      </c>
      <c r="C26" s="11">
        <v>1474</v>
      </c>
      <c r="D26" s="11">
        <v>245</v>
      </c>
      <c r="E26" s="9">
        <f t="shared" si="0"/>
        <v>1229</v>
      </c>
    </row>
    <row r="27" spans="1:5">
      <c r="A27" s="3"/>
      <c r="B27" s="23"/>
      <c r="C27" s="10"/>
      <c r="D27" s="10"/>
      <c r="E27" s="9">
        <f t="shared" si="0"/>
        <v>0</v>
      </c>
    </row>
    <row r="28" spans="1:5" s="5" customFormat="1">
      <c r="A28" s="26" t="s">
        <v>38</v>
      </c>
      <c r="B28" s="23"/>
      <c r="C28" s="12">
        <f>C24+C25+C26+C23+C22</f>
        <v>87174</v>
      </c>
      <c r="D28" s="12">
        <f>D24+D25+D26+D23+D22</f>
        <v>90477</v>
      </c>
      <c r="E28" s="9">
        <f t="shared" si="0"/>
        <v>-3303</v>
      </c>
    </row>
    <row r="29" spans="1:5">
      <c r="A29" s="3"/>
      <c r="B29" s="23"/>
      <c r="C29" s="11"/>
      <c r="D29" s="11"/>
      <c r="E29" s="9">
        <f t="shared" si="0"/>
        <v>0</v>
      </c>
    </row>
    <row r="30" spans="1:5">
      <c r="A30" s="3" t="s">
        <v>39</v>
      </c>
      <c r="B30" s="23"/>
      <c r="C30" s="10"/>
      <c r="D30" s="10"/>
      <c r="E30" s="9">
        <f t="shared" si="0"/>
        <v>0</v>
      </c>
    </row>
    <row r="31" spans="1:5">
      <c r="A31" s="3" t="s">
        <v>40</v>
      </c>
      <c r="B31" s="22"/>
      <c r="C31" s="11">
        <v>3955000</v>
      </c>
      <c r="D31" s="11">
        <v>3665000</v>
      </c>
      <c r="E31" s="9">
        <f t="shared" si="0"/>
        <v>290000</v>
      </c>
    </row>
    <row r="32" spans="1:5" s="5" customFormat="1">
      <c r="A32" s="26" t="s">
        <v>49</v>
      </c>
      <c r="B32" s="22"/>
      <c r="C32" s="12">
        <f>C34+C35</f>
        <v>-1785465</v>
      </c>
      <c r="D32" s="12">
        <f>D34+D35</f>
        <v>-1825104</v>
      </c>
      <c r="E32" s="9">
        <f t="shared" si="0"/>
        <v>39639</v>
      </c>
    </row>
    <row r="33" spans="1:5">
      <c r="A33" s="3" t="s">
        <v>21</v>
      </c>
      <c r="B33" s="22"/>
      <c r="C33" s="11"/>
      <c r="D33" s="11"/>
      <c r="E33" s="9">
        <f t="shared" si="0"/>
        <v>0</v>
      </c>
    </row>
    <row r="34" spans="1:5">
      <c r="A34" s="3" t="s">
        <v>50</v>
      </c>
      <c r="B34" s="22"/>
      <c r="C34" s="11">
        <v>-1825104</v>
      </c>
      <c r="D34" s="11">
        <v>-1463330</v>
      </c>
      <c r="E34" s="9">
        <f t="shared" si="0"/>
        <v>-361774</v>
      </c>
    </row>
    <row r="35" spans="1:5">
      <c r="A35" s="3" t="s">
        <v>51</v>
      </c>
      <c r="B35" s="22"/>
      <c r="C35" s="11">
        <v>39639</v>
      </c>
      <c r="D35" s="11">
        <v>-361774</v>
      </c>
      <c r="E35" s="9">
        <f t="shared" si="0"/>
        <v>401413</v>
      </c>
    </row>
    <row r="36" spans="1:5">
      <c r="A36" s="3"/>
      <c r="B36" s="24"/>
      <c r="C36" s="10"/>
      <c r="D36" s="10"/>
      <c r="E36" s="9">
        <f t="shared" si="0"/>
        <v>0</v>
      </c>
    </row>
    <row r="37" spans="1:5">
      <c r="A37" s="3" t="s">
        <v>41</v>
      </c>
      <c r="B37" s="24"/>
      <c r="C37" s="11">
        <f>C31+C32</f>
        <v>2169535</v>
      </c>
      <c r="D37" s="11">
        <f>D31+D32</f>
        <v>1839896</v>
      </c>
      <c r="E37" s="9">
        <f t="shared" si="0"/>
        <v>329639</v>
      </c>
    </row>
    <row r="38" spans="1:5">
      <c r="A38" s="3"/>
      <c r="B38" s="25"/>
      <c r="C38" s="11"/>
      <c r="D38" s="11"/>
      <c r="E38" s="9">
        <f t="shared" si="0"/>
        <v>0</v>
      </c>
    </row>
    <row r="39" spans="1:5" s="5" customFormat="1">
      <c r="A39" s="26" t="s">
        <v>42</v>
      </c>
      <c r="B39" s="25"/>
      <c r="C39" s="12">
        <f>C28+C37</f>
        <v>2256709</v>
      </c>
      <c r="D39" s="12">
        <f>D28+D37</f>
        <v>1930373</v>
      </c>
      <c r="E39" s="9">
        <f t="shared" si="0"/>
        <v>326336</v>
      </c>
    </row>
    <row r="40" spans="1:5">
      <c r="A40" s="3" t="s">
        <v>86</v>
      </c>
      <c r="B40" s="25">
        <v>20</v>
      </c>
      <c r="C40" s="11">
        <v>541.65</v>
      </c>
      <c r="D40" s="11">
        <v>495.43</v>
      </c>
      <c r="E40" s="9">
        <f t="shared" si="0"/>
        <v>46.21999999999997</v>
      </c>
    </row>
    <row r="42" spans="1:5">
      <c r="A42" s="2" t="s">
        <v>14</v>
      </c>
      <c r="C42" s="9"/>
    </row>
    <row r="43" spans="1:5">
      <c r="A43" s="2" t="str">
        <f>'Фин. полож'!A45</f>
        <v>Бабенов Б.Б.</v>
      </c>
    </row>
    <row r="44" spans="1:5">
      <c r="A44" s="2" t="s">
        <v>15</v>
      </c>
    </row>
    <row r="45" spans="1:5">
      <c r="A45" s="2" t="s">
        <v>14</v>
      </c>
    </row>
    <row r="46" spans="1:5">
      <c r="A46" s="2" t="str">
        <f>'Фин. полож'!A48</f>
        <v>Каймолдаева Л.Д.</v>
      </c>
    </row>
    <row r="47" spans="1:5">
      <c r="A47" s="2" t="s">
        <v>16</v>
      </c>
    </row>
  </sheetData>
  <mergeCells count="6">
    <mergeCell ref="A1:D1"/>
    <mergeCell ref="A2:D2"/>
    <mergeCell ref="A3:D3"/>
    <mergeCell ref="A4:C4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91"/>
  <sheetViews>
    <sheetView workbookViewId="0">
      <selection activeCell="G32" sqref="G32:G34"/>
    </sheetView>
  </sheetViews>
  <sheetFormatPr defaultRowHeight="15"/>
  <cols>
    <col min="1" max="1" width="61.28515625" customWidth="1"/>
    <col min="2" max="2" width="14" customWidth="1"/>
    <col min="3" max="4" width="23.7109375" style="49" customWidth="1"/>
    <col min="5" max="5" width="11.5703125" hidden="1" customWidth="1"/>
    <col min="6" max="6" width="0" hidden="1" customWidth="1"/>
    <col min="7" max="7" width="13.7109375" customWidth="1"/>
    <col min="257" max="257" width="61.28515625" customWidth="1"/>
    <col min="258" max="258" width="14" customWidth="1"/>
    <col min="259" max="260" width="23.7109375" customWidth="1"/>
    <col min="261" max="262" width="0" hidden="1" customWidth="1"/>
    <col min="263" max="263" width="13.7109375" customWidth="1"/>
    <col min="513" max="513" width="61.28515625" customWidth="1"/>
    <col min="514" max="514" width="14" customWidth="1"/>
    <col min="515" max="516" width="23.7109375" customWidth="1"/>
    <col min="517" max="518" width="0" hidden="1" customWidth="1"/>
    <col min="519" max="519" width="13.7109375" customWidth="1"/>
    <col min="769" max="769" width="61.28515625" customWidth="1"/>
    <col min="770" max="770" width="14" customWidth="1"/>
    <col min="771" max="772" width="23.7109375" customWidth="1"/>
    <col min="773" max="774" width="0" hidden="1" customWidth="1"/>
    <col min="775" max="775" width="13.7109375" customWidth="1"/>
    <col min="1025" max="1025" width="61.28515625" customWidth="1"/>
    <col min="1026" max="1026" width="14" customWidth="1"/>
    <col min="1027" max="1028" width="23.7109375" customWidth="1"/>
    <col min="1029" max="1030" width="0" hidden="1" customWidth="1"/>
    <col min="1031" max="1031" width="13.7109375" customWidth="1"/>
    <col min="1281" max="1281" width="61.28515625" customWidth="1"/>
    <col min="1282" max="1282" width="14" customWidth="1"/>
    <col min="1283" max="1284" width="23.7109375" customWidth="1"/>
    <col min="1285" max="1286" width="0" hidden="1" customWidth="1"/>
    <col min="1287" max="1287" width="13.7109375" customWidth="1"/>
    <col min="1537" max="1537" width="61.28515625" customWidth="1"/>
    <col min="1538" max="1538" width="14" customWidth="1"/>
    <col min="1539" max="1540" width="23.7109375" customWidth="1"/>
    <col min="1541" max="1542" width="0" hidden="1" customWidth="1"/>
    <col min="1543" max="1543" width="13.7109375" customWidth="1"/>
    <col min="1793" max="1793" width="61.28515625" customWidth="1"/>
    <col min="1794" max="1794" width="14" customWidth="1"/>
    <col min="1795" max="1796" width="23.7109375" customWidth="1"/>
    <col min="1797" max="1798" width="0" hidden="1" customWidth="1"/>
    <col min="1799" max="1799" width="13.7109375" customWidth="1"/>
    <col min="2049" max="2049" width="61.28515625" customWidth="1"/>
    <col min="2050" max="2050" width="14" customWidth="1"/>
    <col min="2051" max="2052" width="23.7109375" customWidth="1"/>
    <col min="2053" max="2054" width="0" hidden="1" customWidth="1"/>
    <col min="2055" max="2055" width="13.7109375" customWidth="1"/>
    <col min="2305" max="2305" width="61.28515625" customWidth="1"/>
    <col min="2306" max="2306" width="14" customWidth="1"/>
    <col min="2307" max="2308" width="23.7109375" customWidth="1"/>
    <col min="2309" max="2310" width="0" hidden="1" customWidth="1"/>
    <col min="2311" max="2311" width="13.7109375" customWidth="1"/>
    <col min="2561" max="2561" width="61.28515625" customWidth="1"/>
    <col min="2562" max="2562" width="14" customWidth="1"/>
    <col min="2563" max="2564" width="23.7109375" customWidth="1"/>
    <col min="2565" max="2566" width="0" hidden="1" customWidth="1"/>
    <col min="2567" max="2567" width="13.7109375" customWidth="1"/>
    <col min="2817" max="2817" width="61.28515625" customWidth="1"/>
    <col min="2818" max="2818" width="14" customWidth="1"/>
    <col min="2819" max="2820" width="23.7109375" customWidth="1"/>
    <col min="2821" max="2822" width="0" hidden="1" customWidth="1"/>
    <col min="2823" max="2823" width="13.7109375" customWidth="1"/>
    <col min="3073" max="3073" width="61.28515625" customWidth="1"/>
    <col min="3074" max="3074" width="14" customWidth="1"/>
    <col min="3075" max="3076" width="23.7109375" customWidth="1"/>
    <col min="3077" max="3078" width="0" hidden="1" customWidth="1"/>
    <col min="3079" max="3079" width="13.7109375" customWidth="1"/>
    <col min="3329" max="3329" width="61.28515625" customWidth="1"/>
    <col min="3330" max="3330" width="14" customWidth="1"/>
    <col min="3331" max="3332" width="23.7109375" customWidth="1"/>
    <col min="3333" max="3334" width="0" hidden="1" customWidth="1"/>
    <col min="3335" max="3335" width="13.7109375" customWidth="1"/>
    <col min="3585" max="3585" width="61.28515625" customWidth="1"/>
    <col min="3586" max="3586" width="14" customWidth="1"/>
    <col min="3587" max="3588" width="23.7109375" customWidth="1"/>
    <col min="3589" max="3590" width="0" hidden="1" customWidth="1"/>
    <col min="3591" max="3591" width="13.7109375" customWidth="1"/>
    <col min="3841" max="3841" width="61.28515625" customWidth="1"/>
    <col min="3842" max="3842" width="14" customWidth="1"/>
    <col min="3843" max="3844" width="23.7109375" customWidth="1"/>
    <col min="3845" max="3846" width="0" hidden="1" customWidth="1"/>
    <col min="3847" max="3847" width="13.7109375" customWidth="1"/>
    <col min="4097" max="4097" width="61.28515625" customWidth="1"/>
    <col min="4098" max="4098" width="14" customWidth="1"/>
    <col min="4099" max="4100" width="23.7109375" customWidth="1"/>
    <col min="4101" max="4102" width="0" hidden="1" customWidth="1"/>
    <col min="4103" max="4103" width="13.7109375" customWidth="1"/>
    <col min="4353" max="4353" width="61.28515625" customWidth="1"/>
    <col min="4354" max="4354" width="14" customWidth="1"/>
    <col min="4355" max="4356" width="23.7109375" customWidth="1"/>
    <col min="4357" max="4358" width="0" hidden="1" customWidth="1"/>
    <col min="4359" max="4359" width="13.7109375" customWidth="1"/>
    <col min="4609" max="4609" width="61.28515625" customWidth="1"/>
    <col min="4610" max="4610" width="14" customWidth="1"/>
    <col min="4611" max="4612" width="23.7109375" customWidth="1"/>
    <col min="4613" max="4614" width="0" hidden="1" customWidth="1"/>
    <col min="4615" max="4615" width="13.7109375" customWidth="1"/>
    <col min="4865" max="4865" width="61.28515625" customWidth="1"/>
    <col min="4866" max="4866" width="14" customWidth="1"/>
    <col min="4867" max="4868" width="23.7109375" customWidth="1"/>
    <col min="4869" max="4870" width="0" hidden="1" customWidth="1"/>
    <col min="4871" max="4871" width="13.7109375" customWidth="1"/>
    <col min="5121" max="5121" width="61.28515625" customWidth="1"/>
    <col min="5122" max="5122" width="14" customWidth="1"/>
    <col min="5123" max="5124" width="23.7109375" customWidth="1"/>
    <col min="5125" max="5126" width="0" hidden="1" customWidth="1"/>
    <col min="5127" max="5127" width="13.7109375" customWidth="1"/>
    <col min="5377" max="5377" width="61.28515625" customWidth="1"/>
    <col min="5378" max="5378" width="14" customWidth="1"/>
    <col min="5379" max="5380" width="23.7109375" customWidth="1"/>
    <col min="5381" max="5382" width="0" hidden="1" customWidth="1"/>
    <col min="5383" max="5383" width="13.7109375" customWidth="1"/>
    <col min="5633" max="5633" width="61.28515625" customWidth="1"/>
    <col min="5634" max="5634" width="14" customWidth="1"/>
    <col min="5635" max="5636" width="23.7109375" customWidth="1"/>
    <col min="5637" max="5638" width="0" hidden="1" customWidth="1"/>
    <col min="5639" max="5639" width="13.7109375" customWidth="1"/>
    <col min="5889" max="5889" width="61.28515625" customWidth="1"/>
    <col min="5890" max="5890" width="14" customWidth="1"/>
    <col min="5891" max="5892" width="23.7109375" customWidth="1"/>
    <col min="5893" max="5894" width="0" hidden="1" customWidth="1"/>
    <col min="5895" max="5895" width="13.7109375" customWidth="1"/>
    <col min="6145" max="6145" width="61.28515625" customWidth="1"/>
    <col min="6146" max="6146" width="14" customWidth="1"/>
    <col min="6147" max="6148" width="23.7109375" customWidth="1"/>
    <col min="6149" max="6150" width="0" hidden="1" customWidth="1"/>
    <col min="6151" max="6151" width="13.7109375" customWidth="1"/>
    <col min="6401" max="6401" width="61.28515625" customWidth="1"/>
    <col min="6402" max="6402" width="14" customWidth="1"/>
    <col min="6403" max="6404" width="23.7109375" customWidth="1"/>
    <col min="6405" max="6406" width="0" hidden="1" customWidth="1"/>
    <col min="6407" max="6407" width="13.7109375" customWidth="1"/>
    <col min="6657" max="6657" width="61.28515625" customWidth="1"/>
    <col min="6658" max="6658" width="14" customWidth="1"/>
    <col min="6659" max="6660" width="23.7109375" customWidth="1"/>
    <col min="6661" max="6662" width="0" hidden="1" customWidth="1"/>
    <col min="6663" max="6663" width="13.7109375" customWidth="1"/>
    <col min="6913" max="6913" width="61.28515625" customWidth="1"/>
    <col min="6914" max="6914" width="14" customWidth="1"/>
    <col min="6915" max="6916" width="23.7109375" customWidth="1"/>
    <col min="6917" max="6918" width="0" hidden="1" customWidth="1"/>
    <col min="6919" max="6919" width="13.7109375" customWidth="1"/>
    <col min="7169" max="7169" width="61.28515625" customWidth="1"/>
    <col min="7170" max="7170" width="14" customWidth="1"/>
    <col min="7171" max="7172" width="23.7109375" customWidth="1"/>
    <col min="7173" max="7174" width="0" hidden="1" customWidth="1"/>
    <col min="7175" max="7175" width="13.7109375" customWidth="1"/>
    <col min="7425" max="7425" width="61.28515625" customWidth="1"/>
    <col min="7426" max="7426" width="14" customWidth="1"/>
    <col min="7427" max="7428" width="23.7109375" customWidth="1"/>
    <col min="7429" max="7430" width="0" hidden="1" customWidth="1"/>
    <col min="7431" max="7431" width="13.7109375" customWidth="1"/>
    <col min="7681" max="7681" width="61.28515625" customWidth="1"/>
    <col min="7682" max="7682" width="14" customWidth="1"/>
    <col min="7683" max="7684" width="23.7109375" customWidth="1"/>
    <col min="7685" max="7686" width="0" hidden="1" customWidth="1"/>
    <col min="7687" max="7687" width="13.7109375" customWidth="1"/>
    <col min="7937" max="7937" width="61.28515625" customWidth="1"/>
    <col min="7938" max="7938" width="14" customWidth="1"/>
    <col min="7939" max="7940" width="23.7109375" customWidth="1"/>
    <col min="7941" max="7942" width="0" hidden="1" customWidth="1"/>
    <col min="7943" max="7943" width="13.7109375" customWidth="1"/>
    <col min="8193" max="8193" width="61.28515625" customWidth="1"/>
    <col min="8194" max="8194" width="14" customWidth="1"/>
    <col min="8195" max="8196" width="23.7109375" customWidth="1"/>
    <col min="8197" max="8198" width="0" hidden="1" customWidth="1"/>
    <col min="8199" max="8199" width="13.7109375" customWidth="1"/>
    <col min="8449" max="8449" width="61.28515625" customWidth="1"/>
    <col min="8450" max="8450" width="14" customWidth="1"/>
    <col min="8451" max="8452" width="23.7109375" customWidth="1"/>
    <col min="8453" max="8454" width="0" hidden="1" customWidth="1"/>
    <col min="8455" max="8455" width="13.7109375" customWidth="1"/>
    <col min="8705" max="8705" width="61.28515625" customWidth="1"/>
    <col min="8706" max="8706" width="14" customWidth="1"/>
    <col min="8707" max="8708" width="23.7109375" customWidth="1"/>
    <col min="8709" max="8710" width="0" hidden="1" customWidth="1"/>
    <col min="8711" max="8711" width="13.7109375" customWidth="1"/>
    <col min="8961" max="8961" width="61.28515625" customWidth="1"/>
    <col min="8962" max="8962" width="14" customWidth="1"/>
    <col min="8963" max="8964" width="23.7109375" customWidth="1"/>
    <col min="8965" max="8966" width="0" hidden="1" customWidth="1"/>
    <col min="8967" max="8967" width="13.7109375" customWidth="1"/>
    <col min="9217" max="9217" width="61.28515625" customWidth="1"/>
    <col min="9218" max="9218" width="14" customWidth="1"/>
    <col min="9219" max="9220" width="23.7109375" customWidth="1"/>
    <col min="9221" max="9222" width="0" hidden="1" customWidth="1"/>
    <col min="9223" max="9223" width="13.7109375" customWidth="1"/>
    <col min="9473" max="9473" width="61.28515625" customWidth="1"/>
    <col min="9474" max="9474" width="14" customWidth="1"/>
    <col min="9475" max="9476" width="23.7109375" customWidth="1"/>
    <col min="9477" max="9478" width="0" hidden="1" customWidth="1"/>
    <col min="9479" max="9479" width="13.7109375" customWidth="1"/>
    <col min="9729" max="9729" width="61.28515625" customWidth="1"/>
    <col min="9730" max="9730" width="14" customWidth="1"/>
    <col min="9731" max="9732" width="23.7109375" customWidth="1"/>
    <col min="9733" max="9734" width="0" hidden="1" customWidth="1"/>
    <col min="9735" max="9735" width="13.7109375" customWidth="1"/>
    <col min="9985" max="9985" width="61.28515625" customWidth="1"/>
    <col min="9986" max="9986" width="14" customWidth="1"/>
    <col min="9987" max="9988" width="23.7109375" customWidth="1"/>
    <col min="9989" max="9990" width="0" hidden="1" customWidth="1"/>
    <col min="9991" max="9991" width="13.7109375" customWidth="1"/>
    <col min="10241" max="10241" width="61.28515625" customWidth="1"/>
    <col min="10242" max="10242" width="14" customWidth="1"/>
    <col min="10243" max="10244" width="23.7109375" customWidth="1"/>
    <col min="10245" max="10246" width="0" hidden="1" customWidth="1"/>
    <col min="10247" max="10247" width="13.7109375" customWidth="1"/>
    <col min="10497" max="10497" width="61.28515625" customWidth="1"/>
    <col min="10498" max="10498" width="14" customWidth="1"/>
    <col min="10499" max="10500" width="23.7109375" customWidth="1"/>
    <col min="10501" max="10502" width="0" hidden="1" customWidth="1"/>
    <col min="10503" max="10503" width="13.7109375" customWidth="1"/>
    <col min="10753" max="10753" width="61.28515625" customWidth="1"/>
    <col min="10754" max="10754" width="14" customWidth="1"/>
    <col min="10755" max="10756" width="23.7109375" customWidth="1"/>
    <col min="10757" max="10758" width="0" hidden="1" customWidth="1"/>
    <col min="10759" max="10759" width="13.7109375" customWidth="1"/>
    <col min="11009" max="11009" width="61.28515625" customWidth="1"/>
    <col min="11010" max="11010" width="14" customWidth="1"/>
    <col min="11011" max="11012" width="23.7109375" customWidth="1"/>
    <col min="11013" max="11014" width="0" hidden="1" customWidth="1"/>
    <col min="11015" max="11015" width="13.7109375" customWidth="1"/>
    <col min="11265" max="11265" width="61.28515625" customWidth="1"/>
    <col min="11266" max="11266" width="14" customWidth="1"/>
    <col min="11267" max="11268" width="23.7109375" customWidth="1"/>
    <col min="11269" max="11270" width="0" hidden="1" customWidth="1"/>
    <col min="11271" max="11271" width="13.7109375" customWidth="1"/>
    <col min="11521" max="11521" width="61.28515625" customWidth="1"/>
    <col min="11522" max="11522" width="14" customWidth="1"/>
    <col min="11523" max="11524" width="23.7109375" customWidth="1"/>
    <col min="11525" max="11526" width="0" hidden="1" customWidth="1"/>
    <col min="11527" max="11527" width="13.7109375" customWidth="1"/>
    <col min="11777" max="11777" width="61.28515625" customWidth="1"/>
    <col min="11778" max="11778" width="14" customWidth="1"/>
    <col min="11779" max="11780" width="23.7109375" customWidth="1"/>
    <col min="11781" max="11782" width="0" hidden="1" customWidth="1"/>
    <col min="11783" max="11783" width="13.7109375" customWidth="1"/>
    <col min="12033" max="12033" width="61.28515625" customWidth="1"/>
    <col min="12034" max="12034" width="14" customWidth="1"/>
    <col min="12035" max="12036" width="23.7109375" customWidth="1"/>
    <col min="12037" max="12038" width="0" hidden="1" customWidth="1"/>
    <col min="12039" max="12039" width="13.7109375" customWidth="1"/>
    <col min="12289" max="12289" width="61.28515625" customWidth="1"/>
    <col min="12290" max="12290" width="14" customWidth="1"/>
    <col min="12291" max="12292" width="23.7109375" customWidth="1"/>
    <col min="12293" max="12294" width="0" hidden="1" customWidth="1"/>
    <col min="12295" max="12295" width="13.7109375" customWidth="1"/>
    <col min="12545" max="12545" width="61.28515625" customWidth="1"/>
    <col min="12546" max="12546" width="14" customWidth="1"/>
    <col min="12547" max="12548" width="23.7109375" customWidth="1"/>
    <col min="12549" max="12550" width="0" hidden="1" customWidth="1"/>
    <col min="12551" max="12551" width="13.7109375" customWidth="1"/>
    <col min="12801" max="12801" width="61.28515625" customWidth="1"/>
    <col min="12802" max="12802" width="14" customWidth="1"/>
    <col min="12803" max="12804" width="23.7109375" customWidth="1"/>
    <col min="12805" max="12806" width="0" hidden="1" customWidth="1"/>
    <col min="12807" max="12807" width="13.7109375" customWidth="1"/>
    <col min="13057" max="13057" width="61.28515625" customWidth="1"/>
    <col min="13058" max="13058" width="14" customWidth="1"/>
    <col min="13059" max="13060" width="23.7109375" customWidth="1"/>
    <col min="13061" max="13062" width="0" hidden="1" customWidth="1"/>
    <col min="13063" max="13063" width="13.7109375" customWidth="1"/>
    <col min="13313" max="13313" width="61.28515625" customWidth="1"/>
    <col min="13314" max="13314" width="14" customWidth="1"/>
    <col min="13315" max="13316" width="23.7109375" customWidth="1"/>
    <col min="13317" max="13318" width="0" hidden="1" customWidth="1"/>
    <col min="13319" max="13319" width="13.7109375" customWidth="1"/>
    <col min="13569" max="13569" width="61.28515625" customWidth="1"/>
    <col min="13570" max="13570" width="14" customWidth="1"/>
    <col min="13571" max="13572" width="23.7109375" customWidth="1"/>
    <col min="13573" max="13574" width="0" hidden="1" customWidth="1"/>
    <col min="13575" max="13575" width="13.7109375" customWidth="1"/>
    <col min="13825" max="13825" width="61.28515625" customWidth="1"/>
    <col min="13826" max="13826" width="14" customWidth="1"/>
    <col min="13827" max="13828" width="23.7109375" customWidth="1"/>
    <col min="13829" max="13830" width="0" hidden="1" customWidth="1"/>
    <col min="13831" max="13831" width="13.7109375" customWidth="1"/>
    <col min="14081" max="14081" width="61.28515625" customWidth="1"/>
    <col min="14082" max="14082" width="14" customWidth="1"/>
    <col min="14083" max="14084" width="23.7109375" customWidth="1"/>
    <col min="14085" max="14086" width="0" hidden="1" customWidth="1"/>
    <col min="14087" max="14087" width="13.7109375" customWidth="1"/>
    <col min="14337" max="14337" width="61.28515625" customWidth="1"/>
    <col min="14338" max="14338" width="14" customWidth="1"/>
    <col min="14339" max="14340" width="23.7109375" customWidth="1"/>
    <col min="14341" max="14342" width="0" hidden="1" customWidth="1"/>
    <col min="14343" max="14343" width="13.7109375" customWidth="1"/>
    <col min="14593" max="14593" width="61.28515625" customWidth="1"/>
    <col min="14594" max="14594" width="14" customWidth="1"/>
    <col min="14595" max="14596" width="23.7109375" customWidth="1"/>
    <col min="14597" max="14598" width="0" hidden="1" customWidth="1"/>
    <col min="14599" max="14599" width="13.7109375" customWidth="1"/>
    <col min="14849" max="14849" width="61.28515625" customWidth="1"/>
    <col min="14850" max="14850" width="14" customWidth="1"/>
    <col min="14851" max="14852" width="23.7109375" customWidth="1"/>
    <col min="14853" max="14854" width="0" hidden="1" customWidth="1"/>
    <col min="14855" max="14855" width="13.7109375" customWidth="1"/>
    <col min="15105" max="15105" width="61.28515625" customWidth="1"/>
    <col min="15106" max="15106" width="14" customWidth="1"/>
    <col min="15107" max="15108" width="23.7109375" customWidth="1"/>
    <col min="15109" max="15110" width="0" hidden="1" customWidth="1"/>
    <col min="15111" max="15111" width="13.7109375" customWidth="1"/>
    <col min="15361" max="15361" width="61.28515625" customWidth="1"/>
    <col min="15362" max="15362" width="14" customWidth="1"/>
    <col min="15363" max="15364" width="23.7109375" customWidth="1"/>
    <col min="15365" max="15366" width="0" hidden="1" customWidth="1"/>
    <col min="15367" max="15367" width="13.7109375" customWidth="1"/>
    <col min="15617" max="15617" width="61.28515625" customWidth="1"/>
    <col min="15618" max="15618" width="14" customWidth="1"/>
    <col min="15619" max="15620" width="23.7109375" customWidth="1"/>
    <col min="15621" max="15622" width="0" hidden="1" customWidth="1"/>
    <col min="15623" max="15623" width="13.7109375" customWidth="1"/>
    <col min="15873" max="15873" width="61.28515625" customWidth="1"/>
    <col min="15874" max="15874" width="14" customWidth="1"/>
    <col min="15875" max="15876" width="23.7109375" customWidth="1"/>
    <col min="15877" max="15878" width="0" hidden="1" customWidth="1"/>
    <col min="15879" max="15879" width="13.7109375" customWidth="1"/>
    <col min="16129" max="16129" width="61.28515625" customWidth="1"/>
    <col min="16130" max="16130" width="14" customWidth="1"/>
    <col min="16131" max="16132" width="23.7109375" customWidth="1"/>
    <col min="16133" max="16134" width="0" hidden="1" customWidth="1"/>
    <col min="16135" max="16135" width="13.7109375" customWidth="1"/>
  </cols>
  <sheetData>
    <row r="1" spans="1:6" ht="36.75" customHeight="1">
      <c r="A1" s="47"/>
      <c r="B1" s="150" t="s">
        <v>88</v>
      </c>
      <c r="C1" s="150"/>
      <c r="D1" s="150"/>
    </row>
    <row r="2" spans="1:6" ht="15.75" customHeight="1">
      <c r="A2" s="151" t="s">
        <v>89</v>
      </c>
      <c r="B2" s="151"/>
      <c r="C2" s="151"/>
      <c r="D2" s="151"/>
    </row>
    <row r="3" spans="1:6" ht="24.75" customHeight="1">
      <c r="A3" s="151" t="s">
        <v>90</v>
      </c>
      <c r="B3" s="151"/>
      <c r="C3" s="151"/>
      <c r="D3" s="151"/>
    </row>
    <row r="4" spans="1:6" ht="24.75" customHeight="1">
      <c r="A4" s="151" t="s">
        <v>91</v>
      </c>
      <c r="B4" s="151"/>
      <c r="C4" s="151"/>
      <c r="D4" s="151"/>
    </row>
    <row r="5" spans="1:6" ht="24" customHeight="1">
      <c r="A5" s="151" t="s">
        <v>158</v>
      </c>
      <c r="B5" s="151"/>
      <c r="C5" s="151"/>
      <c r="D5" s="151"/>
    </row>
    <row r="6" spans="1:6" s="48" customFormat="1" thickBot="1">
      <c r="C6" s="49"/>
      <c r="D6" s="50" t="s">
        <v>20</v>
      </c>
    </row>
    <row r="7" spans="1:6" ht="40.5" customHeight="1" thickBot="1">
      <c r="A7" s="51" t="s">
        <v>92</v>
      </c>
      <c r="B7" s="52" t="s">
        <v>93</v>
      </c>
      <c r="C7" s="53" t="s">
        <v>159</v>
      </c>
      <c r="D7" s="54" t="s">
        <v>160</v>
      </c>
    </row>
    <row r="8" spans="1:6" s="55" customFormat="1" ht="16.5" thickBot="1">
      <c r="A8" s="51">
        <v>1</v>
      </c>
      <c r="B8" s="52">
        <v>2</v>
      </c>
      <c r="C8" s="53">
        <v>3</v>
      </c>
      <c r="D8" s="54">
        <v>4</v>
      </c>
    </row>
    <row r="9" spans="1:6" ht="16.5" thickBot="1">
      <c r="A9" s="56" t="s">
        <v>94</v>
      </c>
      <c r="B9" s="57"/>
      <c r="C9" s="58" t="s">
        <v>95</v>
      </c>
      <c r="D9" s="59" t="s">
        <v>95</v>
      </c>
    </row>
    <row r="10" spans="1:6" ht="16.5" thickBot="1">
      <c r="A10" s="60" t="s">
        <v>96</v>
      </c>
      <c r="B10" s="61"/>
      <c r="C10" s="62">
        <f>C13+C12</f>
        <v>10487</v>
      </c>
      <c r="D10" s="63">
        <v>23852</v>
      </c>
    </row>
    <row r="11" spans="1:6" ht="15.75">
      <c r="A11" s="64" t="s">
        <v>21</v>
      </c>
      <c r="B11" s="65"/>
      <c r="C11" s="66"/>
      <c r="D11" s="67"/>
    </row>
    <row r="12" spans="1:6" ht="19.5" customHeight="1">
      <c r="A12" s="68" t="s">
        <v>97</v>
      </c>
      <c r="B12" s="69"/>
      <c r="C12" s="70">
        <v>54</v>
      </c>
      <c r="D12" s="71">
        <v>70</v>
      </c>
    </row>
    <row r="13" spans="1:6" ht="31.5">
      <c r="A13" s="68" t="s">
        <v>98</v>
      </c>
      <c r="B13" s="69"/>
      <c r="C13" s="72">
        <v>10433</v>
      </c>
      <c r="D13" s="73">
        <v>23782</v>
      </c>
    </row>
    <row r="14" spans="1:6" ht="15.75">
      <c r="A14" s="68" t="s">
        <v>99</v>
      </c>
      <c r="B14" s="69"/>
      <c r="C14" s="70"/>
      <c r="D14" s="71"/>
    </row>
    <row r="15" spans="1:6" ht="31.5">
      <c r="A15" s="68" t="s">
        <v>100</v>
      </c>
      <c r="B15" s="69"/>
      <c r="C15" s="70"/>
      <c r="D15" s="71"/>
    </row>
    <row r="16" spans="1:6" ht="31.5">
      <c r="A16" s="68" t="s">
        <v>101</v>
      </c>
      <c r="B16" s="69"/>
      <c r="C16" s="70">
        <v>1746770</v>
      </c>
      <c r="D16" s="71">
        <v>1020979</v>
      </c>
      <c r="E16" s="9">
        <f>[1]Пр7!J69</f>
        <v>0</v>
      </c>
      <c r="F16" s="9">
        <f>C16-E16</f>
        <v>1746770</v>
      </c>
    </row>
    <row r="17" spans="1:7" ht="15.75">
      <c r="A17" s="68" t="s">
        <v>102</v>
      </c>
      <c r="B17" s="69"/>
      <c r="C17" s="70"/>
      <c r="D17" s="74"/>
    </row>
    <row r="18" spans="1:7" ht="31.5">
      <c r="A18" s="68" t="s">
        <v>103</v>
      </c>
      <c r="B18" s="69"/>
      <c r="C18" s="70"/>
      <c r="D18" s="71"/>
    </row>
    <row r="19" spans="1:7" ht="15.75">
      <c r="A19" s="68" t="s">
        <v>83</v>
      </c>
      <c r="B19" s="69"/>
      <c r="C19" s="70">
        <v>330003</v>
      </c>
      <c r="D19" s="71">
        <v>750020</v>
      </c>
      <c r="E19" s="9">
        <f>[1]Пр8!K14</f>
        <v>400001</v>
      </c>
      <c r="F19" s="9">
        <f>C19-E19</f>
        <v>-69998</v>
      </c>
    </row>
    <row r="20" spans="1:7" ht="15.75">
      <c r="A20" s="68" t="s">
        <v>104</v>
      </c>
      <c r="B20" s="69"/>
      <c r="C20" s="70">
        <v>22148</v>
      </c>
      <c r="D20" s="71">
        <v>11461</v>
      </c>
    </row>
    <row r="21" spans="1:7" ht="16.5" thickBot="1">
      <c r="A21" s="75" t="s">
        <v>105</v>
      </c>
      <c r="B21" s="76"/>
      <c r="C21" s="77">
        <v>78</v>
      </c>
      <c r="D21" s="78">
        <v>113</v>
      </c>
    </row>
    <row r="22" spans="1:7" ht="16.5" thickBot="1">
      <c r="A22" s="60" t="s">
        <v>106</v>
      </c>
      <c r="B22" s="61"/>
      <c r="C22" s="62">
        <f>C24+C25</f>
        <v>65569</v>
      </c>
      <c r="D22" s="79">
        <v>32288</v>
      </c>
    </row>
    <row r="23" spans="1:7" ht="15.75">
      <c r="A23" s="64" t="s">
        <v>21</v>
      </c>
      <c r="B23" s="65"/>
      <c r="C23" s="66"/>
      <c r="D23" s="67"/>
    </row>
    <row r="24" spans="1:7" ht="15.75">
      <c r="A24" s="68" t="s">
        <v>107</v>
      </c>
      <c r="B24" s="69"/>
      <c r="C24" s="70">
        <v>32637</v>
      </c>
      <c r="D24" s="71">
        <v>32288</v>
      </c>
      <c r="E24" s="9" t="e">
        <f>#REF!</f>
        <v>#REF!</v>
      </c>
      <c r="G24" s="9"/>
    </row>
    <row r="25" spans="1:7" ht="31.5">
      <c r="A25" s="68" t="s">
        <v>108</v>
      </c>
      <c r="B25" s="69"/>
      <c r="C25" s="70">
        <v>32932</v>
      </c>
      <c r="D25" s="71"/>
      <c r="E25" s="9" t="e">
        <f>#REF!</f>
        <v>#REF!</v>
      </c>
      <c r="G25" s="9"/>
    </row>
    <row r="26" spans="1:7" ht="15.75">
      <c r="A26" s="68" t="s">
        <v>109</v>
      </c>
      <c r="B26" s="69"/>
      <c r="C26" s="70">
        <v>2642</v>
      </c>
      <c r="D26" s="71">
        <v>764</v>
      </c>
    </row>
    <row r="27" spans="1:7" ht="31.5">
      <c r="A27" s="68" t="s">
        <v>110</v>
      </c>
      <c r="B27" s="69"/>
      <c r="C27" s="70"/>
      <c r="D27" s="71"/>
      <c r="E27" s="9"/>
      <c r="F27" s="9"/>
    </row>
    <row r="28" spans="1:7" ht="15.75">
      <c r="A28" s="68" t="s">
        <v>111</v>
      </c>
      <c r="B28" s="69"/>
      <c r="C28" s="70"/>
      <c r="D28" s="71"/>
      <c r="E28" s="9"/>
      <c r="F28" s="9"/>
    </row>
    <row r="29" spans="1:7" ht="15.75">
      <c r="A29" s="68" t="s">
        <v>112</v>
      </c>
      <c r="B29" s="69"/>
      <c r="C29" s="70"/>
      <c r="D29" s="71"/>
    </row>
    <row r="30" spans="1:7" ht="31.5">
      <c r="A30" s="68" t="s">
        <v>113</v>
      </c>
      <c r="B30" s="69"/>
      <c r="C30" s="70"/>
      <c r="D30" s="71">
        <v>10000</v>
      </c>
    </row>
    <row r="31" spans="1:7" ht="31.5">
      <c r="A31" s="68" t="s">
        <v>114</v>
      </c>
      <c r="B31" s="69"/>
      <c r="C31" s="70"/>
      <c r="D31" s="71"/>
    </row>
    <row r="32" spans="1:7" ht="31.5">
      <c r="A32" s="68" t="s">
        <v>115</v>
      </c>
      <c r="B32" s="69"/>
      <c r="C32" s="70">
        <v>23474</v>
      </c>
      <c r="D32" s="71">
        <v>24144</v>
      </c>
      <c r="G32" s="9"/>
    </row>
    <row r="33" spans="1:7" ht="31.5">
      <c r="A33" s="68" t="s">
        <v>116</v>
      </c>
      <c r="B33" s="69"/>
      <c r="C33" s="70">
        <v>51406</v>
      </c>
      <c r="D33" s="71">
        <v>51895</v>
      </c>
      <c r="G33" s="9"/>
    </row>
    <row r="34" spans="1:7" ht="15.75">
      <c r="A34" s="68" t="s">
        <v>117</v>
      </c>
      <c r="B34" s="69"/>
      <c r="C34" s="70"/>
      <c r="D34" s="71"/>
    </row>
    <row r="35" spans="1:7" ht="31.5">
      <c r="A35" s="68" t="s">
        <v>118</v>
      </c>
      <c r="B35" s="69"/>
      <c r="C35" s="70">
        <v>4101</v>
      </c>
      <c r="D35" s="71">
        <v>4826</v>
      </c>
    </row>
    <row r="36" spans="1:7" ht="31.5">
      <c r="A36" s="68" t="s">
        <v>119</v>
      </c>
      <c r="B36" s="69"/>
      <c r="C36" s="70">
        <v>31</v>
      </c>
      <c r="D36" s="71">
        <v>31</v>
      </c>
    </row>
    <row r="37" spans="1:7" ht="16.5" thickBot="1">
      <c r="A37" s="75" t="s">
        <v>32</v>
      </c>
      <c r="B37" s="76"/>
      <c r="C37" s="77"/>
      <c r="D37" s="80"/>
    </row>
    <row r="38" spans="1:7" ht="16.5" thickBot="1">
      <c r="A38" s="60" t="s">
        <v>120</v>
      </c>
      <c r="B38" s="61"/>
      <c r="C38" s="81">
        <f>C10+C16+C20+C21+C22+C26+C30+C32+C33+C35+C36+C19</f>
        <v>2256709</v>
      </c>
      <c r="D38" s="82">
        <v>1930373</v>
      </c>
    </row>
    <row r="39" spans="1:7" ht="16.5" thickBot="1">
      <c r="A39" s="83"/>
      <c r="B39" s="84"/>
      <c r="C39" s="85"/>
      <c r="D39" s="86"/>
    </row>
    <row r="40" spans="1:7" ht="16.5" thickBot="1">
      <c r="A40" s="60" t="s">
        <v>121</v>
      </c>
      <c r="B40" s="61"/>
      <c r="C40" s="62">
        <f>C44</f>
        <v>16363</v>
      </c>
      <c r="D40" s="87">
        <v>24315</v>
      </c>
    </row>
    <row r="41" spans="1:7" ht="15.75">
      <c r="A41" s="64" t="s">
        <v>102</v>
      </c>
      <c r="B41" s="65"/>
      <c r="C41" s="66"/>
      <c r="D41" s="88"/>
    </row>
    <row r="42" spans="1:7" ht="15.75">
      <c r="A42" s="68" t="s">
        <v>122</v>
      </c>
      <c r="B42" s="69"/>
      <c r="C42" s="70"/>
      <c r="D42" s="89"/>
    </row>
    <row r="43" spans="1:7" ht="15.75">
      <c r="A43" s="68" t="s">
        <v>123</v>
      </c>
      <c r="B43" s="69"/>
      <c r="C43" s="70"/>
      <c r="D43" s="89"/>
    </row>
    <row r="44" spans="1:7" ht="15.75">
      <c r="A44" s="68" t="s">
        <v>48</v>
      </c>
      <c r="B44" s="69"/>
      <c r="C44" s="70">
        <v>16363</v>
      </c>
      <c r="D44" s="90">
        <v>24315</v>
      </c>
    </row>
    <row r="45" spans="1:7" ht="16.5" thickBot="1">
      <c r="A45" s="75" t="s">
        <v>124</v>
      </c>
      <c r="B45" s="76"/>
      <c r="C45" s="77"/>
      <c r="D45" s="80"/>
    </row>
    <row r="46" spans="1:7" ht="16.5" thickBot="1">
      <c r="A46" s="60" t="s">
        <v>125</v>
      </c>
      <c r="B46" s="61"/>
      <c r="C46" s="62">
        <f>C50+C53+C54+C55</f>
        <v>70811</v>
      </c>
      <c r="D46" s="87">
        <v>66162</v>
      </c>
    </row>
    <row r="47" spans="1:7" ht="15.75">
      <c r="A47" s="64" t="s">
        <v>21</v>
      </c>
      <c r="B47" s="65"/>
      <c r="C47" s="66"/>
      <c r="D47" s="88"/>
    </row>
    <row r="48" spans="1:7" ht="31.5">
      <c r="A48" s="68" t="s">
        <v>126</v>
      </c>
      <c r="B48" s="69"/>
      <c r="C48" s="70"/>
      <c r="D48" s="89"/>
    </row>
    <row r="49" spans="1:6" ht="31.5">
      <c r="A49" s="68" t="s">
        <v>127</v>
      </c>
      <c r="B49" s="69"/>
      <c r="C49" s="70"/>
      <c r="D49" s="89"/>
      <c r="F49" s="9"/>
    </row>
    <row r="50" spans="1:6" ht="15.75">
      <c r="A50" s="68" t="s">
        <v>128</v>
      </c>
      <c r="B50" s="91"/>
      <c r="C50" s="70">
        <v>54332</v>
      </c>
      <c r="D50" s="90">
        <v>36496</v>
      </c>
      <c r="F50" s="9"/>
    </row>
    <row r="51" spans="1:6" ht="15.75">
      <c r="A51" s="68" t="s">
        <v>129</v>
      </c>
      <c r="B51" s="91"/>
      <c r="C51" s="70"/>
      <c r="D51" s="90"/>
    </row>
    <row r="52" spans="1:6" ht="15.75">
      <c r="A52" s="68" t="s">
        <v>130</v>
      </c>
      <c r="B52" s="91"/>
      <c r="C52" s="70"/>
      <c r="D52" s="90"/>
    </row>
    <row r="53" spans="1:6" ht="31.5">
      <c r="A53" s="68" t="s">
        <v>131</v>
      </c>
      <c r="B53" s="69"/>
      <c r="C53" s="70">
        <v>15005</v>
      </c>
      <c r="D53" s="90">
        <v>19107</v>
      </c>
    </row>
    <row r="54" spans="1:6" ht="31.5">
      <c r="A54" s="68" t="s">
        <v>36</v>
      </c>
      <c r="B54" s="69"/>
      <c r="C54" s="70"/>
      <c r="D54" s="90">
        <v>10314</v>
      </c>
    </row>
    <row r="55" spans="1:6" ht="16.5" thickBot="1">
      <c r="A55" s="75" t="s">
        <v>37</v>
      </c>
      <c r="B55" s="76"/>
      <c r="C55" s="77">
        <v>1474</v>
      </c>
      <c r="D55" s="92">
        <v>245</v>
      </c>
    </row>
    <row r="56" spans="1:6" ht="16.5" thickBot="1">
      <c r="A56" s="60" t="s">
        <v>38</v>
      </c>
      <c r="B56" s="61"/>
      <c r="C56" s="62">
        <f>C46+C40</f>
        <v>87174</v>
      </c>
      <c r="D56" s="93">
        <v>90477</v>
      </c>
    </row>
    <row r="57" spans="1:6" ht="15.75">
      <c r="A57" s="94"/>
      <c r="B57" s="65"/>
      <c r="C57" s="66"/>
      <c r="D57" s="88"/>
    </row>
    <row r="58" spans="1:6" ht="16.5" thickBot="1">
      <c r="A58" s="75" t="s">
        <v>132</v>
      </c>
      <c r="B58" s="76"/>
      <c r="C58" s="77"/>
      <c r="D58" s="80"/>
    </row>
    <row r="59" spans="1:6" ht="16.5" thickBot="1">
      <c r="A59" s="60" t="s">
        <v>133</v>
      </c>
      <c r="B59" s="95"/>
      <c r="C59" s="62">
        <f>C61</f>
        <v>3955000</v>
      </c>
      <c r="D59" s="93">
        <v>3665000</v>
      </c>
    </row>
    <row r="60" spans="1:6" ht="15.75">
      <c r="A60" s="64" t="s">
        <v>21</v>
      </c>
      <c r="B60" s="96"/>
      <c r="C60" s="66"/>
      <c r="D60" s="88"/>
    </row>
    <row r="61" spans="1:6" ht="15.75">
      <c r="A61" s="68" t="s">
        <v>134</v>
      </c>
      <c r="B61" s="91"/>
      <c r="C61" s="70">
        <v>3955000</v>
      </c>
      <c r="D61" s="90">
        <v>3665000</v>
      </c>
      <c r="E61" s="9"/>
    </row>
    <row r="62" spans="1:6" ht="15.75">
      <c r="A62" s="68" t="s">
        <v>135</v>
      </c>
      <c r="B62" s="91"/>
      <c r="C62" s="70"/>
      <c r="D62" s="89"/>
    </row>
    <row r="63" spans="1:6" ht="15.75">
      <c r="A63" s="68" t="s">
        <v>136</v>
      </c>
      <c r="B63" s="91"/>
      <c r="C63" s="70"/>
      <c r="D63" s="89"/>
    </row>
    <row r="64" spans="1:6" ht="15.75">
      <c r="A64" s="68" t="s">
        <v>137</v>
      </c>
      <c r="B64" s="91"/>
      <c r="C64" s="70"/>
      <c r="D64" s="89"/>
    </row>
    <row r="65" spans="1:8" ht="15.75">
      <c r="A65" s="68" t="s">
        <v>138</v>
      </c>
      <c r="B65" s="69"/>
      <c r="C65" s="70"/>
      <c r="D65" s="89"/>
    </row>
    <row r="66" spans="1:8" ht="16.5" thickBot="1">
      <c r="A66" s="75" t="s">
        <v>139</v>
      </c>
      <c r="B66" s="76"/>
      <c r="C66" s="77"/>
      <c r="D66" s="80"/>
    </row>
    <row r="67" spans="1:8" ht="16.5" thickBot="1">
      <c r="A67" s="60" t="s">
        <v>49</v>
      </c>
      <c r="B67" s="95"/>
      <c r="C67" s="62">
        <f>SUM(C68:C70)</f>
        <v>-1785465</v>
      </c>
      <c r="D67" s="93">
        <v>-1825104</v>
      </c>
    </row>
    <row r="68" spans="1:8" ht="15.75">
      <c r="A68" s="64" t="s">
        <v>21</v>
      </c>
      <c r="B68" s="65"/>
      <c r="C68" s="66"/>
      <c r="D68" s="88"/>
    </row>
    <row r="69" spans="1:8" ht="15.75">
      <c r="A69" s="68" t="s">
        <v>50</v>
      </c>
      <c r="B69" s="69"/>
      <c r="C69" s="70">
        <v>-1825104</v>
      </c>
      <c r="D69" s="90">
        <v>-1463330</v>
      </c>
    </row>
    <row r="70" spans="1:8" ht="15.75">
      <c r="A70" s="68" t="s">
        <v>51</v>
      </c>
      <c r="B70" s="69"/>
      <c r="C70" s="70">
        <v>39639</v>
      </c>
      <c r="D70" s="90">
        <v>-361774</v>
      </c>
    </row>
    <row r="71" spans="1:8" ht="16.5" thickBot="1">
      <c r="A71" s="75" t="s">
        <v>140</v>
      </c>
      <c r="B71" s="76"/>
      <c r="C71" s="77"/>
      <c r="D71" s="80"/>
      <c r="E71" s="9"/>
    </row>
    <row r="72" spans="1:8" ht="16.5" thickBot="1">
      <c r="A72" s="60" t="s">
        <v>141</v>
      </c>
      <c r="B72" s="95"/>
      <c r="C72" s="62">
        <f>C61+C67</f>
        <v>2169535</v>
      </c>
      <c r="D72" s="93">
        <v>1839896</v>
      </c>
    </row>
    <row r="73" spans="1:8" ht="9" customHeight="1">
      <c r="A73" s="64" t="s">
        <v>95</v>
      </c>
      <c r="B73" s="96"/>
      <c r="C73" s="66"/>
      <c r="D73" s="88"/>
    </row>
    <row r="74" spans="1:8" ht="16.5" customHeight="1" thickBot="1">
      <c r="A74" s="97" t="s">
        <v>142</v>
      </c>
      <c r="B74" s="98"/>
      <c r="C74" s="99">
        <f>C72+C56</f>
        <v>2256709</v>
      </c>
      <c r="D74" s="100">
        <f>D56+D72</f>
        <v>1930373</v>
      </c>
      <c r="E74" s="9">
        <f>C38-C74</f>
        <v>0</v>
      </c>
      <c r="G74" s="9">
        <f>D74-D38</f>
        <v>0</v>
      </c>
    </row>
    <row r="75" spans="1:8" ht="8.25" customHeight="1">
      <c r="A75" s="101"/>
      <c r="B75" s="102"/>
    </row>
    <row r="76" spans="1:8" ht="14.25" customHeight="1">
      <c r="A76" s="101"/>
      <c r="B76" s="102"/>
      <c r="H76" s="103">
        <f>C74-C38</f>
        <v>0</v>
      </c>
    </row>
    <row r="77" spans="1:8" ht="8.25" customHeight="1">
      <c r="A77" s="101"/>
      <c r="B77" s="102"/>
    </row>
    <row r="78" spans="1:8">
      <c r="A78" s="148"/>
      <c r="B78" s="148"/>
      <c r="C78" s="148"/>
      <c r="D78" s="148"/>
    </row>
    <row r="79" spans="1:8">
      <c r="A79" s="104" t="s">
        <v>143</v>
      </c>
      <c r="B79" s="104"/>
      <c r="C79" s="105"/>
      <c r="D79" s="105"/>
    </row>
    <row r="80" spans="1:8">
      <c r="A80" s="104" t="s">
        <v>144</v>
      </c>
      <c r="B80" s="104"/>
      <c r="C80" s="105"/>
      <c r="D80" s="105"/>
    </row>
    <row r="81" spans="1:4">
      <c r="A81" s="104" t="s">
        <v>145</v>
      </c>
      <c r="B81" s="104"/>
      <c r="C81" s="105"/>
      <c r="D81" s="105"/>
    </row>
    <row r="82" spans="1:4">
      <c r="A82" s="104" t="s">
        <v>146</v>
      </c>
      <c r="B82" s="104"/>
      <c r="C82" s="105"/>
      <c r="D82" s="105"/>
    </row>
    <row r="83" spans="1:4" ht="26.25" customHeight="1">
      <c r="A83" s="148" t="s">
        <v>16</v>
      </c>
      <c r="B83" s="148"/>
      <c r="C83" s="148"/>
      <c r="D83" s="148"/>
    </row>
    <row r="84" spans="1:4" ht="15" customHeight="1">
      <c r="A84" s="104" t="s">
        <v>147</v>
      </c>
      <c r="B84" s="104"/>
      <c r="C84" s="104"/>
      <c r="D84" s="104"/>
    </row>
    <row r="85" spans="1:4" ht="15" customHeight="1">
      <c r="A85" s="104" t="s">
        <v>148</v>
      </c>
      <c r="B85" s="104"/>
      <c r="C85" s="104"/>
      <c r="D85" s="104"/>
    </row>
    <row r="86" spans="1:4" ht="30" customHeight="1">
      <c r="A86" s="104" t="s">
        <v>149</v>
      </c>
      <c r="B86" s="104"/>
      <c r="C86" s="105"/>
      <c r="D86" s="105"/>
    </row>
    <row r="87" spans="1:4">
      <c r="A87" s="148" t="s">
        <v>150</v>
      </c>
      <c r="B87" s="148"/>
      <c r="C87" s="148"/>
      <c r="D87" s="148"/>
    </row>
    <row r="88" spans="1:4">
      <c r="A88" s="148"/>
      <c r="B88" s="148"/>
      <c r="C88" s="148"/>
      <c r="D88" s="148"/>
    </row>
    <row r="89" spans="1:4">
      <c r="A89" s="148" t="s">
        <v>151</v>
      </c>
      <c r="B89" s="148"/>
      <c r="C89" s="148"/>
      <c r="D89" s="148"/>
    </row>
    <row r="90" spans="1:4">
      <c r="A90" s="106"/>
      <c r="B90" s="102"/>
    </row>
    <row r="91" spans="1:4">
      <c r="A91" s="149"/>
      <c r="B91" s="149"/>
      <c r="C91" s="149"/>
    </row>
  </sheetData>
  <mergeCells count="11">
    <mergeCell ref="A78:D78"/>
    <mergeCell ref="B1:D1"/>
    <mergeCell ref="A2:D2"/>
    <mergeCell ref="A3:D3"/>
    <mergeCell ref="A4:D4"/>
    <mergeCell ref="A5:D5"/>
    <mergeCell ref="A83:D83"/>
    <mergeCell ref="A87:D87"/>
    <mergeCell ref="A88:D88"/>
    <mergeCell ref="A89:D89"/>
    <mergeCell ref="A91:C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Фин. полож</vt:lpstr>
      <vt:lpstr>капитал</vt:lpstr>
      <vt:lpstr>ДД</vt:lpstr>
      <vt:lpstr>СГД</vt:lpstr>
      <vt:lpstr>Фин. полож (2)</vt:lpstr>
      <vt:lpstr>11 год баланс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2013-10-23T10:59:09Z</dcterms:modified>
</cp:coreProperties>
</file>