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60" activeTab="0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<sst xmlns="http://schemas.openxmlformats.org/spreadsheetml/2006/main" count="370" uniqueCount="271">
  <si>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</si>
  <si>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</si>
  <si>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</si>
  <si>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</si>
  <si>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</si>
  <si>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</si>
  <si>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</si>
  <si>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</si>
  <si>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</si>
  <si>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</si>
  <si>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</si>
  <si>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</si>
  <si>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</si>
  <si>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</si>
  <si>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</si>
  <si>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</si>
  <si>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</si>
  <si>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</si>
  <si>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</si>
  <si>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</si>
  <si>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</si>
  <si>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</si>
  <si>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</si>
  <si>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</si>
  <si>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</si>
  <si>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</si>
  <si>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</si>
  <si>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</si>
  <si>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</si>
  <si>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</si>
  <si>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</si>
  <si>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</si>
  <si>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</si>
  <si>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</si>
  <si>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</si>
  <si>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</si>
  <si>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</si>
  <si>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</si>
  <si>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</si>
  <si>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</si>
  <si>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</si>
  <si>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</si>
  <si>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</si>
  <si>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</si>
  <si>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</si>
  <si>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</si>
  <si>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</si>
  <si>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</si>
  <si>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</si>
  <si>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</si>
  <si>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</si>
  <si>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</si>
  <si>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</si>
  <si>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</si>
  <si>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</si>
  <si>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</si>
  <si>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</si>
  <si>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</si>
  <si>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</si>
  <si>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</si>
  <si>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</si>
  <si>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</si>
  <si>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</si>
  <si>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</si>
  <si>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</si>
  <si>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</si>
  <si>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</si>
  <si>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</si>
  <si>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</si>
  <si>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</si>
  <si>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</si>
  <si>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</si>
  <si>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</si>
  <si>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</si>
  <si>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</si>
  <si>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</si>
  <si>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</si>
  <si>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</si>
  <si>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</si>
  <si>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</si>
  <si>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</si>
  <si>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</si>
  <si>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</si>
  <si>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</si>
  <si>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</si>
  <si>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</si>
  <si>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</si>
  <si>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</si>
  <si>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</si>
  <si>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</si>
  <si>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</si>
  <si>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</si>
  <si>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</si>
  <si>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</si>
  <si>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</si>
  <si>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</si>
  <si>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</si>
  <si>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</si>
  <si>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</si>
  <si>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</si>
  <si>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</si>
  <si>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</si>
  <si>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</si>
  <si>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</si>
  <si>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</si>
  <si>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</si>
  <si>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</si>
  <si>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</si>
  <si>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</si>
  <si>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</si>
  <si>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</si>
  <si>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</si>
  <si>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</si>
  <si>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</si>
  <si>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</si>
  <si>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</si>
  <si>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</si>
  <si>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</si>
  <si>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</si>
  <si>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</si>
  <si>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</si>
  <si>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</si>
  <si>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</si>
  <si>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</si>
  <si>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</si>
  <si>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</si>
  <si>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</si>
  <si>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</si>
  <si>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</si>
  <si>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</si>
  <si>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</si>
  <si>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</si>
  <si>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</si>
  <si>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</si>
  <si>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</si>
  <si>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</si>
  <si>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</si>
  <si>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</si>
  <si>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</si>
  <si>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</si>
  <si>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</si>
  <si>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</si>
  <si>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</si>
  <si>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</si>
  <si>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</si>
  <si>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</si>
  <si>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</si>
  <si>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</si>
  <si>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</si>
  <si>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</si>
  <si>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</si>
  <si>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</si>
  <si>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</si>
  <si>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</si>
  <si>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</si>
  <si>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</si>
  <si>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</si>
  <si>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</si>
  <si>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</si>
  <si>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</si>
  <si>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</si>
  <si>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</si>
  <si>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</si>
  <si>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</si>
  <si>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</si>
  <si>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</si>
  <si>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</si>
  <si>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</si>
  <si>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</si>
  <si>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</si>
  <si>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</si>
  <si>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</si>
  <si>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</si>
  <si>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</si>
  <si>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</si>
  <si>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</si>
  <si>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</si>
  <si>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</si>
  <si>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</si>
  <si>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</si>
  <si>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</si>
  <si>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</si>
  <si>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</si>
  <si>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</si>
  <si>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</si>
  <si>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</si>
  <si>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</si>
  <si>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</si>
  <si>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</si>
  <si>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</si>
  <si>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</si>
  <si>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</si>
  <si>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</si>
  <si>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</si>
  <si>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</si>
  <si>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</si>
  <si>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</si>
  <si>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</si>
  <si>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</si>
  <si>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</si>
  <si>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</si>
  <si>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</si>
  <si>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</si>
  <si>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</si>
  <si>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</si>
  <si>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</si>
  <si>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</si>
  <si>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</si>
  <si>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</si>
  <si>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</si>
  <si>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</si>
  <si>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</si>
  <si>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</si>
  <si>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</si>
  <si>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</si>
  <si>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</si>
  <si>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</si>
  <si>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</si>
  <si>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</si>
  <si>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</si>
  <si>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</si>
  <si>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</si>
  <si>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</si>
  <si>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</si>
  <si>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</si>
  <si>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</si>
  <si>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</si>
  <si>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</si>
  <si>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</si>
  <si>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</si>
  <si>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</si>
  <si>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</si>
  <si>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</si>
  <si>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</si>
  <si>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</si>
  <si>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</si>
  <si>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</si>
  <si>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</si>
  <si>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</si>
  <si>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</si>
  <si>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</si>
  <si>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</si>
  <si>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</si>
  <si>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Отчет об изменениях в капитале</t>
  </si>
  <si>
    <t>Прибыль (убыток) за отчетный период</t>
  </si>
  <si>
    <t xml:space="preserve">За предыдущий период </t>
  </si>
  <si>
    <t>На конец отчетного периода</t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</si>
  <si>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</si>
  <si>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</si>
  <si>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__Сороколет Д.Г.________________________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</si>
  <si>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Сороколет Д.Г.___________________________</t>
    </r>
  </si>
  <si>
    <t>Отчет о финансовом положении</t>
  </si>
  <si>
    <t>Акционерное общество  "С.А.С."</t>
  </si>
  <si>
    <t>Акционерное общество "С.А.С."</t>
  </si>
  <si>
    <t>Отчет о совокупном доходе</t>
  </si>
  <si>
    <t>Сальдо на конец периода (строка 500 + строка 600 + строка 700)</t>
  </si>
  <si>
    <r>
      <t>Руководитель:</t>
    </r>
    <r>
      <rPr>
        <sz val="9"/>
        <color indexed="8"/>
        <rFont val="Times New Roman"/>
        <family val="1"/>
      </rPr>
      <t>___Срымов С.К.___________________ ________________</t>
    </r>
  </si>
  <si>
    <r>
      <t>Руководитель</t>
    </r>
    <r>
      <rPr>
        <sz val="10"/>
        <color indexed="8"/>
        <rFont val="Times New Roman"/>
        <family val="1"/>
      </rPr>
      <t>____Срымов С.К._____________ ________________</t>
    </r>
  </si>
  <si>
    <t>Руководитель___Срымов С.К.________________ ________________</t>
  </si>
  <si>
    <r>
      <t>Руководитель</t>
    </r>
    <r>
      <rPr>
        <sz val="10"/>
        <color indexed="8"/>
        <rFont val="Times New Roman"/>
        <family val="1"/>
      </rPr>
      <t>____Срымов С.К..________________ ________________</t>
    </r>
  </si>
  <si>
    <t>121.1</t>
  </si>
  <si>
    <t>Гудвилл</t>
  </si>
  <si>
    <t>Балансовая стоимость одной простой акции (тенге)</t>
  </si>
  <si>
    <t>по состоянию на  31 марта  2018 года</t>
  </si>
  <si>
    <t>На начало отчетного периода 01.01.2018</t>
  </si>
  <si>
    <t>На конец отчетного периода 31.03.2018</t>
  </si>
  <si>
    <t>за период, заканчивающийся 31 марта 2018 года</t>
  </si>
  <si>
    <t>За предыдущий период 01.01.2017-31.03.2017</t>
  </si>
  <si>
    <t>За отчетный период 01.01.2018-31.03.2018</t>
  </si>
  <si>
    <t>за период , заканчивающийся 31 марта 2018г.</t>
  </si>
  <si>
    <t>за период, заканчивающийся 31 марта 2018г.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</si>
</sst>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3" fontId="9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13">
      <selection activeCell="B64" sqref="B64"/>
    </sheetView>
  </sheetViews>
  <sheetFormatPr defaultColWidth="9.25390625" defaultRowHeight="12.75"/>
  <cols>
    <col min="1" max="1" width="48.875" style="9" customWidth="1"/>
    <col min="2" max="2" width="6.375" style="9" bestFit="1" customWidth="1"/>
    <col min="3" max="3" width="14.125" style="9" customWidth="1"/>
    <col min="4" max="4" width="16.00390625" style="9" customWidth="1"/>
    <col min="5" max="6" width="0.74609375" style="9" customWidth="1"/>
    <col min="7" max="7" width="0.875" style="9" customWidth="1"/>
    <col min="8" max="16384" width="9.25390625" style="9" customWidth="1"/>
  </cols>
  <sheetData>
    <row r="1" spans="1:4" ht="24.75" customHeight="1">
      <c r="A1" s="49"/>
      <c r="B1" s="49"/>
      <c r="C1" s="49"/>
      <c r="D1" s="49"/>
    </row>
    <row r="2" spans="1:4" ht="24.75" customHeight="1">
      <c r="A2" s="54" t="s">
        <v>252</v>
      </c>
      <c r="B2" s="49"/>
      <c r="C2" s="49"/>
      <c r="D2" s="49"/>
    </row>
    <row r="3" ht="11.25">
      <c r="A3" s="18"/>
    </row>
    <row r="4" ht="11.25">
      <c r="A4" s="18" t="s">
        <v>251</v>
      </c>
    </row>
    <row r="5" ht="11.25">
      <c r="A5" s="18" t="s">
        <v>263</v>
      </c>
    </row>
    <row r="6" spans="1:4" ht="11.25">
      <c r="A6" s="10"/>
      <c r="D6" s="15" t="s">
        <v>69</v>
      </c>
    </row>
    <row r="7" spans="1:6" ht="34.5">
      <c r="A7" s="11" t="s">
        <v>0</v>
      </c>
      <c r="B7" s="11" t="s">
        <v>1</v>
      </c>
      <c r="C7" s="11" t="s">
        <v>265</v>
      </c>
      <c r="D7" s="11" t="s">
        <v>264</v>
      </c>
      <c r="F7" s="48"/>
    </row>
    <row r="8" spans="1:4" ht="11.25">
      <c r="A8" s="16" t="s">
        <v>2</v>
      </c>
      <c r="B8" s="17"/>
      <c r="C8" s="22"/>
      <c r="D8" s="22"/>
    </row>
    <row r="9" spans="1:6" ht="11.25">
      <c r="A9" s="12" t="s">
        <v>3</v>
      </c>
      <c r="B9" s="19" t="s">
        <v>59</v>
      </c>
      <c r="C9" s="23">
        <f>76359+E9</f>
        <v>79041</v>
      </c>
      <c r="D9" s="23">
        <f>24452+F9</f>
        <v>26230</v>
      </c>
      <c r="E9" s="9">
        <v>2682</v>
      </c>
      <c r="F9" s="9">
        <v>1778</v>
      </c>
    </row>
    <row r="10" spans="1:4" ht="11.25">
      <c r="A10" s="12" t="s">
        <v>4</v>
      </c>
      <c r="B10" s="19" t="s">
        <v>60</v>
      </c>
      <c r="C10" s="23"/>
      <c r="D10" s="23"/>
    </row>
    <row r="11" spans="1:4" ht="11.25">
      <c r="A11" s="12" t="s">
        <v>5</v>
      </c>
      <c r="B11" s="19" t="s">
        <v>61</v>
      </c>
      <c r="C11" s="23"/>
      <c r="D11" s="23"/>
    </row>
    <row r="12" spans="1:4" ht="22.5">
      <c r="A12" s="12" t="s">
        <v>6</v>
      </c>
      <c r="B12" s="19" t="s">
        <v>62</v>
      </c>
      <c r="C12" s="23"/>
      <c r="D12" s="23"/>
    </row>
    <row r="13" spans="1:4" ht="11.25">
      <c r="A13" s="12" t="s">
        <v>7</v>
      </c>
      <c r="B13" s="19" t="s">
        <v>63</v>
      </c>
      <c r="C13" s="23"/>
      <c r="D13" s="23"/>
    </row>
    <row r="14" spans="1:4" ht="11.25">
      <c r="A14" s="12" t="s">
        <v>8</v>
      </c>
      <c r="B14" s="19" t="s">
        <v>64</v>
      </c>
      <c r="C14" s="23"/>
      <c r="D14" s="23"/>
    </row>
    <row r="15" spans="1:6" ht="11.25">
      <c r="A15" s="12" t="s">
        <v>9</v>
      </c>
      <c r="B15" s="19" t="s">
        <v>65</v>
      </c>
      <c r="C15" s="23">
        <f>18242+E15</f>
        <v>39720</v>
      </c>
      <c r="D15" s="23">
        <f>44495+F15</f>
        <v>65973</v>
      </c>
      <c r="E15" s="9">
        <v>21478</v>
      </c>
      <c r="F15" s="9">
        <v>21478</v>
      </c>
    </row>
    <row r="16" spans="1:5" ht="11.25">
      <c r="A16" s="12" t="s">
        <v>10</v>
      </c>
      <c r="B16" s="19" t="s">
        <v>66</v>
      </c>
      <c r="C16" s="23">
        <f>23419+E16</f>
        <v>23425</v>
      </c>
      <c r="D16" s="23">
        <v>23146</v>
      </c>
      <c r="E16" s="9">
        <v>6</v>
      </c>
    </row>
    <row r="17" spans="1:6" ht="11.25">
      <c r="A17" s="12" t="s">
        <v>11</v>
      </c>
      <c r="B17" s="19" t="s">
        <v>67</v>
      </c>
      <c r="C17" s="23">
        <f>110730+E17</f>
        <v>110731</v>
      </c>
      <c r="D17" s="23">
        <f>110552+F17</f>
        <v>110553</v>
      </c>
      <c r="E17" s="9">
        <v>1</v>
      </c>
      <c r="F17" s="9">
        <v>1</v>
      </c>
    </row>
    <row r="18" spans="1:6" ht="11.25">
      <c r="A18" s="12" t="s">
        <v>12</v>
      </c>
      <c r="B18" s="19" t="s">
        <v>68</v>
      </c>
      <c r="C18" s="23">
        <f>96695+E18</f>
        <v>97241</v>
      </c>
      <c r="D18" s="23">
        <f>75166+F18</f>
        <v>75425</v>
      </c>
      <c r="E18" s="9">
        <v>546</v>
      </c>
      <c r="F18" s="9">
        <v>259</v>
      </c>
    </row>
    <row r="19" spans="1:4" ht="11.25">
      <c r="A19" s="16" t="s">
        <v>13</v>
      </c>
      <c r="B19" s="20">
        <v>100</v>
      </c>
      <c r="C19" s="41">
        <f>SUM(C9:C18)</f>
        <v>350158</v>
      </c>
      <c r="D19" s="41">
        <f>SUM(D9:D18)</f>
        <v>301327</v>
      </c>
    </row>
    <row r="20" spans="1:4" ht="22.5">
      <c r="A20" s="16" t="s">
        <v>14</v>
      </c>
      <c r="B20" s="20">
        <v>101</v>
      </c>
      <c r="C20" s="21"/>
      <c r="D20" s="21"/>
    </row>
    <row r="21" spans="1:4" ht="11.25">
      <c r="A21" s="16" t="s">
        <v>15</v>
      </c>
      <c r="B21" s="20"/>
      <c r="C21" s="24"/>
      <c r="D21" s="24"/>
    </row>
    <row r="22" spans="1:4" ht="11.25">
      <c r="A22" s="12" t="s">
        <v>4</v>
      </c>
      <c r="B22" s="19">
        <v>110</v>
      </c>
      <c r="C22" s="23"/>
      <c r="D22" s="23"/>
    </row>
    <row r="23" spans="1:4" ht="11.25">
      <c r="A23" s="12" t="s">
        <v>5</v>
      </c>
      <c r="B23" s="19">
        <v>111</v>
      </c>
      <c r="C23" s="23"/>
      <c r="D23" s="23"/>
    </row>
    <row r="24" spans="1:4" ht="22.5">
      <c r="A24" s="12" t="s">
        <v>6</v>
      </c>
      <c r="B24" s="19">
        <v>112</v>
      </c>
      <c r="C24" s="23"/>
      <c r="D24" s="23"/>
    </row>
    <row r="25" spans="1:4" ht="11.25">
      <c r="A25" s="12" t="s">
        <v>7</v>
      </c>
      <c r="B25" s="19">
        <v>113</v>
      </c>
      <c r="C25" s="23"/>
      <c r="D25" s="23"/>
    </row>
    <row r="26" spans="1:4" ht="11.25">
      <c r="A26" s="12" t="s">
        <v>16</v>
      </c>
      <c r="B26" s="19">
        <v>114</v>
      </c>
      <c r="C26" s="23">
        <v>2262400</v>
      </c>
      <c r="D26" s="23"/>
    </row>
    <row r="27" spans="1:4" ht="11.25">
      <c r="A27" s="12" t="s">
        <v>17</v>
      </c>
      <c r="B27" s="19">
        <v>115</v>
      </c>
      <c r="C27" s="23"/>
      <c r="D27" s="23"/>
    </row>
    <row r="28" spans="1:4" ht="11.25">
      <c r="A28" s="12" t="s">
        <v>18</v>
      </c>
      <c r="B28" s="19">
        <v>116</v>
      </c>
      <c r="C28" s="23"/>
      <c r="D28" s="23"/>
    </row>
    <row r="29" spans="1:4" ht="11.25">
      <c r="A29" s="12" t="s">
        <v>19</v>
      </c>
      <c r="B29" s="19">
        <v>117</v>
      </c>
      <c r="C29" s="23">
        <v>1273334</v>
      </c>
      <c r="D29" s="23">
        <v>1288672</v>
      </c>
    </row>
    <row r="30" spans="1:6" ht="11.25">
      <c r="A30" s="12" t="s">
        <v>20</v>
      </c>
      <c r="B30" s="19">
        <v>118</v>
      </c>
      <c r="C30" s="23">
        <f>22419+E30</f>
        <v>92482</v>
      </c>
      <c r="D30" s="23">
        <f>24699+F30</f>
        <v>94769</v>
      </c>
      <c r="E30" s="9">
        <v>70063</v>
      </c>
      <c r="F30" s="9">
        <v>70070</v>
      </c>
    </row>
    <row r="31" spans="1:4" ht="11.25">
      <c r="A31" s="12" t="s">
        <v>21</v>
      </c>
      <c r="B31" s="19">
        <v>119</v>
      </c>
      <c r="C31" s="23"/>
      <c r="D31" s="23"/>
    </row>
    <row r="32" spans="1:4" ht="11.25">
      <c r="A32" s="12" t="s">
        <v>22</v>
      </c>
      <c r="B32" s="19">
        <v>120</v>
      </c>
      <c r="C32" s="23"/>
      <c r="D32" s="23"/>
    </row>
    <row r="33" spans="1:4" ht="11.25">
      <c r="A33" s="12" t="s">
        <v>23</v>
      </c>
      <c r="B33" s="19">
        <v>121</v>
      </c>
      <c r="C33" s="23"/>
      <c r="D33" s="23"/>
    </row>
    <row r="34" spans="1:6" ht="11.25">
      <c r="A34" s="12" t="s">
        <v>261</v>
      </c>
      <c r="B34" s="19" t="s">
        <v>260</v>
      </c>
      <c r="C34" s="23">
        <f>2277241+E34</f>
        <v>2277138</v>
      </c>
      <c r="D34" s="23">
        <f>2277241+F34</f>
        <v>2277138</v>
      </c>
      <c r="E34" s="9">
        <v>-103</v>
      </c>
      <c r="F34" s="9">
        <v>-103</v>
      </c>
    </row>
    <row r="35" spans="1:4" ht="11.25">
      <c r="A35" s="12" t="s">
        <v>24</v>
      </c>
      <c r="B35" s="19">
        <v>122</v>
      </c>
      <c r="C35" s="23"/>
      <c r="D35" s="23"/>
    </row>
    <row r="36" spans="1:4" ht="11.25">
      <c r="A36" s="12" t="s">
        <v>25</v>
      </c>
      <c r="B36" s="19">
        <v>123</v>
      </c>
      <c r="C36" s="23"/>
      <c r="D36" s="23"/>
    </row>
    <row r="37" spans="1:4" ht="11.25">
      <c r="A37" s="16" t="s">
        <v>26</v>
      </c>
      <c r="B37" s="20">
        <v>200</v>
      </c>
      <c r="C37" s="41">
        <f>SUM(C22:C36)</f>
        <v>5905354</v>
      </c>
      <c r="D37" s="41">
        <f>SUM(D22:D36)</f>
        <v>3660579</v>
      </c>
    </row>
    <row r="38" spans="1:6" ht="11.25">
      <c r="A38" s="16" t="s">
        <v>27</v>
      </c>
      <c r="B38" s="17"/>
      <c r="C38" s="41">
        <f>C19+C20+C37</f>
        <v>6255512</v>
      </c>
      <c r="D38" s="41">
        <f>D19+D20+D37</f>
        <v>3961906</v>
      </c>
      <c r="E38" s="9">
        <f>SUM(E8:E37)</f>
        <v>94673</v>
      </c>
      <c r="F38" s="9">
        <f>SUM(F8:F37)</f>
        <v>93483</v>
      </c>
    </row>
    <row r="39" spans="1:4" ht="34.5">
      <c r="A39" s="12" t="s">
        <v>28</v>
      </c>
      <c r="B39" s="11" t="s">
        <v>1</v>
      </c>
      <c r="C39" s="11" t="s">
        <v>265</v>
      </c>
      <c r="D39" s="11" t="s">
        <v>264</v>
      </c>
    </row>
    <row r="40" spans="1:4" ht="11.25">
      <c r="A40" s="16" t="s">
        <v>29</v>
      </c>
      <c r="B40" s="17"/>
      <c r="C40" s="21"/>
      <c r="D40" s="24"/>
    </row>
    <row r="41" spans="1:4" ht="11.25">
      <c r="A41" s="12" t="s">
        <v>30</v>
      </c>
      <c r="B41" s="11">
        <v>210</v>
      </c>
      <c r="C41" s="23">
        <v>781918</v>
      </c>
      <c r="D41" s="23">
        <v>1149449</v>
      </c>
    </row>
    <row r="42" spans="1:4" ht="11.25">
      <c r="A42" s="12" t="s">
        <v>5</v>
      </c>
      <c r="B42" s="11">
        <v>211</v>
      </c>
      <c r="C42" s="23"/>
      <c r="D42" s="23"/>
    </row>
    <row r="43" spans="1:4" ht="11.25">
      <c r="A43" s="12" t="s">
        <v>31</v>
      </c>
      <c r="B43" s="11">
        <v>212</v>
      </c>
      <c r="C43" s="23"/>
      <c r="D43" s="23"/>
    </row>
    <row r="44" spans="1:6" ht="11.25">
      <c r="A44" s="12" t="s">
        <v>32</v>
      </c>
      <c r="B44" s="11">
        <v>213</v>
      </c>
      <c r="C44" s="23">
        <f>393087+E44</f>
        <v>404027</v>
      </c>
      <c r="D44" s="23">
        <f>455476+F44</f>
        <v>467568</v>
      </c>
      <c r="E44" s="9">
        <v>10940</v>
      </c>
      <c r="F44" s="9">
        <v>12092</v>
      </c>
    </row>
    <row r="45" spans="1:4" ht="11.25">
      <c r="A45" s="12" t="s">
        <v>33</v>
      </c>
      <c r="B45" s="11">
        <v>214</v>
      </c>
      <c r="C45" s="23"/>
      <c r="D45" s="23"/>
    </row>
    <row r="46" spans="1:6" ht="11.25">
      <c r="A46" s="12" t="s">
        <v>34</v>
      </c>
      <c r="B46" s="11">
        <v>215</v>
      </c>
      <c r="C46" s="23"/>
      <c r="D46" s="23">
        <f>F46</f>
        <v>524</v>
      </c>
      <c r="F46" s="9">
        <v>524</v>
      </c>
    </row>
    <row r="47" spans="1:6" ht="11.25">
      <c r="A47" s="12" t="s">
        <v>35</v>
      </c>
      <c r="B47" s="11">
        <v>216</v>
      </c>
      <c r="C47" s="23">
        <f>1529+E47</f>
        <v>1630</v>
      </c>
      <c r="D47" s="23">
        <f>F47</f>
        <v>101</v>
      </c>
      <c r="E47" s="9">
        <v>101</v>
      </c>
      <c r="F47" s="9">
        <v>101</v>
      </c>
    </row>
    <row r="48" spans="1:6" ht="11.25">
      <c r="A48" s="12" t="s">
        <v>36</v>
      </c>
      <c r="B48" s="11">
        <v>217</v>
      </c>
      <c r="C48" s="23">
        <f>155076+E48</f>
        <v>169135</v>
      </c>
      <c r="D48" s="23">
        <f>2568+F48</f>
        <v>11907</v>
      </c>
      <c r="E48" s="9">
        <v>14059</v>
      </c>
      <c r="F48" s="9">
        <v>9339</v>
      </c>
    </row>
    <row r="49" spans="1:4" ht="11.25">
      <c r="A49" s="16" t="s">
        <v>37</v>
      </c>
      <c r="B49" s="17">
        <v>300</v>
      </c>
      <c r="C49" s="41">
        <f>SUM(C41:C48)</f>
        <v>1356710</v>
      </c>
      <c r="D49" s="41">
        <f>SUM(D41:D48)</f>
        <v>1629549</v>
      </c>
    </row>
    <row r="50" spans="1:4" ht="22.5">
      <c r="A50" s="16" t="s">
        <v>38</v>
      </c>
      <c r="B50" s="17">
        <v>301</v>
      </c>
      <c r="C50" s="24"/>
      <c r="D50" s="24"/>
    </row>
    <row r="51" spans="1:4" ht="11.25">
      <c r="A51" s="16" t="s">
        <v>39</v>
      </c>
      <c r="B51" s="17"/>
      <c r="C51" s="24"/>
      <c r="D51" s="24"/>
    </row>
    <row r="52" spans="1:4" ht="11.25">
      <c r="A52" s="12" t="s">
        <v>30</v>
      </c>
      <c r="B52" s="11">
        <v>310</v>
      </c>
      <c r="C52" s="23">
        <v>7885377</v>
      </c>
      <c r="D52" s="23">
        <v>5400970</v>
      </c>
    </row>
    <row r="53" spans="1:4" ht="11.25">
      <c r="A53" s="12" t="s">
        <v>5</v>
      </c>
      <c r="B53" s="11">
        <v>311</v>
      </c>
      <c r="C53" s="23"/>
      <c r="D53" s="23"/>
    </row>
    <row r="54" spans="1:4" ht="11.25">
      <c r="A54" s="12" t="s">
        <v>40</v>
      </c>
      <c r="B54" s="11">
        <v>312</v>
      </c>
      <c r="C54" s="23"/>
      <c r="D54" s="23"/>
    </row>
    <row r="55" spans="1:4" ht="11.25">
      <c r="A55" s="12" t="s">
        <v>41</v>
      </c>
      <c r="B55" s="11">
        <v>313</v>
      </c>
      <c r="C55" s="23"/>
      <c r="D55" s="23"/>
    </row>
    <row r="56" spans="1:4" ht="11.25">
      <c r="A56" s="12" t="s">
        <v>42</v>
      </c>
      <c r="B56" s="11">
        <v>314</v>
      </c>
      <c r="C56" s="23"/>
      <c r="D56" s="23"/>
    </row>
    <row r="57" spans="1:4" ht="11.25">
      <c r="A57" s="12" t="s">
        <v>43</v>
      </c>
      <c r="B57" s="11">
        <v>315</v>
      </c>
      <c r="C57" s="23">
        <v>86027</v>
      </c>
      <c r="D57" s="23">
        <v>86027</v>
      </c>
    </row>
    <row r="58" spans="1:6" ht="11.25">
      <c r="A58" s="12" t="s">
        <v>44</v>
      </c>
      <c r="B58" s="11">
        <v>316</v>
      </c>
      <c r="C58" s="23">
        <f>1494496+E58</f>
        <v>1565264</v>
      </c>
      <c r="D58" s="23">
        <f>1420996+F58</f>
        <v>1491764</v>
      </c>
      <c r="E58" s="9">
        <v>70768</v>
      </c>
      <c r="F58" s="9">
        <v>70768</v>
      </c>
    </row>
    <row r="59" spans="1:4" ht="11.25">
      <c r="A59" s="16" t="s">
        <v>45</v>
      </c>
      <c r="B59" s="17">
        <v>400</v>
      </c>
      <c r="C59" s="41">
        <f>SUM(C52:C58)</f>
        <v>9536668</v>
      </c>
      <c r="D59" s="41">
        <f>SUM(D52:D58)</f>
        <v>6978761</v>
      </c>
    </row>
    <row r="60" spans="1:4" ht="11.25">
      <c r="A60" s="16" t="s">
        <v>46</v>
      </c>
      <c r="B60" s="17"/>
      <c r="C60" s="24"/>
      <c r="D60" s="24"/>
    </row>
    <row r="61" spans="1:4" ht="11.25">
      <c r="A61" s="12" t="s">
        <v>47</v>
      </c>
      <c r="B61" s="11">
        <v>410</v>
      </c>
      <c r="C61" s="23">
        <f>1000000+F61</f>
        <v>1000000</v>
      </c>
      <c r="D61" s="23">
        <f>1000000+G61</f>
        <v>1000000</v>
      </c>
    </row>
    <row r="62" spans="1:4" ht="11.25">
      <c r="A62" s="12" t="s">
        <v>48</v>
      </c>
      <c r="B62" s="11">
        <v>411</v>
      </c>
      <c r="C62" s="23"/>
      <c r="D62" s="23"/>
    </row>
    <row r="63" spans="1:4" ht="11.25">
      <c r="A63" s="12" t="s">
        <v>49</v>
      </c>
      <c r="B63" s="11">
        <v>412</v>
      </c>
      <c r="C63" s="23"/>
      <c r="D63" s="23"/>
    </row>
    <row r="64" spans="1:4" ht="11.25">
      <c r="A64" s="12" t="s">
        <v>50</v>
      </c>
      <c r="B64" s="11">
        <v>413</v>
      </c>
      <c r="C64" s="23"/>
      <c r="D64" s="23"/>
    </row>
    <row r="65" spans="1:9" ht="11.25">
      <c r="A65" s="12" t="s">
        <v>51</v>
      </c>
      <c r="B65" s="11">
        <v>414</v>
      </c>
      <c r="C65" s="23">
        <f>-5636671+E65</f>
        <v>-5637866</v>
      </c>
      <c r="D65" s="23">
        <f>-5647063+F65</f>
        <v>-5646404</v>
      </c>
      <c r="E65" s="31">
        <v>-1195</v>
      </c>
      <c r="F65" s="31">
        <v>659</v>
      </c>
      <c r="G65" s="31">
        <f>C65-D65</f>
        <v>8538</v>
      </c>
      <c r="H65" s="31"/>
      <c r="I65" s="31"/>
    </row>
    <row r="66" spans="1:8" ht="22.5">
      <c r="A66" s="12" t="s">
        <v>52</v>
      </c>
      <c r="B66" s="11">
        <v>420</v>
      </c>
      <c r="C66" s="23">
        <f>C61+C65</f>
        <v>-4637866</v>
      </c>
      <c r="D66" s="23">
        <f>D61+D65</f>
        <v>-4646404</v>
      </c>
      <c r="G66" s="31"/>
      <c r="H66" s="31"/>
    </row>
    <row r="67" spans="1:4" ht="11.25">
      <c r="A67" s="12" t="s">
        <v>53</v>
      </c>
      <c r="B67" s="11">
        <v>421</v>
      </c>
      <c r="C67" s="23"/>
      <c r="D67" s="23"/>
    </row>
    <row r="68" spans="1:6" ht="11.25">
      <c r="A68" s="16" t="s">
        <v>54</v>
      </c>
      <c r="B68" s="17">
        <v>500</v>
      </c>
      <c r="C68" s="41">
        <f>C66+C67</f>
        <v>-4637866</v>
      </c>
      <c r="D68" s="41">
        <f>D66+D67</f>
        <v>-4646404</v>
      </c>
      <c r="E68" s="9">
        <f>SUM(E44:E67)</f>
        <v>94673</v>
      </c>
      <c r="F68" s="9">
        <f>SUM(F40:F67)</f>
        <v>93483</v>
      </c>
    </row>
    <row r="69" spans="1:4" ht="11.25">
      <c r="A69" s="16" t="s">
        <v>55</v>
      </c>
      <c r="B69" s="17"/>
      <c r="C69" s="41">
        <f>C49+C50+C59+C68</f>
        <v>6255512</v>
      </c>
      <c r="D69" s="41">
        <f>D49+D50+D59+D68</f>
        <v>3961906</v>
      </c>
    </row>
    <row r="70" ht="11.25">
      <c r="A70" s="13"/>
    </row>
    <row r="71" spans="1:7" ht="13.5">
      <c r="A71" s="53" t="s">
        <v>262</v>
      </c>
      <c r="B71" s="52"/>
      <c r="C71" s="58">
        <f>(C38-C33-C49-C59)*1000/100000</f>
        <v>-46378.66</v>
      </c>
      <c r="D71" s="58">
        <f>(D38-D33-D49-D59)*1000/100000</f>
        <v>-46464.04</v>
      </c>
      <c r="E71" s="57"/>
      <c r="G71" s="31"/>
    </row>
    <row r="72" spans="1:2" ht="11.25">
      <c r="A72" s="13"/>
      <c r="B72" s="52"/>
    </row>
    <row r="73" spans="1:6" ht="11.25">
      <c r="A73" s="13"/>
      <c r="B73" s="52"/>
      <c r="F73" s="31"/>
    </row>
    <row r="74" ht="11.25">
      <c r="A74" s="13"/>
    </row>
    <row r="75" ht="11.25">
      <c r="A75" s="13"/>
    </row>
    <row r="76" ht="11.25">
      <c r="A76" s="14" t="s">
        <v>256</v>
      </c>
    </row>
    <row r="77" ht="11.25">
      <c r="A77" s="13" t="s">
        <v>56</v>
      </c>
    </row>
    <row r="78" ht="22.5" customHeight="1">
      <c r="A78" s="14" t="s">
        <v>247</v>
      </c>
    </row>
    <row r="79" ht="11.25">
      <c r="A79" s="13" t="s">
        <v>57</v>
      </c>
    </row>
    <row r="80" ht="11.25">
      <c r="A80" s="13"/>
    </row>
    <row r="81" ht="11.25">
      <c r="A81" s="13" t="s">
        <v>58</v>
      </c>
    </row>
    <row r="82" ht="11.25">
      <c r="A82" s="13"/>
    </row>
  </sheetData>
  <sheetProtection/>
  <printOptions/>
  <pageMargins left="0.5905511811023623" right="0.3937007874015748" top="0" bottom="0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zoomScalePageLayoutView="0" workbookViewId="0" topLeftCell="A7">
      <selection activeCell="C27" sqref="C27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  <col min="5" max="5" width="0.875" style="0" customWidth="1"/>
  </cols>
  <sheetData>
    <row r="4" spans="1:4" ht="12.75">
      <c r="A4" s="50"/>
      <c r="B4" s="50"/>
      <c r="C4" s="50"/>
      <c r="D4" s="50"/>
    </row>
    <row r="5" spans="1:4" ht="15">
      <c r="A5" s="56" t="s">
        <v>253</v>
      </c>
      <c r="B5" s="50"/>
      <c r="C5" s="50"/>
      <c r="D5" s="50"/>
    </row>
    <row r="6" spans="1:4" ht="15">
      <c r="A6" s="56"/>
      <c r="B6" s="50"/>
      <c r="C6" s="50"/>
      <c r="D6" s="50"/>
    </row>
    <row r="7" spans="1:4" ht="10.5" customHeight="1">
      <c r="A7" s="50"/>
      <c r="B7" s="50"/>
      <c r="C7" s="50"/>
      <c r="D7" s="50"/>
    </row>
    <row r="8" ht="12.75" hidden="1">
      <c r="A8" s="8"/>
    </row>
    <row r="9" spans="1:4" ht="12.75">
      <c r="A9" s="59" t="s">
        <v>254</v>
      </c>
      <c r="B9" s="59"/>
      <c r="C9" s="59"/>
      <c r="D9" s="59"/>
    </row>
    <row r="10" spans="1:4" ht="12.75">
      <c r="A10" s="60" t="s">
        <v>266</v>
      </c>
      <c r="B10" s="60"/>
      <c r="C10" s="60"/>
      <c r="D10" s="60"/>
    </row>
    <row r="11" spans="1:4" ht="11.25" customHeight="1">
      <c r="A11" s="51"/>
      <c r="B11" s="51"/>
      <c r="C11" s="51"/>
      <c r="D11" s="51"/>
    </row>
    <row r="12" ht="13.5" customHeight="1" hidden="1">
      <c r="D12" s="2" t="s">
        <v>114</v>
      </c>
    </row>
    <row r="13" spans="1:4" s="9" customFormat="1" ht="45.75">
      <c r="A13" s="11" t="s">
        <v>70</v>
      </c>
      <c r="B13" s="11" t="s">
        <v>1</v>
      </c>
      <c r="C13" s="11" t="s">
        <v>268</v>
      </c>
      <c r="D13" s="11" t="s">
        <v>267</v>
      </c>
    </row>
    <row r="14" spans="1:4" ht="12.75">
      <c r="A14" s="5" t="s">
        <v>71</v>
      </c>
      <c r="B14" s="25" t="s">
        <v>59</v>
      </c>
      <c r="C14" s="26">
        <v>258902</v>
      </c>
      <c r="D14" s="26">
        <v>201245</v>
      </c>
    </row>
    <row r="15" spans="1:4" ht="12.75">
      <c r="A15" s="5" t="s">
        <v>72</v>
      </c>
      <c r="B15" s="25" t="s">
        <v>60</v>
      </c>
      <c r="C15" s="26">
        <v>0</v>
      </c>
      <c r="D15" s="26">
        <v>25</v>
      </c>
    </row>
    <row r="16" spans="1:4" s="29" customFormat="1" ht="12.75">
      <c r="A16" s="27" t="s">
        <v>73</v>
      </c>
      <c r="B16" s="30" t="s">
        <v>61</v>
      </c>
      <c r="C16" s="42">
        <f>C14-C15</f>
        <v>258902</v>
      </c>
      <c r="D16" s="42">
        <f>D14-D15</f>
        <v>201220</v>
      </c>
    </row>
    <row r="17" spans="1:6" ht="12.75">
      <c r="A17" s="5" t="s">
        <v>74</v>
      </c>
      <c r="B17" s="25" t="s">
        <v>62</v>
      </c>
      <c r="C17" s="26">
        <v>75312</v>
      </c>
      <c r="D17" s="26">
        <v>81012</v>
      </c>
      <c r="F17" s="36"/>
    </row>
    <row r="18" spans="1:5" ht="12.75">
      <c r="A18" s="5" t="s">
        <v>75</v>
      </c>
      <c r="B18" s="25" t="s">
        <v>63</v>
      </c>
      <c r="C18" s="26">
        <f>35212+E18</f>
        <v>37066</v>
      </c>
      <c r="D18" s="26">
        <v>12912</v>
      </c>
      <c r="E18">
        <v>1854</v>
      </c>
    </row>
    <row r="19" spans="1:4" ht="12.75">
      <c r="A19" s="5" t="s">
        <v>76</v>
      </c>
      <c r="B19" s="25" t="s">
        <v>64</v>
      </c>
      <c r="C19" s="26">
        <v>98304</v>
      </c>
      <c r="D19" s="26">
        <v>4909</v>
      </c>
    </row>
    <row r="20" spans="1:4" ht="12.75">
      <c r="A20" s="5" t="s">
        <v>77</v>
      </c>
      <c r="B20" s="25" t="s">
        <v>65</v>
      </c>
      <c r="C20" s="26">
        <v>112940</v>
      </c>
      <c r="D20" s="26">
        <v>4731</v>
      </c>
    </row>
    <row r="21" spans="1:6" s="29" customFormat="1" ht="12.75">
      <c r="A21" s="27" t="s">
        <v>78</v>
      </c>
      <c r="B21" s="30" t="s">
        <v>115</v>
      </c>
      <c r="C21" s="42">
        <f>C16-C17-C18-C19+C20</f>
        <v>161160</v>
      </c>
      <c r="D21" s="42">
        <f>D16-D17-D18-D19+D20</f>
        <v>107118</v>
      </c>
      <c r="F21" s="47"/>
    </row>
    <row r="22" spans="1:4" ht="12.75">
      <c r="A22" s="5" t="s">
        <v>79</v>
      </c>
      <c r="B22" s="25" t="s">
        <v>116</v>
      </c>
      <c r="C22" s="26">
        <v>0</v>
      </c>
      <c r="D22" s="26"/>
    </row>
    <row r="23" spans="1:4" ht="12.75">
      <c r="A23" s="5" t="s">
        <v>80</v>
      </c>
      <c r="B23" s="25" t="s">
        <v>117</v>
      </c>
      <c r="C23" s="26">
        <v>152622</v>
      </c>
      <c r="D23" s="26">
        <v>147081</v>
      </c>
    </row>
    <row r="24" spans="1:4" ht="39">
      <c r="A24" s="5" t="s">
        <v>81</v>
      </c>
      <c r="B24" s="25" t="s">
        <v>118</v>
      </c>
      <c r="C24" s="26"/>
      <c r="D24" s="26"/>
    </row>
    <row r="25" spans="1:4" ht="12.75">
      <c r="A25" s="5" t="s">
        <v>82</v>
      </c>
      <c r="B25" s="25" t="s">
        <v>119</v>
      </c>
      <c r="C25" s="26"/>
      <c r="D25" s="26"/>
    </row>
    <row r="26" spans="1:4" ht="12.75">
      <c r="A26" s="5" t="s">
        <v>83</v>
      </c>
      <c r="B26" s="25" t="s">
        <v>120</v>
      </c>
      <c r="C26" s="26"/>
      <c r="D26" s="26"/>
    </row>
    <row r="27" spans="1:4" s="29" customFormat="1" ht="12.75">
      <c r="A27" s="27" t="s">
        <v>84</v>
      </c>
      <c r="B27" s="28">
        <v>100</v>
      </c>
      <c r="C27" s="42">
        <f>C21+C22-C23+C24+C25-C26</f>
        <v>8538</v>
      </c>
      <c r="D27" s="42">
        <f>D21+D22-D23+D24+D25-D26</f>
        <v>-39963</v>
      </c>
    </row>
    <row r="28" spans="1:4" ht="12.75">
      <c r="A28" s="5" t="s">
        <v>85</v>
      </c>
      <c r="B28" s="4">
        <v>101</v>
      </c>
      <c r="C28" s="26"/>
      <c r="D28" s="26"/>
    </row>
    <row r="29" spans="1:4" ht="25.5">
      <c r="A29" s="5" t="s">
        <v>86</v>
      </c>
      <c r="B29" s="4">
        <v>200</v>
      </c>
      <c r="C29" s="26">
        <f>C27-C28</f>
        <v>8538</v>
      </c>
      <c r="D29" s="26">
        <f>D27-D28</f>
        <v>-39963</v>
      </c>
    </row>
    <row r="30" spans="1:4" ht="25.5">
      <c r="A30" s="5" t="s">
        <v>87</v>
      </c>
      <c r="B30" s="4">
        <v>201</v>
      </c>
      <c r="C30" s="26"/>
      <c r="D30" s="26"/>
    </row>
    <row r="31" spans="1:4" s="29" customFormat="1" ht="12.75">
      <c r="A31" s="27" t="s">
        <v>88</v>
      </c>
      <c r="B31" s="28">
        <v>300</v>
      </c>
      <c r="C31" s="42">
        <f>C29+C30</f>
        <v>8538</v>
      </c>
      <c r="D31" s="42">
        <f>D29+D30</f>
        <v>-39963</v>
      </c>
    </row>
    <row r="32" spans="1:4" ht="12.75">
      <c r="A32" s="5" t="s">
        <v>89</v>
      </c>
      <c r="B32" s="4"/>
      <c r="C32" s="26"/>
      <c r="D32" s="26"/>
    </row>
    <row r="33" spans="1:4" ht="12.75">
      <c r="A33" s="5" t="s">
        <v>90</v>
      </c>
      <c r="B33" s="4"/>
      <c r="C33" s="26"/>
      <c r="D33" s="26"/>
    </row>
    <row r="34" spans="1:4" ht="12.75">
      <c r="A34" s="5" t="s">
        <v>91</v>
      </c>
      <c r="B34" s="4">
        <v>400</v>
      </c>
      <c r="C34" s="43">
        <f>C36+C37+C38+C39+C40+C41+C42+C43+C44+C45+C46</f>
        <v>0</v>
      </c>
      <c r="D34" s="43">
        <f>D36+D37+D38+D39+D40+D41+D42+D43+D44+D45+D46</f>
        <v>0</v>
      </c>
    </row>
    <row r="35" spans="1:4" ht="12.75">
      <c r="A35" s="5" t="s">
        <v>92</v>
      </c>
      <c r="B35" s="4"/>
      <c r="C35" s="26"/>
      <c r="D35" s="26"/>
    </row>
    <row r="36" spans="1:4" ht="12.75">
      <c r="A36" s="5" t="s">
        <v>93</v>
      </c>
      <c r="B36" s="4">
        <v>410</v>
      </c>
      <c r="C36" s="26"/>
      <c r="D36" s="26"/>
    </row>
    <row r="37" spans="1:4" ht="15" customHeight="1">
      <c r="A37" s="5" t="s">
        <v>94</v>
      </c>
      <c r="B37" s="4">
        <v>411</v>
      </c>
      <c r="C37" s="26"/>
      <c r="D37" s="26"/>
    </row>
    <row r="38" spans="1:4" ht="25.5" customHeight="1">
      <c r="A38" s="5" t="s">
        <v>95</v>
      </c>
      <c r="B38" s="4">
        <v>412</v>
      </c>
      <c r="C38" s="26"/>
      <c r="D38" s="26"/>
    </row>
    <row r="39" spans="1:4" ht="12.75">
      <c r="A39" s="5" t="s">
        <v>96</v>
      </c>
      <c r="B39" s="4">
        <v>413</v>
      </c>
      <c r="C39" s="26"/>
      <c r="D39" s="26"/>
    </row>
    <row r="40" spans="1:4" ht="25.5">
      <c r="A40" s="5" t="s">
        <v>97</v>
      </c>
      <c r="B40" s="4">
        <v>414</v>
      </c>
      <c r="C40" s="26"/>
      <c r="D40" s="26"/>
    </row>
    <row r="41" spans="1:4" ht="12.75">
      <c r="A41" s="5" t="s">
        <v>98</v>
      </c>
      <c r="B41" s="4">
        <v>415</v>
      </c>
      <c r="C41" s="26"/>
      <c r="D41" s="26"/>
    </row>
    <row r="42" spans="1:4" ht="12.75">
      <c r="A42" s="5" t="s">
        <v>99</v>
      </c>
      <c r="B42" s="4">
        <v>416</v>
      </c>
      <c r="C42" s="26"/>
      <c r="D42" s="26"/>
    </row>
    <row r="43" spans="1:4" ht="12.75">
      <c r="A43" s="5" t="s">
        <v>100</v>
      </c>
      <c r="B43" s="4">
        <v>417</v>
      </c>
      <c r="C43" s="26"/>
      <c r="D43" s="26"/>
    </row>
    <row r="44" spans="1:4" ht="12.75">
      <c r="A44" s="5" t="s">
        <v>101</v>
      </c>
      <c r="B44" s="4">
        <v>418</v>
      </c>
      <c r="C44" s="26"/>
      <c r="D44" s="26"/>
    </row>
    <row r="45" spans="1:4" ht="12.75">
      <c r="A45" s="5" t="s">
        <v>102</v>
      </c>
      <c r="B45" s="4">
        <v>419</v>
      </c>
      <c r="C45" s="26"/>
      <c r="D45" s="26"/>
    </row>
    <row r="46" spans="1:4" ht="12.75">
      <c r="A46" s="5" t="s">
        <v>103</v>
      </c>
      <c r="B46" s="4">
        <v>420</v>
      </c>
      <c r="C46" s="26"/>
      <c r="D46" s="26"/>
    </row>
    <row r="47" spans="1:4" s="29" customFormat="1" ht="12.75">
      <c r="A47" s="27" t="s">
        <v>104</v>
      </c>
      <c r="B47" s="28">
        <v>500</v>
      </c>
      <c r="C47" s="42">
        <f>C31+C34</f>
        <v>8538</v>
      </c>
      <c r="D47" s="42">
        <f>D31+D34</f>
        <v>-39963</v>
      </c>
    </row>
    <row r="48" spans="1:4" ht="12.75">
      <c r="A48" s="5" t="s">
        <v>105</v>
      </c>
      <c r="B48" s="4"/>
      <c r="C48" s="26"/>
      <c r="D48" s="26"/>
    </row>
    <row r="49" spans="1:4" ht="12.75">
      <c r="A49" s="5" t="s">
        <v>89</v>
      </c>
      <c r="B49" s="4"/>
      <c r="C49" s="26"/>
      <c r="D49" s="26"/>
    </row>
    <row r="50" spans="1:4" ht="12.75">
      <c r="A50" s="5" t="s">
        <v>106</v>
      </c>
      <c r="B50" s="4"/>
      <c r="C50" s="26"/>
      <c r="D50" s="26"/>
    </row>
    <row r="51" spans="1:4" ht="12.75">
      <c r="A51" s="5" t="s">
        <v>107</v>
      </c>
      <c r="B51" s="4">
        <v>600</v>
      </c>
      <c r="C51" s="46">
        <f>C54</f>
        <v>0.08538</v>
      </c>
      <c r="D51" s="46">
        <f>D54</f>
        <v>-0.39963</v>
      </c>
    </row>
    <row r="52" spans="1:4" ht="12.75">
      <c r="A52" s="5" t="s">
        <v>92</v>
      </c>
      <c r="B52" s="4"/>
      <c r="C52" s="46"/>
      <c r="D52" s="46"/>
    </row>
    <row r="53" spans="1:4" ht="12.75">
      <c r="A53" s="5" t="s">
        <v>108</v>
      </c>
      <c r="B53" s="4"/>
      <c r="C53" s="46"/>
      <c r="D53" s="46"/>
    </row>
    <row r="54" spans="1:4" ht="12.75">
      <c r="A54" s="5" t="s">
        <v>109</v>
      </c>
      <c r="B54" s="4"/>
      <c r="C54" s="46">
        <f>C47/100000</f>
        <v>0.08538</v>
      </c>
      <c r="D54" s="46">
        <f>D47/100000</f>
        <v>-0.39963</v>
      </c>
    </row>
    <row r="55" spans="1:4" ht="12.75">
      <c r="A55" s="5" t="s">
        <v>110</v>
      </c>
      <c r="B55" s="4"/>
      <c r="C55" s="26"/>
      <c r="D55" s="26"/>
    </row>
    <row r="56" spans="1:4" ht="12.75">
      <c r="A56" s="5" t="s">
        <v>111</v>
      </c>
      <c r="B56" s="4"/>
      <c r="C56" s="26"/>
      <c r="D56" s="26"/>
    </row>
    <row r="57" spans="1:4" ht="12.75">
      <c r="A57" s="5" t="s">
        <v>109</v>
      </c>
      <c r="B57" s="4"/>
      <c r="C57" s="26"/>
      <c r="D57" s="26"/>
    </row>
    <row r="58" spans="1:4" ht="12.75">
      <c r="A58" s="5" t="s">
        <v>110</v>
      </c>
      <c r="B58" s="4"/>
      <c r="C58" s="26"/>
      <c r="D58" s="26"/>
    </row>
    <row r="59" ht="12.75">
      <c r="A59" s="1"/>
    </row>
    <row r="60" ht="12.75">
      <c r="A60" s="1"/>
    </row>
    <row r="61" ht="12.75">
      <c r="A61" s="3" t="s">
        <v>257</v>
      </c>
    </row>
    <row r="62" ht="12.75">
      <c r="A62" s="1" t="s">
        <v>112</v>
      </c>
    </row>
    <row r="63" ht="26.25" customHeight="1">
      <c r="A63" s="3" t="s">
        <v>248</v>
      </c>
    </row>
    <row r="64" ht="12.75">
      <c r="A64" s="1" t="s">
        <v>113</v>
      </c>
    </row>
    <row r="65" ht="12.75">
      <c r="A65" s="1" t="s">
        <v>58</v>
      </c>
    </row>
  </sheetData>
  <sheetProtection/>
  <mergeCells count="2">
    <mergeCell ref="A9:D9"/>
    <mergeCell ref="A10:D10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6"/>
  <sheetViews>
    <sheetView zoomScalePageLayoutView="0" workbookViewId="0" topLeftCell="A46">
      <selection activeCell="G78" sqref="G78"/>
    </sheetView>
  </sheetViews>
  <sheetFormatPr defaultColWidth="9.00390625" defaultRowHeight="12.75"/>
  <cols>
    <col min="1" max="1" width="49.25390625" style="0" customWidth="1"/>
    <col min="2" max="2" width="6.375" style="0" bestFit="1" customWidth="1"/>
    <col min="3" max="3" width="13.125" style="0" customWidth="1"/>
    <col min="4" max="4" width="12.75390625" style="0" customWidth="1"/>
    <col min="5" max="5" width="1.12109375" style="0" customWidth="1"/>
    <col min="6" max="6" width="6.75390625" style="0" customWidth="1"/>
    <col min="8" max="8" width="8.875" style="0" bestFit="1" customWidth="1"/>
  </cols>
  <sheetData>
    <row r="2" spans="1:4" ht="12.75">
      <c r="A2" s="1"/>
      <c r="D2" s="2"/>
    </row>
    <row r="3" spans="1:4" ht="15">
      <c r="A3" s="55" t="s">
        <v>253</v>
      </c>
      <c r="D3" s="2"/>
    </row>
    <row r="4" spans="1:4" ht="15">
      <c r="A4" s="55"/>
      <c r="D4" s="2"/>
    </row>
    <row r="5" spans="1:4" ht="12.75">
      <c r="A5" s="8"/>
      <c r="D5" s="2"/>
    </row>
    <row r="6" spans="1:4" ht="12.75">
      <c r="A6" s="59" t="s">
        <v>174</v>
      </c>
      <c r="B6" s="59"/>
      <c r="C6" s="59"/>
      <c r="D6" s="59"/>
    </row>
    <row r="7" ht="12.75">
      <c r="A7" s="8"/>
    </row>
    <row r="8" spans="1:4" ht="12.75">
      <c r="A8" s="60" t="s">
        <v>269</v>
      </c>
      <c r="B8" s="60"/>
      <c r="C8" s="60"/>
      <c r="D8" s="60"/>
    </row>
    <row r="9" ht="12.75">
      <c r="A9" s="7"/>
    </row>
    <row r="10" spans="1:4" ht="12.75">
      <c r="A10" s="2"/>
      <c r="B10" s="2"/>
      <c r="C10" s="2"/>
      <c r="D10" s="2" t="s">
        <v>69</v>
      </c>
    </row>
    <row r="11" spans="1:4" ht="34.5">
      <c r="A11" s="4" t="s">
        <v>70</v>
      </c>
      <c r="B11" s="4" t="s">
        <v>1</v>
      </c>
      <c r="C11" s="11" t="s">
        <v>246</v>
      </c>
      <c r="D11" s="11" t="s">
        <v>245</v>
      </c>
    </row>
    <row r="12" spans="1:4" ht="12.75">
      <c r="A12" s="61" t="s">
        <v>121</v>
      </c>
      <c r="B12" s="61"/>
      <c r="C12" s="61"/>
      <c r="D12" s="61"/>
    </row>
    <row r="13" spans="1:4" s="29" customFormat="1" ht="25.5">
      <c r="A13" s="27" t="s">
        <v>122</v>
      </c>
      <c r="B13" s="30" t="s">
        <v>59</v>
      </c>
      <c r="C13" s="42">
        <f>SUM(C15:C20)</f>
        <v>546961</v>
      </c>
      <c r="D13" s="42">
        <f>SUM(D15:D20)</f>
        <v>353984</v>
      </c>
    </row>
    <row r="14" spans="1:4" ht="12.75">
      <c r="A14" s="5" t="s">
        <v>92</v>
      </c>
      <c r="B14" s="4"/>
      <c r="C14" s="26"/>
      <c r="D14" s="26"/>
    </row>
    <row r="15" spans="1:8" ht="12.75">
      <c r="A15" s="5" t="s">
        <v>123</v>
      </c>
      <c r="B15" s="25" t="s">
        <v>60</v>
      </c>
      <c r="C15" s="26">
        <v>88073</v>
      </c>
      <c r="D15" s="26">
        <v>105905</v>
      </c>
      <c r="H15" s="36"/>
    </row>
    <row r="16" spans="1:4" ht="12.75">
      <c r="A16" s="5" t="s">
        <v>124</v>
      </c>
      <c r="B16" s="25" t="s">
        <v>61</v>
      </c>
      <c r="C16" s="26"/>
      <c r="D16" s="26"/>
    </row>
    <row r="17" spans="1:4" ht="12.75">
      <c r="A17" s="5" t="s">
        <v>125</v>
      </c>
      <c r="B17" s="25" t="s">
        <v>62</v>
      </c>
      <c r="C17" s="26">
        <v>380662</v>
      </c>
      <c r="D17" s="26">
        <v>142545</v>
      </c>
    </row>
    <row r="18" spans="1:4" ht="12.75">
      <c r="A18" s="5" t="s">
        <v>126</v>
      </c>
      <c r="B18" s="25" t="s">
        <v>63</v>
      </c>
      <c r="C18" s="26"/>
      <c r="D18" s="26"/>
    </row>
    <row r="19" spans="1:4" ht="12.75">
      <c r="A19" s="5" t="s">
        <v>127</v>
      </c>
      <c r="B19" s="25" t="s">
        <v>64</v>
      </c>
      <c r="C19" s="26"/>
      <c r="D19" s="26"/>
    </row>
    <row r="20" spans="1:5" ht="12.75">
      <c r="A20" s="5" t="s">
        <v>128</v>
      </c>
      <c r="B20" s="25" t="s">
        <v>65</v>
      </c>
      <c r="C20" s="26">
        <f>73506+E20</f>
        <v>78226</v>
      </c>
      <c r="D20" s="26">
        <v>105534</v>
      </c>
      <c r="E20">
        <v>4720</v>
      </c>
    </row>
    <row r="21" spans="1:4" s="29" customFormat="1" ht="25.5">
      <c r="A21" s="27" t="s">
        <v>129</v>
      </c>
      <c r="B21" s="30" t="s">
        <v>115</v>
      </c>
      <c r="C21" s="42">
        <f>SUM(C23:C29)</f>
        <v>418327</v>
      </c>
      <c r="D21" s="42">
        <f>SUM(D23:D29)</f>
        <v>261166</v>
      </c>
    </row>
    <row r="22" spans="1:4" ht="12.75">
      <c r="A22" s="5" t="s">
        <v>92</v>
      </c>
      <c r="B22" s="25"/>
      <c r="C22" s="26"/>
      <c r="D22" s="26"/>
    </row>
    <row r="23" spans="1:5" ht="12.75">
      <c r="A23" s="5" t="s">
        <v>130</v>
      </c>
      <c r="B23" s="25" t="s">
        <v>116</v>
      </c>
      <c r="C23" s="26">
        <f>54612+60300-359+E23</f>
        <v>114559</v>
      </c>
      <c r="D23" s="26">
        <v>57154</v>
      </c>
      <c r="E23">
        <v>6</v>
      </c>
    </row>
    <row r="24" spans="1:5" ht="12.75">
      <c r="A24" s="5" t="s">
        <v>131</v>
      </c>
      <c r="B24" s="25" t="s">
        <v>117</v>
      </c>
      <c r="C24" s="26">
        <f>87429-60300+E24</f>
        <v>27424</v>
      </c>
      <c r="D24" s="26">
        <v>15999</v>
      </c>
      <c r="E24">
        <v>295</v>
      </c>
    </row>
    <row r="25" spans="1:8" ht="12.75">
      <c r="A25" s="5" t="s">
        <v>132</v>
      </c>
      <c r="B25" s="25" t="s">
        <v>118</v>
      </c>
      <c r="C25" s="26">
        <f>1641+E25</f>
        <v>1943</v>
      </c>
      <c r="D25" s="26">
        <v>1351</v>
      </c>
      <c r="E25">
        <v>302</v>
      </c>
      <c r="H25" s="36"/>
    </row>
    <row r="26" spans="1:4" ht="12.75">
      <c r="A26" s="5" t="s">
        <v>133</v>
      </c>
      <c r="B26" s="25" t="s">
        <v>119</v>
      </c>
      <c r="C26" s="26">
        <v>250294</v>
      </c>
      <c r="D26" s="26">
        <v>148793</v>
      </c>
    </row>
    <row r="27" spans="1:4" ht="12.75">
      <c r="A27" s="5" t="s">
        <v>134</v>
      </c>
      <c r="B27" s="25" t="s">
        <v>120</v>
      </c>
      <c r="C27" s="26">
        <v>0</v>
      </c>
      <c r="D27" s="26">
        <v>13750</v>
      </c>
    </row>
    <row r="28" spans="1:5" ht="12.75">
      <c r="A28" s="5" t="s">
        <v>135</v>
      </c>
      <c r="B28" s="25" t="s">
        <v>175</v>
      </c>
      <c r="C28" s="26">
        <f>20652+E28</f>
        <v>23810</v>
      </c>
      <c r="D28" s="26">
        <v>18808</v>
      </c>
      <c r="E28">
        <v>3158</v>
      </c>
    </row>
    <row r="29" spans="1:5" ht="12.75">
      <c r="A29" s="5" t="s">
        <v>136</v>
      </c>
      <c r="B29" s="25" t="s">
        <v>176</v>
      </c>
      <c r="C29" s="26">
        <f>242+E29</f>
        <v>297</v>
      </c>
      <c r="D29" s="26">
        <v>5311</v>
      </c>
      <c r="E29">
        <v>55</v>
      </c>
    </row>
    <row r="30" spans="1:4" s="29" customFormat="1" ht="25.5">
      <c r="A30" s="27" t="s">
        <v>137</v>
      </c>
      <c r="B30" s="30" t="s">
        <v>177</v>
      </c>
      <c r="C30" s="42">
        <f>C13-C21</f>
        <v>128634</v>
      </c>
      <c r="D30" s="42">
        <f>D13-D21</f>
        <v>92818</v>
      </c>
    </row>
    <row r="31" spans="1:4" ht="12.75">
      <c r="A31" s="61" t="s">
        <v>138</v>
      </c>
      <c r="B31" s="61"/>
      <c r="C31" s="61"/>
      <c r="D31" s="61"/>
    </row>
    <row r="32" spans="1:4" s="29" customFormat="1" ht="25.5">
      <c r="A32" s="27" t="s">
        <v>139</v>
      </c>
      <c r="B32" s="30" t="s">
        <v>178</v>
      </c>
      <c r="C32" s="42">
        <f>SUM(C34:C44)</f>
        <v>0</v>
      </c>
      <c r="D32" s="42">
        <f>SUM(D34:D44)</f>
        <v>0</v>
      </c>
    </row>
    <row r="33" spans="1:4" ht="12.75">
      <c r="A33" s="5" t="s">
        <v>92</v>
      </c>
      <c r="B33" s="25"/>
      <c r="C33" s="26"/>
      <c r="D33" s="26"/>
    </row>
    <row r="34" spans="1:4" ht="12.75">
      <c r="A34" s="5" t="s">
        <v>140</v>
      </c>
      <c r="B34" s="25" t="s">
        <v>179</v>
      </c>
      <c r="C34" s="26">
        <v>0</v>
      </c>
      <c r="D34" s="26">
        <v>0</v>
      </c>
    </row>
    <row r="35" spans="1:4" ht="12.75">
      <c r="A35" s="5" t="s">
        <v>141</v>
      </c>
      <c r="B35" s="25" t="s">
        <v>180</v>
      </c>
      <c r="C35" s="26">
        <v>0</v>
      </c>
      <c r="D35" s="26">
        <v>0</v>
      </c>
    </row>
    <row r="36" spans="1:4" ht="12.75">
      <c r="A36" s="5" t="s">
        <v>142</v>
      </c>
      <c r="B36" s="25" t="s">
        <v>181</v>
      </c>
      <c r="C36" s="26"/>
      <c r="D36" s="26"/>
    </row>
    <row r="37" spans="1:4" ht="39">
      <c r="A37" s="5" t="s">
        <v>143</v>
      </c>
      <c r="B37" s="25" t="s">
        <v>182</v>
      </c>
      <c r="C37" s="26"/>
      <c r="D37" s="26"/>
    </row>
    <row r="38" spans="1:4" ht="12.75">
      <c r="A38" s="5" t="s">
        <v>144</v>
      </c>
      <c r="B38" s="25" t="s">
        <v>183</v>
      </c>
      <c r="C38" s="26"/>
      <c r="D38" s="26"/>
    </row>
    <row r="39" spans="1:4" ht="25.5">
      <c r="A39" s="5" t="s">
        <v>145</v>
      </c>
      <c r="B39" s="25" t="s">
        <v>184</v>
      </c>
      <c r="C39" s="26"/>
      <c r="D39" s="26"/>
    </row>
    <row r="40" spans="1:4" ht="12.75">
      <c r="A40" s="5" t="s">
        <v>146</v>
      </c>
      <c r="B40" s="25" t="s">
        <v>185</v>
      </c>
      <c r="C40" s="26"/>
      <c r="D40" s="26"/>
    </row>
    <row r="41" spans="1:4" ht="12.75">
      <c r="A41" s="5" t="s">
        <v>147</v>
      </c>
      <c r="B41" s="25" t="s">
        <v>186</v>
      </c>
      <c r="C41" s="26"/>
      <c r="D41" s="26"/>
    </row>
    <row r="42" spans="1:4" ht="12.75">
      <c r="A42" s="5" t="s">
        <v>148</v>
      </c>
      <c r="B42" s="25" t="s">
        <v>187</v>
      </c>
      <c r="C42" s="26"/>
      <c r="D42" s="26"/>
    </row>
    <row r="43" spans="1:4" ht="12.75">
      <c r="A43" s="5" t="s">
        <v>127</v>
      </c>
      <c r="B43" s="25" t="s">
        <v>188</v>
      </c>
      <c r="C43" s="26"/>
      <c r="D43" s="26"/>
    </row>
    <row r="44" spans="1:4" ht="12.75">
      <c r="A44" s="5" t="s">
        <v>128</v>
      </c>
      <c r="B44" s="25" t="s">
        <v>189</v>
      </c>
      <c r="C44" s="26"/>
      <c r="D44" s="26"/>
    </row>
    <row r="45" spans="1:4" s="29" customFormat="1" ht="25.5">
      <c r="A45" s="27" t="s">
        <v>149</v>
      </c>
      <c r="B45" s="30" t="s">
        <v>190</v>
      </c>
      <c r="C45" s="42">
        <f>SUM(C47:C57)</f>
        <v>2262759</v>
      </c>
      <c r="D45" s="42">
        <f>SUM(D47:D57)</f>
        <v>215</v>
      </c>
    </row>
    <row r="46" spans="1:4" ht="12.75">
      <c r="A46" s="5" t="s">
        <v>92</v>
      </c>
      <c r="B46" s="4"/>
      <c r="C46" s="26"/>
      <c r="D46" s="26"/>
    </row>
    <row r="47" spans="1:4" ht="12.75">
      <c r="A47" s="5" t="s">
        <v>150</v>
      </c>
      <c r="B47" s="25" t="s">
        <v>191</v>
      </c>
      <c r="C47" s="26">
        <v>359</v>
      </c>
      <c r="D47" s="26">
        <v>215</v>
      </c>
    </row>
    <row r="48" spans="1:4" ht="12.75">
      <c r="A48" s="5" t="s">
        <v>151</v>
      </c>
      <c r="B48" s="25" t="s">
        <v>192</v>
      </c>
      <c r="C48" s="26"/>
      <c r="D48" s="26">
        <v>0</v>
      </c>
    </row>
    <row r="49" spans="1:4" ht="12.75">
      <c r="A49" s="5" t="s">
        <v>152</v>
      </c>
      <c r="B49" s="25" t="s">
        <v>193</v>
      </c>
      <c r="C49" s="26">
        <v>2262400</v>
      </c>
      <c r="D49" s="26"/>
    </row>
    <row r="50" spans="1:4" ht="39">
      <c r="A50" s="5" t="s">
        <v>153</v>
      </c>
      <c r="B50" s="25" t="s">
        <v>194</v>
      </c>
      <c r="C50" s="26"/>
      <c r="D50" s="26">
        <v>0</v>
      </c>
    </row>
    <row r="51" spans="1:4" ht="12.75">
      <c r="A51" s="5" t="s">
        <v>154</v>
      </c>
      <c r="B51" s="25" t="s">
        <v>195</v>
      </c>
      <c r="C51" s="26">
        <v>0</v>
      </c>
      <c r="D51" s="26"/>
    </row>
    <row r="52" spans="1:4" ht="12.75">
      <c r="A52" s="5" t="s">
        <v>155</v>
      </c>
      <c r="B52" s="25" t="s">
        <v>196</v>
      </c>
      <c r="C52" s="26"/>
      <c r="D52" s="26"/>
    </row>
    <row r="53" spans="1:4" ht="12.75">
      <c r="A53" s="5" t="s">
        <v>156</v>
      </c>
      <c r="B53" s="25" t="s">
        <v>197</v>
      </c>
      <c r="C53" s="26"/>
      <c r="D53" s="26"/>
    </row>
    <row r="54" spans="1:4" ht="12.75">
      <c r="A54" s="5" t="s">
        <v>157</v>
      </c>
      <c r="B54" s="25" t="s">
        <v>198</v>
      </c>
      <c r="C54" s="26"/>
      <c r="D54" s="26"/>
    </row>
    <row r="55" spans="1:4" ht="12.75">
      <c r="A55" s="5" t="s">
        <v>147</v>
      </c>
      <c r="B55" s="25" t="s">
        <v>199</v>
      </c>
      <c r="C55" s="26"/>
      <c r="D55" s="26"/>
    </row>
    <row r="56" spans="1:4" ht="12.75">
      <c r="A56" s="5" t="s">
        <v>158</v>
      </c>
      <c r="B56" s="25" t="s">
        <v>200</v>
      </c>
      <c r="C56" s="26"/>
      <c r="D56" s="26"/>
    </row>
    <row r="57" spans="1:4" ht="12.75">
      <c r="A57" s="5" t="s">
        <v>136</v>
      </c>
      <c r="B57" s="25" t="s">
        <v>201</v>
      </c>
      <c r="C57" s="26"/>
      <c r="D57" s="26"/>
    </row>
    <row r="58" spans="1:4" s="29" customFormat="1" ht="25.5">
      <c r="A58" s="27" t="s">
        <v>159</v>
      </c>
      <c r="B58" s="30" t="s">
        <v>202</v>
      </c>
      <c r="C58" s="42">
        <f>C32-C45</f>
        <v>-2262759</v>
      </c>
      <c r="D58" s="42">
        <f>D32-D45</f>
        <v>-215</v>
      </c>
    </row>
    <row r="59" spans="1:4" ht="12.75">
      <c r="A59" s="61" t="s">
        <v>160</v>
      </c>
      <c r="B59" s="61"/>
      <c r="C59" s="61"/>
      <c r="D59" s="61"/>
    </row>
    <row r="60" spans="1:4" s="29" customFormat="1" ht="25.5">
      <c r="A60" s="27" t="s">
        <v>161</v>
      </c>
      <c r="B60" s="30" t="s">
        <v>203</v>
      </c>
      <c r="C60" s="42">
        <f>SUM(C62:C65)</f>
        <v>8742909</v>
      </c>
      <c r="D60" s="42">
        <f>SUM(D62:D65)</f>
        <v>0</v>
      </c>
    </row>
    <row r="61" spans="1:4" ht="12.75">
      <c r="A61" s="5" t="s">
        <v>92</v>
      </c>
      <c r="B61" s="25"/>
      <c r="C61" s="26"/>
      <c r="D61" s="26"/>
    </row>
    <row r="62" spans="1:4" ht="12.75">
      <c r="A62" s="5" t="s">
        <v>162</v>
      </c>
      <c r="B62" s="25" t="s">
        <v>204</v>
      </c>
      <c r="C62" s="26"/>
      <c r="D62" s="26"/>
    </row>
    <row r="63" spans="1:4" ht="12.75">
      <c r="A63" s="5" t="s">
        <v>163</v>
      </c>
      <c r="B63" s="25" t="s">
        <v>205</v>
      </c>
      <c r="C63" s="26">
        <v>8742909</v>
      </c>
      <c r="D63" s="26"/>
    </row>
    <row r="64" spans="1:4" ht="12.75">
      <c r="A64" s="5" t="s">
        <v>127</v>
      </c>
      <c r="B64" s="25" t="s">
        <v>206</v>
      </c>
      <c r="C64" s="26"/>
      <c r="D64" s="26"/>
    </row>
    <row r="65" spans="1:4" ht="12.75">
      <c r="A65" s="5" t="s">
        <v>128</v>
      </c>
      <c r="B65" s="25" t="s">
        <v>207</v>
      </c>
      <c r="C65" s="26"/>
      <c r="D65" s="26"/>
    </row>
    <row r="66" spans="1:4" s="29" customFormat="1" ht="25.5">
      <c r="A66" s="27" t="s">
        <v>164</v>
      </c>
      <c r="B66" s="30">
        <v>100</v>
      </c>
      <c r="C66" s="42">
        <f>SUM(C68:C72)</f>
        <v>6515063</v>
      </c>
      <c r="D66" s="42">
        <f>SUM(D68:D72)</f>
        <v>63090</v>
      </c>
    </row>
    <row r="67" spans="1:4" ht="12.75">
      <c r="A67" s="5" t="s">
        <v>92</v>
      </c>
      <c r="B67" s="25"/>
      <c r="C67" s="26"/>
      <c r="D67" s="26"/>
    </row>
    <row r="68" spans="1:4" ht="12.75">
      <c r="A68" s="5" t="s">
        <v>165</v>
      </c>
      <c r="B68" s="25">
        <v>101</v>
      </c>
      <c r="C68" s="26">
        <v>6515063</v>
      </c>
      <c r="D68" s="26">
        <v>63090</v>
      </c>
    </row>
    <row r="69" spans="1:4" ht="12.75">
      <c r="A69" s="5" t="s">
        <v>133</v>
      </c>
      <c r="B69" s="25">
        <v>102</v>
      </c>
      <c r="C69" s="26"/>
      <c r="D69" s="26"/>
    </row>
    <row r="70" spans="1:4" ht="12.75">
      <c r="A70" s="5" t="s">
        <v>166</v>
      </c>
      <c r="B70" s="25">
        <v>103</v>
      </c>
      <c r="C70" s="26"/>
      <c r="D70" s="26"/>
    </row>
    <row r="71" spans="1:4" ht="12.75">
      <c r="A71" s="5" t="s">
        <v>167</v>
      </c>
      <c r="B71" s="25">
        <v>104</v>
      </c>
      <c r="C71" s="26"/>
      <c r="D71" s="26"/>
    </row>
    <row r="72" spans="1:4" ht="12.75">
      <c r="A72" s="5" t="s">
        <v>168</v>
      </c>
      <c r="B72" s="25">
        <v>105</v>
      </c>
      <c r="C72" s="26"/>
      <c r="D72" s="26"/>
    </row>
    <row r="73" spans="1:4" s="29" customFormat="1" ht="25.5">
      <c r="A73" s="27" t="s">
        <v>169</v>
      </c>
      <c r="B73" s="30">
        <v>110</v>
      </c>
      <c r="C73" s="42">
        <f>C60-C66</f>
        <v>2227846</v>
      </c>
      <c r="D73" s="42">
        <f>D60-D66</f>
        <v>-63090</v>
      </c>
    </row>
    <row r="74" spans="1:4" ht="12.75">
      <c r="A74" s="5" t="s">
        <v>170</v>
      </c>
      <c r="B74" s="25">
        <v>120</v>
      </c>
      <c r="C74" s="26">
        <v>-40910</v>
      </c>
      <c r="D74" s="26">
        <v>-2035</v>
      </c>
    </row>
    <row r="75" spans="1:4" s="29" customFormat="1" ht="25.5">
      <c r="A75" s="27" t="s">
        <v>171</v>
      </c>
      <c r="B75" s="30">
        <v>130</v>
      </c>
      <c r="C75" s="42">
        <f>C30+C58+C73+C74</f>
        <v>52811</v>
      </c>
      <c r="D75" s="42">
        <f>D30+D58+D73+D74</f>
        <v>27478</v>
      </c>
    </row>
    <row r="76" spans="1:6" ht="25.5">
      <c r="A76" s="5" t="s">
        <v>172</v>
      </c>
      <c r="B76" s="25">
        <v>140</v>
      </c>
      <c r="C76" s="26">
        <f>24452+E76</f>
        <v>26230</v>
      </c>
      <c r="D76" s="26">
        <v>13543</v>
      </c>
      <c r="E76" s="36">
        <v>1778</v>
      </c>
      <c r="F76" s="36"/>
    </row>
    <row r="77" spans="1:6" ht="25.5">
      <c r="A77" s="5" t="s">
        <v>173</v>
      </c>
      <c r="B77" s="25">
        <v>150</v>
      </c>
      <c r="C77" s="26">
        <f>C76+C75</f>
        <v>79041</v>
      </c>
      <c r="D77" s="26">
        <f>D76+D75</f>
        <v>41021</v>
      </c>
      <c r="F77" s="36"/>
    </row>
    <row r="78" spans="1:4" ht="12.75">
      <c r="A78" s="32"/>
      <c r="B78" s="33"/>
      <c r="C78" s="33"/>
      <c r="D78" s="33"/>
    </row>
    <row r="79" spans="1:4" ht="12.75">
      <c r="A79" s="32"/>
      <c r="B79" s="33"/>
      <c r="C79" s="33"/>
      <c r="D79" s="33"/>
    </row>
    <row r="80" spans="1:4" ht="12.75">
      <c r="A80" s="1"/>
      <c r="B80" s="33"/>
      <c r="C80" s="33"/>
      <c r="D80" s="33"/>
    </row>
    <row r="81" spans="1:4" ht="12.75">
      <c r="A81" s="1" t="s">
        <v>258</v>
      </c>
      <c r="B81" s="33"/>
      <c r="C81" s="33"/>
      <c r="D81" s="33"/>
    </row>
    <row r="82" spans="1:4" ht="12.75">
      <c r="A82" s="1" t="s">
        <v>112</v>
      </c>
      <c r="B82" s="33"/>
      <c r="C82" s="33"/>
      <c r="D82" s="33"/>
    </row>
    <row r="83" spans="1:4" ht="20.25" customHeight="1">
      <c r="A83" s="3" t="s">
        <v>249</v>
      </c>
      <c r="B83" s="33"/>
      <c r="C83" s="33"/>
      <c r="D83" s="33"/>
    </row>
    <row r="84" spans="1:4" ht="12.75">
      <c r="A84" s="1" t="s">
        <v>113</v>
      </c>
      <c r="B84" s="33"/>
      <c r="C84" s="33"/>
      <c r="D84" s="33"/>
    </row>
    <row r="85" spans="1:4" ht="12.75">
      <c r="A85" s="1" t="s">
        <v>58</v>
      </c>
      <c r="B85" s="33"/>
      <c r="C85" s="33"/>
      <c r="D85" s="33"/>
    </row>
    <row r="86" spans="2:4" ht="12">
      <c r="B86" s="33"/>
      <c r="C86" s="33"/>
      <c r="D86" s="33"/>
    </row>
  </sheetData>
  <sheetProtection/>
  <mergeCells count="5">
    <mergeCell ref="A12:D12"/>
    <mergeCell ref="A31:D31"/>
    <mergeCell ref="A59:D59"/>
    <mergeCell ref="A6:D6"/>
    <mergeCell ref="A8:D8"/>
  </mergeCells>
  <printOptions/>
  <pageMargins left="0.34" right="0.4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PageLayoutView="0" workbookViewId="0" topLeftCell="A7">
      <pane xSplit="1" ySplit="10" topLeftCell="B74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G50" sqref="G50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</cols>
  <sheetData>
    <row r="1" ht="12.75">
      <c r="I1" s="2"/>
    </row>
    <row r="2" spans="8:9" ht="12.75">
      <c r="H2" s="6"/>
      <c r="I2" s="39"/>
    </row>
    <row r="3" ht="12.75">
      <c r="I3" s="2"/>
    </row>
    <row r="4" ht="12.75">
      <c r="I4" s="2"/>
    </row>
    <row r="5" ht="12.75">
      <c r="I5" s="2"/>
    </row>
    <row r="7" ht="17.25" customHeight="1"/>
    <row r="9" ht="15">
      <c r="A9" s="55" t="s">
        <v>253</v>
      </c>
    </row>
    <row r="10" ht="12.75">
      <c r="A10" s="1"/>
    </row>
    <row r="11" spans="1:8" ht="12.75">
      <c r="A11" s="59" t="s">
        <v>243</v>
      </c>
      <c r="B11" s="59"/>
      <c r="C11" s="59"/>
      <c r="D11" s="59"/>
      <c r="E11" s="59"/>
      <c r="F11" s="59"/>
      <c r="G11" s="59"/>
      <c r="H11" s="59"/>
    </row>
    <row r="12" s="33" customFormat="1" ht="12.75">
      <c r="A12" s="8"/>
    </row>
    <row r="13" spans="1:9" s="33" customFormat="1" ht="12.75">
      <c r="A13" s="60" t="s">
        <v>270</v>
      </c>
      <c r="B13" s="60"/>
      <c r="C13" s="60"/>
      <c r="D13" s="60"/>
      <c r="E13" s="60"/>
      <c r="F13" s="60"/>
      <c r="G13" s="60"/>
      <c r="H13" s="60"/>
      <c r="I13" s="38"/>
    </row>
    <row r="14" spans="1:9" s="33" customFormat="1" ht="12.75">
      <c r="A14" s="7"/>
      <c r="I14" s="38" t="s">
        <v>114</v>
      </c>
    </row>
    <row r="15" spans="1:9" ht="12.75">
      <c r="A15" s="62" t="s">
        <v>208</v>
      </c>
      <c r="B15" s="62" t="s">
        <v>1</v>
      </c>
      <c r="C15" s="62" t="s">
        <v>209</v>
      </c>
      <c r="D15" s="62"/>
      <c r="E15" s="62"/>
      <c r="F15" s="62"/>
      <c r="G15" s="62"/>
      <c r="H15" s="62" t="s">
        <v>53</v>
      </c>
      <c r="I15" s="62" t="s">
        <v>210</v>
      </c>
    </row>
    <row r="16" spans="1:9" ht="90.75">
      <c r="A16" s="62"/>
      <c r="B16" s="62"/>
      <c r="C16" s="37" t="s">
        <v>47</v>
      </c>
      <c r="D16" s="37" t="s">
        <v>48</v>
      </c>
      <c r="E16" s="37" t="s">
        <v>49</v>
      </c>
      <c r="F16" s="37" t="s">
        <v>50</v>
      </c>
      <c r="G16" s="37" t="s">
        <v>211</v>
      </c>
      <c r="H16" s="62"/>
      <c r="I16" s="62"/>
    </row>
    <row r="17" spans="1:9" s="29" customFormat="1" ht="12.75">
      <c r="A17" s="27" t="s">
        <v>212</v>
      </c>
      <c r="B17" s="30" t="s">
        <v>59</v>
      </c>
      <c r="C17" s="34">
        <v>1000000</v>
      </c>
      <c r="D17" s="34"/>
      <c r="E17" s="34"/>
      <c r="F17" s="34"/>
      <c r="G17" s="34">
        <f>-5381701+909</f>
        <v>-5380792</v>
      </c>
      <c r="H17" s="34"/>
      <c r="I17" s="44">
        <f>SUM(C17:H17)</f>
        <v>-4380792</v>
      </c>
    </row>
    <row r="18" spans="1:9" ht="12.75">
      <c r="A18" s="5" t="s">
        <v>213</v>
      </c>
      <c r="B18" s="25" t="s">
        <v>60</v>
      </c>
      <c r="C18" s="35"/>
      <c r="D18" s="35"/>
      <c r="E18" s="35"/>
      <c r="F18" s="35"/>
      <c r="G18" s="35"/>
      <c r="H18" s="35"/>
      <c r="I18" s="35"/>
    </row>
    <row r="19" spans="1:9" s="29" customFormat="1" ht="12.75">
      <c r="A19" s="27" t="s">
        <v>214</v>
      </c>
      <c r="B19" s="28">
        <v>100</v>
      </c>
      <c r="C19" s="44">
        <v>1000000</v>
      </c>
      <c r="D19" s="44">
        <f aca="true" t="shared" si="0" ref="D19:I19">D17+D18</f>
        <v>0</v>
      </c>
      <c r="E19" s="44">
        <f t="shared" si="0"/>
        <v>0</v>
      </c>
      <c r="F19" s="44">
        <f t="shared" si="0"/>
        <v>0</v>
      </c>
      <c r="G19" s="44">
        <f t="shared" si="0"/>
        <v>-5380792</v>
      </c>
      <c r="H19" s="44">
        <f t="shared" si="0"/>
        <v>0</v>
      </c>
      <c r="I19" s="44">
        <f t="shared" si="0"/>
        <v>-4380792</v>
      </c>
    </row>
    <row r="20" spans="1:9" s="29" customFormat="1" ht="25.5">
      <c r="A20" s="27" t="s">
        <v>215</v>
      </c>
      <c r="B20" s="28">
        <v>200</v>
      </c>
      <c r="C20" s="44">
        <f aca="true" t="shared" si="1" ref="C20:H20">C21+C22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>-265362-250</f>
        <v>-265612</v>
      </c>
      <c r="H20" s="44">
        <f t="shared" si="1"/>
        <v>0</v>
      </c>
      <c r="I20" s="44">
        <f>SUM(C20:H20)</f>
        <v>-265612</v>
      </c>
    </row>
    <row r="21" spans="1:9" ht="12.75">
      <c r="A21" s="5" t="s">
        <v>216</v>
      </c>
      <c r="B21" s="4">
        <v>210</v>
      </c>
      <c r="C21" s="35"/>
      <c r="D21" s="35"/>
      <c r="E21" s="35"/>
      <c r="F21" s="35"/>
      <c r="G21" s="35">
        <f>G20</f>
        <v>-265612</v>
      </c>
      <c r="H21" s="35"/>
      <c r="I21" s="34">
        <f aca="true" t="shared" si="2" ref="I21:I79">SUM(C21:H21)</f>
        <v>-265612</v>
      </c>
    </row>
    <row r="22" spans="1:9" s="40" customFormat="1" ht="25.5">
      <c r="A22" s="5" t="s">
        <v>217</v>
      </c>
      <c r="B22" s="4">
        <v>220</v>
      </c>
      <c r="C22" s="45">
        <f aca="true" t="shared" si="3" ref="C22:H22">SUM(C24:C32)</f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5">
        <f t="shared" si="3"/>
        <v>0</v>
      </c>
      <c r="I22" s="45">
        <f t="shared" si="2"/>
        <v>0</v>
      </c>
    </row>
    <row r="23" spans="1:9" ht="12.75">
      <c r="A23" s="5" t="s">
        <v>92</v>
      </c>
      <c r="B23" s="4"/>
      <c r="C23" s="35"/>
      <c r="D23" s="35"/>
      <c r="E23" s="35"/>
      <c r="F23" s="35"/>
      <c r="G23" s="35"/>
      <c r="H23" s="35"/>
      <c r="I23" s="34"/>
    </row>
    <row r="24" spans="1:9" ht="25.5">
      <c r="A24" s="5" t="s">
        <v>218</v>
      </c>
      <c r="B24" s="4">
        <v>221</v>
      </c>
      <c r="C24" s="35"/>
      <c r="D24" s="35"/>
      <c r="E24" s="35"/>
      <c r="F24" s="35"/>
      <c r="G24" s="35"/>
      <c r="H24" s="35"/>
      <c r="I24" s="44">
        <f t="shared" si="2"/>
        <v>0</v>
      </c>
    </row>
    <row r="25" spans="1:9" ht="25.5">
      <c r="A25" s="5" t="s">
        <v>219</v>
      </c>
      <c r="B25" s="4">
        <v>222</v>
      </c>
      <c r="C25" s="35"/>
      <c r="D25" s="35"/>
      <c r="E25" s="35"/>
      <c r="F25" s="35"/>
      <c r="G25" s="35"/>
      <c r="H25" s="35"/>
      <c r="I25" s="44">
        <f t="shared" si="2"/>
        <v>0</v>
      </c>
    </row>
    <row r="26" spans="1:9" ht="39">
      <c r="A26" s="5" t="s">
        <v>220</v>
      </c>
      <c r="B26" s="4">
        <v>223</v>
      </c>
      <c r="C26" s="35"/>
      <c r="D26" s="35"/>
      <c r="E26" s="35"/>
      <c r="F26" s="35"/>
      <c r="G26" s="35"/>
      <c r="H26" s="35"/>
      <c r="I26" s="44">
        <f t="shared" si="2"/>
        <v>0</v>
      </c>
    </row>
    <row r="27" spans="1:9" ht="51.75">
      <c r="A27" s="5" t="s">
        <v>95</v>
      </c>
      <c r="B27" s="4">
        <v>224</v>
      </c>
      <c r="C27" s="35"/>
      <c r="D27" s="35"/>
      <c r="E27" s="35"/>
      <c r="F27" s="35"/>
      <c r="G27" s="35"/>
      <c r="H27" s="35"/>
      <c r="I27" s="44">
        <f t="shared" si="2"/>
        <v>0</v>
      </c>
    </row>
    <row r="28" spans="1:9" ht="25.5">
      <c r="A28" s="5" t="s">
        <v>96</v>
      </c>
      <c r="B28" s="4">
        <v>225</v>
      </c>
      <c r="C28" s="35"/>
      <c r="D28" s="35"/>
      <c r="E28" s="35"/>
      <c r="F28" s="35"/>
      <c r="G28" s="35"/>
      <c r="H28" s="35"/>
      <c r="I28" s="44">
        <f t="shared" si="2"/>
        <v>0</v>
      </c>
    </row>
    <row r="29" spans="1:9" ht="25.5">
      <c r="A29" s="5" t="s">
        <v>97</v>
      </c>
      <c r="B29" s="4">
        <v>226</v>
      </c>
      <c r="C29" s="35"/>
      <c r="D29" s="35"/>
      <c r="E29" s="35"/>
      <c r="F29" s="35"/>
      <c r="G29" s="35"/>
      <c r="H29" s="35"/>
      <c r="I29" s="44">
        <f t="shared" si="2"/>
        <v>0</v>
      </c>
    </row>
    <row r="30" spans="1:9" ht="25.5">
      <c r="A30" s="5" t="s">
        <v>221</v>
      </c>
      <c r="B30" s="4">
        <v>227</v>
      </c>
      <c r="C30" s="35"/>
      <c r="D30" s="35"/>
      <c r="E30" s="35"/>
      <c r="F30" s="35"/>
      <c r="G30" s="35"/>
      <c r="H30" s="35"/>
      <c r="I30" s="44">
        <f t="shared" si="2"/>
        <v>0</v>
      </c>
    </row>
    <row r="31" spans="1:9" ht="25.5">
      <c r="A31" s="5" t="s">
        <v>99</v>
      </c>
      <c r="B31" s="4">
        <v>228</v>
      </c>
      <c r="C31" s="35"/>
      <c r="D31" s="35"/>
      <c r="E31" s="35"/>
      <c r="F31" s="35"/>
      <c r="G31" s="35"/>
      <c r="H31" s="35"/>
      <c r="I31" s="44">
        <f t="shared" si="2"/>
        <v>0</v>
      </c>
    </row>
    <row r="32" spans="1:9" ht="25.5">
      <c r="A32" s="5" t="s">
        <v>100</v>
      </c>
      <c r="B32" s="4">
        <v>229</v>
      </c>
      <c r="C32" s="35"/>
      <c r="D32" s="35"/>
      <c r="E32" s="35"/>
      <c r="F32" s="35"/>
      <c r="G32" s="35"/>
      <c r="H32" s="35"/>
      <c r="I32" s="44">
        <f t="shared" si="2"/>
        <v>0</v>
      </c>
    </row>
    <row r="33" spans="1:9" s="29" customFormat="1" ht="25.5">
      <c r="A33" s="27" t="s">
        <v>222</v>
      </c>
      <c r="B33" s="28">
        <v>300</v>
      </c>
      <c r="C33" s="44">
        <f aca="true" t="shared" si="4" ref="C33:H33">SUM(C40:C47)+C35</f>
        <v>0</v>
      </c>
      <c r="D33" s="44">
        <f t="shared" si="4"/>
        <v>0</v>
      </c>
      <c r="E33" s="44">
        <f t="shared" si="4"/>
        <v>0</v>
      </c>
      <c r="F33" s="44">
        <f t="shared" si="4"/>
        <v>0</v>
      </c>
      <c r="G33" s="44">
        <f t="shared" si="4"/>
        <v>0</v>
      </c>
      <c r="H33" s="44">
        <f t="shared" si="4"/>
        <v>0</v>
      </c>
      <c r="I33" s="44">
        <f t="shared" si="2"/>
        <v>0</v>
      </c>
    </row>
    <row r="34" spans="1:9" ht="12.75">
      <c r="A34" s="5" t="s">
        <v>92</v>
      </c>
      <c r="B34" s="4"/>
      <c r="C34" s="35"/>
      <c r="D34" s="35"/>
      <c r="E34" s="35"/>
      <c r="F34" s="35"/>
      <c r="G34" s="35"/>
      <c r="H34" s="35"/>
      <c r="I34" s="34"/>
    </row>
    <row r="35" spans="1:9" ht="12.75">
      <c r="A35" s="5" t="s">
        <v>223</v>
      </c>
      <c r="B35" s="4">
        <v>310</v>
      </c>
      <c r="C35" s="35"/>
      <c r="D35" s="35"/>
      <c r="E35" s="35"/>
      <c r="F35" s="35"/>
      <c r="G35" s="35"/>
      <c r="H35" s="35"/>
      <c r="I35" s="34"/>
    </row>
    <row r="36" spans="1:9" ht="12.75">
      <c r="A36" s="5" t="s">
        <v>92</v>
      </c>
      <c r="B36" s="4"/>
      <c r="C36" s="35"/>
      <c r="D36" s="35"/>
      <c r="E36" s="35"/>
      <c r="F36" s="35"/>
      <c r="G36" s="35"/>
      <c r="H36" s="35"/>
      <c r="I36" s="34"/>
    </row>
    <row r="37" spans="1:9" ht="12.75">
      <c r="A37" s="5" t="s">
        <v>224</v>
      </c>
      <c r="B37" s="4"/>
      <c r="C37" s="35"/>
      <c r="D37" s="35"/>
      <c r="E37" s="35"/>
      <c r="F37" s="35"/>
      <c r="G37" s="35"/>
      <c r="H37" s="35"/>
      <c r="I37" s="34"/>
    </row>
    <row r="38" spans="1:9" ht="25.5">
      <c r="A38" s="5" t="s">
        <v>225</v>
      </c>
      <c r="B38" s="4"/>
      <c r="C38" s="35"/>
      <c r="D38" s="35"/>
      <c r="E38" s="35"/>
      <c r="F38" s="35"/>
      <c r="G38" s="35"/>
      <c r="H38" s="35"/>
      <c r="I38" s="34"/>
    </row>
    <row r="39" spans="1:9" ht="25.5">
      <c r="A39" s="5" t="s">
        <v>226</v>
      </c>
      <c r="B39" s="4"/>
      <c r="C39" s="35"/>
      <c r="D39" s="35"/>
      <c r="E39" s="35"/>
      <c r="F39" s="35"/>
      <c r="G39" s="35"/>
      <c r="H39" s="35"/>
      <c r="I39" s="34"/>
    </row>
    <row r="40" spans="1:9" ht="12.75">
      <c r="A40" s="5" t="s">
        <v>227</v>
      </c>
      <c r="B40" s="4">
        <v>311</v>
      </c>
      <c r="C40" s="35"/>
      <c r="D40" s="35"/>
      <c r="E40" s="35"/>
      <c r="F40" s="35"/>
      <c r="G40" s="35"/>
      <c r="H40" s="35"/>
      <c r="I40" s="44">
        <f t="shared" si="2"/>
        <v>0</v>
      </c>
    </row>
    <row r="41" spans="1:9" ht="25.5">
      <c r="A41" s="5" t="s">
        <v>228</v>
      </c>
      <c r="B41" s="4">
        <v>312</v>
      </c>
      <c r="C41" s="35"/>
      <c r="D41" s="35"/>
      <c r="E41" s="35"/>
      <c r="F41" s="35"/>
      <c r="G41" s="35"/>
      <c r="H41" s="35"/>
      <c r="I41" s="44">
        <f t="shared" si="2"/>
        <v>0</v>
      </c>
    </row>
    <row r="42" spans="1:9" ht="25.5">
      <c r="A42" s="5" t="s">
        <v>229</v>
      </c>
      <c r="B42" s="4">
        <v>313</v>
      </c>
      <c r="C42" s="35"/>
      <c r="D42" s="35"/>
      <c r="E42" s="35"/>
      <c r="F42" s="35"/>
      <c r="G42" s="35"/>
      <c r="H42" s="35"/>
      <c r="I42" s="34"/>
    </row>
    <row r="43" spans="1:9" ht="25.5">
      <c r="A43" s="5" t="s">
        <v>230</v>
      </c>
      <c r="B43" s="4">
        <v>314</v>
      </c>
      <c r="C43" s="35"/>
      <c r="D43" s="35"/>
      <c r="E43" s="35"/>
      <c r="F43" s="35"/>
      <c r="G43" s="35"/>
      <c r="H43" s="35"/>
      <c r="I43" s="34"/>
    </row>
    <row r="44" spans="1:9" ht="12.75">
      <c r="A44" s="5" t="s">
        <v>231</v>
      </c>
      <c r="B44" s="4">
        <v>315</v>
      </c>
      <c r="C44" s="35"/>
      <c r="D44" s="35"/>
      <c r="E44" s="35"/>
      <c r="F44" s="35"/>
      <c r="G44" s="35"/>
      <c r="H44" s="35"/>
      <c r="I44" s="44">
        <f t="shared" si="2"/>
        <v>0</v>
      </c>
    </row>
    <row r="45" spans="1:9" ht="12.75">
      <c r="A45" s="5" t="s">
        <v>232</v>
      </c>
      <c r="B45" s="4">
        <v>316</v>
      </c>
      <c r="C45" s="35"/>
      <c r="D45" s="35"/>
      <c r="E45" s="35"/>
      <c r="F45" s="35"/>
      <c r="G45" s="35"/>
      <c r="H45" s="35"/>
      <c r="I45" s="34"/>
    </row>
    <row r="46" spans="1:9" ht="12.75">
      <c r="A46" s="5" t="s">
        <v>233</v>
      </c>
      <c r="B46" s="4">
        <v>317</v>
      </c>
      <c r="C46" s="35"/>
      <c r="D46" s="35"/>
      <c r="E46" s="35"/>
      <c r="F46" s="35"/>
      <c r="G46" s="35"/>
      <c r="H46" s="35"/>
      <c r="I46" s="34"/>
    </row>
    <row r="47" spans="1:9" ht="25.5">
      <c r="A47" s="5" t="s">
        <v>234</v>
      </c>
      <c r="B47" s="4">
        <v>318</v>
      </c>
      <c r="C47" s="35"/>
      <c r="D47" s="35"/>
      <c r="E47" s="35"/>
      <c r="F47" s="35"/>
      <c r="G47" s="35"/>
      <c r="H47" s="35"/>
      <c r="I47" s="34"/>
    </row>
    <row r="48" spans="1:9" s="29" customFormat="1" ht="25.5">
      <c r="A48" s="27" t="s">
        <v>235</v>
      </c>
      <c r="B48" s="28">
        <v>400</v>
      </c>
      <c r="C48" s="44">
        <v>1000000</v>
      </c>
      <c r="D48" s="44">
        <f>D19+D20+D33</f>
        <v>0</v>
      </c>
      <c r="E48" s="44">
        <f>E19+E20+E33</f>
        <v>0</v>
      </c>
      <c r="F48" s="44">
        <f>F19+F20+F33</f>
        <v>0</v>
      </c>
      <c r="G48" s="44">
        <f>G19+G20+G33</f>
        <v>-5646404</v>
      </c>
      <c r="H48" s="44">
        <f>H19+H20+H33</f>
        <v>0</v>
      </c>
      <c r="I48" s="44">
        <f>SUM(C48:H48)</f>
        <v>-4646404</v>
      </c>
    </row>
    <row r="49" spans="1:9" ht="12.75">
      <c r="A49" s="5" t="s">
        <v>213</v>
      </c>
      <c r="B49" s="4">
        <v>401</v>
      </c>
      <c r="C49" s="35"/>
      <c r="D49" s="35"/>
      <c r="E49" s="35"/>
      <c r="F49" s="35"/>
      <c r="G49" s="35"/>
      <c r="H49" s="35"/>
      <c r="I49" s="34">
        <f t="shared" si="2"/>
        <v>0</v>
      </c>
    </row>
    <row r="50" spans="1:9" ht="12.75">
      <c r="A50" s="5" t="s">
        <v>236</v>
      </c>
      <c r="B50" s="4">
        <v>500</v>
      </c>
      <c r="C50" s="45">
        <v>1000000</v>
      </c>
      <c r="D50" s="45">
        <f>D48+D49</f>
        <v>0</v>
      </c>
      <c r="E50" s="45">
        <f>E48+E49</f>
        <v>0</v>
      </c>
      <c r="F50" s="45">
        <f>F48+F49</f>
        <v>0</v>
      </c>
      <c r="G50" s="45">
        <f>G48+G49</f>
        <v>-5646404</v>
      </c>
      <c r="H50" s="45">
        <f>H48+H49</f>
        <v>0</v>
      </c>
      <c r="I50" s="44">
        <f t="shared" si="2"/>
        <v>-4646404</v>
      </c>
    </row>
    <row r="51" spans="1:9" s="29" customFormat="1" ht="25.5">
      <c r="A51" s="27" t="s">
        <v>237</v>
      </c>
      <c r="B51" s="28">
        <v>600</v>
      </c>
      <c r="C51" s="44">
        <f aca="true" t="shared" si="5" ref="C51:H51">C52+C53</f>
        <v>0</v>
      </c>
      <c r="D51" s="44">
        <f t="shared" si="5"/>
        <v>0</v>
      </c>
      <c r="E51" s="44">
        <f t="shared" si="5"/>
        <v>0</v>
      </c>
      <c r="F51" s="44">
        <f t="shared" si="5"/>
        <v>0</v>
      </c>
      <c r="G51" s="44">
        <v>8538</v>
      </c>
      <c r="H51" s="44">
        <f t="shared" si="5"/>
        <v>0</v>
      </c>
      <c r="I51" s="44">
        <f>SUM(C51:H51)</f>
        <v>8538</v>
      </c>
    </row>
    <row r="52" spans="1:9" ht="12.75">
      <c r="A52" s="5" t="s">
        <v>244</v>
      </c>
      <c r="B52" s="4">
        <v>610</v>
      </c>
      <c r="C52" s="35"/>
      <c r="D52" s="35"/>
      <c r="E52" s="35"/>
      <c r="F52" s="35"/>
      <c r="G52" s="35">
        <v>8538</v>
      </c>
      <c r="H52" s="35"/>
      <c r="I52" s="34">
        <f t="shared" si="2"/>
        <v>8538</v>
      </c>
    </row>
    <row r="53" spans="1:9" ht="25.5">
      <c r="A53" s="5" t="s">
        <v>238</v>
      </c>
      <c r="B53" s="4">
        <v>620</v>
      </c>
      <c r="C53" s="45">
        <f aca="true" t="shared" si="6" ref="C53:H53">SUM(C55:C63)</f>
        <v>0</v>
      </c>
      <c r="D53" s="45">
        <f t="shared" si="6"/>
        <v>0</v>
      </c>
      <c r="E53" s="45">
        <f t="shared" si="6"/>
        <v>0</v>
      </c>
      <c r="F53" s="45">
        <f t="shared" si="6"/>
        <v>0</v>
      </c>
      <c r="G53" s="45">
        <f t="shared" si="6"/>
        <v>0</v>
      </c>
      <c r="H53" s="45">
        <f t="shared" si="6"/>
        <v>0</v>
      </c>
      <c r="I53" s="44">
        <f t="shared" si="2"/>
        <v>0</v>
      </c>
    </row>
    <row r="54" spans="1:9" ht="12.75">
      <c r="A54" s="5" t="s">
        <v>92</v>
      </c>
      <c r="B54" s="4"/>
      <c r="C54" s="35"/>
      <c r="D54" s="35"/>
      <c r="E54" s="35"/>
      <c r="F54" s="35"/>
      <c r="G54" s="35"/>
      <c r="H54" s="35"/>
      <c r="I54" s="44">
        <f t="shared" si="2"/>
        <v>0</v>
      </c>
    </row>
    <row r="55" spans="1:9" ht="25.5">
      <c r="A55" s="5" t="s">
        <v>218</v>
      </c>
      <c r="B55" s="4">
        <v>621</v>
      </c>
      <c r="C55" s="35"/>
      <c r="D55" s="35"/>
      <c r="E55" s="35"/>
      <c r="F55" s="35"/>
      <c r="G55" s="35"/>
      <c r="H55" s="35"/>
      <c r="I55" s="44">
        <f t="shared" si="2"/>
        <v>0</v>
      </c>
    </row>
    <row r="56" spans="1:9" ht="25.5">
      <c r="A56" s="5" t="s">
        <v>219</v>
      </c>
      <c r="B56" s="4">
        <v>622</v>
      </c>
      <c r="C56" s="35"/>
      <c r="D56" s="35"/>
      <c r="E56" s="35"/>
      <c r="F56" s="35"/>
      <c r="G56" s="35"/>
      <c r="H56" s="35"/>
      <c r="I56" s="44">
        <f t="shared" si="2"/>
        <v>0</v>
      </c>
    </row>
    <row r="57" spans="1:9" ht="39">
      <c r="A57" s="5" t="s">
        <v>220</v>
      </c>
      <c r="B57" s="4">
        <v>623</v>
      </c>
      <c r="C57" s="35"/>
      <c r="D57" s="35"/>
      <c r="E57" s="35"/>
      <c r="F57" s="35"/>
      <c r="G57" s="35"/>
      <c r="H57" s="35"/>
      <c r="I57" s="44">
        <f t="shared" si="2"/>
        <v>0</v>
      </c>
    </row>
    <row r="58" spans="1:9" ht="51.75">
      <c r="A58" s="5" t="s">
        <v>95</v>
      </c>
      <c r="B58" s="4">
        <v>624</v>
      </c>
      <c r="C58" s="35"/>
      <c r="D58" s="35"/>
      <c r="E58" s="35"/>
      <c r="F58" s="35"/>
      <c r="G58" s="35"/>
      <c r="H58" s="35"/>
      <c r="I58" s="44">
        <f t="shared" si="2"/>
        <v>0</v>
      </c>
    </row>
    <row r="59" spans="1:9" ht="25.5">
      <c r="A59" s="5" t="s">
        <v>96</v>
      </c>
      <c r="B59" s="4">
        <v>625</v>
      </c>
      <c r="C59" s="35"/>
      <c r="D59" s="35"/>
      <c r="E59" s="35"/>
      <c r="F59" s="35"/>
      <c r="G59" s="35"/>
      <c r="H59" s="35"/>
      <c r="I59" s="44">
        <f t="shared" si="2"/>
        <v>0</v>
      </c>
    </row>
    <row r="60" spans="1:9" ht="25.5">
      <c r="A60" s="5" t="s">
        <v>239</v>
      </c>
      <c r="B60" s="4">
        <v>626</v>
      </c>
      <c r="C60" s="35"/>
      <c r="D60" s="35"/>
      <c r="E60" s="35"/>
      <c r="F60" s="35"/>
      <c r="G60" s="35"/>
      <c r="H60" s="35"/>
      <c r="I60" s="44">
        <f t="shared" si="2"/>
        <v>0</v>
      </c>
    </row>
    <row r="61" spans="1:9" ht="25.5">
      <c r="A61" s="5" t="s">
        <v>221</v>
      </c>
      <c r="B61" s="4">
        <v>627</v>
      </c>
      <c r="C61" s="35"/>
      <c r="D61" s="35"/>
      <c r="E61" s="35"/>
      <c r="F61" s="35"/>
      <c r="G61" s="35"/>
      <c r="H61" s="35"/>
      <c r="I61" s="44">
        <f t="shared" si="2"/>
        <v>0</v>
      </c>
    </row>
    <row r="62" spans="1:9" ht="25.5">
      <c r="A62" s="5" t="s">
        <v>99</v>
      </c>
      <c r="B62" s="4">
        <v>628</v>
      </c>
      <c r="C62" s="35"/>
      <c r="D62" s="35"/>
      <c r="E62" s="35"/>
      <c r="F62" s="35"/>
      <c r="G62" s="35"/>
      <c r="H62" s="35"/>
      <c r="I62" s="44">
        <f t="shared" si="2"/>
        <v>0</v>
      </c>
    </row>
    <row r="63" spans="1:9" ht="25.5">
      <c r="A63" s="5" t="s">
        <v>100</v>
      </c>
      <c r="B63" s="4">
        <v>629</v>
      </c>
      <c r="C63" s="35"/>
      <c r="D63" s="35"/>
      <c r="E63" s="35"/>
      <c r="F63" s="35"/>
      <c r="G63" s="35"/>
      <c r="H63" s="35"/>
      <c r="I63" s="44">
        <f t="shared" si="2"/>
        <v>0</v>
      </c>
    </row>
    <row r="64" spans="1:9" s="29" customFormat="1" ht="25.5">
      <c r="A64" s="27" t="s">
        <v>240</v>
      </c>
      <c r="B64" s="28">
        <v>700</v>
      </c>
      <c r="C64" s="44">
        <f aca="true" t="shared" si="7" ref="C64:H64">SUM(C71:C78)+C66</f>
        <v>0</v>
      </c>
      <c r="D64" s="44">
        <f t="shared" si="7"/>
        <v>0</v>
      </c>
      <c r="E64" s="44">
        <f t="shared" si="7"/>
        <v>0</v>
      </c>
      <c r="F64" s="44">
        <f t="shared" si="7"/>
        <v>0</v>
      </c>
      <c r="G64" s="44">
        <f t="shared" si="7"/>
        <v>0</v>
      </c>
      <c r="H64" s="44">
        <f t="shared" si="7"/>
        <v>0</v>
      </c>
      <c r="I64" s="44">
        <f t="shared" si="2"/>
        <v>0</v>
      </c>
    </row>
    <row r="65" spans="1:9" ht="12.75">
      <c r="A65" s="5" t="s">
        <v>92</v>
      </c>
      <c r="B65" s="4"/>
      <c r="C65" s="35"/>
      <c r="D65" s="35"/>
      <c r="E65" s="35"/>
      <c r="F65" s="35"/>
      <c r="G65" s="35"/>
      <c r="H65" s="35"/>
      <c r="I65" s="44">
        <f t="shared" si="2"/>
        <v>0</v>
      </c>
    </row>
    <row r="66" spans="1:9" ht="12.75">
      <c r="A66" s="5" t="s">
        <v>241</v>
      </c>
      <c r="B66" s="4">
        <v>710</v>
      </c>
      <c r="C66" s="35"/>
      <c r="D66" s="35"/>
      <c r="E66" s="35"/>
      <c r="F66" s="35"/>
      <c r="G66" s="35"/>
      <c r="H66" s="35"/>
      <c r="I66" s="44">
        <f t="shared" si="2"/>
        <v>0</v>
      </c>
    </row>
    <row r="67" spans="1:9" ht="12.75">
      <c r="A67" s="5" t="s">
        <v>92</v>
      </c>
      <c r="B67" s="4"/>
      <c r="C67" s="35"/>
      <c r="D67" s="35"/>
      <c r="E67" s="35"/>
      <c r="F67" s="35"/>
      <c r="G67" s="35"/>
      <c r="H67" s="35"/>
      <c r="I67" s="44">
        <f t="shared" si="2"/>
        <v>0</v>
      </c>
    </row>
    <row r="68" spans="1:9" ht="12.75">
      <c r="A68" s="5" t="s">
        <v>224</v>
      </c>
      <c r="B68" s="4"/>
      <c r="C68" s="35"/>
      <c r="D68" s="35"/>
      <c r="E68" s="35"/>
      <c r="F68" s="35"/>
      <c r="G68" s="35"/>
      <c r="H68" s="35"/>
      <c r="I68" s="44">
        <f t="shared" si="2"/>
        <v>0</v>
      </c>
    </row>
    <row r="69" spans="1:9" ht="25.5">
      <c r="A69" s="5" t="s">
        <v>225</v>
      </c>
      <c r="B69" s="4"/>
      <c r="C69" s="35"/>
      <c r="D69" s="35"/>
      <c r="E69" s="35"/>
      <c r="F69" s="35"/>
      <c r="G69" s="35"/>
      <c r="H69" s="35"/>
      <c r="I69" s="44">
        <f t="shared" si="2"/>
        <v>0</v>
      </c>
    </row>
    <row r="70" spans="1:9" ht="25.5">
      <c r="A70" s="5" t="s">
        <v>226</v>
      </c>
      <c r="B70" s="4"/>
      <c r="C70" s="35"/>
      <c r="D70" s="35"/>
      <c r="E70" s="35"/>
      <c r="F70" s="35"/>
      <c r="G70" s="35"/>
      <c r="H70" s="35"/>
      <c r="I70" s="44">
        <f t="shared" si="2"/>
        <v>0</v>
      </c>
    </row>
    <row r="71" spans="1:9" ht="12.75">
      <c r="A71" s="5" t="s">
        <v>227</v>
      </c>
      <c r="B71" s="4">
        <v>711</v>
      </c>
      <c r="C71" s="35"/>
      <c r="D71" s="35"/>
      <c r="E71" s="35"/>
      <c r="F71" s="35"/>
      <c r="G71" s="35"/>
      <c r="H71" s="35"/>
      <c r="I71" s="44">
        <f t="shared" si="2"/>
        <v>0</v>
      </c>
    </row>
    <row r="72" spans="1:9" ht="25.5">
      <c r="A72" s="5" t="s">
        <v>228</v>
      </c>
      <c r="B72" s="4">
        <v>712</v>
      </c>
      <c r="C72" s="35"/>
      <c r="D72" s="35"/>
      <c r="E72" s="35"/>
      <c r="F72" s="35"/>
      <c r="G72" s="35"/>
      <c r="H72" s="35"/>
      <c r="I72" s="44">
        <f t="shared" si="2"/>
        <v>0</v>
      </c>
    </row>
    <row r="73" spans="1:9" ht="25.5">
      <c r="A73" s="5" t="s">
        <v>242</v>
      </c>
      <c r="B73" s="4">
        <v>713</v>
      </c>
      <c r="C73" s="35"/>
      <c r="D73" s="35"/>
      <c r="E73" s="35"/>
      <c r="F73" s="35"/>
      <c r="G73" s="35"/>
      <c r="H73" s="35"/>
      <c r="I73" s="44">
        <f t="shared" si="2"/>
        <v>0</v>
      </c>
    </row>
    <row r="74" spans="1:9" ht="25.5">
      <c r="A74" s="5" t="s">
        <v>230</v>
      </c>
      <c r="B74" s="4">
        <v>714</v>
      </c>
      <c r="C74" s="35"/>
      <c r="D74" s="35"/>
      <c r="E74" s="35"/>
      <c r="F74" s="35"/>
      <c r="G74" s="35"/>
      <c r="H74" s="35"/>
      <c r="I74" s="44">
        <f t="shared" si="2"/>
        <v>0</v>
      </c>
    </row>
    <row r="75" spans="1:9" ht="12.75">
      <c r="A75" s="5" t="s">
        <v>231</v>
      </c>
      <c r="B75" s="4">
        <v>715</v>
      </c>
      <c r="C75" s="35"/>
      <c r="D75" s="35"/>
      <c r="E75" s="35"/>
      <c r="F75" s="35"/>
      <c r="G75" s="35"/>
      <c r="H75" s="35"/>
      <c r="I75" s="44">
        <f t="shared" si="2"/>
        <v>0</v>
      </c>
    </row>
    <row r="76" spans="1:9" ht="12.75">
      <c r="A76" s="5" t="s">
        <v>232</v>
      </c>
      <c r="B76" s="4">
        <v>716</v>
      </c>
      <c r="C76" s="35"/>
      <c r="D76" s="35"/>
      <c r="E76" s="35"/>
      <c r="F76" s="35"/>
      <c r="G76" s="35"/>
      <c r="H76" s="35"/>
      <c r="I76" s="44">
        <f t="shared" si="2"/>
        <v>0</v>
      </c>
    </row>
    <row r="77" spans="1:9" ht="12.75">
      <c r="A77" s="5" t="s">
        <v>233</v>
      </c>
      <c r="B77" s="4">
        <v>717</v>
      </c>
      <c r="C77" s="35"/>
      <c r="D77" s="35"/>
      <c r="E77" s="35"/>
      <c r="F77" s="35"/>
      <c r="G77" s="35"/>
      <c r="H77" s="35"/>
      <c r="I77" s="44">
        <f t="shared" si="2"/>
        <v>0</v>
      </c>
    </row>
    <row r="78" spans="1:9" ht="25.5">
      <c r="A78" s="5" t="s">
        <v>234</v>
      </c>
      <c r="B78" s="4">
        <v>718</v>
      </c>
      <c r="C78" s="35"/>
      <c r="D78" s="35"/>
      <c r="E78" s="35"/>
      <c r="F78" s="35"/>
      <c r="G78" s="35"/>
      <c r="H78" s="35"/>
      <c r="I78" s="44">
        <f t="shared" si="2"/>
        <v>0</v>
      </c>
    </row>
    <row r="79" spans="1:9" s="29" customFormat="1" ht="25.5">
      <c r="A79" s="27" t="s">
        <v>255</v>
      </c>
      <c r="B79" s="28">
        <v>800</v>
      </c>
      <c r="C79" s="34">
        <f aca="true" t="shared" si="8" ref="C79:H79">C50+C51+C64</f>
        <v>1000000</v>
      </c>
      <c r="D79" s="34">
        <f t="shared" si="8"/>
        <v>0</v>
      </c>
      <c r="E79" s="34">
        <f t="shared" si="8"/>
        <v>0</v>
      </c>
      <c r="F79" s="34">
        <f t="shared" si="8"/>
        <v>0</v>
      </c>
      <c r="G79" s="34">
        <f>G50+G51+G64</f>
        <v>-5637866</v>
      </c>
      <c r="H79" s="34">
        <f t="shared" si="8"/>
        <v>0</v>
      </c>
      <c r="I79" s="44">
        <f t="shared" si="2"/>
        <v>-4637866</v>
      </c>
    </row>
    <row r="80" spans="1:9" ht="12.75">
      <c r="A80" s="32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2"/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1"/>
      <c r="B82" s="33"/>
      <c r="C82" s="33"/>
      <c r="D82" s="33"/>
      <c r="E82" s="33"/>
      <c r="F82" s="33"/>
      <c r="G82" s="33"/>
      <c r="H82" s="33"/>
      <c r="I82" s="33"/>
    </row>
    <row r="83" spans="1:9" ht="12.75">
      <c r="A83" s="3" t="s">
        <v>259</v>
      </c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" t="s">
        <v>112</v>
      </c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3" t="s">
        <v>250</v>
      </c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" t="s">
        <v>113</v>
      </c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" t="s">
        <v>58</v>
      </c>
      <c r="B87" s="33"/>
      <c r="C87" s="33"/>
      <c r="D87" s="33"/>
      <c r="E87" s="33"/>
      <c r="F87" s="33"/>
      <c r="G87" s="33"/>
      <c r="H87" s="33"/>
      <c r="I87" s="33"/>
    </row>
    <row r="88" spans="2:9" ht="12">
      <c r="B88" s="33"/>
      <c r="C88" s="33"/>
      <c r="D88" s="33"/>
      <c r="E88" s="33"/>
      <c r="F88" s="33"/>
      <c r="G88" s="33"/>
      <c r="H88" s="33"/>
      <c r="I88" s="33"/>
    </row>
    <row r="89" spans="1:9" ht="12">
      <c r="A89" s="33"/>
      <c r="B89" s="33"/>
      <c r="C89" s="33"/>
      <c r="D89" s="33"/>
      <c r="E89" s="33"/>
      <c r="F89" s="33"/>
      <c r="G89" s="33"/>
      <c r="H89" s="33"/>
      <c r="I89" s="33"/>
    </row>
  </sheetData>
  <sheetProtection/>
  <mergeCells count="7">
    <mergeCell ref="I15:I16"/>
    <mergeCell ref="A13:H13"/>
    <mergeCell ref="A11:H11"/>
    <mergeCell ref="A15:A16"/>
    <mergeCell ref="B15:B16"/>
    <mergeCell ref="C15:G15"/>
    <mergeCell ref="H15:H1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2018-05-14T09:41:57Z</cp:lastPrinted>
  <dcterms:created xsi:type="dcterms:W3CDTF">2010-11-30T06:33:03Z</dcterms:created>
  <dcterms:modified xsi:type="dcterms:W3CDTF">2018-05-14T09:43:22Z</dcterms:modified>
  <cp:category/>
  <cp:version/>
  <cp:contentType/>
  <cp:contentStatus/>
</cp:coreProperties>
</file>