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30" activeTab="3"/>
  </bookViews>
  <sheets>
    <sheet name="баланс" sheetId="1" r:id="rId1"/>
    <sheet name="ОПиУ" sheetId="2" r:id="rId2"/>
    <sheet name="ОДД" sheetId="3" r:id="rId3"/>
    <sheet name="Капитал" sheetId="4" r:id="rId4"/>
    <sheet name="Лист2" sheetId="5" state="hidden" r:id="rId5"/>
    <sheet name="Лист1" sheetId="6" state="hidden" r:id="rId6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<sst xmlns="http://schemas.openxmlformats.org/spreadsheetml/2006/main" count="396" uniqueCount="278">
  <si>
    <t>Активы</t>
  </si>
  <si>
    <t>Код строки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</si>
  <si>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</si>
  <si>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</si>
  <si>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</si>
  <si>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</si>
  <si>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</si>
  <si>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</si>
  <si>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</si>
  <si>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</si>
  <si>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</si>
  <si>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</si>
  <si>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</si>
  <si>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</si>
  <si>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</si>
  <si>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</si>
  <si>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</si>
  <si>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</si>
  <si>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</si>
  <si>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</si>
  <si>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</si>
  <si>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</si>
  <si>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</si>
  <si>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</si>
  <si>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</si>
  <si>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</si>
  <si>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</si>
  <si>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</si>
  <si>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</si>
  <si>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</si>
  <si>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</si>
  <si>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</si>
  <si>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</si>
  <si>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</si>
  <si>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</si>
  <si>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</si>
  <si>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</si>
  <si>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</si>
  <si>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</si>
  <si>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</si>
  <si>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</si>
  <si>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</si>
  <si>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</si>
  <si>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</si>
  <si>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</si>
  <si>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</si>
  <si>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</si>
  <si>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</si>
  <si>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</si>
  <si>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</si>
  <si>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</si>
  <si>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</si>
  <si>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</si>
  <si>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</si>
  <si>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</si>
  <si>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</si>
  <si>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</si>
  <si>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</si>
  <si>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</si>
  <si>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</si>
  <si>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</si>
  <si>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</si>
  <si>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</si>
  <si>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</si>
  <si>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</si>
  <si>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</si>
  <si>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</si>
  <si>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</si>
  <si>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 тенге</t>
  </si>
  <si>
    <t>021</t>
  </si>
  <si>
    <t>023</t>
  </si>
  <si>
    <t>024</t>
  </si>
  <si>
    <t>025</t>
  </si>
  <si>
    <t>I. Движение денежных средств от операционной деятельности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</si>
  <si>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</si>
  <si>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</si>
  <si>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</si>
  <si>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</si>
  <si>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</si>
  <si>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</si>
  <si>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</si>
  <si>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</si>
  <si>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</si>
  <si>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</si>
  <si>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</si>
  <si>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</si>
  <si>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</si>
  <si>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</si>
  <si>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</si>
  <si>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</si>
  <si>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</si>
  <si>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</si>
  <si>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</si>
  <si>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</si>
  <si>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</si>
  <si>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</si>
  <si>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</si>
  <si>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</si>
  <si>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</si>
  <si>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</si>
  <si>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</si>
  <si>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</si>
  <si>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</si>
  <si>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</si>
  <si>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</si>
  <si>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</si>
  <si>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</si>
  <si>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</si>
  <si>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</si>
  <si>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</si>
  <si>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</si>
  <si>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</si>
  <si>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</si>
  <si>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</si>
  <si>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</si>
  <si>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</si>
  <si>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</si>
  <si>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</si>
  <si>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</si>
  <si>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</si>
  <si>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</si>
  <si>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</si>
  <si>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</si>
  <si>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</si>
  <si>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</si>
  <si>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</si>
  <si>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</si>
  <si>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</si>
  <si>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</si>
  <si>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</si>
  <si>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</si>
  <si>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</si>
  <si>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</si>
  <si>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</si>
  <si>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</si>
  <si>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</si>
  <si>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</si>
  <si>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</si>
  <si>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</si>
  <si>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</si>
  <si>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</si>
  <si>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</si>
  <si>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</si>
  <si>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</si>
  <si>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</si>
  <si>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</si>
  <si>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</si>
  <si>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</si>
  <si>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Прибыль (убыток) за отчетный период</t>
  </si>
  <si>
    <t>Акционерное общество  "С.А.С."</t>
  </si>
  <si>
    <t>Акционерное общество "С.А.С."</t>
  </si>
  <si>
    <t>Гудвилл</t>
  </si>
  <si>
    <t>Балансовая стоимость одной простой акции (тенге)</t>
  </si>
  <si>
    <t xml:space="preserve"> </t>
  </si>
  <si>
    <r>
      <t>Главный бухгалтер:</t>
    </r>
    <r>
      <rPr>
        <sz val="9"/>
        <color indexed="8"/>
        <rFont val="Times New Roman"/>
        <family val="1"/>
      </rPr>
      <t>____Тургамбаева М.С. ________________</t>
    </r>
  </si>
  <si>
    <r>
      <t>Руководитель:</t>
    </r>
    <r>
      <rPr>
        <sz val="9"/>
        <color indexed="8"/>
        <rFont val="Times New Roman"/>
        <family val="1"/>
      </rPr>
      <t>___Бейсенбаев Г.Е.___________________ ________________</t>
    </r>
  </si>
  <si>
    <t>Консолидированный отчет о финансовом положении</t>
  </si>
  <si>
    <t>Суммы выражены в тысячах казахстанских тенге</t>
  </si>
  <si>
    <t>Консолидированный отчет о совокупном доходе</t>
  </si>
  <si>
    <t>Консолидированный отчет о движении денежных средств (прямой метод)</t>
  </si>
  <si>
    <t>Консолидированный отчет об изменениях в капитале</t>
  </si>
  <si>
    <t>Прим.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</si>
  <si>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</si>
  <si>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</si>
  <si>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</si>
  <si>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</si>
  <si>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</si>
  <si>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</si>
  <si>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</si>
  <si>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</si>
  <si>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</si>
  <si>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</si>
  <si>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21</t>
  </si>
  <si>
    <t>22</t>
  </si>
  <si>
    <t>23</t>
  </si>
  <si>
    <t>24</t>
  </si>
  <si>
    <t>25</t>
  </si>
  <si>
    <t>26</t>
  </si>
  <si>
    <t>27</t>
  </si>
  <si>
    <t>Сальдо на 1 января 2021 года</t>
  </si>
  <si>
    <t>Итого краткосрочных активов</t>
  </si>
  <si>
    <t xml:space="preserve">Итого долгосрочных активов </t>
  </si>
  <si>
    <t xml:space="preserve">Итого краткосрочных обязательств </t>
  </si>
  <si>
    <t xml:space="preserve">Итого долгосрочных обязательств </t>
  </si>
  <si>
    <t>Всего капитал</t>
  </si>
  <si>
    <t>Итого капитал, относимый на собственников материнской организации</t>
  </si>
  <si>
    <t xml:space="preserve">Валовая прибыль </t>
  </si>
  <si>
    <t xml:space="preserve">Итого операционная прибыль </t>
  </si>
  <si>
    <t xml:space="preserve">Прибыль (убыток) до налогообложения </t>
  </si>
  <si>
    <t>Прибыль за год  относимая на:</t>
  </si>
  <si>
    <t>Прочая совокупная прибыль, всего</t>
  </si>
  <si>
    <t xml:space="preserve">Общая совокупная прибыль </t>
  </si>
  <si>
    <t xml:space="preserve">1. Поступление денежных средств, всего </t>
  </si>
  <si>
    <t>2. Выбытие денежных средств, всего</t>
  </si>
  <si>
    <t xml:space="preserve">3. Чистая сумма денежных средств от операционной деятельности </t>
  </si>
  <si>
    <t>1. Поступление денежных средств, всего</t>
  </si>
  <si>
    <t xml:space="preserve">3. Чистая сумма денежных средств от инвестиционной деятельности </t>
  </si>
  <si>
    <t xml:space="preserve">2. Выбытие денежных средств, всего </t>
  </si>
  <si>
    <t xml:space="preserve">3. Чистая сумма денежных средств от финансовой деятельности </t>
  </si>
  <si>
    <t xml:space="preserve">5. Увеличение +/- уменьшение денежных средств </t>
  </si>
  <si>
    <t>Всего активы</t>
  </si>
  <si>
    <t>Всего обязательств и капитал</t>
  </si>
  <si>
    <t>жарнама</t>
  </si>
  <si>
    <t>по состоянию на  31 марта 2022 года</t>
  </si>
  <si>
    <t>за период, заканчивающийся 31 марта  2022 года</t>
  </si>
  <si>
    <t>за период , заканчивающийся 31 марта 2022 г.</t>
  </si>
  <si>
    <t>Сальдо на 1 января 2022 года</t>
  </si>
  <si>
    <t>Сальдо на 31.03.2022 год</t>
  </si>
  <si>
    <t>за период, заканчивающийся 31 марта 2022г.</t>
  </si>
  <si>
    <t>Амортизация</t>
  </si>
  <si>
    <t>Коммунальные услуги</t>
  </si>
  <si>
    <t>Вывоз ТБО</t>
  </si>
  <si>
    <t>Технические услуги/Уборка</t>
  </si>
  <si>
    <t>Услуги связи</t>
  </si>
  <si>
    <t>Обслуживание здания</t>
  </si>
  <si>
    <t>Расходы по страхованию имущества</t>
  </si>
  <si>
    <t>Услуги охраны</t>
  </si>
  <si>
    <t>Рекламные услуги</t>
  </si>
  <si>
    <t>Ремонтные работы</t>
  </si>
  <si>
    <t>Прочие</t>
  </si>
  <si>
    <t>Налоги</t>
  </si>
  <si>
    <t>Страхование</t>
  </si>
  <si>
    <t>Заработная плата</t>
  </si>
  <si>
    <t>Финансовые услуги (Услуги банка)</t>
  </si>
  <si>
    <t>Обслуживание орг.техники</t>
  </si>
  <si>
    <t>Материальные затраты</t>
  </si>
  <si>
    <t>Текущие расходы</t>
  </si>
  <si>
    <t>Услуги по оценке</t>
  </si>
  <si>
    <t>Амортизация ФА</t>
  </si>
  <si>
    <t>Дератизация помещений</t>
  </si>
  <si>
    <t>Канализация(возмещение)</t>
  </si>
  <si>
    <t>Отопление,горячая вода</t>
  </si>
  <si>
    <t>Расходы на рекламу</t>
  </si>
  <si>
    <t>Расходы по страхованию</t>
  </si>
  <si>
    <t>Текущие ремонтные</t>
  </si>
  <si>
    <t>Тех.обслуживание инженерных сетей</t>
  </si>
  <si>
    <t>Тех.обслуживание приборов учета</t>
  </si>
  <si>
    <t>Уборка помещения и территории</t>
  </si>
  <si>
    <t>Холодная вода и канализация</t>
  </si>
  <si>
    <t>Электромонтажные работы</t>
  </si>
  <si>
    <t>Электроэнергия</t>
  </si>
  <si>
    <t>Аудиторские услуги</t>
  </si>
  <si>
    <t>Ведение реестра</t>
  </si>
  <si>
    <t>Дополнительные начисления</t>
  </si>
  <si>
    <t>Земельный налог (без налога)</t>
  </si>
  <si>
    <t>Имущественный налог</t>
  </si>
  <si>
    <t>Интернет</t>
  </si>
  <si>
    <t>Консалтинговые услуги (внутригрупповые)</t>
  </si>
  <si>
    <t>Листинговый сбор</t>
  </si>
  <si>
    <t>Материальные затраты(не идущ.на вычет)</t>
  </si>
  <si>
    <t>Отчисления ОСМС</t>
  </si>
  <si>
    <t>Социальные отчисления</t>
  </si>
  <si>
    <t>Социальный налог</t>
  </si>
  <si>
    <t>Услуги банка</t>
  </si>
  <si>
    <t>Услуги связи(абон.плата, доп.услуги,прочие и т.д.)</t>
  </si>
  <si>
    <t>Услуги транспорта</t>
  </si>
  <si>
    <t>Итого</t>
  </si>
  <si>
    <t>Стоимость на 31.12.2019 г.</t>
  </si>
  <si>
    <t>Выбытие</t>
  </si>
  <si>
    <t>-</t>
  </si>
  <si>
    <t>Стоимость на 31.12.2021 г.</t>
  </si>
  <si>
    <t>Начислено за период</t>
  </si>
  <si>
    <t>Списано амортизации по выбывшим основным средствам</t>
  </si>
  <si>
    <t>Накопленная амортизация на 31.12.2021 г.</t>
  </si>
  <si>
    <t>Земля</t>
  </si>
  <si>
    <t>Машины и оборудование</t>
  </si>
  <si>
    <t>Компьютеры</t>
  </si>
  <si>
    <t>Поступление</t>
  </si>
  <si>
    <t>(1 178)</t>
  </si>
  <si>
    <t>Балансовая стоимость на 31.12.2021 г.</t>
  </si>
  <si>
    <t>Накопленная амортизация на 31.03.2022 г.</t>
  </si>
  <si>
    <t>Балансовая стоимость на 31.03.2022 г.</t>
  </si>
  <si>
    <t>Стоимость на 31.03.2022 г.</t>
  </si>
  <si>
    <t>На 31 марта 2022 года</t>
  </si>
  <si>
    <t>На 31 декабря 2021 года</t>
  </si>
  <si>
    <t>За три месяца закончившиеся</t>
  </si>
  <si>
    <t xml:space="preserve"> 31 марта 2022 года</t>
  </si>
  <si>
    <t xml:space="preserve"> 31 марта 2021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</si>
</sst>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</numFmts>
  <fonts count="5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8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9" fillId="2" borderId="10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wrapText="1"/>
    </xf>
    <xf numFmtId="0" fontId="56" fillId="0" borderId="0" xfId="0" applyFont="1" applyAlignment="1">
      <alignment horizontal="right" vertical="top"/>
    </xf>
    <xf numFmtId="0" fontId="57" fillId="0" borderId="0" xfId="0" applyFont="1" applyAlignment="1">
      <alignment horizontal="right" vertical="top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13" xfId="53" applyNumberFormat="1" applyFont="1" applyBorder="1" applyAlignment="1">
      <alignment vertical="top" wrapText="1" indent="2"/>
      <protection/>
    </xf>
    <xf numFmtId="4" fontId="17" fillId="0" borderId="13" xfId="53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17" fillId="0" borderId="13" xfId="53" applyNumberFormat="1" applyFont="1" applyBorder="1" applyAlignment="1">
      <alignment vertical="top" wrapText="1" indent="2"/>
      <protection/>
    </xf>
    <xf numFmtId="4" fontId="17" fillId="0" borderId="13" xfId="53" applyNumberFormat="1" applyFont="1" applyBorder="1" applyAlignment="1">
      <alignment horizontal="right" vertical="top" wrapText="1"/>
      <protection/>
    </xf>
    <xf numFmtId="0" fontId="1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3" fontId="58" fillId="0" borderId="0" xfId="0" applyNumberFormat="1" applyFont="1" applyAlignment="1">
      <alignment horizontal="right" vertical="center"/>
    </xf>
    <xf numFmtId="0" fontId="58" fillId="0" borderId="16" xfId="0" applyFont="1" applyBorder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right" vertical="center"/>
    </xf>
    <xf numFmtId="3" fontId="56" fillId="0" borderId="0" xfId="0" applyNumberFormat="1" applyFont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3" fontId="58" fillId="0" borderId="16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3" fontId="58" fillId="0" borderId="0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7">
      <selection activeCell="A8" sqref="A8"/>
    </sheetView>
  </sheetViews>
  <sheetFormatPr defaultColWidth="9.25390625" defaultRowHeight="12.75"/>
  <cols>
    <col min="1" max="1" width="52.875" style="8" customWidth="1"/>
    <col min="2" max="2" width="8.25390625" style="8" customWidth="1"/>
    <col min="3" max="3" width="15.75390625" style="8" customWidth="1"/>
    <col min="4" max="4" width="16.00390625" style="8" customWidth="1"/>
    <col min="5" max="6" width="8.875" style="8" hidden="1" customWidth="1"/>
    <col min="7" max="7" width="12.25390625" style="8" hidden="1" customWidth="1"/>
    <col min="8" max="10" width="8.875" style="8" customWidth="1"/>
    <col min="11" max="11" width="9.25390625" style="8" customWidth="1"/>
    <col min="12" max="16384" width="9.25390625" style="8" customWidth="1"/>
  </cols>
  <sheetData>
    <row r="1" spans="1:4" ht="24.75" customHeight="1">
      <c r="A1" s="41"/>
      <c r="B1" s="41"/>
      <c r="C1" s="41"/>
      <c r="D1" s="41"/>
    </row>
    <row r="2" spans="1:4" ht="24.75" customHeight="1">
      <c r="A2" s="46" t="s">
        <v>149</v>
      </c>
      <c r="B2" s="41"/>
      <c r="C2" s="41"/>
      <c r="D2" s="41"/>
    </row>
    <row r="3" ht="12">
      <c r="A3" s="16"/>
    </row>
    <row r="4" spans="1:4" ht="24.75" customHeight="1">
      <c r="A4" s="72" t="s">
        <v>156</v>
      </c>
      <c r="B4" s="72"/>
      <c r="C4" s="72"/>
      <c r="D4" s="72"/>
    </row>
    <row r="5" spans="1:4" ht="24.75" customHeight="1">
      <c r="A5" s="72" t="s">
        <v>203</v>
      </c>
      <c r="B5" s="72"/>
      <c r="C5" s="72"/>
      <c r="D5" s="72"/>
    </row>
    <row r="6" ht="12">
      <c r="F6" s="8" t="s">
        <v>202</v>
      </c>
    </row>
    <row r="7" spans="1:4" ht="12.75">
      <c r="A7" s="58" t="s">
        <v>157</v>
      </c>
      <c r="D7" s="13"/>
    </row>
    <row r="8" spans="1:6" ht="24">
      <c r="A8" s="90" t="s">
        <v>0</v>
      </c>
      <c r="B8" s="15" t="s">
        <v>161</v>
      </c>
      <c r="C8" s="15" t="s">
        <v>273</v>
      </c>
      <c r="D8" s="15" t="s">
        <v>274</v>
      </c>
      <c r="F8" s="40"/>
    </row>
    <row r="9" spans="1:4" ht="12">
      <c r="A9" s="14" t="s">
        <v>2</v>
      </c>
      <c r="B9" s="15"/>
      <c r="C9" s="20"/>
      <c r="D9" s="20"/>
    </row>
    <row r="10" spans="1:6" ht="12">
      <c r="A10" s="10" t="s">
        <v>3</v>
      </c>
      <c r="B10" s="17" t="s">
        <v>162</v>
      </c>
      <c r="C10" s="21">
        <f>61935+E10</f>
        <v>61955</v>
      </c>
      <c r="D10" s="21">
        <f>105357+F10</f>
        <v>105377</v>
      </c>
      <c r="E10" s="8">
        <v>20</v>
      </c>
      <c r="F10" s="8">
        <v>20</v>
      </c>
    </row>
    <row r="11" spans="1:4" ht="12">
      <c r="A11" s="10" t="s">
        <v>4</v>
      </c>
      <c r="B11" s="17" t="s">
        <v>163</v>
      </c>
      <c r="C11" s="21">
        <v>8236</v>
      </c>
      <c r="D11" s="21">
        <v>6507</v>
      </c>
    </row>
    <row r="12" spans="1:4" ht="12">
      <c r="A12" s="10" t="s">
        <v>5</v>
      </c>
      <c r="B12" s="17" t="s">
        <v>164</v>
      </c>
      <c r="C12" s="21">
        <v>4930</v>
      </c>
      <c r="D12" s="21">
        <v>4930</v>
      </c>
    </row>
    <row r="13" spans="1:4" ht="12">
      <c r="A13" s="10" t="s">
        <v>6</v>
      </c>
      <c r="B13" s="17" t="s">
        <v>165</v>
      </c>
      <c r="C13" s="21">
        <v>79931</v>
      </c>
      <c r="D13" s="21">
        <v>81847</v>
      </c>
    </row>
    <row r="14" spans="1:6" ht="12">
      <c r="A14" s="10" t="s">
        <v>7</v>
      </c>
      <c r="B14" s="17" t="s">
        <v>166</v>
      </c>
      <c r="C14" s="21">
        <f>6170+E14</f>
        <v>7003</v>
      </c>
      <c r="D14" s="21">
        <f>18700+F14</f>
        <v>19533</v>
      </c>
      <c r="E14" s="8">
        <v>833</v>
      </c>
      <c r="F14" s="8">
        <v>833</v>
      </c>
    </row>
    <row r="15" spans="1:4" ht="12">
      <c r="A15" s="14" t="s">
        <v>180</v>
      </c>
      <c r="B15" s="18"/>
      <c r="C15" s="51">
        <f>SUM(C10:C14)</f>
        <v>162055</v>
      </c>
      <c r="D15" s="51">
        <f>SUM(D10:D14)</f>
        <v>218194</v>
      </c>
    </row>
    <row r="16" spans="1:4" ht="24" hidden="1">
      <c r="A16" s="14" t="s">
        <v>8</v>
      </c>
      <c r="B16" s="18"/>
      <c r="C16" s="19"/>
      <c r="D16" s="19"/>
    </row>
    <row r="17" spans="1:4" ht="11.25" customHeight="1">
      <c r="A17" s="14" t="s">
        <v>9</v>
      </c>
      <c r="B17" s="18"/>
      <c r="C17" s="22"/>
      <c r="D17" s="22"/>
    </row>
    <row r="18" spans="1:4" ht="12">
      <c r="A18" s="10" t="s">
        <v>11</v>
      </c>
      <c r="B18" s="17" t="s">
        <v>167</v>
      </c>
      <c r="C18" s="21">
        <v>1869507</v>
      </c>
      <c r="D18" s="21">
        <v>1894343</v>
      </c>
    </row>
    <row r="19" spans="1:6" ht="12">
      <c r="A19" s="10" t="s">
        <v>12</v>
      </c>
      <c r="B19" s="17" t="s">
        <v>168</v>
      </c>
      <c r="C19" s="21">
        <f>18793+E19</f>
        <v>88793</v>
      </c>
      <c r="D19" s="21">
        <f>19636+F19</f>
        <v>89636</v>
      </c>
      <c r="E19" s="8">
        <v>70000</v>
      </c>
      <c r="F19" s="8">
        <v>70000</v>
      </c>
    </row>
    <row r="20" spans="1:4" ht="12">
      <c r="A20" s="10" t="s">
        <v>10</v>
      </c>
      <c r="B20" s="17" t="s">
        <v>169</v>
      </c>
      <c r="C20" s="21">
        <v>2262400</v>
      </c>
      <c r="D20" s="21">
        <v>2262400</v>
      </c>
    </row>
    <row r="21" spans="1:6" ht="12">
      <c r="A21" s="10" t="s">
        <v>13</v>
      </c>
      <c r="B21" s="17" t="s">
        <v>170</v>
      </c>
      <c r="C21" s="21">
        <f>951682+E21</f>
        <v>961921</v>
      </c>
      <c r="D21" s="21">
        <f>951682+F21</f>
        <v>961921</v>
      </c>
      <c r="E21" s="8">
        <v>10239</v>
      </c>
      <c r="F21" s="8">
        <v>10239</v>
      </c>
    </row>
    <row r="22" spans="1:6" ht="12">
      <c r="A22" s="10" t="s">
        <v>151</v>
      </c>
      <c r="B22" s="17" t="s">
        <v>171</v>
      </c>
      <c r="C22" s="21">
        <f>2037241+E22</f>
        <v>2037138</v>
      </c>
      <c r="D22" s="21">
        <f>2037241+F22</f>
        <v>2037138</v>
      </c>
      <c r="E22" s="8">
        <v>-103</v>
      </c>
      <c r="F22" s="8">
        <v>-103</v>
      </c>
    </row>
    <row r="23" spans="1:4" ht="12">
      <c r="A23" s="14" t="s">
        <v>181</v>
      </c>
      <c r="B23" s="18"/>
      <c r="C23" s="51">
        <f>SUM(C18:C22)</f>
        <v>7219759</v>
      </c>
      <c r="D23" s="51">
        <f>SUM(D18:D22)</f>
        <v>7245438</v>
      </c>
    </row>
    <row r="24" spans="1:7" ht="12">
      <c r="A24" s="14" t="s">
        <v>200</v>
      </c>
      <c r="B24" s="15"/>
      <c r="C24" s="51">
        <f>C15+C16+C23</f>
        <v>7381814</v>
      </c>
      <c r="D24" s="51">
        <f>D15+D16+D23</f>
        <v>7463632</v>
      </c>
      <c r="E24" s="8">
        <f>SUM(E9:E23)</f>
        <v>80989</v>
      </c>
      <c r="F24" s="8">
        <f>SUM(F9:F23)</f>
        <v>80989</v>
      </c>
      <c r="G24" s="29"/>
    </row>
    <row r="25" spans="1:4" ht="24">
      <c r="A25" s="14" t="s">
        <v>14</v>
      </c>
      <c r="B25" s="15" t="s">
        <v>161</v>
      </c>
      <c r="C25" s="15" t="s">
        <v>273</v>
      </c>
      <c r="D25" s="15" t="s">
        <v>274</v>
      </c>
    </row>
    <row r="26" spans="1:4" ht="12">
      <c r="A26" s="14" t="s">
        <v>15</v>
      </c>
      <c r="B26" s="15"/>
      <c r="C26" s="19"/>
      <c r="D26" s="22"/>
    </row>
    <row r="27" spans="1:4" ht="12">
      <c r="A27" s="10" t="s">
        <v>16</v>
      </c>
      <c r="B27" s="9">
        <v>15</v>
      </c>
      <c r="C27" s="21">
        <v>902822</v>
      </c>
      <c r="D27" s="21">
        <v>900013</v>
      </c>
    </row>
    <row r="28" spans="1:6" ht="12">
      <c r="A28" s="10" t="s">
        <v>17</v>
      </c>
      <c r="B28" s="9">
        <v>16</v>
      </c>
      <c r="C28" s="21">
        <f>843952+E28</f>
        <v>885998</v>
      </c>
      <c r="D28" s="21">
        <f>851566+F28</f>
        <v>893612</v>
      </c>
      <c r="E28" s="8">
        <f>41464+430+152</f>
        <v>42046</v>
      </c>
      <c r="F28" s="8">
        <f>41464+152+430</f>
        <v>42046</v>
      </c>
    </row>
    <row r="29" spans="1:4" ht="12">
      <c r="A29" s="10" t="s">
        <v>18</v>
      </c>
      <c r="B29" s="9">
        <v>17</v>
      </c>
      <c r="C29" s="21">
        <v>420869</v>
      </c>
      <c r="D29" s="21">
        <f>423834+F29</f>
        <v>423834</v>
      </c>
    </row>
    <row r="30" spans="1:4" ht="12">
      <c r="A30" s="14" t="s">
        <v>182</v>
      </c>
      <c r="B30" s="15"/>
      <c r="C30" s="51">
        <f>SUM(C27:C29)</f>
        <v>2209689</v>
      </c>
      <c r="D30" s="51">
        <f>SUM(D27:D29)</f>
        <v>2217459</v>
      </c>
    </row>
    <row r="31" spans="1:4" ht="24">
      <c r="A31" s="14" t="s">
        <v>19</v>
      </c>
      <c r="B31" s="15"/>
      <c r="C31" s="22"/>
      <c r="D31" s="22"/>
    </row>
    <row r="32" spans="1:4" ht="12">
      <c r="A32" s="14" t="s">
        <v>20</v>
      </c>
      <c r="B32" s="15"/>
      <c r="C32" s="22"/>
      <c r="D32" s="22"/>
    </row>
    <row r="33" spans="1:4" ht="12">
      <c r="A33" s="10" t="s">
        <v>16</v>
      </c>
      <c r="B33" s="9">
        <v>18</v>
      </c>
      <c r="C33" s="21">
        <v>9057782</v>
      </c>
      <c r="D33" s="21">
        <v>9118815</v>
      </c>
    </row>
    <row r="34" spans="1:6" ht="12">
      <c r="A34" s="10" t="s">
        <v>21</v>
      </c>
      <c r="B34" s="9">
        <v>19</v>
      </c>
      <c r="C34" s="21">
        <f>1851076+E34</f>
        <v>1932621</v>
      </c>
      <c r="D34" s="21">
        <f>1721076+F34</f>
        <v>1802621</v>
      </c>
      <c r="E34" s="8">
        <v>81545</v>
      </c>
      <c r="F34" s="8">
        <v>81545</v>
      </c>
    </row>
    <row r="35" spans="1:4" ht="12">
      <c r="A35" s="14" t="s">
        <v>183</v>
      </c>
      <c r="B35" s="15"/>
      <c r="C35" s="51">
        <f>SUM(C33:C34)</f>
        <v>10990403</v>
      </c>
      <c r="D35" s="51">
        <f>SUM(D33:D34)</f>
        <v>10921436</v>
      </c>
    </row>
    <row r="36" spans="1:4" ht="12">
      <c r="A36" s="14" t="s">
        <v>22</v>
      </c>
      <c r="B36" s="15"/>
      <c r="C36" s="22"/>
      <c r="D36" s="22"/>
    </row>
    <row r="37" spans="1:6" ht="12">
      <c r="A37" s="10" t="s">
        <v>23</v>
      </c>
      <c r="B37" s="9">
        <v>20</v>
      </c>
      <c r="C37" s="21">
        <f>1000000+E37</f>
        <v>1000000</v>
      </c>
      <c r="D37" s="21">
        <f>1000000+G37</f>
        <v>1000000</v>
      </c>
      <c r="F37" s="8">
        <v>0</v>
      </c>
    </row>
    <row r="38" spans="1:14" ht="12">
      <c r="A38" s="10" t="s">
        <v>27</v>
      </c>
      <c r="B38" s="9">
        <v>20</v>
      </c>
      <c r="C38" s="21">
        <f>-6775676+E38</f>
        <v>-6818278</v>
      </c>
      <c r="D38" s="21">
        <f>-6632661+F38</f>
        <v>-6675263</v>
      </c>
      <c r="E38" s="29">
        <v>-42602</v>
      </c>
      <c r="F38" s="29">
        <v>-42602</v>
      </c>
      <c r="G38" s="29"/>
      <c r="H38" s="29"/>
      <c r="I38" s="29"/>
      <c r="N38" s="29"/>
    </row>
    <row r="39" spans="1:7" ht="24">
      <c r="A39" s="10" t="s">
        <v>185</v>
      </c>
      <c r="B39" s="9"/>
      <c r="C39" s="21">
        <f>C37+C38</f>
        <v>-5818278</v>
      </c>
      <c r="D39" s="21">
        <f>D37+D38</f>
        <v>-5675263</v>
      </c>
      <c r="G39" s="29"/>
    </row>
    <row r="40" spans="1:4" ht="12" hidden="1">
      <c r="A40" s="10" t="s">
        <v>28</v>
      </c>
      <c r="B40" s="9">
        <v>421</v>
      </c>
      <c r="C40" s="21"/>
      <c r="D40" s="21"/>
    </row>
    <row r="41" spans="1:6" ht="12">
      <c r="A41" s="14" t="s">
        <v>184</v>
      </c>
      <c r="B41" s="15"/>
      <c r="C41" s="51">
        <f>C39+C40</f>
        <v>-5818278</v>
      </c>
      <c r="D41" s="51">
        <f>D39+D40</f>
        <v>-5675263</v>
      </c>
      <c r="E41" s="8">
        <f>SUM(E28:E40)</f>
        <v>80989</v>
      </c>
      <c r="F41" s="8">
        <f>SUM(F28:F40)</f>
        <v>80989</v>
      </c>
    </row>
    <row r="42" spans="1:4" ht="12">
      <c r="A42" s="14" t="s">
        <v>201</v>
      </c>
      <c r="B42" s="15"/>
      <c r="C42" s="51">
        <f>C30+C31+C35+C41</f>
        <v>7381814</v>
      </c>
      <c r="D42" s="51">
        <f>D30+D31+D35+D41</f>
        <v>7463632</v>
      </c>
    </row>
    <row r="43" spans="1:4" ht="12">
      <c r="A43" s="11"/>
      <c r="C43" s="29"/>
      <c r="D43" s="29"/>
    </row>
    <row r="44" spans="1:8" ht="15">
      <c r="A44" s="45" t="s">
        <v>152</v>
      </c>
      <c r="B44" s="44"/>
      <c r="C44" s="50">
        <f>C41/100</f>
        <v>-58182.78</v>
      </c>
      <c r="D44" s="50">
        <f>D41/100</f>
        <v>-56752.63</v>
      </c>
      <c r="E44" s="49"/>
      <c r="G44" s="29"/>
      <c r="H44" s="49"/>
    </row>
    <row r="45" spans="1:3" ht="12">
      <c r="A45" s="11"/>
      <c r="B45" s="44"/>
      <c r="C45" s="29"/>
    </row>
    <row r="46" spans="1:6" ht="12">
      <c r="A46" s="11"/>
      <c r="B46" s="44"/>
      <c r="C46" s="29"/>
      <c r="D46" s="29"/>
      <c r="F46" s="29"/>
    </row>
    <row r="47" ht="12">
      <c r="A47" s="11"/>
    </row>
    <row r="48" ht="12">
      <c r="A48" s="11"/>
    </row>
    <row r="49" ht="12">
      <c r="A49" s="12" t="s">
        <v>155</v>
      </c>
    </row>
    <row r="50" ht="12">
      <c r="A50" s="11" t="s">
        <v>29</v>
      </c>
    </row>
    <row r="51" ht="22.5" customHeight="1">
      <c r="A51" s="12" t="s">
        <v>154</v>
      </c>
    </row>
    <row r="52" ht="12">
      <c r="A52" s="11" t="s">
        <v>30</v>
      </c>
    </row>
    <row r="53" ht="12">
      <c r="A53" s="11"/>
    </row>
    <row r="54" ht="12">
      <c r="A54" s="11" t="s">
        <v>31</v>
      </c>
    </row>
    <row r="55" ht="12">
      <c r="A55" s="11"/>
    </row>
  </sheetData>
  <sheetProtection/>
  <mergeCells count="2">
    <mergeCell ref="A4:D4"/>
    <mergeCell ref="A5:D5"/>
  </mergeCells>
  <printOptions/>
  <pageMargins left="0.5905511811023623" right="0.3937007874015748" top="0" bottom="0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A12" sqref="A12:D12"/>
    </sheetView>
  </sheetViews>
  <sheetFormatPr defaultColWidth="9.25390625" defaultRowHeight="12.75"/>
  <cols>
    <col min="1" max="1" width="61.625" style="0" customWidth="1"/>
    <col min="2" max="2" width="8.375" style="0" customWidth="1"/>
    <col min="3" max="4" width="14.625" style="0" customWidth="1"/>
    <col min="5" max="5" width="14.00390625" style="0" customWidth="1"/>
  </cols>
  <sheetData>
    <row r="1" spans="1:4" ht="15">
      <c r="A1" s="60"/>
      <c r="B1" s="60"/>
      <c r="C1" s="60"/>
      <c r="D1" s="60"/>
    </row>
    <row r="2" spans="1:4" ht="15.75">
      <c r="A2" s="48" t="s">
        <v>150</v>
      </c>
      <c r="B2" s="42"/>
      <c r="C2" s="42"/>
      <c r="D2" s="42"/>
    </row>
    <row r="3" spans="1:4" ht="15.75">
      <c r="A3" s="48"/>
      <c r="B3" s="42"/>
      <c r="C3" s="42"/>
      <c r="D3" s="42"/>
    </row>
    <row r="4" spans="1:4" ht="10.5" customHeight="1" hidden="1">
      <c r="A4" s="42"/>
      <c r="B4" s="42"/>
      <c r="C4" s="42"/>
      <c r="D4" s="42"/>
    </row>
    <row r="5" ht="12.75" hidden="1">
      <c r="A5" s="7"/>
    </row>
    <row r="6" spans="1:4" s="8" customFormat="1" ht="24.75" customHeight="1">
      <c r="A6" s="72" t="s">
        <v>158</v>
      </c>
      <c r="B6" s="72"/>
      <c r="C6" s="72"/>
      <c r="D6" s="72"/>
    </row>
    <row r="7" spans="1:4" s="8" customFormat="1" ht="24.75" customHeight="1">
      <c r="A7" s="72" t="s">
        <v>204</v>
      </c>
      <c r="B7" s="72"/>
      <c r="C7" s="72"/>
      <c r="D7" s="72"/>
    </row>
    <row r="8" spans="1:4" ht="12.75">
      <c r="A8" s="43"/>
      <c r="B8" s="43"/>
      <c r="C8" s="43"/>
      <c r="D8" s="43"/>
    </row>
    <row r="9" spans="1:4" s="8" customFormat="1" ht="12.75">
      <c r="A9" s="58" t="s">
        <v>157</v>
      </c>
      <c r="D9" s="13"/>
    </row>
    <row r="10" ht="13.5" customHeight="1" hidden="1">
      <c r="D10" s="2" t="s">
        <v>68</v>
      </c>
    </row>
    <row r="11" spans="2:4" ht="13.5" customHeight="1">
      <c r="B11" s="88" t="s">
        <v>161</v>
      </c>
      <c r="C11" s="89" t="s">
        <v>275</v>
      </c>
      <c r="D11" s="89"/>
    </row>
    <row r="12" spans="1:4" s="8" customFormat="1" ht="24">
      <c r="A12" s="15" t="s">
        <v>32</v>
      </c>
      <c r="B12" s="15"/>
      <c r="C12" s="15" t="s">
        <v>276</v>
      </c>
      <c r="D12" s="15" t="s">
        <v>277</v>
      </c>
    </row>
    <row r="13" spans="1:4" ht="12.75">
      <c r="A13" s="4" t="s">
        <v>33</v>
      </c>
      <c r="B13" s="23" t="s">
        <v>172</v>
      </c>
      <c r="C13" s="24">
        <v>360026</v>
      </c>
      <c r="D13" s="24">
        <v>369057</v>
      </c>
    </row>
    <row r="14" spans="1:4" ht="12.75">
      <c r="A14" s="4" t="s">
        <v>34</v>
      </c>
      <c r="B14" s="23" t="s">
        <v>173</v>
      </c>
      <c r="C14" s="24">
        <v>524</v>
      </c>
      <c r="D14" s="24">
        <v>87</v>
      </c>
    </row>
    <row r="15" spans="1:4" s="27" customFormat="1" ht="12.75">
      <c r="A15" s="25" t="s">
        <v>186</v>
      </c>
      <c r="B15" s="28"/>
      <c r="C15" s="52">
        <f>C13-C14</f>
        <v>359502</v>
      </c>
      <c r="D15" s="52">
        <f>D13-D14</f>
        <v>368970</v>
      </c>
    </row>
    <row r="16" spans="1:6" ht="12.75">
      <c r="A16" s="4" t="s">
        <v>35</v>
      </c>
      <c r="B16" s="23" t="s">
        <v>174</v>
      </c>
      <c r="C16" s="24">
        <v>113388</v>
      </c>
      <c r="D16" s="24">
        <v>97110</v>
      </c>
      <c r="F16" s="34"/>
    </row>
    <row r="17" spans="1:4" ht="12.75">
      <c r="A17" s="4" t="s">
        <v>36</v>
      </c>
      <c r="B17" s="23" t="s">
        <v>175</v>
      </c>
      <c r="C17" s="24">
        <v>18275</v>
      </c>
      <c r="D17" s="24">
        <v>16215</v>
      </c>
    </row>
    <row r="18" spans="1:4" ht="12.75">
      <c r="A18" s="4" t="s">
        <v>38</v>
      </c>
      <c r="B18" s="23" t="s">
        <v>176</v>
      </c>
      <c r="C18" s="24">
        <v>2583</v>
      </c>
      <c r="D18" s="24">
        <v>17365</v>
      </c>
    </row>
    <row r="19" spans="1:4" ht="12.75">
      <c r="A19" s="4" t="s">
        <v>37</v>
      </c>
      <c r="B19" s="23" t="s">
        <v>177</v>
      </c>
      <c r="C19" s="24">
        <v>78485</v>
      </c>
      <c r="D19" s="24">
        <v>23195</v>
      </c>
    </row>
    <row r="20" spans="1:6" s="27" customFormat="1" ht="12.75">
      <c r="A20" s="25" t="s">
        <v>187</v>
      </c>
      <c r="B20" s="28"/>
      <c r="C20" s="53">
        <f>C15-C16-C17-C19+C18</f>
        <v>151937</v>
      </c>
      <c r="D20" s="53">
        <f>D15-D16-D17-D19+D18</f>
        <v>249815</v>
      </c>
      <c r="F20" s="39"/>
    </row>
    <row r="21" spans="1:4" ht="12.75" hidden="1">
      <c r="A21" s="4" t="s">
        <v>39</v>
      </c>
      <c r="B21" s="23" t="s">
        <v>69</v>
      </c>
      <c r="C21" s="24">
        <v>0</v>
      </c>
      <c r="D21" s="24"/>
    </row>
    <row r="22" spans="1:4" ht="12.75">
      <c r="A22" s="4" t="s">
        <v>40</v>
      </c>
      <c r="B22" s="23" t="s">
        <v>178</v>
      </c>
      <c r="C22" s="24">
        <v>294952</v>
      </c>
      <c r="D22" s="24">
        <v>278171</v>
      </c>
    </row>
    <row r="23" spans="1:4" ht="25.5" hidden="1">
      <c r="A23" s="4" t="s">
        <v>41</v>
      </c>
      <c r="B23" s="23" t="s">
        <v>70</v>
      </c>
      <c r="C23" s="24"/>
      <c r="D23" s="24"/>
    </row>
    <row r="24" spans="1:4" ht="12.75" hidden="1">
      <c r="A24" s="4" t="s">
        <v>42</v>
      </c>
      <c r="B24" s="23" t="s">
        <v>71</v>
      </c>
      <c r="C24" s="24"/>
      <c r="D24" s="24"/>
    </row>
    <row r="25" spans="1:4" ht="12.75" hidden="1">
      <c r="A25" s="4" t="s">
        <v>43</v>
      </c>
      <c r="B25" s="23" t="s">
        <v>72</v>
      </c>
      <c r="C25" s="24"/>
      <c r="D25" s="24"/>
    </row>
    <row r="26" spans="1:4" s="27" customFormat="1" ht="12.75">
      <c r="A26" s="25" t="s">
        <v>188</v>
      </c>
      <c r="B26" s="26"/>
      <c r="C26" s="53">
        <f>C20+C21-C22+C23+C24-C25</f>
        <v>-143015</v>
      </c>
      <c r="D26" s="53">
        <f>D20+D21-D22+D23+D24-D25</f>
        <v>-28356</v>
      </c>
    </row>
    <row r="27" spans="1:4" ht="12.75" hidden="1">
      <c r="A27" s="4" t="s">
        <v>44</v>
      </c>
      <c r="B27" s="3">
        <v>101</v>
      </c>
      <c r="C27" s="24"/>
      <c r="D27" s="24"/>
    </row>
    <row r="28" spans="1:4" ht="25.5">
      <c r="A28" s="4" t="s">
        <v>45</v>
      </c>
      <c r="B28" s="3"/>
      <c r="C28" s="24">
        <f>C26-C27</f>
        <v>-143015</v>
      </c>
      <c r="D28" s="24">
        <f>D26-D27</f>
        <v>-28356</v>
      </c>
    </row>
    <row r="29" spans="1:4" ht="25.5" hidden="1">
      <c r="A29" s="4" t="s">
        <v>46</v>
      </c>
      <c r="B29" s="3">
        <v>201</v>
      </c>
      <c r="C29" s="24"/>
      <c r="D29" s="24"/>
    </row>
    <row r="30" spans="1:4" s="27" customFormat="1" ht="12.75">
      <c r="A30" s="25" t="s">
        <v>189</v>
      </c>
      <c r="B30" s="26"/>
      <c r="C30" s="53">
        <f>C28+C29</f>
        <v>-143015</v>
      </c>
      <c r="D30" s="53">
        <f>D28+D29</f>
        <v>-28356</v>
      </c>
    </row>
    <row r="31" spans="1:4" ht="12.75" hidden="1">
      <c r="A31" s="4" t="s">
        <v>47</v>
      </c>
      <c r="B31" s="3"/>
      <c r="C31" s="24"/>
      <c r="D31" s="24"/>
    </row>
    <row r="32" spans="1:4" ht="12.75" hidden="1">
      <c r="A32" s="4" t="s">
        <v>48</v>
      </c>
      <c r="B32" s="3"/>
      <c r="C32" s="24"/>
      <c r="D32" s="24"/>
    </row>
    <row r="33" spans="1:4" ht="12.75">
      <c r="A33" s="4" t="s">
        <v>190</v>
      </c>
      <c r="B33" s="3"/>
      <c r="C33" s="54">
        <f>C35+C36+C37+C38+C39+C40+C41+C42+C43+C44+C45</f>
        <v>0</v>
      </c>
      <c r="D33" s="54">
        <f>D35+D36+D37+D38+D39+D40+D41+D42+D43+D44+D45</f>
        <v>0</v>
      </c>
    </row>
    <row r="34" spans="1:4" ht="12.75" hidden="1">
      <c r="A34" s="4" t="s">
        <v>49</v>
      </c>
      <c r="B34" s="3"/>
      <c r="C34" s="24"/>
      <c r="D34" s="24"/>
    </row>
    <row r="35" spans="1:4" ht="12.75" hidden="1">
      <c r="A35" s="4" t="s">
        <v>50</v>
      </c>
      <c r="B35" s="3"/>
      <c r="C35" s="24"/>
      <c r="D35" s="24"/>
    </row>
    <row r="36" spans="1:4" ht="15" customHeight="1" hidden="1">
      <c r="A36" s="4" t="s">
        <v>51</v>
      </c>
      <c r="B36" s="3"/>
      <c r="C36" s="24"/>
      <c r="D36" s="24"/>
    </row>
    <row r="37" spans="1:4" ht="25.5" customHeight="1" hidden="1">
      <c r="A37" s="4" t="s">
        <v>52</v>
      </c>
      <c r="B37" s="3"/>
      <c r="C37" s="24"/>
      <c r="D37" s="24"/>
    </row>
    <row r="38" spans="1:4" ht="12.75" hidden="1">
      <c r="A38" s="4" t="s">
        <v>53</v>
      </c>
      <c r="B38" s="3"/>
      <c r="C38" s="24"/>
      <c r="D38" s="24"/>
    </row>
    <row r="39" spans="1:4" ht="25.5" hidden="1">
      <c r="A39" s="4" t="s">
        <v>54</v>
      </c>
      <c r="B39" s="3"/>
      <c r="C39" s="24"/>
      <c r="D39" s="24"/>
    </row>
    <row r="40" spans="1:4" ht="12.75" hidden="1">
      <c r="A40" s="4" t="s">
        <v>55</v>
      </c>
      <c r="B40" s="3"/>
      <c r="C40" s="24"/>
      <c r="D40" s="24"/>
    </row>
    <row r="41" spans="1:4" ht="12.75" hidden="1">
      <c r="A41" s="4" t="s">
        <v>56</v>
      </c>
      <c r="B41" s="3"/>
      <c r="C41" s="24"/>
      <c r="D41" s="24"/>
    </row>
    <row r="42" spans="1:4" ht="12.75" hidden="1">
      <c r="A42" s="4" t="s">
        <v>57</v>
      </c>
      <c r="B42" s="3"/>
      <c r="C42" s="24"/>
      <c r="D42" s="24"/>
    </row>
    <row r="43" spans="1:4" ht="12.75" hidden="1">
      <c r="A43" s="4" t="s">
        <v>58</v>
      </c>
      <c r="B43" s="3"/>
      <c r="C43" s="24"/>
      <c r="D43" s="24"/>
    </row>
    <row r="44" spans="1:4" ht="12.75" hidden="1">
      <c r="A44" s="4" t="s">
        <v>59</v>
      </c>
      <c r="B44" s="3"/>
      <c r="C44" s="24"/>
      <c r="D44" s="24"/>
    </row>
    <row r="45" spans="1:4" ht="12.75" hidden="1">
      <c r="A45" s="4" t="s">
        <v>60</v>
      </c>
      <c r="B45" s="3"/>
      <c r="C45" s="24"/>
      <c r="D45" s="24"/>
    </row>
    <row r="46" spans="1:5" s="27" customFormat="1" ht="12.75">
      <c r="A46" s="25" t="s">
        <v>191</v>
      </c>
      <c r="B46" s="26"/>
      <c r="C46" s="53">
        <f>C30+C33</f>
        <v>-143015</v>
      </c>
      <c r="D46" s="53">
        <f>D30+D33</f>
        <v>-28356</v>
      </c>
      <c r="E46" s="39"/>
    </row>
    <row r="47" spans="1:4" ht="12.75" hidden="1">
      <c r="A47" s="4" t="s">
        <v>61</v>
      </c>
      <c r="B47" s="3"/>
      <c r="C47" s="24"/>
      <c r="D47" s="24"/>
    </row>
    <row r="48" spans="1:4" ht="12.75" hidden="1">
      <c r="A48" s="4" t="s">
        <v>47</v>
      </c>
      <c r="B48" s="3"/>
      <c r="C48" s="24"/>
      <c r="D48" s="24"/>
    </row>
    <row r="49" spans="1:4" ht="12.75" hidden="1">
      <c r="A49" s="4" t="s">
        <v>62</v>
      </c>
      <c r="B49" s="3"/>
      <c r="C49" s="24"/>
      <c r="D49" s="24"/>
    </row>
    <row r="50" spans="1:4" ht="12.75">
      <c r="A50" s="4" t="s">
        <v>63</v>
      </c>
      <c r="B50" s="3">
        <v>28</v>
      </c>
      <c r="C50" s="38">
        <f>C53</f>
        <v>-1.43015</v>
      </c>
      <c r="D50" s="38">
        <f>D53</f>
        <v>-0.28356</v>
      </c>
    </row>
    <row r="51" spans="1:4" ht="12.75" hidden="1">
      <c r="A51" s="4" t="s">
        <v>49</v>
      </c>
      <c r="B51" s="3"/>
      <c r="C51" s="38"/>
      <c r="D51" s="38"/>
    </row>
    <row r="52" spans="1:4" ht="12.75" hidden="1">
      <c r="A52" s="4" t="s">
        <v>64</v>
      </c>
      <c r="B52" s="3"/>
      <c r="C52" s="38"/>
      <c r="D52" s="38"/>
    </row>
    <row r="53" spans="1:4" ht="12.75" hidden="1">
      <c r="A53" s="4" t="s">
        <v>65</v>
      </c>
      <c r="B53" s="3"/>
      <c r="C53" s="38">
        <f>C46/100000</f>
        <v>-1.43015</v>
      </c>
      <c r="D53" s="38">
        <f>D46/100000</f>
        <v>-0.28356</v>
      </c>
    </row>
    <row r="54" spans="1:4" ht="12.75" hidden="1">
      <c r="A54" s="4" t="s">
        <v>66</v>
      </c>
      <c r="B54" s="3"/>
      <c r="C54" s="24"/>
      <c r="D54" s="24"/>
    </row>
    <row r="55" spans="1:4" ht="12.75" hidden="1">
      <c r="A55" s="4" t="s">
        <v>67</v>
      </c>
      <c r="B55" s="3"/>
      <c r="C55" s="24"/>
      <c r="D55" s="24"/>
    </row>
    <row r="56" spans="1:4" ht="12.75" hidden="1">
      <c r="A56" s="4" t="s">
        <v>65</v>
      </c>
      <c r="B56" s="3"/>
      <c r="C56" s="24"/>
      <c r="D56" s="24"/>
    </row>
    <row r="57" spans="1:4" ht="12.75" hidden="1">
      <c r="A57" s="4" t="s">
        <v>66</v>
      </c>
      <c r="B57" s="3"/>
      <c r="C57" s="24"/>
      <c r="D57" s="24"/>
    </row>
    <row r="58" ht="12.75">
      <c r="A58" s="1"/>
    </row>
    <row r="59" ht="12.75">
      <c r="A59" s="1"/>
    </row>
    <row r="60" s="8" customFormat="1" ht="12">
      <c r="A60" s="12" t="s">
        <v>155</v>
      </c>
    </row>
    <row r="61" s="8" customFormat="1" ht="12">
      <c r="A61" s="11" t="s">
        <v>29</v>
      </c>
    </row>
    <row r="62" s="8" customFormat="1" ht="22.5" customHeight="1">
      <c r="A62" s="12" t="s">
        <v>154</v>
      </c>
    </row>
    <row r="63" s="8" customFormat="1" ht="12">
      <c r="A63" s="11" t="s">
        <v>30</v>
      </c>
    </row>
    <row r="64" s="8" customFormat="1" ht="12">
      <c r="A64" s="11"/>
    </row>
    <row r="65" s="8" customFormat="1" ht="12">
      <c r="A65" s="11" t="s">
        <v>31</v>
      </c>
    </row>
  </sheetData>
  <sheetProtection/>
  <mergeCells count="3">
    <mergeCell ref="A6:D6"/>
    <mergeCell ref="A7:D7"/>
    <mergeCell ref="C11:D11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4">
      <selection activeCell="A10" sqref="A10:D10"/>
    </sheetView>
  </sheetViews>
  <sheetFormatPr defaultColWidth="9.00390625" defaultRowHeight="12.75"/>
  <cols>
    <col min="1" max="1" width="57.00390625" style="0" customWidth="1"/>
    <col min="2" max="2" width="6.375" style="0" bestFit="1" customWidth="1"/>
    <col min="3" max="3" width="16.75390625" style="0" customWidth="1"/>
    <col min="4" max="4" width="16.00390625" style="0" customWidth="1"/>
    <col min="5" max="5" width="1.00390625" style="0" customWidth="1"/>
    <col min="6" max="6" width="6.75390625" style="0" customWidth="1"/>
    <col min="8" max="8" width="8.875" style="0" bestFit="1" customWidth="1"/>
  </cols>
  <sheetData>
    <row r="1" spans="1:4" ht="12.75">
      <c r="A1" s="1"/>
      <c r="D1" s="2"/>
    </row>
    <row r="2" spans="1:4" ht="15.75">
      <c r="A2" s="47" t="s">
        <v>150</v>
      </c>
      <c r="D2" s="2"/>
    </row>
    <row r="3" spans="1:4" ht="15.75">
      <c r="A3" s="47"/>
      <c r="D3" s="2"/>
    </row>
    <row r="4" spans="1:4" ht="12.75">
      <c r="A4" s="7"/>
      <c r="D4" s="2"/>
    </row>
    <row r="5" spans="1:4" s="8" customFormat="1" ht="24.75" customHeight="1">
      <c r="A5" s="72" t="s">
        <v>159</v>
      </c>
      <c r="B5" s="72"/>
      <c r="C5" s="72"/>
      <c r="D5" s="72"/>
    </row>
    <row r="6" spans="1:4" s="8" customFormat="1" ht="24.75" customHeight="1">
      <c r="A6" s="72" t="s">
        <v>205</v>
      </c>
      <c r="B6" s="72"/>
      <c r="C6" s="72"/>
      <c r="D6" s="72"/>
    </row>
    <row r="7" ht="12.75">
      <c r="A7" s="6"/>
    </row>
    <row r="8" s="8" customFormat="1" ht="12.75">
      <c r="A8" s="58" t="s">
        <v>157</v>
      </c>
    </row>
    <row r="9" spans="1:4" s="8" customFormat="1" ht="12.75">
      <c r="A9" s="58"/>
      <c r="B9" s="88" t="s">
        <v>161</v>
      </c>
      <c r="C9" s="89" t="s">
        <v>275</v>
      </c>
      <c r="D9" s="89"/>
    </row>
    <row r="10" spans="1:4" ht="41.25" customHeight="1">
      <c r="A10" s="26" t="s">
        <v>32</v>
      </c>
      <c r="B10" s="26"/>
      <c r="C10" s="15" t="s">
        <v>276</v>
      </c>
      <c r="D10" s="15" t="s">
        <v>277</v>
      </c>
    </row>
    <row r="11" spans="1:4" ht="12.75">
      <c r="A11" s="73" t="s">
        <v>73</v>
      </c>
      <c r="B11" s="73"/>
      <c r="C11" s="73"/>
      <c r="D11" s="73"/>
    </row>
    <row r="12" spans="1:4" s="27" customFormat="1" ht="12.75">
      <c r="A12" s="25" t="s">
        <v>192</v>
      </c>
      <c r="B12" s="28"/>
      <c r="C12" s="53">
        <f>SUM(C14:C19)</f>
        <v>529572</v>
      </c>
      <c r="D12" s="53">
        <f>SUM(D14:D19)</f>
        <v>395294</v>
      </c>
    </row>
    <row r="13" spans="1:4" ht="12.75">
      <c r="A13" s="4" t="s">
        <v>49</v>
      </c>
      <c r="B13" s="3"/>
      <c r="C13" s="24"/>
      <c r="D13" s="24"/>
    </row>
    <row r="14" spans="1:8" ht="12.75">
      <c r="A14" s="4" t="s">
        <v>74</v>
      </c>
      <c r="B14" s="23"/>
      <c r="C14" s="24">
        <v>29735</v>
      </c>
      <c r="D14" s="24">
        <v>21349</v>
      </c>
      <c r="H14" s="34"/>
    </row>
    <row r="15" spans="1:4" ht="12.75" hidden="1">
      <c r="A15" s="4" t="s">
        <v>75</v>
      </c>
      <c r="B15" s="23"/>
      <c r="C15" s="24"/>
      <c r="D15" s="24"/>
    </row>
    <row r="16" spans="1:4" ht="12.75">
      <c r="A16" s="4" t="s">
        <v>76</v>
      </c>
      <c r="B16" s="23"/>
      <c r="C16" s="24">
        <f>369837+130000</f>
        <v>499837</v>
      </c>
      <c r="D16" s="24">
        <v>373945</v>
      </c>
    </row>
    <row r="17" spans="1:4" ht="12.75" hidden="1">
      <c r="A17" s="4" t="s">
        <v>77</v>
      </c>
      <c r="B17" s="23"/>
      <c r="C17" s="24"/>
      <c r="D17" s="24"/>
    </row>
    <row r="18" spans="1:4" ht="12.75" hidden="1">
      <c r="A18" s="4" t="s">
        <v>78</v>
      </c>
      <c r="B18" s="23"/>
      <c r="C18" s="24"/>
      <c r="D18" s="24"/>
    </row>
    <row r="19" spans="1:4" ht="12.75" hidden="1">
      <c r="A19" s="4" t="s">
        <v>79</v>
      </c>
      <c r="B19" s="23"/>
      <c r="C19" s="24"/>
      <c r="D19" s="24"/>
    </row>
    <row r="20" spans="1:4" s="27" customFormat="1" ht="12.75">
      <c r="A20" s="25" t="s">
        <v>193</v>
      </c>
      <c r="B20" s="28"/>
      <c r="C20" s="53">
        <f>SUM(C22:C27)</f>
        <v>512683</v>
      </c>
      <c r="D20" s="53">
        <f>SUM(D22:D27)</f>
        <v>541183</v>
      </c>
    </row>
    <row r="21" spans="1:4" ht="12.75">
      <c r="A21" s="4" t="s">
        <v>49</v>
      </c>
      <c r="B21" s="23"/>
      <c r="C21" s="24"/>
      <c r="D21" s="24"/>
    </row>
    <row r="22" spans="1:5" ht="12.75">
      <c r="A22" s="4" t="s">
        <v>80</v>
      </c>
      <c r="B22" s="23"/>
      <c r="C22" s="24">
        <v>82589</v>
      </c>
      <c r="D22" s="24">
        <v>275069</v>
      </c>
      <c r="E22">
        <v>7</v>
      </c>
    </row>
    <row r="23" spans="1:4" ht="12.75">
      <c r="A23" s="4" t="s">
        <v>81</v>
      </c>
      <c r="B23" s="23"/>
      <c r="C23" s="24">
        <v>9716</v>
      </c>
      <c r="D23" s="24">
        <v>5552</v>
      </c>
    </row>
    <row r="24" spans="1:8" ht="12.75">
      <c r="A24" s="4" t="s">
        <v>82</v>
      </c>
      <c r="B24" s="23"/>
      <c r="C24" s="24">
        <v>1679</v>
      </c>
      <c r="D24" s="24">
        <v>1471</v>
      </c>
      <c r="H24" s="34"/>
    </row>
    <row r="25" spans="1:4" ht="12.75">
      <c r="A25" s="4" t="s">
        <v>83</v>
      </c>
      <c r="B25" s="23"/>
      <c r="C25" s="24">
        <v>369674</v>
      </c>
      <c r="D25" s="24">
        <v>233728</v>
      </c>
    </row>
    <row r="26" spans="1:5" ht="12.75">
      <c r="A26" s="4" t="s">
        <v>84</v>
      </c>
      <c r="B26" s="23"/>
      <c r="C26" s="24">
        <v>48989</v>
      </c>
      <c r="D26" s="24">
        <v>25135</v>
      </c>
      <c r="E26">
        <v>20</v>
      </c>
    </row>
    <row r="27" spans="1:5" ht="12.75">
      <c r="A27" s="4" t="s">
        <v>85</v>
      </c>
      <c r="B27" s="23"/>
      <c r="C27" s="24">
        <v>36</v>
      </c>
      <c r="D27" s="24">
        <v>228</v>
      </c>
      <c r="E27">
        <v>30</v>
      </c>
    </row>
    <row r="28" spans="1:4" s="27" customFormat="1" ht="12.75">
      <c r="A28" s="25" t="s">
        <v>194</v>
      </c>
      <c r="B28" s="28"/>
      <c r="C28" s="53">
        <f>C12-C20</f>
        <v>16889</v>
      </c>
      <c r="D28" s="53">
        <f>D12-D20</f>
        <v>-145889</v>
      </c>
    </row>
    <row r="29" spans="1:4" ht="12.75">
      <c r="A29" s="73" t="s">
        <v>86</v>
      </c>
      <c r="B29" s="73"/>
      <c r="C29" s="73"/>
      <c r="D29" s="73"/>
    </row>
    <row r="30" spans="1:4" s="27" customFormat="1" ht="12.75">
      <c r="A30" s="25" t="s">
        <v>195</v>
      </c>
      <c r="B30" s="28"/>
      <c r="C30" s="53">
        <f>SUM(C32:C42)</f>
        <v>0</v>
      </c>
      <c r="D30" s="53">
        <f>SUM(D32:D42)</f>
        <v>0</v>
      </c>
    </row>
    <row r="31" spans="1:4" ht="12.75" hidden="1">
      <c r="A31" s="4" t="s">
        <v>49</v>
      </c>
      <c r="B31" s="23"/>
      <c r="C31" s="24"/>
      <c r="D31" s="24"/>
    </row>
    <row r="32" spans="1:4" ht="12.75" hidden="1">
      <c r="A32" s="4" t="s">
        <v>87</v>
      </c>
      <c r="B32" s="23"/>
      <c r="C32" s="24">
        <v>0</v>
      </c>
      <c r="D32" s="24">
        <v>0</v>
      </c>
    </row>
    <row r="33" spans="1:4" ht="12.75" hidden="1">
      <c r="A33" s="4" t="s">
        <v>88</v>
      </c>
      <c r="B33" s="23"/>
      <c r="C33" s="24">
        <v>0</v>
      </c>
      <c r="D33" s="24">
        <v>0</v>
      </c>
    </row>
    <row r="34" spans="1:4" ht="12.75" hidden="1">
      <c r="A34" s="4" t="s">
        <v>89</v>
      </c>
      <c r="B34" s="23"/>
      <c r="C34" s="24"/>
      <c r="D34" s="24"/>
    </row>
    <row r="35" spans="1:4" ht="25.5" hidden="1">
      <c r="A35" s="4" t="s">
        <v>90</v>
      </c>
      <c r="B35" s="23"/>
      <c r="C35" s="24"/>
      <c r="D35" s="24"/>
    </row>
    <row r="36" spans="1:4" ht="12.75" hidden="1">
      <c r="A36" s="4" t="s">
        <v>91</v>
      </c>
      <c r="B36" s="23"/>
      <c r="C36" s="24"/>
      <c r="D36" s="24"/>
    </row>
    <row r="37" spans="1:4" ht="12.75" hidden="1">
      <c r="A37" s="4" t="s">
        <v>92</v>
      </c>
      <c r="B37" s="23"/>
      <c r="C37" s="24"/>
      <c r="D37" s="24"/>
    </row>
    <row r="38" spans="1:4" ht="12.75" hidden="1">
      <c r="A38" s="4" t="s">
        <v>93</v>
      </c>
      <c r="B38" s="23"/>
      <c r="C38" s="24"/>
      <c r="D38" s="24"/>
    </row>
    <row r="39" spans="1:4" ht="12.75" hidden="1">
      <c r="A39" s="4" t="s">
        <v>94</v>
      </c>
      <c r="B39" s="23"/>
      <c r="C39" s="24"/>
      <c r="D39" s="24"/>
    </row>
    <row r="40" spans="1:4" ht="12.75" hidden="1">
      <c r="A40" s="4" t="s">
        <v>95</v>
      </c>
      <c r="B40" s="23"/>
      <c r="C40" s="24"/>
      <c r="D40" s="24"/>
    </row>
    <row r="41" spans="1:4" ht="12.75" hidden="1">
      <c r="A41" s="4" t="s">
        <v>78</v>
      </c>
      <c r="B41" s="23"/>
      <c r="C41" s="24"/>
      <c r="D41" s="24"/>
    </row>
    <row r="42" spans="1:4" ht="12.75" hidden="1">
      <c r="A42" s="4" t="s">
        <v>79</v>
      </c>
      <c r="B42" s="23"/>
      <c r="C42" s="24"/>
      <c r="D42" s="24"/>
    </row>
    <row r="43" spans="1:4" s="27" customFormat="1" ht="12.75">
      <c r="A43" s="25" t="s">
        <v>193</v>
      </c>
      <c r="B43" s="28"/>
      <c r="C43" s="53">
        <f>SUM(C45:C55)</f>
        <v>0</v>
      </c>
      <c r="D43" s="53">
        <f>SUM(D45:D55)</f>
        <v>0</v>
      </c>
    </row>
    <row r="44" spans="1:4" ht="12.75" hidden="1">
      <c r="A44" s="4" t="s">
        <v>49</v>
      </c>
      <c r="B44" s="3"/>
      <c r="C44" s="24"/>
      <c r="D44" s="24"/>
    </row>
    <row r="45" spans="1:4" ht="12.75" hidden="1">
      <c r="A45" s="4" t="s">
        <v>96</v>
      </c>
      <c r="B45" s="23"/>
      <c r="C45" s="24"/>
      <c r="D45" s="24"/>
    </row>
    <row r="46" spans="1:4" ht="12.75" hidden="1">
      <c r="A46" s="4" t="s">
        <v>97</v>
      </c>
      <c r="B46" s="23"/>
      <c r="C46" s="24"/>
      <c r="D46" s="24"/>
    </row>
    <row r="47" spans="1:4" ht="12.75" hidden="1">
      <c r="A47" s="4" t="s">
        <v>98</v>
      </c>
      <c r="B47" s="23"/>
      <c r="C47" s="24"/>
      <c r="D47" s="24"/>
    </row>
    <row r="48" spans="1:4" ht="25.5" hidden="1">
      <c r="A48" s="4" t="s">
        <v>99</v>
      </c>
      <c r="B48" s="23"/>
      <c r="C48" s="24"/>
      <c r="D48" s="24" t="s">
        <v>153</v>
      </c>
    </row>
    <row r="49" spans="1:4" ht="12.75" hidden="1">
      <c r="A49" s="4" t="s">
        <v>100</v>
      </c>
      <c r="B49" s="23"/>
      <c r="C49" s="24">
        <v>0</v>
      </c>
      <c r="D49" s="24"/>
    </row>
    <row r="50" spans="1:4" ht="12.75" hidden="1">
      <c r="A50" s="4" t="s">
        <v>101</v>
      </c>
      <c r="B50" s="23"/>
      <c r="C50" s="24"/>
      <c r="D50" s="24"/>
    </row>
    <row r="51" spans="1:4" ht="12.75" hidden="1">
      <c r="A51" s="4" t="s">
        <v>102</v>
      </c>
      <c r="B51" s="23"/>
      <c r="C51" s="24"/>
      <c r="D51" s="24"/>
    </row>
    <row r="52" spans="1:4" ht="12.75" hidden="1">
      <c r="A52" s="4" t="s">
        <v>103</v>
      </c>
      <c r="B52" s="23"/>
      <c r="C52" s="24"/>
      <c r="D52" s="24"/>
    </row>
    <row r="53" spans="1:4" ht="12.75" hidden="1">
      <c r="A53" s="4" t="s">
        <v>94</v>
      </c>
      <c r="B53" s="23"/>
      <c r="C53" s="24"/>
      <c r="D53" s="24"/>
    </row>
    <row r="54" spans="1:4" ht="12.75" hidden="1">
      <c r="A54" s="4" t="s">
        <v>104</v>
      </c>
      <c r="B54" s="23"/>
      <c r="C54" s="24"/>
      <c r="D54" s="24"/>
    </row>
    <row r="55" spans="1:4" ht="12.75" hidden="1">
      <c r="A55" s="4" t="s">
        <v>85</v>
      </c>
      <c r="B55" s="23"/>
      <c r="C55" s="24"/>
      <c r="D55" s="24"/>
    </row>
    <row r="56" spans="1:4" s="27" customFormat="1" ht="25.5">
      <c r="A56" s="25" t="s">
        <v>196</v>
      </c>
      <c r="B56" s="28"/>
      <c r="C56" s="53">
        <f>C30-C43</f>
        <v>0</v>
      </c>
      <c r="D56" s="53">
        <f>D30-D43</f>
        <v>0</v>
      </c>
    </row>
    <row r="57" spans="1:4" ht="12.75">
      <c r="A57" s="73" t="s">
        <v>105</v>
      </c>
      <c r="B57" s="73"/>
      <c r="C57" s="73"/>
      <c r="D57" s="73"/>
    </row>
    <row r="58" spans="1:4" s="27" customFormat="1" ht="12.75">
      <c r="A58" s="25" t="s">
        <v>192</v>
      </c>
      <c r="B58" s="28"/>
      <c r="C58" s="53">
        <f>SUM(C60:C63)</f>
        <v>0</v>
      </c>
      <c r="D58" s="53">
        <f>SUM(D60:D63)</f>
        <v>0</v>
      </c>
    </row>
    <row r="59" spans="1:4" ht="12.75" hidden="1">
      <c r="A59" s="4" t="s">
        <v>49</v>
      </c>
      <c r="B59" s="23"/>
      <c r="C59" s="24"/>
      <c r="D59" s="24"/>
    </row>
    <row r="60" spans="1:4" ht="12.75" hidden="1">
      <c r="A60" s="4" t="s">
        <v>106</v>
      </c>
      <c r="B60" s="23"/>
      <c r="C60" s="24"/>
      <c r="D60" s="24"/>
    </row>
    <row r="61" spans="1:4" ht="12.75" hidden="1">
      <c r="A61" s="4" t="s">
        <v>107</v>
      </c>
      <c r="B61" s="23"/>
      <c r="C61" s="24"/>
      <c r="D61" s="24"/>
    </row>
    <row r="62" spans="1:4" ht="12.75" hidden="1">
      <c r="A62" s="4" t="s">
        <v>78</v>
      </c>
      <c r="B62" s="23"/>
      <c r="C62" s="24"/>
      <c r="D62" s="24"/>
    </row>
    <row r="63" spans="1:4" ht="12.75" hidden="1">
      <c r="A63" s="4" t="s">
        <v>79</v>
      </c>
      <c r="B63" s="23"/>
      <c r="C63" s="24"/>
      <c r="D63" s="24"/>
    </row>
    <row r="64" spans="1:4" s="27" customFormat="1" ht="12.75">
      <c r="A64" s="25" t="s">
        <v>197</v>
      </c>
      <c r="B64" s="28"/>
      <c r="C64" s="53">
        <f>SUM(C66:C70)</f>
        <v>61106</v>
      </c>
      <c r="D64" s="53">
        <f>SUM(D66:D70)</f>
        <v>61009</v>
      </c>
    </row>
    <row r="65" spans="1:4" ht="12.75">
      <c r="A65" s="4" t="s">
        <v>49</v>
      </c>
      <c r="B65" s="23"/>
      <c r="C65" s="24"/>
      <c r="D65" s="24"/>
    </row>
    <row r="66" spans="1:4" ht="12.75">
      <c r="A66" s="4" t="s">
        <v>108</v>
      </c>
      <c r="B66" s="23"/>
      <c r="C66" s="24">
        <v>61106</v>
      </c>
      <c r="D66" s="24">
        <v>61009</v>
      </c>
    </row>
    <row r="67" spans="1:4" ht="12.75" hidden="1">
      <c r="A67" s="4" t="s">
        <v>83</v>
      </c>
      <c r="B67" s="23"/>
      <c r="C67" s="24"/>
      <c r="D67" s="24"/>
    </row>
    <row r="68" spans="1:4" ht="12.75" hidden="1">
      <c r="A68" s="4" t="s">
        <v>109</v>
      </c>
      <c r="B68" s="23"/>
      <c r="C68" s="24"/>
      <c r="D68" s="24"/>
    </row>
    <row r="69" spans="1:4" ht="12.75" hidden="1">
      <c r="A69" s="4" t="s">
        <v>110</v>
      </c>
      <c r="B69" s="23"/>
      <c r="C69" s="24"/>
      <c r="D69" s="24"/>
    </row>
    <row r="70" spans="1:4" ht="12.75" hidden="1">
      <c r="A70" s="4" t="s">
        <v>111</v>
      </c>
      <c r="B70" s="23"/>
      <c r="C70" s="24"/>
      <c r="D70" s="24"/>
    </row>
    <row r="71" spans="1:4" s="27" customFormat="1" ht="12.75">
      <c r="A71" s="25" t="s">
        <v>198</v>
      </c>
      <c r="B71" s="28"/>
      <c r="C71" s="53">
        <f>C58-C64</f>
        <v>-61106</v>
      </c>
      <c r="D71" s="53">
        <f>D58-D64</f>
        <v>-61009</v>
      </c>
    </row>
    <row r="72" spans="1:4" ht="12.75">
      <c r="A72" s="4" t="s">
        <v>112</v>
      </c>
      <c r="B72" s="23"/>
      <c r="C72" s="24">
        <v>795</v>
      </c>
      <c r="D72" s="24">
        <v>-211</v>
      </c>
    </row>
    <row r="73" spans="1:4" s="27" customFormat="1" ht="12.75">
      <c r="A73" s="25" t="s">
        <v>199</v>
      </c>
      <c r="B73" s="28"/>
      <c r="C73" s="53">
        <f>C28+C56+C71+C72</f>
        <v>-43422</v>
      </c>
      <c r="D73" s="53">
        <f>D28+D56+D71+D72</f>
        <v>-207109</v>
      </c>
    </row>
    <row r="74" spans="1:6" ht="25.5">
      <c r="A74" s="4" t="s">
        <v>113</v>
      </c>
      <c r="B74" s="23" t="s">
        <v>162</v>
      </c>
      <c r="C74" s="24">
        <f>баланс!D10</f>
        <v>105377</v>
      </c>
      <c r="D74" s="24">
        <v>664711</v>
      </c>
      <c r="E74" s="34">
        <v>77</v>
      </c>
      <c r="F74" s="34"/>
    </row>
    <row r="75" spans="1:6" ht="12.75">
      <c r="A75" s="4" t="s">
        <v>114</v>
      </c>
      <c r="B75" s="23" t="s">
        <v>162</v>
      </c>
      <c r="C75" s="24">
        <f>C74+C73</f>
        <v>61955</v>
      </c>
      <c r="D75" s="24">
        <f>D74+D73</f>
        <v>457602</v>
      </c>
      <c r="F75" s="34"/>
    </row>
    <row r="76" spans="1:4" ht="12.75">
      <c r="A76" s="30"/>
      <c r="B76" s="31"/>
      <c r="C76" s="31"/>
      <c r="D76" s="31"/>
    </row>
    <row r="77" spans="1:4" ht="12.75">
      <c r="A77" s="30"/>
      <c r="B77" s="31"/>
      <c r="C77" s="57"/>
      <c r="D77" s="31"/>
    </row>
    <row r="78" spans="1:4" ht="12.75">
      <c r="A78" s="1"/>
      <c r="B78" s="31"/>
      <c r="C78" s="57"/>
      <c r="D78" s="31"/>
    </row>
    <row r="79" s="8" customFormat="1" ht="12">
      <c r="A79" s="12" t="s">
        <v>155</v>
      </c>
    </row>
    <row r="80" s="8" customFormat="1" ht="12">
      <c r="A80" s="11" t="s">
        <v>29</v>
      </c>
    </row>
    <row r="81" s="8" customFormat="1" ht="22.5" customHeight="1">
      <c r="A81" s="12" t="s">
        <v>154</v>
      </c>
    </row>
    <row r="82" s="8" customFormat="1" ht="12">
      <c r="A82" s="11" t="s">
        <v>30</v>
      </c>
    </row>
    <row r="83" s="8" customFormat="1" ht="12">
      <c r="A83" s="11"/>
    </row>
    <row r="84" s="8" customFormat="1" ht="12">
      <c r="A84" s="11" t="s">
        <v>31</v>
      </c>
    </row>
  </sheetData>
  <sheetProtection/>
  <mergeCells count="6">
    <mergeCell ref="A57:D57"/>
    <mergeCell ref="A5:D5"/>
    <mergeCell ref="A6:D6"/>
    <mergeCell ref="A11:D11"/>
    <mergeCell ref="A29:D29"/>
    <mergeCell ref="C9:D9"/>
  </mergeCells>
  <printOptions/>
  <pageMargins left="0.35433070866141736" right="0.43307086614173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7">
      <pane xSplit="1" ySplit="10" topLeftCell="B17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48" sqref="A48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  <col min="10" max="10" width="9.75390625" style="0" bestFit="1" customWidth="1"/>
  </cols>
  <sheetData>
    <row r="1" ht="12.75">
      <c r="I1" s="2"/>
    </row>
    <row r="2" spans="8:9" ht="12.75">
      <c r="H2" s="5"/>
      <c r="I2" s="36"/>
    </row>
    <row r="3" ht="12.75">
      <c r="I3" s="2"/>
    </row>
    <row r="4" ht="12.75">
      <c r="I4" s="2"/>
    </row>
    <row r="5" ht="12.75">
      <c r="I5" s="2"/>
    </row>
    <row r="7" spans="1:9" ht="12.75">
      <c r="A7" s="61"/>
      <c r="B7" s="61"/>
      <c r="C7" s="61"/>
      <c r="D7" s="61"/>
      <c r="E7" s="61"/>
      <c r="F7" s="61"/>
      <c r="G7" s="61"/>
      <c r="H7" s="61"/>
      <c r="I7" s="61"/>
    </row>
    <row r="8" ht="15.75">
      <c r="A8" s="47" t="s">
        <v>150</v>
      </c>
    </row>
    <row r="9" ht="12.75">
      <c r="A9" s="1"/>
    </row>
    <row r="10" spans="1:9" s="8" customFormat="1" ht="24.75" customHeight="1">
      <c r="A10" s="72" t="s">
        <v>160</v>
      </c>
      <c r="B10" s="72"/>
      <c r="C10" s="72"/>
      <c r="D10" s="72"/>
      <c r="E10" s="72"/>
      <c r="F10" s="72"/>
      <c r="G10" s="72"/>
      <c r="H10" s="72"/>
      <c r="I10" s="72"/>
    </row>
    <row r="11" spans="1:4" s="8" customFormat="1" ht="24.75" customHeight="1" hidden="1">
      <c r="A11" s="72"/>
      <c r="B11" s="72"/>
      <c r="C11" s="72"/>
      <c r="D11" s="72"/>
    </row>
    <row r="12" spans="1:9" s="8" customFormat="1" ht="24.75" customHeight="1">
      <c r="A12" s="72" t="s">
        <v>208</v>
      </c>
      <c r="B12" s="72"/>
      <c r="C12" s="72"/>
      <c r="D12" s="72"/>
      <c r="E12" s="72"/>
      <c r="F12" s="72"/>
      <c r="G12" s="72"/>
      <c r="H12" s="72"/>
      <c r="I12" s="72"/>
    </row>
    <row r="13" spans="1:9" s="8" customFormat="1" ht="24.75" customHeight="1">
      <c r="A13" s="59"/>
      <c r="B13" s="59"/>
      <c r="C13" s="59"/>
      <c r="D13" s="59"/>
      <c r="E13" s="59"/>
      <c r="F13" s="59"/>
      <c r="G13" s="59"/>
      <c r="H13" s="59"/>
      <c r="I13" s="59"/>
    </row>
    <row r="14" spans="1:4" s="8" customFormat="1" ht="12.75">
      <c r="A14" s="58" t="s">
        <v>157</v>
      </c>
      <c r="D14" s="13"/>
    </row>
    <row r="15" spans="1:9" ht="12.75">
      <c r="A15" s="74" t="s">
        <v>115</v>
      </c>
      <c r="B15" s="74" t="s">
        <v>1</v>
      </c>
      <c r="C15" s="74" t="s">
        <v>116</v>
      </c>
      <c r="D15" s="74"/>
      <c r="E15" s="74"/>
      <c r="F15" s="74"/>
      <c r="G15" s="74"/>
      <c r="H15" s="74" t="s">
        <v>28</v>
      </c>
      <c r="I15" s="74" t="s">
        <v>117</v>
      </c>
    </row>
    <row r="16" spans="1:9" ht="89.25">
      <c r="A16" s="74"/>
      <c r="B16" s="74"/>
      <c r="C16" s="35" t="s">
        <v>23</v>
      </c>
      <c r="D16" s="35" t="s">
        <v>24</v>
      </c>
      <c r="E16" s="35" t="s">
        <v>25</v>
      </c>
      <c r="F16" s="35" t="s">
        <v>26</v>
      </c>
      <c r="G16" s="35" t="s">
        <v>118</v>
      </c>
      <c r="H16" s="74"/>
      <c r="I16" s="74"/>
    </row>
    <row r="17" spans="1:9" s="27" customFormat="1" ht="12.75">
      <c r="A17" s="25" t="s">
        <v>179</v>
      </c>
      <c r="B17" s="28"/>
      <c r="C17" s="32">
        <v>1000000</v>
      </c>
      <c r="D17" s="32">
        <v>0</v>
      </c>
      <c r="E17" s="32">
        <v>0</v>
      </c>
      <c r="F17" s="32">
        <v>0</v>
      </c>
      <c r="G17" s="32">
        <v>-6746913</v>
      </c>
      <c r="H17" s="32">
        <v>0</v>
      </c>
      <c r="I17" s="55">
        <f>C17+G17</f>
        <v>-5746913</v>
      </c>
    </row>
    <row r="18" spans="1:9" ht="12.75" hidden="1">
      <c r="A18" s="4" t="s">
        <v>119</v>
      </c>
      <c r="B18" s="23"/>
      <c r="C18" s="33"/>
      <c r="D18" s="33"/>
      <c r="E18" s="33"/>
      <c r="F18" s="33"/>
      <c r="G18" s="33"/>
      <c r="H18" s="33"/>
      <c r="I18" s="33"/>
    </row>
    <row r="19" spans="1:9" s="27" customFormat="1" ht="12.75" hidden="1">
      <c r="A19" s="25" t="s">
        <v>120</v>
      </c>
      <c r="B19" s="26"/>
      <c r="C19" s="55">
        <v>1000000</v>
      </c>
      <c r="D19" s="55">
        <f aca="true" t="shared" si="0" ref="D19:I19">D17+D18</f>
        <v>0</v>
      </c>
      <c r="E19" s="55">
        <f t="shared" si="0"/>
        <v>0</v>
      </c>
      <c r="F19" s="55">
        <f t="shared" si="0"/>
        <v>0</v>
      </c>
      <c r="G19" s="55">
        <f t="shared" si="0"/>
        <v>-6746913</v>
      </c>
      <c r="H19" s="55">
        <f t="shared" si="0"/>
        <v>0</v>
      </c>
      <c r="I19" s="55">
        <f t="shared" si="0"/>
        <v>-5746913</v>
      </c>
    </row>
    <row r="20" spans="1:9" s="27" customFormat="1" ht="25.5" hidden="1">
      <c r="A20" s="25" t="s">
        <v>121</v>
      </c>
      <c r="B20" s="26"/>
      <c r="C20" s="55">
        <f aca="true" t="shared" si="1" ref="C20:H20">C21+C22</f>
        <v>0</v>
      </c>
      <c r="D20" s="55">
        <f t="shared" si="1"/>
        <v>0</v>
      </c>
      <c r="E20" s="55">
        <f t="shared" si="1"/>
        <v>0</v>
      </c>
      <c r="F20" s="55">
        <f t="shared" si="1"/>
        <v>0</v>
      </c>
      <c r="G20" s="55">
        <f>G21</f>
        <v>71650</v>
      </c>
      <c r="H20" s="55">
        <f t="shared" si="1"/>
        <v>0</v>
      </c>
      <c r="I20" s="55">
        <f>SUM(C20:H20)</f>
        <v>71650</v>
      </c>
    </row>
    <row r="21" spans="1:9" ht="12.75">
      <c r="A21" s="4" t="s">
        <v>122</v>
      </c>
      <c r="B21" s="3"/>
      <c r="C21" s="33"/>
      <c r="D21" s="33"/>
      <c r="E21" s="33"/>
      <c r="F21" s="33"/>
      <c r="G21" s="33">
        <v>71650</v>
      </c>
      <c r="H21" s="33"/>
      <c r="I21" s="32">
        <f aca="true" t="shared" si="2" ref="I21:I79">SUM(C21:H21)</f>
        <v>71650</v>
      </c>
    </row>
    <row r="22" spans="1:9" s="37" customFormat="1" ht="25.5" hidden="1">
      <c r="A22" s="4" t="s">
        <v>123</v>
      </c>
      <c r="B22" s="3"/>
      <c r="C22" s="56">
        <f aca="true" t="shared" si="3" ref="C22:H22">SUM(C24:C32)</f>
        <v>0</v>
      </c>
      <c r="D22" s="56">
        <f t="shared" si="3"/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2"/>
        <v>0</v>
      </c>
    </row>
    <row r="23" spans="1:9" ht="12.75" hidden="1">
      <c r="A23" s="4" t="s">
        <v>49</v>
      </c>
      <c r="B23" s="3"/>
      <c r="C23" s="33"/>
      <c r="D23" s="33"/>
      <c r="E23" s="33"/>
      <c r="F23" s="33"/>
      <c r="G23" s="33"/>
      <c r="H23" s="33"/>
      <c r="I23" s="32"/>
    </row>
    <row r="24" spans="1:9" ht="25.5" hidden="1">
      <c r="A24" s="4" t="s">
        <v>124</v>
      </c>
      <c r="B24" s="3"/>
      <c r="C24" s="33"/>
      <c r="D24" s="33"/>
      <c r="E24" s="33"/>
      <c r="F24" s="33"/>
      <c r="G24" s="33"/>
      <c r="H24" s="33"/>
      <c r="I24" s="55">
        <f t="shared" si="2"/>
        <v>0</v>
      </c>
    </row>
    <row r="25" spans="1:9" ht="25.5" hidden="1">
      <c r="A25" s="4" t="s">
        <v>125</v>
      </c>
      <c r="B25" s="3"/>
      <c r="C25" s="33"/>
      <c r="D25" s="33"/>
      <c r="E25" s="33"/>
      <c r="F25" s="33"/>
      <c r="G25" s="33"/>
      <c r="H25" s="33"/>
      <c r="I25" s="55">
        <f t="shared" si="2"/>
        <v>0</v>
      </c>
    </row>
    <row r="26" spans="1:9" ht="38.25" hidden="1">
      <c r="A26" s="4" t="s">
        <v>126</v>
      </c>
      <c r="B26" s="3"/>
      <c r="C26" s="33"/>
      <c r="D26" s="33"/>
      <c r="E26" s="33"/>
      <c r="F26" s="33"/>
      <c r="G26" s="33"/>
      <c r="H26" s="33"/>
      <c r="I26" s="55">
        <f t="shared" si="2"/>
        <v>0</v>
      </c>
    </row>
    <row r="27" spans="1:9" ht="51" hidden="1">
      <c r="A27" s="4" t="s">
        <v>52</v>
      </c>
      <c r="B27" s="3"/>
      <c r="C27" s="33"/>
      <c r="D27" s="33"/>
      <c r="E27" s="33"/>
      <c r="F27" s="33"/>
      <c r="G27" s="33"/>
      <c r="H27" s="33"/>
      <c r="I27" s="55">
        <f t="shared" si="2"/>
        <v>0</v>
      </c>
    </row>
    <row r="28" spans="1:9" ht="25.5" hidden="1">
      <c r="A28" s="4" t="s">
        <v>53</v>
      </c>
      <c r="B28" s="3"/>
      <c r="C28" s="33"/>
      <c r="D28" s="33"/>
      <c r="E28" s="33"/>
      <c r="F28" s="33"/>
      <c r="G28" s="33"/>
      <c r="H28" s="33"/>
      <c r="I28" s="55">
        <f t="shared" si="2"/>
        <v>0</v>
      </c>
    </row>
    <row r="29" spans="1:9" ht="25.5" hidden="1">
      <c r="A29" s="4" t="s">
        <v>54</v>
      </c>
      <c r="B29" s="3"/>
      <c r="C29" s="33"/>
      <c r="D29" s="33"/>
      <c r="E29" s="33"/>
      <c r="F29" s="33"/>
      <c r="G29" s="33"/>
      <c r="H29" s="33"/>
      <c r="I29" s="55">
        <f t="shared" si="2"/>
        <v>0</v>
      </c>
    </row>
    <row r="30" spans="1:9" ht="25.5" hidden="1">
      <c r="A30" s="4" t="s">
        <v>127</v>
      </c>
      <c r="B30" s="3"/>
      <c r="C30" s="33"/>
      <c r="D30" s="33"/>
      <c r="E30" s="33"/>
      <c r="F30" s="33"/>
      <c r="G30" s="33"/>
      <c r="H30" s="33"/>
      <c r="I30" s="55">
        <f t="shared" si="2"/>
        <v>0</v>
      </c>
    </row>
    <row r="31" spans="1:9" ht="25.5" hidden="1">
      <c r="A31" s="4" t="s">
        <v>56</v>
      </c>
      <c r="B31" s="3"/>
      <c r="C31" s="33"/>
      <c r="D31" s="33"/>
      <c r="E31" s="33"/>
      <c r="F31" s="33"/>
      <c r="G31" s="33"/>
      <c r="H31" s="33"/>
      <c r="I31" s="55">
        <f t="shared" si="2"/>
        <v>0</v>
      </c>
    </row>
    <row r="32" spans="1:9" ht="25.5" hidden="1">
      <c r="A32" s="4" t="s">
        <v>57</v>
      </c>
      <c r="B32" s="3"/>
      <c r="C32" s="33"/>
      <c r="D32" s="33"/>
      <c r="E32" s="33"/>
      <c r="F32" s="33"/>
      <c r="G32" s="33"/>
      <c r="H32" s="33"/>
      <c r="I32" s="55">
        <f t="shared" si="2"/>
        <v>0</v>
      </c>
    </row>
    <row r="33" spans="1:9" s="27" customFormat="1" ht="25.5" hidden="1">
      <c r="A33" s="25" t="s">
        <v>128</v>
      </c>
      <c r="B33" s="26"/>
      <c r="C33" s="55">
        <f aca="true" t="shared" si="4" ref="C33:H33">SUM(C40:C47)+C35</f>
        <v>0</v>
      </c>
      <c r="D33" s="55">
        <f t="shared" si="4"/>
        <v>0</v>
      </c>
      <c r="E33" s="55">
        <f t="shared" si="4"/>
        <v>0</v>
      </c>
      <c r="F33" s="55">
        <f t="shared" si="4"/>
        <v>0</v>
      </c>
      <c r="G33" s="55">
        <f t="shared" si="4"/>
        <v>0</v>
      </c>
      <c r="H33" s="55">
        <f t="shared" si="4"/>
        <v>0</v>
      </c>
      <c r="I33" s="55">
        <f t="shared" si="2"/>
        <v>0</v>
      </c>
    </row>
    <row r="34" spans="1:9" ht="12.75" hidden="1">
      <c r="A34" s="4" t="s">
        <v>49</v>
      </c>
      <c r="B34" s="3"/>
      <c r="C34" s="33"/>
      <c r="D34" s="33"/>
      <c r="E34" s="33"/>
      <c r="F34" s="33"/>
      <c r="G34" s="33"/>
      <c r="H34" s="33"/>
      <c r="I34" s="32"/>
    </row>
    <row r="35" spans="1:9" ht="12.75" hidden="1">
      <c r="A35" s="4" t="s">
        <v>129</v>
      </c>
      <c r="B35" s="3"/>
      <c r="C35" s="33"/>
      <c r="D35" s="33"/>
      <c r="E35" s="33"/>
      <c r="F35" s="33"/>
      <c r="G35" s="33"/>
      <c r="H35" s="33"/>
      <c r="I35" s="32"/>
    </row>
    <row r="36" spans="1:9" ht="12.75" hidden="1">
      <c r="A36" s="4" t="s">
        <v>49</v>
      </c>
      <c r="B36" s="3"/>
      <c r="C36" s="33"/>
      <c r="D36" s="33"/>
      <c r="E36" s="33"/>
      <c r="F36" s="33"/>
      <c r="G36" s="33"/>
      <c r="H36" s="33"/>
      <c r="I36" s="32"/>
    </row>
    <row r="37" spans="1:9" ht="12.75" hidden="1">
      <c r="A37" s="4" t="s">
        <v>130</v>
      </c>
      <c r="B37" s="3"/>
      <c r="C37" s="33"/>
      <c r="D37" s="33"/>
      <c r="E37" s="33"/>
      <c r="F37" s="33"/>
      <c r="G37" s="33"/>
      <c r="H37" s="33"/>
      <c r="I37" s="32"/>
    </row>
    <row r="38" spans="1:9" ht="25.5" hidden="1">
      <c r="A38" s="4" t="s">
        <v>131</v>
      </c>
      <c r="B38" s="3"/>
      <c r="C38" s="33"/>
      <c r="D38" s="33"/>
      <c r="E38" s="33"/>
      <c r="F38" s="33"/>
      <c r="G38" s="33"/>
      <c r="H38" s="33"/>
      <c r="I38" s="32"/>
    </row>
    <row r="39" spans="1:9" ht="25.5" hidden="1">
      <c r="A39" s="4" t="s">
        <v>132</v>
      </c>
      <c r="B39" s="3"/>
      <c r="C39" s="33"/>
      <c r="D39" s="33"/>
      <c r="E39" s="33"/>
      <c r="F39" s="33"/>
      <c r="G39" s="33"/>
      <c r="H39" s="33"/>
      <c r="I39" s="32"/>
    </row>
    <row r="40" spans="1:9" ht="12.75" hidden="1">
      <c r="A40" s="4" t="s">
        <v>133</v>
      </c>
      <c r="B40" s="3"/>
      <c r="C40" s="33"/>
      <c r="D40" s="33"/>
      <c r="E40" s="33"/>
      <c r="F40" s="33"/>
      <c r="G40" s="33"/>
      <c r="H40" s="33"/>
      <c r="I40" s="55">
        <f t="shared" si="2"/>
        <v>0</v>
      </c>
    </row>
    <row r="41" spans="1:9" ht="25.5" hidden="1">
      <c r="A41" s="4" t="s">
        <v>134</v>
      </c>
      <c r="B41" s="3"/>
      <c r="C41" s="33"/>
      <c r="D41" s="33"/>
      <c r="E41" s="33"/>
      <c r="F41" s="33"/>
      <c r="G41" s="33"/>
      <c r="H41" s="33"/>
      <c r="I41" s="55">
        <f t="shared" si="2"/>
        <v>0</v>
      </c>
    </row>
    <row r="42" spans="1:9" ht="25.5" hidden="1">
      <c r="A42" s="4" t="s">
        <v>135</v>
      </c>
      <c r="B42" s="3"/>
      <c r="C42" s="33"/>
      <c r="D42" s="33"/>
      <c r="E42" s="33"/>
      <c r="F42" s="33"/>
      <c r="G42" s="33"/>
      <c r="H42" s="33"/>
      <c r="I42" s="32"/>
    </row>
    <row r="43" spans="1:9" ht="25.5" hidden="1">
      <c r="A43" s="4" t="s">
        <v>136</v>
      </c>
      <c r="B43" s="3"/>
      <c r="C43" s="33"/>
      <c r="D43" s="33"/>
      <c r="E43" s="33"/>
      <c r="F43" s="33"/>
      <c r="G43" s="33"/>
      <c r="H43" s="33"/>
      <c r="I43" s="32"/>
    </row>
    <row r="44" spans="1:9" ht="12.75" hidden="1">
      <c r="A44" s="4" t="s">
        <v>137</v>
      </c>
      <c r="B44" s="3"/>
      <c r="C44" s="33"/>
      <c r="D44" s="33"/>
      <c r="E44" s="33"/>
      <c r="F44" s="33"/>
      <c r="G44" s="33"/>
      <c r="H44" s="33"/>
      <c r="I44" s="55">
        <f t="shared" si="2"/>
        <v>0</v>
      </c>
    </row>
    <row r="45" spans="1:9" ht="12.75" hidden="1">
      <c r="A45" s="4" t="s">
        <v>138</v>
      </c>
      <c r="B45" s="3"/>
      <c r="C45" s="33"/>
      <c r="D45" s="33"/>
      <c r="E45" s="33"/>
      <c r="F45" s="33"/>
      <c r="G45" s="33"/>
      <c r="H45" s="33"/>
      <c r="I45" s="32"/>
    </row>
    <row r="46" spans="1:9" ht="12.75" hidden="1">
      <c r="A46" s="4" t="s">
        <v>139</v>
      </c>
      <c r="B46" s="3"/>
      <c r="C46" s="33"/>
      <c r="D46" s="33"/>
      <c r="E46" s="33"/>
      <c r="F46" s="33"/>
      <c r="G46" s="33"/>
      <c r="H46" s="33"/>
      <c r="I46" s="32"/>
    </row>
    <row r="47" spans="1:9" ht="8.25" customHeight="1" hidden="1">
      <c r="A47" s="4" t="s">
        <v>140</v>
      </c>
      <c r="B47" s="3"/>
      <c r="C47" s="33"/>
      <c r="D47" s="33"/>
      <c r="E47" s="33"/>
      <c r="F47" s="33"/>
      <c r="G47" s="33"/>
      <c r="H47" s="33"/>
      <c r="I47" s="32"/>
    </row>
    <row r="48" spans="1:10" s="27" customFormat="1" ht="12.75">
      <c r="A48" s="25" t="s">
        <v>206</v>
      </c>
      <c r="B48" s="26"/>
      <c r="C48" s="55">
        <v>1000000</v>
      </c>
      <c r="D48" s="55">
        <f>D19+D20+D33</f>
        <v>0</v>
      </c>
      <c r="E48" s="55">
        <f>E19+E20+E33</f>
        <v>0</v>
      </c>
      <c r="F48" s="55">
        <f>F19+F20+F33</f>
        <v>0</v>
      </c>
      <c r="G48" s="55">
        <f>G50</f>
        <v>-6675263</v>
      </c>
      <c r="H48" s="55">
        <f>H19+H20+H33</f>
        <v>0</v>
      </c>
      <c r="I48" s="55">
        <f>SUM(C48:H48)</f>
        <v>-5675263</v>
      </c>
      <c r="J48" s="39"/>
    </row>
    <row r="49" spans="1:10" ht="12.75" hidden="1">
      <c r="A49" s="4" t="s">
        <v>119</v>
      </c>
      <c r="B49" s="3"/>
      <c r="C49" s="33"/>
      <c r="D49" s="33"/>
      <c r="E49" s="33"/>
      <c r="F49" s="33"/>
      <c r="G49" s="33"/>
      <c r="H49" s="33"/>
      <c r="I49" s="32">
        <f t="shared" si="2"/>
        <v>0</v>
      </c>
      <c r="J49" s="34"/>
    </row>
    <row r="50" spans="1:10" ht="12.75" hidden="1">
      <c r="A50" s="4" t="s">
        <v>141</v>
      </c>
      <c r="B50" s="3"/>
      <c r="C50" s="56">
        <v>1000000</v>
      </c>
      <c r="D50" s="56">
        <f>D48+D49</f>
        <v>0</v>
      </c>
      <c r="E50" s="56">
        <f>E48+E49</f>
        <v>0</v>
      </c>
      <c r="F50" s="56">
        <f>F48+F49</f>
        <v>0</v>
      </c>
      <c r="G50" s="56">
        <f>G19+G20</f>
        <v>-6675263</v>
      </c>
      <c r="H50" s="56">
        <f>H48+H49</f>
        <v>0</v>
      </c>
      <c r="I50" s="55">
        <f t="shared" si="2"/>
        <v>-5675263</v>
      </c>
      <c r="J50" s="34"/>
    </row>
    <row r="51" spans="1:9" s="27" customFormat="1" ht="25.5" hidden="1">
      <c r="A51" s="25" t="s">
        <v>142</v>
      </c>
      <c r="B51" s="26"/>
      <c r="C51" s="55">
        <f aca="true" t="shared" si="5" ref="C51:H51">C52+C53</f>
        <v>0</v>
      </c>
      <c r="D51" s="55">
        <f t="shared" si="5"/>
        <v>0</v>
      </c>
      <c r="E51" s="55">
        <f t="shared" si="5"/>
        <v>0</v>
      </c>
      <c r="F51" s="55">
        <f t="shared" si="5"/>
        <v>0</v>
      </c>
      <c r="G51" s="55">
        <f>G52</f>
        <v>-143015</v>
      </c>
      <c r="H51" s="55">
        <f t="shared" si="5"/>
        <v>0</v>
      </c>
      <c r="I51" s="55">
        <f>SUM(C51:H51)</f>
        <v>-143015</v>
      </c>
    </row>
    <row r="52" spans="1:9" ht="12.75">
      <c r="A52" s="4" t="s">
        <v>148</v>
      </c>
      <c r="B52" s="3"/>
      <c r="C52" s="33"/>
      <c r="D52" s="33"/>
      <c r="E52" s="33"/>
      <c r="F52" s="33"/>
      <c r="G52" s="33">
        <f>ОПиУ!C46</f>
        <v>-143015</v>
      </c>
      <c r="H52" s="33"/>
      <c r="I52" s="32">
        <f t="shared" si="2"/>
        <v>-143015</v>
      </c>
    </row>
    <row r="53" spans="1:9" ht="25.5" hidden="1">
      <c r="A53" s="4" t="s">
        <v>143</v>
      </c>
      <c r="B53" s="3"/>
      <c r="C53" s="56">
        <f aca="true" t="shared" si="6" ref="C53:H53">SUM(C55:C63)</f>
        <v>0</v>
      </c>
      <c r="D53" s="56">
        <f t="shared" si="6"/>
        <v>0</v>
      </c>
      <c r="E53" s="56">
        <f t="shared" si="6"/>
        <v>0</v>
      </c>
      <c r="F53" s="56">
        <f t="shared" si="6"/>
        <v>0</v>
      </c>
      <c r="G53" s="56">
        <f t="shared" si="6"/>
        <v>0</v>
      </c>
      <c r="H53" s="56">
        <f t="shared" si="6"/>
        <v>0</v>
      </c>
      <c r="I53" s="55">
        <f t="shared" si="2"/>
        <v>0</v>
      </c>
    </row>
    <row r="54" spans="1:9" ht="12.75" hidden="1">
      <c r="A54" s="4" t="s">
        <v>49</v>
      </c>
      <c r="B54" s="3"/>
      <c r="C54" s="33"/>
      <c r="D54" s="33"/>
      <c r="E54" s="33"/>
      <c r="F54" s="33"/>
      <c r="G54" s="33"/>
      <c r="H54" s="33"/>
      <c r="I54" s="55">
        <f t="shared" si="2"/>
        <v>0</v>
      </c>
    </row>
    <row r="55" spans="1:9" ht="25.5" hidden="1">
      <c r="A55" s="4" t="s">
        <v>124</v>
      </c>
      <c r="B55" s="3"/>
      <c r="C55" s="33"/>
      <c r="D55" s="33"/>
      <c r="E55" s="33"/>
      <c r="F55" s="33"/>
      <c r="G55" s="33"/>
      <c r="H55" s="33"/>
      <c r="I55" s="55">
        <f t="shared" si="2"/>
        <v>0</v>
      </c>
    </row>
    <row r="56" spans="1:9" ht="25.5" hidden="1">
      <c r="A56" s="4" t="s">
        <v>125</v>
      </c>
      <c r="B56" s="3"/>
      <c r="C56" s="33"/>
      <c r="D56" s="33"/>
      <c r="E56" s="33"/>
      <c r="F56" s="33"/>
      <c r="G56" s="33"/>
      <c r="H56" s="33"/>
      <c r="I56" s="55">
        <f t="shared" si="2"/>
        <v>0</v>
      </c>
    </row>
    <row r="57" spans="1:9" ht="38.25" hidden="1">
      <c r="A57" s="4" t="s">
        <v>126</v>
      </c>
      <c r="B57" s="3"/>
      <c r="C57" s="33"/>
      <c r="D57" s="33"/>
      <c r="E57" s="33"/>
      <c r="F57" s="33"/>
      <c r="G57" s="33"/>
      <c r="H57" s="33"/>
      <c r="I57" s="55">
        <f t="shared" si="2"/>
        <v>0</v>
      </c>
    </row>
    <row r="58" spans="1:9" ht="51" hidden="1">
      <c r="A58" s="4" t="s">
        <v>52</v>
      </c>
      <c r="B58" s="3"/>
      <c r="C58" s="33"/>
      <c r="D58" s="33"/>
      <c r="E58" s="33"/>
      <c r="F58" s="33"/>
      <c r="G58" s="33"/>
      <c r="H58" s="33"/>
      <c r="I58" s="55">
        <f t="shared" si="2"/>
        <v>0</v>
      </c>
    </row>
    <row r="59" spans="1:9" ht="25.5" hidden="1">
      <c r="A59" s="4" t="s">
        <v>53</v>
      </c>
      <c r="B59" s="3"/>
      <c r="C59" s="33"/>
      <c r="D59" s="33"/>
      <c r="E59" s="33"/>
      <c r="F59" s="33"/>
      <c r="G59" s="33"/>
      <c r="H59" s="33"/>
      <c r="I59" s="55">
        <f t="shared" si="2"/>
        <v>0</v>
      </c>
    </row>
    <row r="60" spans="1:9" ht="25.5" hidden="1">
      <c r="A60" s="4" t="s">
        <v>144</v>
      </c>
      <c r="B60" s="3"/>
      <c r="C60" s="33"/>
      <c r="D60" s="33"/>
      <c r="E60" s="33"/>
      <c r="F60" s="33"/>
      <c r="G60" s="33"/>
      <c r="H60" s="33"/>
      <c r="I60" s="55">
        <f t="shared" si="2"/>
        <v>0</v>
      </c>
    </row>
    <row r="61" spans="1:9" ht="25.5" hidden="1">
      <c r="A61" s="4" t="s">
        <v>127</v>
      </c>
      <c r="B61" s="3"/>
      <c r="C61" s="33"/>
      <c r="D61" s="33"/>
      <c r="E61" s="33"/>
      <c r="F61" s="33"/>
      <c r="G61" s="33"/>
      <c r="H61" s="33"/>
      <c r="I61" s="55">
        <f t="shared" si="2"/>
        <v>0</v>
      </c>
    </row>
    <row r="62" spans="1:9" ht="25.5" hidden="1">
      <c r="A62" s="4" t="s">
        <v>56</v>
      </c>
      <c r="B62" s="3"/>
      <c r="C62" s="33"/>
      <c r="D62" s="33"/>
      <c r="E62" s="33"/>
      <c r="F62" s="33"/>
      <c r="G62" s="33"/>
      <c r="H62" s="33"/>
      <c r="I62" s="55">
        <f t="shared" si="2"/>
        <v>0</v>
      </c>
    </row>
    <row r="63" spans="1:9" ht="25.5" hidden="1">
      <c r="A63" s="4" t="s">
        <v>57</v>
      </c>
      <c r="B63" s="3"/>
      <c r="C63" s="33"/>
      <c r="D63" s="33"/>
      <c r="E63" s="33"/>
      <c r="F63" s="33"/>
      <c r="G63" s="33"/>
      <c r="H63" s="33"/>
      <c r="I63" s="55">
        <f t="shared" si="2"/>
        <v>0</v>
      </c>
    </row>
    <row r="64" spans="1:9" s="27" customFormat="1" ht="25.5" hidden="1">
      <c r="A64" s="25" t="s">
        <v>145</v>
      </c>
      <c r="B64" s="26"/>
      <c r="C64" s="55">
        <f aca="true" t="shared" si="7" ref="C64:H64">SUM(C71:C78)+C66</f>
        <v>0</v>
      </c>
      <c r="D64" s="55">
        <f t="shared" si="7"/>
        <v>0</v>
      </c>
      <c r="E64" s="55">
        <f t="shared" si="7"/>
        <v>0</v>
      </c>
      <c r="F64" s="55">
        <f t="shared" si="7"/>
        <v>0</v>
      </c>
      <c r="G64" s="55">
        <f t="shared" si="7"/>
        <v>0</v>
      </c>
      <c r="H64" s="55">
        <f t="shared" si="7"/>
        <v>0</v>
      </c>
      <c r="I64" s="55">
        <f>SUM(C64:H64)</f>
        <v>0</v>
      </c>
    </row>
    <row r="65" spans="1:9" ht="12.75" hidden="1">
      <c r="A65" s="4" t="s">
        <v>49</v>
      </c>
      <c r="B65" s="3"/>
      <c r="C65" s="33"/>
      <c r="D65" s="33"/>
      <c r="E65" s="33"/>
      <c r="F65" s="33"/>
      <c r="G65" s="33"/>
      <c r="H65" s="33"/>
      <c r="I65" s="55">
        <f t="shared" si="2"/>
        <v>0</v>
      </c>
    </row>
    <row r="66" spans="1:9" ht="12.75" hidden="1">
      <c r="A66" s="4" t="s">
        <v>146</v>
      </c>
      <c r="B66" s="3"/>
      <c r="C66" s="33"/>
      <c r="D66" s="33"/>
      <c r="E66" s="33"/>
      <c r="F66" s="33"/>
      <c r="G66" s="33"/>
      <c r="H66" s="33"/>
      <c r="I66" s="55">
        <f t="shared" si="2"/>
        <v>0</v>
      </c>
    </row>
    <row r="67" spans="1:9" ht="12.75" hidden="1">
      <c r="A67" s="4" t="s">
        <v>49</v>
      </c>
      <c r="B67" s="3"/>
      <c r="C67" s="33"/>
      <c r="D67" s="33"/>
      <c r="E67" s="33"/>
      <c r="F67" s="33"/>
      <c r="G67" s="33"/>
      <c r="H67" s="33"/>
      <c r="I67" s="55">
        <f t="shared" si="2"/>
        <v>0</v>
      </c>
    </row>
    <row r="68" spans="1:9" ht="12.75" hidden="1">
      <c r="A68" s="4" t="s">
        <v>130</v>
      </c>
      <c r="B68" s="3"/>
      <c r="C68" s="33"/>
      <c r="D68" s="33"/>
      <c r="E68" s="33"/>
      <c r="F68" s="33"/>
      <c r="G68" s="33"/>
      <c r="H68" s="33"/>
      <c r="I68" s="55">
        <f t="shared" si="2"/>
        <v>0</v>
      </c>
    </row>
    <row r="69" spans="1:9" ht="25.5" hidden="1">
      <c r="A69" s="4" t="s">
        <v>131</v>
      </c>
      <c r="B69" s="3"/>
      <c r="C69" s="33"/>
      <c r="D69" s="33"/>
      <c r="E69" s="33"/>
      <c r="F69" s="33"/>
      <c r="G69" s="33"/>
      <c r="H69" s="33"/>
      <c r="I69" s="55">
        <f t="shared" si="2"/>
        <v>0</v>
      </c>
    </row>
    <row r="70" spans="1:9" ht="25.5" hidden="1">
      <c r="A70" s="4" t="s">
        <v>132</v>
      </c>
      <c r="B70" s="3"/>
      <c r="C70" s="33"/>
      <c r="D70" s="33"/>
      <c r="E70" s="33"/>
      <c r="F70" s="33"/>
      <c r="G70" s="33"/>
      <c r="H70" s="33"/>
      <c r="I70" s="55">
        <f t="shared" si="2"/>
        <v>0</v>
      </c>
    </row>
    <row r="71" spans="1:9" ht="12.75" hidden="1">
      <c r="A71" s="4" t="s">
        <v>133</v>
      </c>
      <c r="B71" s="3"/>
      <c r="C71" s="33"/>
      <c r="D71" s="33"/>
      <c r="E71" s="33"/>
      <c r="F71" s="33"/>
      <c r="G71" s="33"/>
      <c r="H71" s="33"/>
      <c r="I71" s="55">
        <f t="shared" si="2"/>
        <v>0</v>
      </c>
    </row>
    <row r="72" spans="1:9" ht="25.5" hidden="1">
      <c r="A72" s="4" t="s">
        <v>134</v>
      </c>
      <c r="B72" s="3"/>
      <c r="C72" s="33"/>
      <c r="D72" s="33"/>
      <c r="E72" s="33"/>
      <c r="F72" s="33"/>
      <c r="G72" s="33"/>
      <c r="H72" s="33"/>
      <c r="I72" s="55">
        <f t="shared" si="2"/>
        <v>0</v>
      </c>
    </row>
    <row r="73" spans="1:9" ht="25.5" hidden="1">
      <c r="A73" s="4" t="s">
        <v>147</v>
      </c>
      <c r="B73" s="3"/>
      <c r="C73" s="33"/>
      <c r="D73" s="33"/>
      <c r="E73" s="33"/>
      <c r="F73" s="33"/>
      <c r="G73" s="33"/>
      <c r="H73" s="33"/>
      <c r="I73" s="55">
        <f t="shared" si="2"/>
        <v>0</v>
      </c>
    </row>
    <row r="74" spans="1:9" ht="25.5" hidden="1">
      <c r="A74" s="4" t="s">
        <v>136</v>
      </c>
      <c r="B74" s="3"/>
      <c r="C74" s="33"/>
      <c r="D74" s="33"/>
      <c r="E74" s="33"/>
      <c r="F74" s="33"/>
      <c r="G74" s="33"/>
      <c r="H74" s="33"/>
      <c r="I74" s="55">
        <f t="shared" si="2"/>
        <v>0</v>
      </c>
    </row>
    <row r="75" spans="1:9" ht="12.75" hidden="1">
      <c r="A75" s="4" t="s">
        <v>137</v>
      </c>
      <c r="B75" s="3"/>
      <c r="C75" s="33"/>
      <c r="D75" s="33"/>
      <c r="E75" s="33"/>
      <c r="F75" s="33"/>
      <c r="G75" s="33"/>
      <c r="H75" s="33"/>
      <c r="I75" s="55">
        <f t="shared" si="2"/>
        <v>0</v>
      </c>
    </row>
    <row r="76" spans="1:9" ht="12.75" hidden="1">
      <c r="A76" s="4" t="s">
        <v>138</v>
      </c>
      <c r="B76" s="3"/>
      <c r="C76" s="33"/>
      <c r="D76" s="33"/>
      <c r="E76" s="33"/>
      <c r="F76" s="33"/>
      <c r="G76" s="33"/>
      <c r="H76" s="33"/>
      <c r="I76" s="55">
        <f t="shared" si="2"/>
        <v>0</v>
      </c>
    </row>
    <row r="77" spans="1:9" ht="12.75" hidden="1">
      <c r="A77" s="4" t="s">
        <v>139</v>
      </c>
      <c r="B77" s="3"/>
      <c r="C77" s="33"/>
      <c r="D77" s="33"/>
      <c r="E77" s="33"/>
      <c r="F77" s="33"/>
      <c r="G77" s="33"/>
      <c r="H77" s="33"/>
      <c r="I77" s="55">
        <f t="shared" si="2"/>
        <v>0</v>
      </c>
    </row>
    <row r="78" spans="1:9" ht="25.5" hidden="1">
      <c r="A78" s="4" t="s">
        <v>140</v>
      </c>
      <c r="B78" s="3"/>
      <c r="C78" s="33"/>
      <c r="D78" s="33"/>
      <c r="E78" s="33"/>
      <c r="F78" s="33"/>
      <c r="G78" s="33"/>
      <c r="H78" s="33"/>
      <c r="I78" s="55">
        <f t="shared" si="2"/>
        <v>0</v>
      </c>
    </row>
    <row r="79" spans="1:9" s="27" customFormat="1" ht="12.75">
      <c r="A79" s="25" t="s">
        <v>207</v>
      </c>
      <c r="B79" s="26"/>
      <c r="C79" s="32">
        <f aca="true" t="shared" si="8" ref="C79:H79">C50+C51+C64</f>
        <v>1000000</v>
      </c>
      <c r="D79" s="32">
        <f t="shared" si="8"/>
        <v>0</v>
      </c>
      <c r="E79" s="32">
        <f t="shared" si="8"/>
        <v>0</v>
      </c>
      <c r="F79" s="32">
        <f t="shared" si="8"/>
        <v>0</v>
      </c>
      <c r="G79" s="32">
        <f>G50+G51+G64</f>
        <v>-6818278</v>
      </c>
      <c r="H79" s="32">
        <f t="shared" si="8"/>
        <v>0</v>
      </c>
      <c r="I79" s="55">
        <f t="shared" si="2"/>
        <v>-5818278</v>
      </c>
    </row>
    <row r="80" spans="1:9" ht="12.75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12.75">
      <c r="A81" s="30"/>
      <c r="B81" s="31"/>
      <c r="C81" s="31"/>
      <c r="D81" s="31"/>
      <c r="E81" s="31"/>
      <c r="F81" s="31"/>
      <c r="G81" s="57"/>
      <c r="H81" s="31"/>
      <c r="I81" s="57"/>
    </row>
    <row r="82" spans="1:9" ht="12.75">
      <c r="A82" s="1"/>
      <c r="B82" s="31"/>
      <c r="C82" s="31"/>
      <c r="D82" s="31"/>
      <c r="E82" s="31"/>
      <c r="F82" s="31"/>
      <c r="G82" s="31"/>
      <c r="H82" s="31"/>
      <c r="I82" s="57"/>
    </row>
    <row r="83" spans="1:9" s="8" customFormat="1" ht="12">
      <c r="A83" s="12" t="s">
        <v>155</v>
      </c>
      <c r="I83" s="29"/>
    </row>
    <row r="84" s="8" customFormat="1" ht="12">
      <c r="A84" s="11" t="s">
        <v>29</v>
      </c>
    </row>
    <row r="85" s="8" customFormat="1" ht="22.5" customHeight="1">
      <c r="A85" s="12" t="s">
        <v>154</v>
      </c>
    </row>
    <row r="86" s="8" customFormat="1" ht="12">
      <c r="A86" s="11" t="s">
        <v>30</v>
      </c>
    </row>
    <row r="87" s="8" customFormat="1" ht="12">
      <c r="A87" s="11"/>
    </row>
    <row r="88" s="8" customFormat="1" ht="12">
      <c r="A88" s="11" t="s">
        <v>31</v>
      </c>
    </row>
    <row r="89" spans="1:9" ht="12.75">
      <c r="A89" s="31"/>
      <c r="B89" s="31"/>
      <c r="C89" s="31"/>
      <c r="D89" s="31"/>
      <c r="E89" s="31"/>
      <c r="F89" s="31"/>
      <c r="G89" s="31"/>
      <c r="H89" s="31"/>
      <c r="I89" s="31"/>
    </row>
  </sheetData>
  <sheetProtection/>
  <mergeCells count="8">
    <mergeCell ref="A10:I10"/>
    <mergeCell ref="A12:I12"/>
    <mergeCell ref="I15:I16"/>
    <mergeCell ref="A15:A16"/>
    <mergeCell ref="B15:B16"/>
    <mergeCell ref="C15:G15"/>
    <mergeCell ref="H15:H16"/>
    <mergeCell ref="A11:D11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F19"/>
    </sheetView>
  </sheetViews>
  <sheetFormatPr defaultColWidth="9.00390625" defaultRowHeight="12.75"/>
  <cols>
    <col min="1" max="1" width="40.125" style="0" customWidth="1"/>
    <col min="2" max="6" width="17.00390625" style="0" customWidth="1"/>
    <col min="7" max="16384" width="40.125" style="0" customWidth="1"/>
  </cols>
  <sheetData>
    <row r="1" spans="1:6" ht="29.25" thickBot="1">
      <c r="A1" s="78"/>
      <c r="B1" s="79" t="s">
        <v>264</v>
      </c>
      <c r="C1" s="79" t="s">
        <v>265</v>
      </c>
      <c r="D1" s="80" t="s">
        <v>266</v>
      </c>
      <c r="E1" s="80" t="s">
        <v>219</v>
      </c>
      <c r="F1" s="80" t="s">
        <v>256</v>
      </c>
    </row>
    <row r="2" spans="1:6" ht="14.25" hidden="1">
      <c r="A2" s="78" t="s">
        <v>257</v>
      </c>
      <c r="B2" s="75">
        <v>70000</v>
      </c>
      <c r="C2" s="75">
        <v>173528</v>
      </c>
      <c r="D2" s="75">
        <v>4395</v>
      </c>
      <c r="E2" s="75">
        <v>23099</v>
      </c>
      <c r="F2" s="75">
        <v>271022</v>
      </c>
    </row>
    <row r="3" spans="1:6" ht="15" hidden="1">
      <c r="A3" s="81" t="s">
        <v>267</v>
      </c>
      <c r="B3" s="82" t="s">
        <v>259</v>
      </c>
      <c r="C3" s="82">
        <v>947</v>
      </c>
      <c r="D3" s="82">
        <v>266</v>
      </c>
      <c r="E3" s="82">
        <v>677</v>
      </c>
      <c r="F3" s="83">
        <v>1890</v>
      </c>
    </row>
    <row r="4" spans="1:6" ht="15.75" hidden="1" thickBot="1">
      <c r="A4" s="81" t="s">
        <v>258</v>
      </c>
      <c r="B4" s="84" t="s">
        <v>259</v>
      </c>
      <c r="C4" s="84">
        <v>-71</v>
      </c>
      <c r="D4" s="84">
        <v>-495</v>
      </c>
      <c r="E4" s="84">
        <v>-612</v>
      </c>
      <c r="F4" s="84" t="s">
        <v>268</v>
      </c>
    </row>
    <row r="5" spans="1:6" ht="15" thickBot="1">
      <c r="A5" s="78" t="s">
        <v>260</v>
      </c>
      <c r="B5" s="85">
        <v>70000</v>
      </c>
      <c r="C5" s="85">
        <v>178021</v>
      </c>
      <c r="D5" s="85">
        <v>4820</v>
      </c>
      <c r="E5" s="85">
        <v>23757</v>
      </c>
      <c r="F5" s="85">
        <v>276598</v>
      </c>
    </row>
    <row r="6" spans="1:6" ht="15">
      <c r="A6" s="81" t="s">
        <v>267</v>
      </c>
      <c r="B6" s="82" t="s">
        <v>259</v>
      </c>
      <c r="C6" s="82" t="s">
        <v>259</v>
      </c>
      <c r="D6" s="82">
        <v>34</v>
      </c>
      <c r="E6" s="82">
        <v>698</v>
      </c>
      <c r="F6" s="83">
        <v>732</v>
      </c>
    </row>
    <row r="7" spans="1:6" ht="15.75" thickBot="1">
      <c r="A7" s="81" t="s">
        <v>258</v>
      </c>
      <c r="B7" s="84" t="s">
        <v>259</v>
      </c>
      <c r="C7" s="84" t="s">
        <v>259</v>
      </c>
      <c r="D7" s="84" t="s">
        <v>259</v>
      </c>
      <c r="E7" s="84">
        <v>-18</v>
      </c>
      <c r="F7" s="84">
        <v>-18</v>
      </c>
    </row>
    <row r="8" spans="1:6" ht="15" thickBot="1">
      <c r="A8" s="78" t="s">
        <v>272</v>
      </c>
      <c r="B8" s="85">
        <v>70000</v>
      </c>
      <c r="C8" s="85">
        <v>178021</v>
      </c>
      <c r="D8" s="85">
        <v>4854</v>
      </c>
      <c r="E8" s="85">
        <v>24437</v>
      </c>
      <c r="F8" s="85">
        <v>277312</v>
      </c>
    </row>
    <row r="9" spans="1:6" ht="28.5">
      <c r="A9" s="78" t="s">
        <v>263</v>
      </c>
      <c r="B9" s="77" t="s">
        <v>259</v>
      </c>
      <c r="C9" s="75">
        <v>164414</v>
      </c>
      <c r="D9" s="75">
        <v>3495</v>
      </c>
      <c r="E9" s="75">
        <v>13420</v>
      </c>
      <c r="F9" s="75">
        <v>181329</v>
      </c>
    </row>
    <row r="10" spans="1:6" ht="15">
      <c r="A10" s="81" t="s">
        <v>261</v>
      </c>
      <c r="B10" s="82" t="s">
        <v>259</v>
      </c>
      <c r="C10" s="83">
        <v>2450</v>
      </c>
      <c r="D10" s="82">
        <v>490</v>
      </c>
      <c r="E10" s="83">
        <v>2699</v>
      </c>
      <c r="F10" s="83">
        <v>5639</v>
      </c>
    </row>
    <row r="11" spans="1:6" ht="30.75" thickBot="1">
      <c r="A11" s="81" t="s">
        <v>262</v>
      </c>
      <c r="B11" s="84" t="s">
        <v>259</v>
      </c>
      <c r="C11" s="84" t="s">
        <v>259</v>
      </c>
      <c r="D11" s="84" t="s">
        <v>259</v>
      </c>
      <c r="E11" s="84">
        <v>-6</v>
      </c>
      <c r="F11" s="84">
        <v>-6</v>
      </c>
    </row>
    <row r="12" spans="1:6" ht="29.25" thickBot="1">
      <c r="A12" s="78" t="s">
        <v>263</v>
      </c>
      <c r="B12" s="76" t="s">
        <v>259</v>
      </c>
      <c r="C12" s="85">
        <v>166864</v>
      </c>
      <c r="D12" s="85">
        <v>3985</v>
      </c>
      <c r="E12" s="85">
        <v>16113</v>
      </c>
      <c r="F12" s="85">
        <v>186962</v>
      </c>
    </row>
    <row r="13" spans="1:6" ht="15">
      <c r="A13" s="81" t="s">
        <v>261</v>
      </c>
      <c r="B13" s="82" t="s">
        <v>259</v>
      </c>
      <c r="C13" s="83">
        <v>714</v>
      </c>
      <c r="D13" s="82">
        <v>130</v>
      </c>
      <c r="E13" s="83">
        <v>713</v>
      </c>
      <c r="F13" s="83">
        <v>1557</v>
      </c>
    </row>
    <row r="14" spans="1:7" ht="30.75" thickBot="1">
      <c r="A14" s="81" t="s">
        <v>262</v>
      </c>
      <c r="B14" s="84" t="s">
        <v>259</v>
      </c>
      <c r="C14" s="84" t="s">
        <v>259</v>
      </c>
      <c r="D14" s="84" t="s">
        <v>259</v>
      </c>
      <c r="E14" s="84"/>
      <c r="F14" s="84"/>
      <c r="G14" s="34"/>
    </row>
    <row r="15" spans="1:6" ht="29.25" thickBot="1">
      <c r="A15" s="78" t="s">
        <v>270</v>
      </c>
      <c r="B15" s="76" t="s">
        <v>259</v>
      </c>
      <c r="C15" s="85">
        <f>SUM(C12:C14)</f>
        <v>167578</v>
      </c>
      <c r="D15" s="85">
        <f>SUM(D12:D14)</f>
        <v>4115</v>
      </c>
      <c r="E15" s="85">
        <f>SUM(E12:E14)</f>
        <v>16826</v>
      </c>
      <c r="F15" s="85">
        <f>SUM(F12:F14)</f>
        <v>188519</v>
      </c>
    </row>
    <row r="16" spans="1:6" ht="14.25">
      <c r="A16" s="78"/>
      <c r="B16" s="86"/>
      <c r="C16" s="87"/>
      <c r="D16" s="87"/>
      <c r="E16" s="87"/>
      <c r="F16" s="87"/>
    </row>
    <row r="17" spans="1:6" ht="14.25">
      <c r="A17" s="78"/>
      <c r="B17" s="86"/>
      <c r="C17" s="87"/>
      <c r="D17" s="87"/>
      <c r="E17" s="87"/>
      <c r="F17" s="87"/>
    </row>
    <row r="18" spans="1:8" ht="14.25">
      <c r="A18" s="78" t="s">
        <v>269</v>
      </c>
      <c r="B18" s="75">
        <v>70000</v>
      </c>
      <c r="C18" s="75">
        <v>11157</v>
      </c>
      <c r="D18" s="77">
        <v>835</v>
      </c>
      <c r="E18" s="75">
        <v>7644</v>
      </c>
      <c r="F18" s="75">
        <v>89636</v>
      </c>
      <c r="G18" s="34"/>
      <c r="H18" s="34"/>
    </row>
    <row r="19" spans="1:8" ht="14.25">
      <c r="A19" s="78" t="s">
        <v>271</v>
      </c>
      <c r="B19" s="75">
        <v>70000</v>
      </c>
      <c r="C19" s="75">
        <f>C8-C15</f>
        <v>10443</v>
      </c>
      <c r="D19" s="75">
        <f>D8-D15</f>
        <v>739</v>
      </c>
      <c r="E19" s="75">
        <f>E8-E15</f>
        <v>7611</v>
      </c>
      <c r="F19" s="75">
        <f>F8-F15</f>
        <v>88793</v>
      </c>
      <c r="G19" s="34"/>
      <c r="H19" s="34"/>
    </row>
    <row r="22" spans="2:6" ht="12.75">
      <c r="B22" s="34" t="e">
        <f>B8-B12</f>
        <v>#VALUE!</v>
      </c>
      <c r="C22" s="34">
        <f>C8-C12</f>
        <v>11157</v>
      </c>
      <c r="D22" s="34">
        <f>D8-D12</f>
        <v>869</v>
      </c>
      <c r="E22" s="34">
        <f>E8-E12</f>
        <v>8324</v>
      </c>
      <c r="F22" s="34">
        <f>F8-F12</f>
        <v>90350</v>
      </c>
    </row>
    <row r="24" ht="12.75">
      <c r="F24" s="3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0">
      <selection activeCell="B19" sqref="B19:B29"/>
    </sheetView>
  </sheetViews>
  <sheetFormatPr defaultColWidth="9.00390625" defaultRowHeight="12.75"/>
  <cols>
    <col min="1" max="1" width="41.875" style="0" customWidth="1"/>
    <col min="2" max="2" width="11.625" style="0" customWidth="1"/>
    <col min="9" max="9" width="43.25390625" style="0" customWidth="1"/>
    <col min="10" max="10" width="14.25390625" style="0" customWidth="1"/>
  </cols>
  <sheetData>
    <row r="2" ht="13.5" thickBot="1"/>
    <row r="3" spans="1:11" ht="16.5" thickBot="1">
      <c r="A3" s="67" t="s">
        <v>209</v>
      </c>
      <c r="B3" s="69">
        <f>K3</f>
        <v>24847.128510000002</v>
      </c>
      <c r="I3" s="64" t="s">
        <v>228</v>
      </c>
      <c r="J3" s="65">
        <v>24847128.51</v>
      </c>
      <c r="K3" s="66">
        <f>J3/1000</f>
        <v>24847.128510000002</v>
      </c>
    </row>
    <row r="4" spans="1:11" ht="16.5" thickBot="1">
      <c r="A4" s="68" t="s">
        <v>210</v>
      </c>
      <c r="B4" s="69">
        <f>K6+K8+K19+K17</f>
        <v>48770.4889</v>
      </c>
      <c r="I4" s="64" t="s">
        <v>211</v>
      </c>
      <c r="J4" s="65">
        <v>302000</v>
      </c>
      <c r="K4" s="66">
        <f aca="true" t="shared" si="0" ref="K4:K19">J4/1000</f>
        <v>302</v>
      </c>
    </row>
    <row r="5" spans="1:11" ht="16.5" thickBot="1">
      <c r="A5" s="68" t="s">
        <v>211</v>
      </c>
      <c r="B5" s="69">
        <f>K4</f>
        <v>302</v>
      </c>
      <c r="I5" s="64" t="s">
        <v>229</v>
      </c>
      <c r="J5" s="65">
        <v>150000</v>
      </c>
      <c r="K5" s="66">
        <f t="shared" si="0"/>
        <v>150</v>
      </c>
    </row>
    <row r="6" spans="1:11" ht="16.5" thickBot="1">
      <c r="A6" s="68" t="s">
        <v>212</v>
      </c>
      <c r="B6" s="69">
        <f>K15+K13+K14</f>
        <v>13533.16876</v>
      </c>
      <c r="I6" s="64" t="s">
        <v>230</v>
      </c>
      <c r="J6" s="65">
        <v>669642.87</v>
      </c>
      <c r="K6" s="66">
        <f t="shared" si="0"/>
        <v>669.64287</v>
      </c>
    </row>
    <row r="7" spans="1:11" ht="16.5" thickBot="1">
      <c r="A7" s="68" t="s">
        <v>213</v>
      </c>
      <c r="B7" s="69"/>
      <c r="I7" s="64" t="s">
        <v>225</v>
      </c>
      <c r="J7" s="65">
        <v>2536318.34</v>
      </c>
      <c r="K7" s="66">
        <f t="shared" si="0"/>
        <v>2536.31834</v>
      </c>
    </row>
    <row r="8" spans="1:11" ht="16.5" thickBot="1">
      <c r="A8" s="68" t="s">
        <v>214</v>
      </c>
      <c r="B8" s="69">
        <f>K18+K5</f>
        <v>482.72947</v>
      </c>
      <c r="I8" s="64" t="s">
        <v>231</v>
      </c>
      <c r="J8" s="65">
        <v>21696046.52</v>
      </c>
      <c r="K8" s="66">
        <f t="shared" si="0"/>
        <v>21696.04652</v>
      </c>
    </row>
    <row r="9" spans="1:11" ht="16.5" thickBot="1">
      <c r="A9" s="68" t="s">
        <v>215</v>
      </c>
      <c r="B9" s="69">
        <f>K10</f>
        <v>3084.26075</v>
      </c>
      <c r="I9" s="64" t="s">
        <v>232</v>
      </c>
      <c r="J9" s="65">
        <v>1404525.01</v>
      </c>
      <c r="K9" s="66">
        <f t="shared" si="0"/>
        <v>1404.52501</v>
      </c>
    </row>
    <row r="10" spans="1:11" ht="16.5" thickBot="1">
      <c r="A10" s="68" t="s">
        <v>216</v>
      </c>
      <c r="B10" s="69">
        <f>K16</f>
        <v>6882.4616</v>
      </c>
      <c r="I10" s="64" t="s">
        <v>233</v>
      </c>
      <c r="J10" s="65">
        <v>3084260.75</v>
      </c>
      <c r="K10" s="66">
        <f t="shared" si="0"/>
        <v>3084.26075</v>
      </c>
    </row>
    <row r="11" spans="1:11" ht="16.5" thickBot="1">
      <c r="A11" s="68" t="s">
        <v>217</v>
      </c>
      <c r="B11" s="69">
        <f>K9</f>
        <v>1404.52501</v>
      </c>
      <c r="I11" s="64" t="s">
        <v>226</v>
      </c>
      <c r="J11" s="65">
        <v>683412.51</v>
      </c>
      <c r="K11" s="66">
        <f t="shared" si="0"/>
        <v>683.41251</v>
      </c>
    </row>
    <row r="12" spans="1:11" ht="16.5" thickBot="1">
      <c r="A12" s="68" t="s">
        <v>218</v>
      </c>
      <c r="B12" s="69">
        <f>K12</f>
        <v>10861.06964</v>
      </c>
      <c r="I12" s="64" t="s">
        <v>234</v>
      </c>
      <c r="J12" s="65">
        <v>10861069.64</v>
      </c>
      <c r="K12" s="66">
        <f t="shared" si="0"/>
        <v>10861.06964</v>
      </c>
    </row>
    <row r="13" spans="1:11" ht="16.5" thickBot="1">
      <c r="A13" s="68" t="s">
        <v>219</v>
      </c>
      <c r="B13" s="69">
        <f>K11+K7+1</f>
        <v>3220.73085</v>
      </c>
      <c r="I13" s="64" t="s">
        <v>235</v>
      </c>
      <c r="J13" s="65">
        <v>6408136.62</v>
      </c>
      <c r="K13" s="66">
        <f t="shared" si="0"/>
        <v>6408.13662</v>
      </c>
    </row>
    <row r="14" spans="2:11" ht="12.75">
      <c r="B14" s="69">
        <f>SUM(B3:B13)</f>
        <v>113388.56349</v>
      </c>
      <c r="I14" s="64" t="s">
        <v>236</v>
      </c>
      <c r="J14" s="65">
        <v>22500</v>
      </c>
      <c r="K14" s="66">
        <f t="shared" si="0"/>
        <v>22.5</v>
      </c>
    </row>
    <row r="15" spans="9:11" ht="12.75">
      <c r="I15" s="64" t="s">
        <v>237</v>
      </c>
      <c r="J15" s="65">
        <v>7102532.14</v>
      </c>
      <c r="K15" s="66">
        <f t="shared" si="0"/>
        <v>7102.532139999999</v>
      </c>
    </row>
    <row r="16" spans="9:11" ht="12.75">
      <c r="I16" s="64" t="s">
        <v>216</v>
      </c>
      <c r="J16" s="65">
        <v>6882461.6</v>
      </c>
      <c r="K16" s="66">
        <f t="shared" si="0"/>
        <v>6882.4616</v>
      </c>
    </row>
    <row r="17" spans="9:11" ht="12.75">
      <c r="I17" s="64" t="s">
        <v>238</v>
      </c>
      <c r="J17" s="65">
        <v>471353.51</v>
      </c>
      <c r="K17" s="66">
        <f t="shared" si="0"/>
        <v>471.35351</v>
      </c>
    </row>
    <row r="18" spans="9:11" ht="13.5" thickBot="1">
      <c r="I18" s="64" t="s">
        <v>239</v>
      </c>
      <c r="J18" s="65">
        <v>332729.47</v>
      </c>
      <c r="K18" s="66">
        <f t="shared" si="0"/>
        <v>332.72947</v>
      </c>
    </row>
    <row r="19" spans="1:11" ht="16.5" thickBot="1">
      <c r="A19" s="62" t="s">
        <v>220</v>
      </c>
      <c r="B19" s="69">
        <f>K27+K28+K34+K36+K37</f>
        <v>7788.8</v>
      </c>
      <c r="I19" s="64" t="s">
        <v>240</v>
      </c>
      <c r="J19" s="65">
        <v>25933446</v>
      </c>
      <c r="K19" s="66">
        <f t="shared" si="0"/>
        <v>25933.446</v>
      </c>
    </row>
    <row r="20" spans="1:2" ht="16.5" thickBot="1">
      <c r="A20" s="63" t="s">
        <v>209</v>
      </c>
      <c r="B20" s="69">
        <f>K22</f>
        <v>1545.4813000000001</v>
      </c>
    </row>
    <row r="21" spans="1:2" ht="16.5" thickBot="1">
      <c r="A21" s="63" t="s">
        <v>221</v>
      </c>
      <c r="B21" s="69">
        <f>K35</f>
        <v>25.39801</v>
      </c>
    </row>
    <row r="22" spans="1:11" ht="16.5" thickBot="1">
      <c r="A22" s="63" t="s">
        <v>222</v>
      </c>
      <c r="B22" s="69">
        <f>K26+K25</f>
        <v>3067.353</v>
      </c>
      <c r="I22" s="70" t="s">
        <v>228</v>
      </c>
      <c r="J22" s="71">
        <v>1545481.3</v>
      </c>
      <c r="K22" s="66">
        <f aca="true" t="shared" si="1" ref="K22:K41">J22/1000</f>
        <v>1545.4813000000001</v>
      </c>
    </row>
    <row r="23" spans="1:11" ht="16.5" thickBot="1">
      <c r="A23" s="63" t="s">
        <v>223</v>
      </c>
      <c r="B23" s="69">
        <f>K39</f>
        <v>38.61433</v>
      </c>
      <c r="I23" s="70" t="s">
        <v>241</v>
      </c>
      <c r="J23" s="71">
        <v>446428.57</v>
      </c>
      <c r="K23" s="66">
        <f t="shared" si="1"/>
        <v>446.42857</v>
      </c>
    </row>
    <row r="24" spans="1:11" ht="16.5" thickBot="1">
      <c r="A24" s="63" t="s">
        <v>241</v>
      </c>
      <c r="B24" s="69">
        <f>K23</f>
        <v>446.42857</v>
      </c>
      <c r="I24" s="70" t="s">
        <v>242</v>
      </c>
      <c r="J24" s="71">
        <v>38287.5</v>
      </c>
      <c r="K24" s="66">
        <f t="shared" si="1"/>
        <v>38.2875</v>
      </c>
    </row>
    <row r="25" spans="1:11" ht="16.5" thickBot="1">
      <c r="A25" s="63" t="s">
        <v>224</v>
      </c>
      <c r="B25" s="69">
        <f>K33</f>
        <v>27</v>
      </c>
      <c r="I25" s="70" t="s">
        <v>243</v>
      </c>
      <c r="J25" s="71">
        <v>303464</v>
      </c>
      <c r="K25" s="66">
        <f t="shared" si="1"/>
        <v>303.464</v>
      </c>
    </row>
    <row r="26" spans="1:11" ht="16.5" thickBot="1">
      <c r="A26" s="63" t="s">
        <v>225</v>
      </c>
      <c r="B26" s="69">
        <f>K32</f>
        <v>12.5</v>
      </c>
      <c r="I26" s="70" t="s">
        <v>222</v>
      </c>
      <c r="J26" s="71">
        <v>2763889</v>
      </c>
      <c r="K26" s="66">
        <f t="shared" si="1"/>
        <v>2763.889</v>
      </c>
    </row>
    <row r="27" spans="1:11" ht="16.5" thickBot="1">
      <c r="A27" s="63" t="s">
        <v>219</v>
      </c>
      <c r="B27" s="69">
        <f>K30</f>
        <v>3726.03</v>
      </c>
      <c r="I27" s="70" t="s">
        <v>244</v>
      </c>
      <c r="J27" s="71">
        <v>679800</v>
      </c>
      <c r="K27" s="66">
        <f t="shared" si="1"/>
        <v>679.8</v>
      </c>
    </row>
    <row r="28" spans="1:11" ht="16.5" thickBot="1">
      <c r="A28" s="63" t="s">
        <v>226</v>
      </c>
      <c r="B28" s="69">
        <f>K24+K29+K31+K38+K40+K41</f>
        <v>1597.3519900000001</v>
      </c>
      <c r="I28" s="70" t="s">
        <v>245</v>
      </c>
      <c r="J28" s="71">
        <v>6759417</v>
      </c>
      <c r="K28" s="66">
        <f t="shared" si="1"/>
        <v>6759.417</v>
      </c>
    </row>
    <row r="29" spans="1:11" ht="16.5" thickBot="1">
      <c r="A29" s="63" t="s">
        <v>227</v>
      </c>
      <c r="B29" s="69"/>
      <c r="I29" s="70" t="s">
        <v>246</v>
      </c>
      <c r="J29" s="71">
        <v>420747</v>
      </c>
      <c r="K29" s="66">
        <f t="shared" si="1"/>
        <v>420.747</v>
      </c>
    </row>
    <row r="30" spans="2:11" ht="12.75">
      <c r="B30" s="66">
        <f>SUM(B19:B29)</f>
        <v>18274.9572</v>
      </c>
      <c r="I30" s="70" t="s">
        <v>247</v>
      </c>
      <c r="J30" s="71">
        <v>3726030</v>
      </c>
      <c r="K30" s="66">
        <f t="shared" si="1"/>
        <v>3726.03</v>
      </c>
    </row>
    <row r="31" spans="9:11" ht="12.75">
      <c r="I31" s="70" t="s">
        <v>248</v>
      </c>
      <c r="J31" s="71">
        <v>76575</v>
      </c>
      <c r="K31" s="66">
        <f t="shared" si="1"/>
        <v>76.575</v>
      </c>
    </row>
    <row r="32" spans="9:11" ht="12.75">
      <c r="I32" s="70" t="s">
        <v>249</v>
      </c>
      <c r="J32" s="71">
        <v>12500</v>
      </c>
      <c r="K32" s="66">
        <f t="shared" si="1"/>
        <v>12.5</v>
      </c>
    </row>
    <row r="33" spans="9:11" ht="12.75">
      <c r="I33" s="70" t="s">
        <v>224</v>
      </c>
      <c r="J33" s="71">
        <v>27000</v>
      </c>
      <c r="K33" s="66">
        <f t="shared" si="1"/>
        <v>27</v>
      </c>
    </row>
    <row r="34" spans="9:11" ht="12.75">
      <c r="I34" s="70" t="s">
        <v>250</v>
      </c>
      <c r="J34" s="71">
        <v>88236</v>
      </c>
      <c r="K34" s="66">
        <f t="shared" si="1"/>
        <v>88.236</v>
      </c>
    </row>
    <row r="35" spans="9:11" ht="12.75">
      <c r="I35" s="70" t="s">
        <v>233</v>
      </c>
      <c r="J35" s="71">
        <v>25398.01</v>
      </c>
      <c r="K35" s="66">
        <f t="shared" si="1"/>
        <v>25.39801</v>
      </c>
    </row>
    <row r="36" spans="9:11" ht="12.75">
      <c r="I36" s="70" t="s">
        <v>251</v>
      </c>
      <c r="J36" s="71">
        <v>104057</v>
      </c>
      <c r="K36" s="66">
        <f t="shared" si="1"/>
        <v>104.057</v>
      </c>
    </row>
    <row r="37" spans="9:11" ht="12.75">
      <c r="I37" s="70" t="s">
        <v>252</v>
      </c>
      <c r="J37" s="71">
        <v>157290</v>
      </c>
      <c r="K37" s="66">
        <f t="shared" si="1"/>
        <v>157.29</v>
      </c>
    </row>
    <row r="38" spans="9:11" ht="12.75">
      <c r="I38" s="70" t="s">
        <v>226</v>
      </c>
      <c r="J38" s="71">
        <v>162375.77</v>
      </c>
      <c r="K38" s="66">
        <f t="shared" si="1"/>
        <v>162.37577</v>
      </c>
    </row>
    <row r="39" spans="9:11" ht="12.75">
      <c r="I39" s="70" t="s">
        <v>253</v>
      </c>
      <c r="J39" s="71">
        <v>38614.33</v>
      </c>
      <c r="K39" s="66">
        <f t="shared" si="1"/>
        <v>38.61433</v>
      </c>
    </row>
    <row r="40" spans="9:11" ht="24">
      <c r="I40" s="70" t="s">
        <v>254</v>
      </c>
      <c r="J40" s="71">
        <v>876341.72</v>
      </c>
      <c r="K40" s="66">
        <f t="shared" si="1"/>
        <v>876.34172</v>
      </c>
    </row>
    <row r="41" spans="9:11" ht="12.75">
      <c r="I41" s="70" t="s">
        <v>255</v>
      </c>
      <c r="J41" s="71">
        <v>23025</v>
      </c>
      <c r="K41" s="66">
        <f t="shared" si="1"/>
        <v>23.025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Мадина Тургамбева</cp:lastModifiedBy>
  <cp:lastPrinted>2022-06-01T10:05:46Z</cp:lastPrinted>
  <dcterms:created xsi:type="dcterms:W3CDTF">2010-11-30T06:33:03Z</dcterms:created>
  <dcterms:modified xsi:type="dcterms:W3CDTF">2022-06-01T11:06:05Z</dcterms:modified>
  <cp:category/>
  <cp:version/>
  <cp:contentType/>
  <cp:contentStatus/>
</cp:coreProperties>
</file>