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430" activeTab="6"/>
  </bookViews>
  <sheets>
    <sheet name="баланс" sheetId="1" r:id="rId1"/>
    <sheet name="Лист3" sheetId="2" state="hidden" r:id="rId2"/>
    <sheet name="ОПиУ" sheetId="3" r:id="rId3"/>
    <sheet name="Лист6" sheetId="4" state="hidden" r:id="rId4"/>
    <sheet name="Лист4" sheetId="5" state="hidden" r:id="rId5"/>
    <sheet name="ОДД" sheetId="6" r:id="rId6"/>
    <sheet name="Капитал" sheetId="7" r:id="rId7"/>
    <sheet name="Лист7" sheetId="8" state="hidden" r:id="rId8"/>
    <sheet name="Лист2" sheetId="9" state="hidden" r:id="rId9"/>
    <sheet name="Лист1" sheetId="10" state="hidden" r:id="rId10"/>
    <sheet name="Лист5" sheetId="11" state="hidden" r:id="rId11"/>
  </sheets>
  <definedNames>
    <definedName name="sub1001579235" localSheetId="0">'баланс'!#REF!</definedName>
    <definedName name="sub1001579236" localSheetId="2">'ОПиУ'!#REF!</definedName>
    <definedName name="SUB2" localSheetId="0">'баланс'!#REF!</definedName>
    <definedName name="SUB3" localSheetId="2">'ОПиУ'!#REF!</definedName>
    <definedName name="SUB4" localSheetId="5">'ОДД'!#REF!</definedName>
    <definedName name="SUB6" localSheetId="6">'Капитал'!$I$1</definedName>
    <definedName name="_xlnm.Print_Titles" localSheetId="6">'Капитал'!$15:$16</definedName>
  </definedNames>
  <calcPr fullCalcOnLoad="1"/>
</workbook>
</file>

<file path=xl/sharedStrings.xml><?xml version="1.0" encoding="utf-8"?>
<sst xmlns="http://schemas.openxmlformats.org/spreadsheetml/2006/main" count="745" uniqueCount="433">
  <si>
    <t>Активы</t>
  </si>
  <si>
    <t>Код строки</t>
  </si>
  <si>
    <t>I. Краткосрочные активы:</t>
  </si>
  <si>
    <t>Денежные средства и их эквиваленты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</si>
  <si>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</si>
  <si>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</si>
  <si>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</si>
  <si>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</si>
  <si>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</si>
  <si>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</si>
  <si>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</si>
  <si>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Инвестиционное имущество</t>
  </si>
  <si>
    <t>Основные средства</t>
  </si>
  <si>
    <t>Отложенные налоговые активы</t>
  </si>
  <si>
    <t>Обязательство и капитал</t>
  </si>
  <si>
    <t>III. Краткосрочные обязательства</t>
  </si>
  <si>
    <t>Займы</t>
  </si>
  <si>
    <t>Краткосрочная торговая и прочая кредиторская задолженность</t>
  </si>
  <si>
    <t>Прочие краткосрочные обязательства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</si>
  <si>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</si>
  <si>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</si>
  <si>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</si>
  <si>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</si>
  <si>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</si>
  <si>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</si>
  <si>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</si>
  <si>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</si>
  <si>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</si>
  <si>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Доля неконтролирующих собственников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</si>
  <si>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</si>
  <si>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</si>
  <si>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</si>
  <si>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Наименование показателей</t>
  </si>
  <si>
    <t>Выручка</t>
  </si>
  <si>
    <t>Себестоимость реализованных товаров и услуг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</si>
  <si>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</si>
  <si>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</si>
  <si>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</si>
  <si>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</si>
  <si>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</si>
  <si>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</si>
  <si>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</si>
  <si>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</si>
  <si>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</si>
  <si>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</si>
  <si>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</si>
  <si>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</si>
  <si>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</si>
  <si>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</si>
  <si>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</si>
  <si>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</si>
  <si>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</si>
  <si>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</si>
  <si>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</si>
  <si>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</si>
  <si>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</si>
  <si>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</si>
  <si>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</si>
  <si>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</si>
  <si>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</si>
  <si>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</si>
  <si>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</si>
  <si>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</si>
  <si>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</si>
  <si>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</si>
  <si>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</si>
  <si>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</si>
  <si>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</si>
  <si>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тыс. тенге</t>
  </si>
  <si>
    <t>021</t>
  </si>
  <si>
    <t>023</t>
  </si>
  <si>
    <t>024</t>
  </si>
  <si>
    <t>025</t>
  </si>
  <si>
    <t>I. Движение денежных средств от операционной деятельности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</si>
  <si>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</si>
  <si>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</si>
  <si>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</si>
  <si>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</si>
  <si>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</si>
  <si>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</si>
  <si>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</si>
  <si>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</si>
  <si>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</si>
  <si>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</si>
  <si>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подоходный налог и другие платежи в бюджет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</si>
  <si>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</si>
  <si>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</si>
  <si>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</si>
  <si>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</si>
  <si>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</si>
  <si>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</si>
  <si>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</si>
  <si>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</si>
  <si>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</si>
  <si>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</si>
  <si>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</si>
  <si>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</si>
  <si>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</si>
  <si>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</si>
  <si>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</si>
  <si>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</si>
  <si>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</si>
  <si>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</si>
  <si>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</si>
  <si>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</si>
  <si>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III. Движение денежных средств от финансовой деятельности</t>
  </si>
  <si>
    <t>эмиссия акций и других финансовых инструментов</t>
  </si>
  <si>
    <t>получение займов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</si>
  <si>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</si>
  <si>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</si>
  <si>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</si>
  <si>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</si>
  <si>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4. Влияние обменных курсов валют к тенге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</si>
  <si>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</si>
  <si>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</si>
  <si>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</si>
  <si>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</si>
  <si>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</si>
  <si>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</si>
  <si>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</si>
  <si>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</si>
  <si>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</si>
  <si>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</si>
  <si>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</si>
  <si>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</si>
  <si>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</si>
  <si>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</si>
  <si>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</si>
  <si>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</si>
  <si>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</si>
  <si>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</si>
  <si>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</si>
  <si>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</si>
  <si>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</si>
  <si>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</si>
  <si>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</si>
  <si>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</si>
  <si>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</si>
  <si>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</si>
  <si>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</si>
  <si>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</si>
  <si>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</si>
  <si>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</si>
  <si>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</si>
  <si>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</si>
  <si>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</si>
  <si>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</si>
  <si>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</si>
  <si>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Прибыль (убыток) за отчетный период</t>
  </si>
  <si>
    <t>Акционерное общество  "С.А.С."</t>
  </si>
  <si>
    <t>Акционерное общество "С.А.С."</t>
  </si>
  <si>
    <t>Гудвилл</t>
  </si>
  <si>
    <t>Балансовая стоимость одной простой акции (тенге)</t>
  </si>
  <si>
    <t xml:space="preserve"> </t>
  </si>
  <si>
    <r>
      <t>Главный бухгалтер:</t>
    </r>
    <r>
      <rPr>
        <sz val="9"/>
        <color indexed="8"/>
        <rFont val="Times New Roman"/>
        <family val="1"/>
      </rPr>
      <t>____Тургамбаева М.С. ________________</t>
    </r>
  </si>
  <si>
    <r>
      <t>Руководитель:</t>
    </r>
    <r>
      <rPr>
        <sz val="9"/>
        <color indexed="8"/>
        <rFont val="Times New Roman"/>
        <family val="1"/>
      </rPr>
      <t>___Бейсенбаев Г.Е.___________________ ________________</t>
    </r>
  </si>
  <si>
    <t>Консолидированный отчет о финансовом положении</t>
  </si>
  <si>
    <t>Суммы выражены в тысячах казахстанских тенге</t>
  </si>
  <si>
    <t>Консолидированный отчет о совокупном доходе</t>
  </si>
  <si>
    <t>Консолидированный отчет о движении денежных средств (прямой метод)</t>
  </si>
  <si>
    <t>Консолидированный отчет об изменениях в капитале</t>
  </si>
  <si>
    <t>Прим.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</si>
  <si>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</si>
  <si>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</si>
  <si>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</si>
  <si>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</si>
  <si>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</si>
  <si>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</si>
  <si>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</si>
  <si>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</si>
  <si>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</si>
  <si>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22</t>
  </si>
  <si>
    <t>23</t>
  </si>
  <si>
    <t>24</t>
  </si>
  <si>
    <t>25</t>
  </si>
  <si>
    <t>26</t>
  </si>
  <si>
    <t>27</t>
  </si>
  <si>
    <t>Итого краткосрочных активов</t>
  </si>
  <si>
    <t xml:space="preserve">Итого долгосрочных активов </t>
  </si>
  <si>
    <t xml:space="preserve">Итого краткосрочных обязательств </t>
  </si>
  <si>
    <t xml:space="preserve">Итого долгосрочных обязательств </t>
  </si>
  <si>
    <t>Всего капитал</t>
  </si>
  <si>
    <t>Итого капитал, относимый на собственников материнской организации</t>
  </si>
  <si>
    <t xml:space="preserve">Валовая прибыль </t>
  </si>
  <si>
    <t xml:space="preserve">Итого операционная прибыль </t>
  </si>
  <si>
    <t xml:space="preserve">Прибыль (убыток) до налогообложения </t>
  </si>
  <si>
    <t>Прибыль за год  относимая на:</t>
  </si>
  <si>
    <t>Прочая совокупная прибыль, всего</t>
  </si>
  <si>
    <t xml:space="preserve">Общая совокупная прибыль </t>
  </si>
  <si>
    <t xml:space="preserve">1. Поступление денежных средств, всего </t>
  </si>
  <si>
    <t>2. Выбытие денежных средств, всего</t>
  </si>
  <si>
    <t xml:space="preserve">3. Чистая сумма денежных средств от операционной деятельности </t>
  </si>
  <si>
    <t>1. Поступление денежных средств, всего</t>
  </si>
  <si>
    <t xml:space="preserve">3. Чистая сумма денежных средств от инвестиционной деятельности </t>
  </si>
  <si>
    <t xml:space="preserve">2. Выбытие денежных средств, всего </t>
  </si>
  <si>
    <t xml:space="preserve">3. Чистая сумма денежных средств от финансовой деятельности </t>
  </si>
  <si>
    <t xml:space="preserve">5. Увеличение +/- уменьшение денежных средств </t>
  </si>
  <si>
    <t>Всего активы</t>
  </si>
  <si>
    <t>Всего обязательств и капитал</t>
  </si>
  <si>
    <t>жарнама</t>
  </si>
  <si>
    <t>Сальдо на 1 января 2022 года</t>
  </si>
  <si>
    <t>Амортизация</t>
  </si>
  <si>
    <t>Коммунальные услуги</t>
  </si>
  <si>
    <t>Вывоз ТБО</t>
  </si>
  <si>
    <t>Технические услуги/Уборка</t>
  </si>
  <si>
    <t>Услуги связи</t>
  </si>
  <si>
    <t>Обслуживание здания</t>
  </si>
  <si>
    <t>Расходы по страхованию имущества</t>
  </si>
  <si>
    <t>Услуги охраны</t>
  </si>
  <si>
    <t>Рекламные услуги</t>
  </si>
  <si>
    <t>Ремонтные работы</t>
  </si>
  <si>
    <t>Прочие</t>
  </si>
  <si>
    <t>Налоги</t>
  </si>
  <si>
    <t>Страхование</t>
  </si>
  <si>
    <t>Заработная плата</t>
  </si>
  <si>
    <t>Финансовые услуги (Услуги банка)</t>
  </si>
  <si>
    <t>Обслуживание орг.техники</t>
  </si>
  <si>
    <t>Материальные затраты</t>
  </si>
  <si>
    <t>Текущие расходы</t>
  </si>
  <si>
    <t>Услуги по оценке</t>
  </si>
  <si>
    <t>Амортизация ФА</t>
  </si>
  <si>
    <t>Дератизация помещений</t>
  </si>
  <si>
    <t>Канализация(возмещение)</t>
  </si>
  <si>
    <t>Отопление,горячая вода</t>
  </si>
  <si>
    <t>Расходы на рекламу</t>
  </si>
  <si>
    <t>Расходы по страхованию</t>
  </si>
  <si>
    <t>Текущие ремонтные</t>
  </si>
  <si>
    <t>Тех.обслуживание инженерных сетей</t>
  </si>
  <si>
    <t>Тех.обслуживание приборов учета</t>
  </si>
  <si>
    <t>Уборка помещения и территории</t>
  </si>
  <si>
    <t>Холодная вода и канализация</t>
  </si>
  <si>
    <t>Электромонтажные работы</t>
  </si>
  <si>
    <t>Электроэнергия</t>
  </si>
  <si>
    <t>Аудиторские услуги</t>
  </si>
  <si>
    <t>Ведение реестра</t>
  </si>
  <si>
    <t>Дополнительные начисления</t>
  </si>
  <si>
    <t>Земельный налог (без налога)</t>
  </si>
  <si>
    <t>Имущественный налог</t>
  </si>
  <si>
    <t>Интернет</t>
  </si>
  <si>
    <t>Консалтинговые услуги (внутригрупповые)</t>
  </si>
  <si>
    <t>Листинговый сбор</t>
  </si>
  <si>
    <t>Материальные затраты(не идущ.на вычет)</t>
  </si>
  <si>
    <t>Отчисления ОСМС</t>
  </si>
  <si>
    <t>Социальные отчисления</t>
  </si>
  <si>
    <t>Социальный налог</t>
  </si>
  <si>
    <t>Услуги банка</t>
  </si>
  <si>
    <t>Услуги связи(абон.плата, доп.услуги,прочие и т.д.)</t>
  </si>
  <si>
    <t>Услуги транспорта</t>
  </si>
  <si>
    <t>Итого</t>
  </si>
  <si>
    <t>Стоимость на 31.12.2019 г.</t>
  </si>
  <si>
    <t>Выбытие</t>
  </si>
  <si>
    <t>-</t>
  </si>
  <si>
    <t>Стоимость на 31.12.2021 г.</t>
  </si>
  <si>
    <t>Начислено за период</t>
  </si>
  <si>
    <t>Списано амортизации по выбывшим основным средствам</t>
  </si>
  <si>
    <t>Накопленная амортизация на 31.12.2021 г.</t>
  </si>
  <si>
    <t>Земля</t>
  </si>
  <si>
    <t>Машины и оборудование</t>
  </si>
  <si>
    <t>Компьютеры</t>
  </si>
  <si>
    <t>Поступление</t>
  </si>
  <si>
    <t>(1 178)</t>
  </si>
  <si>
    <t>Балансовая стоимость на 31.12.2021 г.</t>
  </si>
  <si>
    <t>Накопленная амортизация на 31.03.2022 г.</t>
  </si>
  <si>
    <t>Балансовая стоимость на 31.03.2022 г.</t>
  </si>
  <si>
    <t>Стоимость на 31.03.2022 г.</t>
  </si>
  <si>
    <t>Краткосрочные оценочные обязательство по вознаграждениям работников</t>
  </si>
  <si>
    <t>Оборотно-сальдовая ведомость  за 1 полугодие 2022 г.</t>
  </si>
  <si>
    <t>Выводимые данные:</t>
  </si>
  <si>
    <t>БУ (данные бухгалтерского учета)</t>
  </si>
  <si>
    <t>Счет, Наименование</t>
  </si>
  <si>
    <t>Сальдо на начало периода</t>
  </si>
  <si>
    <t>Обороты за период</t>
  </si>
  <si>
    <t>Сальдо на конец периода</t>
  </si>
  <si>
    <t>Дебет</t>
  </si>
  <si>
    <t>Кредит</t>
  </si>
  <si>
    <t>1000, Денежные средства</t>
  </si>
  <si>
    <t>1010, Денежные средства в кассе</t>
  </si>
  <si>
    <t>1020, Денежные средства в пути</t>
  </si>
  <si>
    <t>1022, Конвертация валюты</t>
  </si>
  <si>
    <t>1030, Денежные средства на текущих банковских счетах</t>
  </si>
  <si>
    <t>1200, Краткосрочная дебиторская задолженность</t>
  </si>
  <si>
    <t>1210, Краткосрочная дебиторская задолженность покупателей и заказчиков</t>
  </si>
  <si>
    <t>1270, Прочая краткосрочная дебиторская задолженность</t>
  </si>
  <si>
    <t>1274, Прочая краткосрочная дебиторская задолженность</t>
  </si>
  <si>
    <t>1280, Оценочный резерв под убытки от обесценения краткосрочной дебиторской задолженности</t>
  </si>
  <si>
    <t>1300, Запасы</t>
  </si>
  <si>
    <t>1310, Сырье и материалы</t>
  </si>
  <si>
    <t>1330, Товары</t>
  </si>
  <si>
    <t>1400, Текущие налоговые активы</t>
  </si>
  <si>
    <t>1410, Корпоративный подоходный налог</t>
  </si>
  <si>
    <t>1420, Налог на добавленную стоимость</t>
  </si>
  <si>
    <t>1421, Налог на добавленную стоимость  к возмещению</t>
  </si>
  <si>
    <t>1422, Налог на добавленную стоимость (отложенное принятие к зачету)</t>
  </si>
  <si>
    <t>1430, Прочие налоги и другие обязательные платежи в бюджет</t>
  </si>
  <si>
    <t>1700, Прочие краткосрочные активы</t>
  </si>
  <si>
    <t>1710, Краткосрочные авансы выданные</t>
  </si>
  <si>
    <t>1720, Расходы будущих периодов</t>
  </si>
  <si>
    <t>1740, Оценочный резерв под убытки от обесценения краткосрочных активов по договорам</t>
  </si>
  <si>
    <t>1750, Прочие краткосрочные активы</t>
  </si>
  <si>
    <t>2000, Долгосрочные финансовые активы</t>
  </si>
  <si>
    <t>2070, Прочие долгосрочные финансовые активы</t>
  </si>
  <si>
    <t>2200, Инвестиции</t>
  </si>
  <si>
    <t>2210, Инвестиции, учитываемые методом долевого участия</t>
  </si>
  <si>
    <t>2300, Инвестиционное имущество</t>
  </si>
  <si>
    <t>2310, Инвестиционное имущество</t>
  </si>
  <si>
    <t>2320, Амортизация инвестиционного имущества</t>
  </si>
  <si>
    <t>2400, Основные средства</t>
  </si>
  <si>
    <t>2410, Основные средства</t>
  </si>
  <si>
    <t>2420, Амортизация основных средств</t>
  </si>
  <si>
    <t>2700, Нематериальные активы</t>
  </si>
  <si>
    <t>2730, Прочие нематериальные активы</t>
  </si>
  <si>
    <t>2740, Амортизация прочих нематериальных активов</t>
  </si>
  <si>
    <t>2800, Отложенные налоговые активы</t>
  </si>
  <si>
    <t>2810, Отложенные налоговые активы по корпоративному подоходному налогу</t>
  </si>
  <si>
    <t>2900, Прочие долгосрочные активы</t>
  </si>
  <si>
    <t>2930, Незавершенное строительство</t>
  </si>
  <si>
    <t>2933, Модернизация и капитальный ремонт ОС</t>
  </si>
  <si>
    <t>3000, Краткосрочные финансовые обязательства</t>
  </si>
  <si>
    <t>3050, Краткосрочные вознаграждения к выплате</t>
  </si>
  <si>
    <t>3100, Обязательства по налогам</t>
  </si>
  <si>
    <t>3120, Индивидуальный подоходный налог</t>
  </si>
  <si>
    <t>3130, Налог на добавленную стоимость</t>
  </si>
  <si>
    <t>3150, Социальный налог</t>
  </si>
  <si>
    <t>3160, Земельный налог</t>
  </si>
  <si>
    <t>3180, Налог на имущество</t>
  </si>
  <si>
    <t>3200, Обязательства по другим обязательным и добровольным платежам</t>
  </si>
  <si>
    <t>3210, Обязательства по социальному страхованию</t>
  </si>
  <si>
    <t>3211, Обязательства по социальным отчислениям</t>
  </si>
  <si>
    <t>3212, Обязательства по взносам на социальное медицинское страхование</t>
  </si>
  <si>
    <t>3213, Обязательства по отчислениям на социальное медицинское страхование</t>
  </si>
  <si>
    <t>3220, Обязательства по пенсионным отчислениям</t>
  </si>
  <si>
    <t>3300, Краткосрочная кредиторская задолженность</t>
  </si>
  <si>
    <t>3310, Краткосрочная задолженность поставщикам и подрядчикам</t>
  </si>
  <si>
    <t>3350, Краткосрочная задолженность по оплате труда</t>
  </si>
  <si>
    <t>3380, Прочая краткосрочная кредиторская задолженность</t>
  </si>
  <si>
    <t>3382, Задолженность по присужденным штрафам пеням неустойкам</t>
  </si>
  <si>
    <t>3385, Задолженность по исполнительным листам</t>
  </si>
  <si>
    <t>3400, Краткосрочные оценочные обязательства</t>
  </si>
  <si>
    <t>3430, Краткосрочные оценочные обязательства по вознаграждениям работникам</t>
  </si>
  <si>
    <t>3500, Прочие краткосрочные обязательства</t>
  </si>
  <si>
    <t>3510, Краткосрочные авансы полученные</t>
  </si>
  <si>
    <t>3560, Прочие краткосрочные обязательства</t>
  </si>
  <si>
    <t>4000, Долгосрочные финансовые обязательства</t>
  </si>
  <si>
    <t>4010, Долгосрочные финансовые обязательства, оцениваемые по амортизированной стоимости</t>
  </si>
  <si>
    <t>4400, Прочие долгосрочные обязательства</t>
  </si>
  <si>
    <t>4410, Долгосрочные авансы полученные</t>
  </si>
  <si>
    <t>5000, Уставный капитал</t>
  </si>
  <si>
    <t>5020, Простые акции</t>
  </si>
  <si>
    <t>5600, Нераспределенная прибыль непокрытый убыток</t>
  </si>
  <si>
    <t>5610, Нераспределенная прибыль непокрытый убыток отчетного года</t>
  </si>
  <si>
    <t>5620, Нераспределенная прибыль непокрытый убыток предыдущих лет</t>
  </si>
  <si>
    <t>5700, Итоговая прибыль итоговый убыток</t>
  </si>
  <si>
    <t>5710, Итоговая прибыль итоговый убыток</t>
  </si>
  <si>
    <t>6000, Доход от реализации продукции и оказания услуг</t>
  </si>
  <si>
    <t>6010, Доход от реализации продукции и оказания услуг</t>
  </si>
  <si>
    <t>6200, Прочие доходы</t>
  </si>
  <si>
    <t>6250, Доходы от курсовой разницы</t>
  </si>
  <si>
    <t>6260, Доходы от операционной аренды</t>
  </si>
  <si>
    <t>6290, Прочие доходы</t>
  </si>
  <si>
    <t>7000, Себестоимость реализованной продукции и оказанных услуг</t>
  </si>
  <si>
    <t>7010, Себестоимость реализованной продукции и оказанных услуг</t>
  </si>
  <si>
    <t>7100, Расходы по реализации продукции и оказанию услуг</t>
  </si>
  <si>
    <t>7110, Расходы по реализации продукции и оказанию услуг</t>
  </si>
  <si>
    <t>7200, Административные расходы</t>
  </si>
  <si>
    <t>7210, Административные расходы</t>
  </si>
  <si>
    <t>7300, Расходы на финансирование</t>
  </si>
  <si>
    <t>7310, Расходы по вознаграждениям</t>
  </si>
  <si>
    <t>7400, Прочие расходы</t>
  </si>
  <si>
    <t>7410, Расходы по выбытию активов</t>
  </si>
  <si>
    <t>7430, Расходы по курсовой разнице</t>
  </si>
  <si>
    <t>7480, Прочие расходы</t>
  </si>
  <si>
    <t>Проф.испытания электрооборудования</t>
  </si>
  <si>
    <t>Ремонт оборудования</t>
  </si>
  <si>
    <t>Обязательные членские взносы</t>
  </si>
  <si>
    <t>Почтовые услуги</t>
  </si>
  <si>
    <t>Штрафы в бюджет</t>
  </si>
  <si>
    <t>6210, Доходы от выбытия активов</t>
  </si>
  <si>
    <t>Счет</t>
  </si>
  <si>
    <t>Кор. Счет</t>
  </si>
  <si>
    <t>1000</t>
  </si>
  <si>
    <t>Начальное сальдо</t>
  </si>
  <si>
    <t>1022</t>
  </si>
  <si>
    <t>1030</t>
  </si>
  <si>
    <t>1210</t>
  </si>
  <si>
    <t>1251</t>
  </si>
  <si>
    <t>1410</t>
  </si>
  <si>
    <t>1710</t>
  </si>
  <si>
    <t>3050</t>
  </si>
  <si>
    <t>3120</t>
  </si>
  <si>
    <t>3130</t>
  </si>
  <si>
    <t>3150</t>
  </si>
  <si>
    <t>3160</t>
  </si>
  <si>
    <t>3180</t>
  </si>
  <si>
    <t>3211</t>
  </si>
  <si>
    <t>3212</t>
  </si>
  <si>
    <t>3213</t>
  </si>
  <si>
    <t>3220</t>
  </si>
  <si>
    <t>3310</t>
  </si>
  <si>
    <t>3350</t>
  </si>
  <si>
    <t>3382</t>
  </si>
  <si>
    <t>3385</t>
  </si>
  <si>
    <t>3510</t>
  </si>
  <si>
    <t>3560</t>
  </si>
  <si>
    <t>4010</t>
  </si>
  <si>
    <t>4410</t>
  </si>
  <si>
    <t>6250</t>
  </si>
  <si>
    <t>6290</t>
  </si>
  <si>
    <t>7430</t>
  </si>
  <si>
    <t>7480</t>
  </si>
  <si>
    <t>Оборот</t>
  </si>
  <si>
    <t>Конечное сальдо</t>
  </si>
  <si>
    <t>ГСМ</t>
  </si>
  <si>
    <t>Оценка имущества/акций</t>
  </si>
  <si>
    <t>Текущие расходы (содержание автотранспорта)</t>
  </si>
  <si>
    <t>Консалтинговые услуги</t>
  </si>
  <si>
    <t>За девять месяцев закончившиеся</t>
  </si>
  <si>
    <t>по состоянию на  31 марта 2023 года</t>
  </si>
  <si>
    <t>за период, заканчивающийся 31 марта  2023 года</t>
  </si>
  <si>
    <t>за период , заканчивающийся 31 марта 2023 г.</t>
  </si>
  <si>
    <t>за период, заканчивающийся 31 марта 2023 г.</t>
  </si>
  <si>
    <t>На 31 марта 2023 года</t>
  </si>
  <si>
    <t>На 31 декабря 2022 года</t>
  </si>
  <si>
    <t>Сальдо на 1 января 2023 года</t>
  </si>
  <si>
    <t>Сальдо на 31.03.2023 год</t>
  </si>
  <si>
    <t>Себестоимость реализованной продукции и оказанных услуг</t>
  </si>
  <si>
    <t>НДС не принятый к зачету</t>
  </si>
  <si>
    <t xml:space="preserve">Расходы по подписке к ИР </t>
  </si>
  <si>
    <t>Расходы по ремонту основных средств</t>
  </si>
  <si>
    <t>Списание запасных частей а/т</t>
  </si>
  <si>
    <t>Текущие расходы РБП</t>
  </si>
  <si>
    <t>Аренда склада</t>
  </si>
  <si>
    <t>21</t>
  </si>
  <si>
    <t>На 31 марта 2022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</si>
</sst>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"/>
    <numFmt numFmtId="191" formatCode="#,##0.00;[Red]\-#,##0.00"/>
  </numFmts>
  <fonts count="70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color indexed="21"/>
      <name val="Arial"/>
      <family val="2"/>
    </font>
    <font>
      <b/>
      <sz val="8"/>
      <name val="Microsoft Sans Serif"/>
      <family val="2"/>
    </font>
    <font>
      <sz val="9"/>
      <color indexed="10"/>
      <name val="Arial"/>
      <family val="2"/>
    </font>
    <font>
      <b/>
      <sz val="8"/>
      <color indexed="10"/>
      <name val="Microsoft Sans Serif"/>
      <family val="2"/>
    </font>
    <font>
      <b/>
      <sz val="9"/>
      <color indexed="2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33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89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" fontId="9" fillId="2" borderId="10" xfId="0" applyNumberFormat="1" applyFont="1" applyFill="1" applyBorder="1" applyAlignment="1">
      <alignment horizontal="right" vertical="top" wrapText="1"/>
    </xf>
    <xf numFmtId="3" fontId="13" fillId="2" borderId="10" xfId="0" applyNumberFormat="1" applyFont="1" applyFill="1" applyBorder="1" applyAlignment="1">
      <alignment horizontal="right" vertical="top" wrapText="1"/>
    </xf>
    <xf numFmtId="3" fontId="2" fillId="2" borderId="10" xfId="0" applyNumberFormat="1" applyFont="1" applyFill="1" applyBorder="1" applyAlignment="1">
      <alignment horizontal="right" vertical="top" wrapText="1"/>
    </xf>
    <xf numFmtId="3" fontId="1" fillId="2" borderId="10" xfId="0" applyNumberFormat="1" applyFont="1" applyFill="1" applyBorder="1" applyAlignment="1">
      <alignment horizontal="right" vertical="top" wrapText="1"/>
    </xf>
    <xf numFmtId="3" fontId="2" fillId="2" borderId="10" xfId="0" applyNumberFormat="1" applyFont="1" applyFill="1" applyBorder="1" applyAlignment="1">
      <alignment horizontal="center" vertical="top" wrapText="1"/>
    </xf>
    <xf numFmtId="3" fontId="1" fillId="2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Border="1" applyAlignment="1">
      <alignment horizontal="center" wrapText="1"/>
    </xf>
    <xf numFmtId="0" fontId="66" fillId="0" borderId="0" xfId="0" applyFont="1" applyAlignment="1">
      <alignment horizontal="right" vertical="top"/>
    </xf>
    <xf numFmtId="0" fontId="67" fillId="0" borderId="0" xfId="0" applyFont="1" applyAlignment="1">
      <alignment horizontal="right" vertical="top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7" fillId="0" borderId="13" xfId="53" applyNumberFormat="1" applyFont="1" applyBorder="1" applyAlignment="1">
      <alignment vertical="top" wrapText="1" indent="2"/>
      <protection/>
    </xf>
    <xf numFmtId="4" fontId="17" fillId="0" borderId="13" xfId="53" applyNumberFormat="1" applyFont="1" applyBorder="1" applyAlignment="1">
      <alignment horizontal="right" vertical="top" wrapText="1"/>
      <protection/>
    </xf>
    <xf numFmtId="1" fontId="0" fillId="0" borderId="0" xfId="0" applyNumberFormat="1" applyAlignment="1">
      <alignment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3" fontId="0" fillId="0" borderId="10" xfId="0" applyNumberFormat="1" applyBorder="1" applyAlignment="1">
      <alignment/>
    </xf>
    <xf numFmtId="0" fontId="17" fillId="0" borderId="13" xfId="53" applyNumberFormat="1" applyFont="1" applyBorder="1" applyAlignment="1">
      <alignment vertical="top" wrapText="1" indent="2"/>
      <protection/>
    </xf>
    <xf numFmtId="4" fontId="17" fillId="0" borderId="13" xfId="53" applyNumberFormat="1" applyFont="1" applyBorder="1" applyAlignment="1">
      <alignment horizontal="right" vertical="top" wrapText="1"/>
      <protection/>
    </xf>
    <xf numFmtId="3" fontId="68" fillId="0" borderId="0" xfId="0" applyNumberFormat="1" applyFont="1" applyAlignment="1">
      <alignment horizontal="right" vertical="center"/>
    </xf>
    <xf numFmtId="0" fontId="68" fillId="0" borderId="16" xfId="0" applyFont="1" applyBorder="1" applyAlignment="1">
      <alignment horizontal="right" vertical="center"/>
    </xf>
    <xf numFmtId="0" fontId="68" fillId="0" borderId="0" xfId="0" applyFont="1" applyAlignment="1">
      <alignment horizontal="right" vertical="center"/>
    </xf>
    <xf numFmtId="0" fontId="68" fillId="0" borderId="0" xfId="0" applyFont="1" applyAlignment="1">
      <alignment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/>
    </xf>
    <xf numFmtId="0" fontId="66" fillId="0" borderId="0" xfId="0" applyFont="1" applyAlignment="1">
      <alignment vertical="center" wrapText="1"/>
    </xf>
    <xf numFmtId="0" fontId="66" fillId="0" borderId="0" xfId="0" applyFont="1" applyAlignment="1">
      <alignment horizontal="right" vertical="center"/>
    </xf>
    <xf numFmtId="3" fontId="66" fillId="0" borderId="0" xfId="0" applyNumberFormat="1" applyFont="1" applyAlignment="1">
      <alignment horizontal="right" vertical="center"/>
    </xf>
    <xf numFmtId="0" fontId="66" fillId="0" borderId="16" xfId="0" applyFont="1" applyBorder="1" applyAlignment="1">
      <alignment horizontal="right" vertical="center"/>
    </xf>
    <xf numFmtId="3" fontId="68" fillId="0" borderId="16" xfId="0" applyNumberFormat="1" applyFont="1" applyBorder="1" applyAlignment="1">
      <alignment horizontal="right" vertical="center"/>
    </xf>
    <xf numFmtId="0" fontId="68" fillId="0" borderId="0" xfId="0" applyFont="1" applyBorder="1" applyAlignment="1">
      <alignment horizontal="right" vertical="center"/>
    </xf>
    <xf numFmtId="3" fontId="68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19" fillId="0" borderId="0" xfId="54" applyNumberFormat="1" applyFont="1" applyAlignment="1">
      <alignment wrapText="1"/>
      <protection/>
    </xf>
    <xf numFmtId="0" fontId="16" fillId="0" borderId="0" xfId="54">
      <alignment/>
      <protection/>
    </xf>
    <xf numFmtId="0" fontId="20" fillId="0" borderId="0" xfId="54" applyNumberFormat="1" applyFont="1" applyAlignment="1">
      <alignment wrapText="1"/>
      <protection/>
    </xf>
    <xf numFmtId="0" fontId="16" fillId="0" borderId="0" xfId="54" applyNumberFormat="1" applyFont="1" applyAlignment="1">
      <alignment vertical="top" wrapText="1"/>
      <protection/>
    </xf>
    <xf numFmtId="0" fontId="21" fillId="34" borderId="17" xfId="54" applyNumberFormat="1" applyFont="1" applyFill="1" applyBorder="1" applyAlignment="1">
      <alignment vertical="top" wrapText="1"/>
      <protection/>
    </xf>
    <xf numFmtId="0" fontId="22" fillId="0" borderId="13" xfId="54" applyNumberFormat="1" applyFont="1" applyBorder="1" applyAlignment="1">
      <alignment vertical="top" wrapText="1"/>
      <protection/>
    </xf>
    <xf numFmtId="4" fontId="22" fillId="0" borderId="13" xfId="54" applyNumberFormat="1" applyFont="1" applyBorder="1" applyAlignment="1">
      <alignment horizontal="right" vertical="top" wrapText="1"/>
      <protection/>
    </xf>
    <xf numFmtId="0" fontId="22" fillId="0" borderId="13" xfId="54" applyNumberFormat="1" applyFont="1" applyBorder="1" applyAlignment="1">
      <alignment horizontal="right" vertical="top" wrapText="1"/>
      <protection/>
    </xf>
    <xf numFmtId="0" fontId="17" fillId="0" borderId="13" xfId="54" applyNumberFormat="1" applyFont="1" applyBorder="1" applyAlignment="1">
      <alignment vertical="top" wrapText="1" indent="2"/>
      <protection/>
    </xf>
    <xf numFmtId="4" fontId="17" fillId="0" borderId="13" xfId="54" applyNumberFormat="1" applyFont="1" applyBorder="1" applyAlignment="1">
      <alignment horizontal="right" vertical="top" wrapText="1"/>
      <protection/>
    </xf>
    <xf numFmtId="0" fontId="17" fillId="0" borderId="13" xfId="54" applyNumberFormat="1" applyFont="1" applyBorder="1" applyAlignment="1">
      <alignment horizontal="right" vertical="top" wrapText="1"/>
      <protection/>
    </xf>
    <xf numFmtId="0" fontId="17" fillId="0" borderId="13" xfId="54" applyNumberFormat="1" applyFont="1" applyBorder="1" applyAlignment="1">
      <alignment vertical="top" wrapText="1" indent="4"/>
      <protection/>
    </xf>
    <xf numFmtId="2" fontId="17" fillId="0" borderId="13" xfId="54" applyNumberFormat="1" applyFont="1" applyBorder="1" applyAlignment="1">
      <alignment horizontal="right" vertical="top" wrapText="1"/>
      <protection/>
    </xf>
    <xf numFmtId="4" fontId="23" fillId="0" borderId="13" xfId="54" applyNumberFormat="1" applyFont="1" applyBorder="1" applyAlignment="1">
      <alignment horizontal="right" vertical="top" wrapText="1"/>
      <protection/>
    </xf>
    <xf numFmtId="4" fontId="24" fillId="0" borderId="13" xfId="54" applyNumberFormat="1" applyFont="1" applyBorder="1" applyAlignment="1">
      <alignment horizontal="right" vertical="top" wrapText="1"/>
      <protection/>
    </xf>
    <xf numFmtId="0" fontId="25" fillId="34" borderId="17" xfId="54" applyNumberFormat="1" applyFont="1" applyFill="1" applyBorder="1" applyAlignment="1">
      <alignment vertical="top"/>
      <protection/>
    </xf>
    <xf numFmtId="191" fontId="25" fillId="34" borderId="17" xfId="54" applyNumberFormat="1" applyFont="1" applyFill="1" applyBorder="1" applyAlignment="1">
      <alignment horizontal="right" vertical="top" wrapText="1"/>
      <protection/>
    </xf>
    <xf numFmtId="0" fontId="26" fillId="0" borderId="12" xfId="0" applyFont="1" applyBorder="1" applyAlignment="1">
      <alignment vertical="center"/>
    </xf>
    <xf numFmtId="0" fontId="69" fillId="0" borderId="12" xfId="0" applyFont="1" applyBorder="1" applyAlignment="1">
      <alignment horizontal="justify" vertical="center"/>
    </xf>
    <xf numFmtId="0" fontId="15" fillId="0" borderId="12" xfId="0" applyFont="1" applyBorder="1" applyAlignment="1">
      <alignment horizontal="justify" vertical="center"/>
    </xf>
    <xf numFmtId="0" fontId="26" fillId="0" borderId="12" xfId="0" applyFont="1" applyBorder="1" applyAlignment="1">
      <alignment horizontal="justify" vertical="center"/>
    </xf>
    <xf numFmtId="0" fontId="17" fillId="0" borderId="13" xfId="55" applyNumberFormat="1" applyFont="1" applyBorder="1" applyAlignment="1">
      <alignment vertical="top" wrapText="1" indent="2"/>
      <protection/>
    </xf>
    <xf numFmtId="0" fontId="17" fillId="0" borderId="13" xfId="55" applyNumberFormat="1" applyFont="1" applyBorder="1" applyAlignment="1">
      <alignment horizontal="right" vertical="top" wrapText="1"/>
      <protection/>
    </xf>
    <xf numFmtId="4" fontId="17" fillId="0" borderId="13" xfId="55" applyNumberFormat="1" applyFont="1" applyBorder="1" applyAlignment="1">
      <alignment horizontal="right" vertical="top" wrapText="1"/>
      <protection/>
    </xf>
    <xf numFmtId="4" fontId="0" fillId="0" borderId="0" xfId="0" applyNumberFormat="1" applyAlignment="1">
      <alignment/>
    </xf>
    <xf numFmtId="4" fontId="17" fillId="0" borderId="13" xfId="54" applyNumberFormat="1" applyFont="1" applyBorder="1" applyAlignment="1">
      <alignment horizontal="right" vertical="top" wrapText="1"/>
      <protection/>
    </xf>
    <xf numFmtId="0" fontId="17" fillId="0" borderId="13" xfId="54" applyNumberFormat="1" applyFont="1" applyBorder="1" applyAlignment="1">
      <alignment horizontal="right" vertical="top" wrapText="1"/>
      <protection/>
    </xf>
    <xf numFmtId="2" fontId="17" fillId="0" borderId="13" xfId="54" applyNumberFormat="1" applyFont="1" applyBorder="1" applyAlignment="1">
      <alignment horizontal="right" vertical="top" wrapText="1"/>
      <protection/>
    </xf>
    <xf numFmtId="4" fontId="23" fillId="0" borderId="13" xfId="54" applyNumberFormat="1" applyFont="1" applyBorder="1" applyAlignment="1">
      <alignment horizontal="right" vertical="top" wrapText="1"/>
      <protection/>
    </xf>
    <xf numFmtId="191" fontId="21" fillId="34" borderId="17" xfId="54" applyNumberFormat="1" applyFont="1" applyFill="1" applyBorder="1" applyAlignment="1">
      <alignment horizontal="right" vertical="top" wrapText="1"/>
      <protection/>
    </xf>
    <xf numFmtId="0" fontId="17" fillId="0" borderId="13" xfId="54" applyNumberFormat="1" applyFont="1" applyBorder="1" applyAlignment="1">
      <alignment vertical="top" wrapText="1" indent="2"/>
      <protection/>
    </xf>
    <xf numFmtId="0" fontId="21" fillId="34" borderId="17" xfId="56" applyNumberFormat="1" applyFont="1" applyFill="1" applyBorder="1" applyAlignment="1">
      <alignment vertical="top" wrapText="1"/>
      <protection/>
    </xf>
    <xf numFmtId="0" fontId="21" fillId="34" borderId="13" xfId="56" applyNumberFormat="1" applyFont="1" applyFill="1" applyBorder="1" applyAlignment="1">
      <alignment vertical="top"/>
      <protection/>
    </xf>
    <xf numFmtId="0" fontId="21" fillId="34" borderId="13" xfId="56" applyNumberFormat="1" applyFont="1" applyFill="1" applyBorder="1" applyAlignment="1">
      <alignment vertical="top" wrapText="1"/>
      <protection/>
    </xf>
    <xf numFmtId="4" fontId="21" fillId="34" borderId="13" xfId="56" applyNumberFormat="1" applyFont="1" applyFill="1" applyBorder="1" applyAlignment="1">
      <alignment horizontal="right" vertical="top" wrapText="1"/>
      <protection/>
    </xf>
    <xf numFmtId="0" fontId="21" fillId="34" borderId="13" xfId="56" applyNumberFormat="1" applyFont="1" applyFill="1" applyBorder="1" applyAlignment="1">
      <alignment horizontal="right" vertical="top" wrapText="1"/>
      <protection/>
    </xf>
    <xf numFmtId="0" fontId="17" fillId="0" borderId="13" xfId="56" applyNumberFormat="1" applyFont="1" applyBorder="1" applyAlignment="1">
      <alignment vertical="top" indent="2"/>
      <protection/>
    </xf>
    <xf numFmtId="0" fontId="17" fillId="0" borderId="13" xfId="56" applyNumberFormat="1" applyFont="1" applyBorder="1" applyAlignment="1">
      <alignment vertical="top"/>
      <protection/>
    </xf>
    <xf numFmtId="4" fontId="17" fillId="0" borderId="13" xfId="56" applyNumberFormat="1" applyFont="1" applyBorder="1" applyAlignment="1">
      <alignment horizontal="right" vertical="top" wrapText="1"/>
      <protection/>
    </xf>
    <xf numFmtId="0" fontId="17" fillId="0" borderId="13" xfId="56" applyNumberFormat="1" applyFont="1" applyBorder="1" applyAlignment="1">
      <alignment horizontal="right" vertical="top" wrapText="1"/>
      <protection/>
    </xf>
    <xf numFmtId="0" fontId="17" fillId="0" borderId="13" xfId="57" applyNumberFormat="1" applyFont="1" applyBorder="1" applyAlignment="1">
      <alignment vertical="top" wrapText="1" indent="2"/>
      <protection/>
    </xf>
    <xf numFmtId="4" fontId="17" fillId="0" borderId="13" xfId="57" applyNumberFormat="1" applyFont="1" applyBorder="1" applyAlignment="1">
      <alignment horizontal="right" vertical="top" wrapText="1"/>
      <protection/>
    </xf>
    <xf numFmtId="0" fontId="17" fillId="0" borderId="13" xfId="57" applyNumberFormat="1" applyFont="1" applyBorder="1" applyAlignment="1">
      <alignment vertical="top" wrapText="1" indent="2"/>
      <protection/>
    </xf>
    <xf numFmtId="0" fontId="17" fillId="0" borderId="13" xfId="57" applyNumberFormat="1" applyFont="1" applyBorder="1" applyAlignment="1">
      <alignment horizontal="right" vertical="top" wrapText="1"/>
      <protection/>
    </xf>
    <xf numFmtId="4" fontId="17" fillId="0" borderId="13" xfId="57" applyNumberFormat="1" applyFont="1" applyBorder="1" applyAlignment="1">
      <alignment horizontal="right" vertical="top" wrapText="1"/>
      <protection/>
    </xf>
    <xf numFmtId="0" fontId="21" fillId="34" borderId="17" xfId="57" applyNumberFormat="1" applyFont="1" applyFill="1" applyBorder="1" applyAlignment="1">
      <alignment vertical="top"/>
      <protection/>
    </xf>
    <xf numFmtId="0" fontId="21" fillId="34" borderId="17" xfId="57" applyNumberFormat="1" applyFont="1" applyFill="1" applyBorder="1" applyAlignment="1">
      <alignment horizontal="right" vertical="top" wrapText="1"/>
      <protection/>
    </xf>
    <xf numFmtId="4" fontId="21" fillId="34" borderId="17" xfId="57" applyNumberFormat="1" applyFont="1" applyFill="1" applyBorder="1" applyAlignment="1">
      <alignment horizontal="right" vertical="top" wrapText="1"/>
      <protection/>
    </xf>
    <xf numFmtId="3" fontId="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2" fillId="0" borderId="0" xfId="0" applyFont="1" applyBorder="1" applyAlignment="1">
      <alignment horizontal="center" wrapText="1"/>
    </xf>
    <xf numFmtId="0" fontId="21" fillId="34" borderId="18" xfId="54" applyNumberFormat="1" applyFont="1" applyFill="1" applyBorder="1" applyAlignment="1">
      <alignment vertical="top" wrapText="1"/>
      <protection/>
    </xf>
    <xf numFmtId="0" fontId="21" fillId="34" borderId="19" xfId="54" applyNumberFormat="1" applyFont="1" applyFill="1" applyBorder="1" applyAlignment="1">
      <alignment vertical="top" wrapText="1"/>
      <protection/>
    </xf>
    <xf numFmtId="0" fontId="21" fillId="34" borderId="17" xfId="54" applyNumberFormat="1" applyFont="1" applyFill="1" applyBorder="1" applyAlignment="1">
      <alignment vertical="top" wrapText="1"/>
      <protection/>
    </xf>
    <xf numFmtId="0" fontId="10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4" fontId="19" fillId="0" borderId="13" xfId="54" applyNumberFormat="1" applyFont="1" applyBorder="1" applyAlignment="1">
      <alignment horizontal="right" vertical="top" wrapText="1"/>
      <protection/>
    </xf>
    <xf numFmtId="0" fontId="19" fillId="0" borderId="13" xfId="54" applyNumberFormat="1" applyFont="1" applyBorder="1" applyAlignment="1">
      <alignment horizontal="right" vertical="top" wrapText="1"/>
      <protection/>
    </xf>
    <xf numFmtId="4" fontId="47" fillId="0" borderId="13" xfId="54" applyNumberFormat="1" applyFont="1" applyBorder="1" applyAlignment="1">
      <alignment horizontal="right" vertical="top" wrapText="1"/>
      <protection/>
    </xf>
    <xf numFmtId="0" fontId="17" fillId="0" borderId="13" xfId="58" applyNumberFormat="1" applyFont="1" applyBorder="1" applyAlignment="1">
      <alignment vertical="top" wrapText="1" indent="2"/>
      <protection/>
    </xf>
    <xf numFmtId="4" fontId="17" fillId="0" borderId="13" xfId="58" applyNumberFormat="1" applyFont="1" applyBorder="1" applyAlignment="1">
      <alignment horizontal="right" vertical="top" wrapText="1"/>
      <protection/>
    </xf>
    <xf numFmtId="4" fontId="17" fillId="35" borderId="13" xfId="58" applyNumberFormat="1" applyFont="1" applyFill="1" applyBorder="1" applyAlignment="1">
      <alignment horizontal="right" vertical="top" wrapText="1"/>
      <protection/>
    </xf>
    <xf numFmtId="4" fontId="17" fillId="0" borderId="0" xfId="58" applyNumberFormat="1" applyFont="1" applyFill="1" applyBorder="1" applyAlignment="1">
      <alignment horizontal="right" vertical="top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3" xfId="54"/>
    <cellStyle name="Обычный_Лист4" xfId="55"/>
    <cellStyle name="Обычный_Лист5" xfId="56"/>
    <cellStyle name="Обычный_Лист6" xfId="57"/>
    <cellStyle name="Обычный_Лист7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11">
      <selection activeCell="B40" sqref="B40"/>
    </sheetView>
  </sheetViews>
  <sheetFormatPr defaultColWidth="9.25390625" defaultRowHeight="12.75"/>
  <cols>
    <col min="1" max="1" width="52.875" style="8" customWidth="1"/>
    <col min="2" max="2" width="8.25390625" style="8" customWidth="1"/>
    <col min="3" max="3" width="15.75390625" style="8" customWidth="1"/>
    <col min="4" max="4" width="16.00390625" style="8" customWidth="1"/>
    <col min="5" max="6" width="8.875" style="8" hidden="1" customWidth="1"/>
    <col min="7" max="7" width="12.25390625" style="8" customWidth="1"/>
    <col min="8" max="10" width="8.875" style="8" customWidth="1"/>
    <col min="11" max="11" width="9.25390625" style="8" customWidth="1"/>
    <col min="12" max="16384" width="9.25390625" style="8" customWidth="1"/>
  </cols>
  <sheetData>
    <row r="1" spans="1:4" ht="24.75" customHeight="1">
      <c r="A1" s="41"/>
      <c r="B1" s="41"/>
      <c r="C1" s="41"/>
      <c r="D1" s="41"/>
    </row>
    <row r="2" spans="1:4" ht="24.75" customHeight="1">
      <c r="A2" s="46" t="s">
        <v>149</v>
      </c>
      <c r="B2" s="41"/>
      <c r="C2" s="41"/>
      <c r="D2" s="41"/>
    </row>
    <row r="3" ht="12">
      <c r="A3" s="16"/>
    </row>
    <row r="4" spans="1:4" ht="24.75" customHeight="1">
      <c r="A4" s="137" t="s">
        <v>156</v>
      </c>
      <c r="B4" s="137"/>
      <c r="C4" s="137"/>
      <c r="D4" s="137"/>
    </row>
    <row r="5" spans="1:4" ht="24.75" customHeight="1">
      <c r="A5" s="137" t="s">
        <v>416</v>
      </c>
      <c r="B5" s="137"/>
      <c r="C5" s="137"/>
      <c r="D5" s="137"/>
    </row>
    <row r="6" ht="12">
      <c r="F6" s="8" t="s">
        <v>199</v>
      </c>
    </row>
    <row r="7" spans="1:4" ht="12.75">
      <c r="A7" s="58" t="s">
        <v>157</v>
      </c>
      <c r="D7" s="13"/>
    </row>
    <row r="8" spans="1:6" ht="24">
      <c r="A8" s="86" t="s">
        <v>0</v>
      </c>
      <c r="B8" s="15" t="s">
        <v>161</v>
      </c>
      <c r="C8" s="15" t="s">
        <v>420</v>
      </c>
      <c r="D8" s="15" t="s">
        <v>421</v>
      </c>
      <c r="F8" s="40"/>
    </row>
    <row r="9" spans="1:4" ht="12">
      <c r="A9" s="14" t="s">
        <v>2</v>
      </c>
      <c r="B9" s="15"/>
      <c r="C9" s="20"/>
      <c r="D9" s="20"/>
    </row>
    <row r="10" spans="1:6" ht="12">
      <c r="A10" s="10" t="s">
        <v>3</v>
      </c>
      <c r="B10" s="17" t="s">
        <v>162</v>
      </c>
      <c r="C10" s="21">
        <f>Лист3!F8/1000+E10</f>
        <v>43097.26125</v>
      </c>
      <c r="D10" s="21">
        <f>212590+F10</f>
        <v>212610</v>
      </c>
      <c r="E10" s="8">
        <v>20</v>
      </c>
      <c r="F10" s="8">
        <v>20</v>
      </c>
    </row>
    <row r="11" spans="1:4" ht="12">
      <c r="A11" s="10" t="s">
        <v>4</v>
      </c>
      <c r="B11" s="17" t="s">
        <v>163</v>
      </c>
      <c r="C11" s="21">
        <f>Лист3!F13/1000</f>
        <v>52200.28407</v>
      </c>
      <c r="D11" s="21">
        <v>593201</v>
      </c>
    </row>
    <row r="12" spans="1:4" ht="12">
      <c r="A12" s="10" t="s">
        <v>5</v>
      </c>
      <c r="B12" s="17" t="s">
        <v>164</v>
      </c>
      <c r="C12" s="21">
        <f>Лист3!F22/1000</f>
        <v>4930.92849</v>
      </c>
      <c r="D12" s="21">
        <v>4930</v>
      </c>
    </row>
    <row r="13" spans="1:4" ht="12">
      <c r="A13" s="10" t="s">
        <v>6</v>
      </c>
      <c r="B13" s="17" t="s">
        <v>165</v>
      </c>
      <c r="C13" s="21">
        <f>Лист3!F18/1000</f>
        <v>46627.85101</v>
      </c>
      <c r="D13" s="21">
        <v>55296</v>
      </c>
    </row>
    <row r="14" spans="1:6" ht="12">
      <c r="A14" s="10" t="s">
        <v>7</v>
      </c>
      <c r="B14" s="17" t="s">
        <v>166</v>
      </c>
      <c r="C14" s="21">
        <f>(Лист3!F27+Лист3!F23+Лист3!F26)/1000+E14</f>
        <v>7742.82848</v>
      </c>
      <c r="D14" s="21">
        <f>7002+2853+F14</f>
        <v>10688</v>
      </c>
      <c r="E14" s="8">
        <v>833</v>
      </c>
      <c r="F14" s="8">
        <v>833</v>
      </c>
    </row>
    <row r="15" spans="1:4" ht="12">
      <c r="A15" s="14" t="s">
        <v>177</v>
      </c>
      <c r="B15" s="18"/>
      <c r="C15" s="51">
        <f>SUM(C10:C14)</f>
        <v>154599.1533</v>
      </c>
      <c r="D15" s="51">
        <f>SUM(D10:D14)</f>
        <v>876725</v>
      </c>
    </row>
    <row r="16" spans="1:4" ht="24" hidden="1">
      <c r="A16" s="14" t="s">
        <v>8</v>
      </c>
      <c r="B16" s="18"/>
      <c r="C16" s="19"/>
      <c r="D16" s="19"/>
    </row>
    <row r="17" spans="1:4" ht="11.25" customHeight="1">
      <c r="A17" s="14" t="s">
        <v>9</v>
      </c>
      <c r="B17" s="18"/>
      <c r="C17" s="22"/>
      <c r="D17" s="22"/>
    </row>
    <row r="18" spans="1:4" ht="12">
      <c r="A18" s="10" t="s">
        <v>11</v>
      </c>
      <c r="B18" s="17" t="s">
        <v>167</v>
      </c>
      <c r="C18" s="21">
        <f>Лист3!F36/1000</f>
        <v>1797648.9505</v>
      </c>
      <c r="D18" s="21">
        <v>1840800</v>
      </c>
    </row>
    <row r="19" spans="1:6" ht="12">
      <c r="A19" s="10" t="s">
        <v>12</v>
      </c>
      <c r="B19" s="17" t="s">
        <v>168</v>
      </c>
      <c r="C19" s="21">
        <f>Лист3!F39/1000+E19</f>
        <v>126155.04097</v>
      </c>
      <c r="D19" s="21">
        <f>57583+F19</f>
        <v>127583</v>
      </c>
      <c r="E19" s="8">
        <v>70000</v>
      </c>
      <c r="F19" s="8">
        <v>70000</v>
      </c>
    </row>
    <row r="20" spans="1:4" ht="12" hidden="1">
      <c r="A20" s="10" t="s">
        <v>10</v>
      </c>
      <c r="B20" s="17" t="s">
        <v>169</v>
      </c>
      <c r="C20" s="21">
        <f>Лист3!F32/1000</f>
        <v>0</v>
      </c>
      <c r="D20" s="21"/>
    </row>
    <row r="21" spans="1:6" ht="12">
      <c r="A21" s="10" t="s">
        <v>13</v>
      </c>
      <c r="B21" s="17" t="s">
        <v>169</v>
      </c>
      <c r="C21" s="21">
        <f>Лист3!F45/1000+E21</f>
        <v>827398.483</v>
      </c>
      <c r="D21" s="21">
        <f>819143+F21</f>
        <v>827398</v>
      </c>
      <c r="E21" s="8">
        <v>8255</v>
      </c>
      <c r="F21" s="8">
        <v>8255</v>
      </c>
    </row>
    <row r="22" spans="1:6" ht="12">
      <c r="A22" s="10" t="s">
        <v>151</v>
      </c>
      <c r="B22" s="17" t="s">
        <v>170</v>
      </c>
      <c r="C22" s="21">
        <f>Лист3!F34/1000+E22</f>
        <v>2137138</v>
      </c>
      <c r="D22" s="21">
        <v>2137138</v>
      </c>
      <c r="E22" s="8">
        <v>-103</v>
      </c>
      <c r="F22" s="8">
        <v>-103</v>
      </c>
    </row>
    <row r="23" spans="1:4" ht="12">
      <c r="A23" s="14" t="s">
        <v>178</v>
      </c>
      <c r="B23" s="18"/>
      <c r="C23" s="51">
        <f>SUM(C18:C22)</f>
        <v>4888340.47447</v>
      </c>
      <c r="D23" s="51">
        <f>SUM(D18:D22)</f>
        <v>4932919</v>
      </c>
    </row>
    <row r="24" spans="1:7" ht="12">
      <c r="A24" s="14" t="s">
        <v>197</v>
      </c>
      <c r="B24" s="15"/>
      <c r="C24" s="51">
        <f>C15+C16+C23</f>
        <v>5042939.62777</v>
      </c>
      <c r="D24" s="51">
        <f>D15+D16+D23</f>
        <v>5809644</v>
      </c>
      <c r="E24" s="8">
        <f>SUM(E9:E23)</f>
        <v>79005</v>
      </c>
      <c r="F24" s="8">
        <f>SUM(F9:F23)</f>
        <v>79005</v>
      </c>
      <c r="G24" s="29"/>
    </row>
    <row r="25" spans="1:4" ht="24">
      <c r="A25" s="14" t="s">
        <v>14</v>
      </c>
      <c r="B25" s="15" t="s">
        <v>161</v>
      </c>
      <c r="C25" s="15" t="s">
        <v>420</v>
      </c>
      <c r="D25" s="15" t="s">
        <v>421</v>
      </c>
    </row>
    <row r="26" spans="1:4" ht="12">
      <c r="A26" s="14" t="s">
        <v>15</v>
      </c>
      <c r="B26" s="15"/>
      <c r="C26" s="19"/>
      <c r="D26" s="22"/>
    </row>
    <row r="27" spans="1:4" ht="12">
      <c r="A27" s="10" t="s">
        <v>16</v>
      </c>
      <c r="B27" s="9">
        <v>14</v>
      </c>
      <c r="C27" s="21">
        <f>Лист3!G50/1000</f>
        <v>154887.58088</v>
      </c>
      <c r="D27" s="21">
        <v>179729</v>
      </c>
    </row>
    <row r="28" spans="1:6" ht="12">
      <c r="A28" s="10" t="s">
        <v>17</v>
      </c>
      <c r="B28" s="9">
        <v>15</v>
      </c>
      <c r="C28" s="21">
        <f>(Лист3!G52+Лист3!G58+Лист3!G64)/1000+E28</f>
        <v>177894.05379000003</v>
      </c>
      <c r="D28" s="21">
        <f>62955+612476+F28</f>
        <v>717474</v>
      </c>
      <c r="E28" s="8">
        <f>41464+581</f>
        <v>42045</v>
      </c>
      <c r="F28" s="8">
        <f>41464+152+427</f>
        <v>42043</v>
      </c>
    </row>
    <row r="29" spans="1:4" ht="24">
      <c r="A29" s="10" t="s">
        <v>265</v>
      </c>
      <c r="B29" s="9">
        <v>16</v>
      </c>
      <c r="C29" s="21">
        <f>Лист3!G70/1000</f>
        <v>552.318</v>
      </c>
      <c r="D29" s="21">
        <v>552</v>
      </c>
    </row>
    <row r="30" spans="1:4" ht="12">
      <c r="A30" s="10" t="s">
        <v>18</v>
      </c>
      <c r="B30" s="9">
        <v>17</v>
      </c>
      <c r="C30" s="21">
        <f>Лист3!G72/1000</f>
        <v>530627.2923399999</v>
      </c>
      <c r="D30" s="21">
        <v>511183</v>
      </c>
    </row>
    <row r="31" spans="1:4" ht="12">
      <c r="A31" s="14" t="s">
        <v>179</v>
      </c>
      <c r="B31" s="15"/>
      <c r="C31" s="51">
        <f>SUM(C27:C30)</f>
        <v>863961.24501</v>
      </c>
      <c r="D31" s="51">
        <f>SUM(D27:D30)</f>
        <v>1408938</v>
      </c>
    </row>
    <row r="32" spans="1:4" ht="24">
      <c r="A32" s="14" t="s">
        <v>19</v>
      </c>
      <c r="B32" s="15"/>
      <c r="C32" s="22"/>
      <c r="D32" s="22"/>
    </row>
    <row r="33" spans="1:4" ht="12">
      <c r="A33" s="14" t="s">
        <v>20</v>
      </c>
      <c r="B33" s="15"/>
      <c r="C33" s="22"/>
      <c r="D33" s="22"/>
    </row>
    <row r="34" spans="1:4" ht="12">
      <c r="A34" s="10" t="s">
        <v>16</v>
      </c>
      <c r="B34" s="9">
        <v>18</v>
      </c>
      <c r="C34" s="21">
        <f>Лист3!G75/1000</f>
        <v>8054352.14287</v>
      </c>
      <c r="D34" s="21">
        <v>8427445</v>
      </c>
    </row>
    <row r="35" spans="1:6" ht="12">
      <c r="A35" s="10" t="s">
        <v>21</v>
      </c>
      <c r="B35" s="9">
        <v>19</v>
      </c>
      <c r="C35" s="21">
        <f>Лист3!G77/1000+E35</f>
        <v>81545</v>
      </c>
      <c r="D35" s="21">
        <f>F35</f>
        <v>81545</v>
      </c>
      <c r="E35" s="8">
        <v>81545</v>
      </c>
      <c r="F35" s="8">
        <v>81545</v>
      </c>
    </row>
    <row r="36" spans="1:4" ht="12">
      <c r="A36" s="14" t="s">
        <v>180</v>
      </c>
      <c r="B36" s="15"/>
      <c r="C36" s="51">
        <f>SUM(C34:C35)</f>
        <v>8135897.14287</v>
      </c>
      <c r="D36" s="51">
        <f>SUM(D34:D35)</f>
        <v>8508990</v>
      </c>
    </row>
    <row r="37" spans="1:4" ht="12">
      <c r="A37" s="14" t="s">
        <v>22</v>
      </c>
      <c r="B37" s="15"/>
      <c r="C37" s="22"/>
      <c r="D37" s="22"/>
    </row>
    <row r="38" spans="1:6" ht="12">
      <c r="A38" s="10" t="s">
        <v>23</v>
      </c>
      <c r="B38" s="9">
        <v>20</v>
      </c>
      <c r="C38" s="21">
        <f>1000000+E38</f>
        <v>1000000</v>
      </c>
      <c r="D38" s="21">
        <f>1000000+G38</f>
        <v>1000000</v>
      </c>
      <c r="F38" s="8">
        <v>0</v>
      </c>
    </row>
    <row r="39" spans="1:14" ht="12">
      <c r="A39" s="10" t="s">
        <v>27</v>
      </c>
      <c r="B39" s="9">
        <v>20</v>
      </c>
      <c r="C39" s="21">
        <f>Лист3!G81/1000+E39</f>
        <v>-4956918.760109999</v>
      </c>
      <c r="D39" s="21">
        <f>-5063699+F39</f>
        <v>-5108284</v>
      </c>
      <c r="E39" s="29">
        <v>-44585</v>
      </c>
      <c r="F39" s="29">
        <v>-44585</v>
      </c>
      <c r="G39" s="29"/>
      <c r="H39" s="29"/>
      <c r="I39" s="29"/>
      <c r="N39" s="29"/>
    </row>
    <row r="40" spans="1:7" ht="24">
      <c r="A40" s="10" t="s">
        <v>182</v>
      </c>
      <c r="B40" s="9"/>
      <c r="C40" s="21">
        <f>C38+C39</f>
        <v>-3956918.760109999</v>
      </c>
      <c r="D40" s="21">
        <f>D38+D39</f>
        <v>-4108284</v>
      </c>
      <c r="G40" s="29"/>
    </row>
    <row r="41" spans="1:4" ht="12" hidden="1">
      <c r="A41" s="10" t="s">
        <v>28</v>
      </c>
      <c r="B41" s="9">
        <v>421</v>
      </c>
      <c r="C41" s="21"/>
      <c r="D41" s="21"/>
    </row>
    <row r="42" spans="1:6" ht="12">
      <c r="A42" s="14" t="s">
        <v>181</v>
      </c>
      <c r="B42" s="15"/>
      <c r="C42" s="51">
        <f>C40+C41</f>
        <v>-3956918.760109999</v>
      </c>
      <c r="D42" s="51">
        <f>D40+D41</f>
        <v>-4108284</v>
      </c>
      <c r="E42" s="8">
        <f>SUM(E28:E41)</f>
        <v>79005</v>
      </c>
      <c r="F42" s="8">
        <f>SUM(F28:F41)</f>
        <v>79003</v>
      </c>
    </row>
    <row r="43" spans="1:4" ht="12">
      <c r="A43" s="14" t="s">
        <v>198</v>
      </c>
      <c r="B43" s="15"/>
      <c r="C43" s="51">
        <f>C31+C32+C36+C42</f>
        <v>5042939.62777</v>
      </c>
      <c r="D43" s="51">
        <f>D31+D32+D36+D42</f>
        <v>5809644</v>
      </c>
    </row>
    <row r="44" spans="1:4" ht="12">
      <c r="A44" s="11"/>
      <c r="C44" s="29"/>
      <c r="D44" s="29"/>
    </row>
    <row r="45" spans="1:8" ht="15">
      <c r="A45" s="45" t="s">
        <v>152</v>
      </c>
      <c r="B45" s="44"/>
      <c r="C45" s="50">
        <f>C42/100</f>
        <v>-39569.18760109999</v>
      </c>
      <c r="D45" s="50">
        <f>D42/100</f>
        <v>-41082.84</v>
      </c>
      <c r="E45" s="49"/>
      <c r="G45" s="29"/>
      <c r="H45" s="49"/>
    </row>
    <row r="46" spans="1:4" ht="12">
      <c r="A46" s="11"/>
      <c r="B46" s="44"/>
      <c r="C46" s="29"/>
      <c r="D46" s="29"/>
    </row>
    <row r="47" spans="1:6" ht="12">
      <c r="A47" s="11"/>
      <c r="B47" s="44"/>
      <c r="C47" s="29"/>
      <c r="D47" s="29"/>
      <c r="F47" s="29"/>
    </row>
    <row r="48" ht="12">
      <c r="A48" s="11"/>
    </row>
    <row r="49" ht="12">
      <c r="A49" s="11"/>
    </row>
    <row r="50" ht="12">
      <c r="A50" s="12" t="s">
        <v>155</v>
      </c>
    </row>
    <row r="51" ht="12">
      <c r="A51" s="11" t="s">
        <v>29</v>
      </c>
    </row>
    <row r="52" ht="22.5" customHeight="1">
      <c r="A52" s="12" t="s">
        <v>154</v>
      </c>
    </row>
    <row r="53" ht="12">
      <c r="A53" s="11" t="s">
        <v>30</v>
      </c>
    </row>
    <row r="54" ht="12">
      <c r="A54" s="11"/>
    </row>
    <row r="55" ht="12">
      <c r="A55" s="11" t="s">
        <v>31</v>
      </c>
    </row>
    <row r="56" ht="12">
      <c r="A56" s="11"/>
    </row>
  </sheetData>
  <sheetProtection/>
  <mergeCells count="2">
    <mergeCell ref="A4:D4"/>
    <mergeCell ref="A5:D5"/>
  </mergeCells>
  <printOptions/>
  <pageMargins left="0.5905511811023623" right="0.3937007874015748" top="0" bottom="0" header="0.5118110236220472" footer="0.5118110236220472"/>
  <pageSetup fitToHeight="2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41"/>
  <sheetViews>
    <sheetView zoomScalePageLayoutView="0" workbookViewId="0" topLeftCell="A19">
      <selection activeCell="B19" sqref="B19:B29"/>
    </sheetView>
  </sheetViews>
  <sheetFormatPr defaultColWidth="9.00390625" defaultRowHeight="12.75"/>
  <cols>
    <col min="1" max="1" width="41.875" style="0" customWidth="1"/>
    <col min="2" max="2" width="11.625" style="0" customWidth="1"/>
    <col min="9" max="9" width="43.25390625" style="0" customWidth="1"/>
    <col min="10" max="10" width="14.25390625" style="0" customWidth="1"/>
  </cols>
  <sheetData>
    <row r="2" ht="13.5" thickBot="1"/>
    <row r="3" spans="1:11" ht="16.5" thickBot="1">
      <c r="A3" s="67" t="s">
        <v>201</v>
      </c>
      <c r="B3" s="69">
        <f>K3</f>
        <v>24847.128510000002</v>
      </c>
      <c r="I3" s="64" t="s">
        <v>220</v>
      </c>
      <c r="J3" s="65">
        <v>24847128.51</v>
      </c>
      <c r="K3" s="66">
        <f>J3/1000</f>
        <v>24847.128510000002</v>
      </c>
    </row>
    <row r="4" spans="1:11" ht="16.5" thickBot="1">
      <c r="A4" s="68" t="s">
        <v>202</v>
      </c>
      <c r="B4" s="69">
        <f>K6+K8+K19+K17</f>
        <v>48770.4889</v>
      </c>
      <c r="I4" s="64" t="s">
        <v>203</v>
      </c>
      <c r="J4" s="65">
        <v>302000</v>
      </c>
      <c r="K4" s="66">
        <f aca="true" t="shared" si="0" ref="K4:K19">J4/1000</f>
        <v>302</v>
      </c>
    </row>
    <row r="5" spans="1:11" ht="16.5" thickBot="1">
      <c r="A5" s="68" t="s">
        <v>203</v>
      </c>
      <c r="B5" s="69">
        <f>K4</f>
        <v>302</v>
      </c>
      <c r="I5" s="64" t="s">
        <v>221</v>
      </c>
      <c r="J5" s="65">
        <v>150000</v>
      </c>
      <c r="K5" s="66">
        <f t="shared" si="0"/>
        <v>150</v>
      </c>
    </row>
    <row r="6" spans="1:11" ht="16.5" thickBot="1">
      <c r="A6" s="68" t="s">
        <v>204</v>
      </c>
      <c r="B6" s="69">
        <f>K15+K13+K14</f>
        <v>13533.16876</v>
      </c>
      <c r="I6" s="64" t="s">
        <v>222</v>
      </c>
      <c r="J6" s="65">
        <v>669642.87</v>
      </c>
      <c r="K6" s="66">
        <f t="shared" si="0"/>
        <v>669.64287</v>
      </c>
    </row>
    <row r="7" spans="1:11" ht="16.5" thickBot="1">
      <c r="A7" s="68" t="s">
        <v>205</v>
      </c>
      <c r="B7" s="69"/>
      <c r="I7" s="64" t="s">
        <v>217</v>
      </c>
      <c r="J7" s="65">
        <v>2536318.34</v>
      </c>
      <c r="K7" s="66">
        <f t="shared" si="0"/>
        <v>2536.31834</v>
      </c>
    </row>
    <row r="8" spans="1:11" ht="16.5" thickBot="1">
      <c r="A8" s="68" t="s">
        <v>206</v>
      </c>
      <c r="B8" s="69">
        <f>K18+K5</f>
        <v>482.72947</v>
      </c>
      <c r="I8" s="64" t="s">
        <v>223</v>
      </c>
      <c r="J8" s="65">
        <v>21696046.52</v>
      </c>
      <c r="K8" s="66">
        <f t="shared" si="0"/>
        <v>21696.04652</v>
      </c>
    </row>
    <row r="9" spans="1:11" ht="16.5" thickBot="1">
      <c r="A9" s="68" t="s">
        <v>207</v>
      </c>
      <c r="B9" s="69">
        <f>K10</f>
        <v>3084.26075</v>
      </c>
      <c r="I9" s="64" t="s">
        <v>224</v>
      </c>
      <c r="J9" s="65">
        <v>1404525.01</v>
      </c>
      <c r="K9" s="66">
        <f t="shared" si="0"/>
        <v>1404.52501</v>
      </c>
    </row>
    <row r="10" spans="1:11" ht="16.5" thickBot="1">
      <c r="A10" s="68" t="s">
        <v>208</v>
      </c>
      <c r="B10" s="69">
        <f>K16</f>
        <v>6882.4616</v>
      </c>
      <c r="I10" s="64" t="s">
        <v>225</v>
      </c>
      <c r="J10" s="65">
        <v>3084260.75</v>
      </c>
      <c r="K10" s="66">
        <f t="shared" si="0"/>
        <v>3084.26075</v>
      </c>
    </row>
    <row r="11" spans="1:11" ht="16.5" thickBot="1">
      <c r="A11" s="68" t="s">
        <v>209</v>
      </c>
      <c r="B11" s="69">
        <f>K9</f>
        <v>1404.52501</v>
      </c>
      <c r="I11" s="64" t="s">
        <v>218</v>
      </c>
      <c r="J11" s="65">
        <v>683412.51</v>
      </c>
      <c r="K11" s="66">
        <f t="shared" si="0"/>
        <v>683.41251</v>
      </c>
    </row>
    <row r="12" spans="1:11" ht="16.5" thickBot="1">
      <c r="A12" s="68" t="s">
        <v>210</v>
      </c>
      <c r="B12" s="69">
        <f>K12</f>
        <v>10861.06964</v>
      </c>
      <c r="I12" s="64" t="s">
        <v>226</v>
      </c>
      <c r="J12" s="65">
        <v>10861069.64</v>
      </c>
      <c r="K12" s="66">
        <f t="shared" si="0"/>
        <v>10861.06964</v>
      </c>
    </row>
    <row r="13" spans="1:11" ht="16.5" thickBot="1">
      <c r="A13" s="68" t="s">
        <v>211</v>
      </c>
      <c r="B13" s="69">
        <f>K11+K7+1</f>
        <v>3220.73085</v>
      </c>
      <c r="I13" s="64" t="s">
        <v>227</v>
      </c>
      <c r="J13" s="65">
        <v>6408136.62</v>
      </c>
      <c r="K13" s="66">
        <f t="shared" si="0"/>
        <v>6408.13662</v>
      </c>
    </row>
    <row r="14" spans="2:11" ht="12.75">
      <c r="B14" s="69">
        <f>SUM(B3:B13)</f>
        <v>113388.56349</v>
      </c>
      <c r="I14" s="64" t="s">
        <v>228</v>
      </c>
      <c r="J14" s="65">
        <v>22500</v>
      </c>
      <c r="K14" s="66">
        <f t="shared" si="0"/>
        <v>22.5</v>
      </c>
    </row>
    <row r="15" spans="9:11" ht="12.75">
      <c r="I15" s="64" t="s">
        <v>229</v>
      </c>
      <c r="J15" s="65">
        <v>7102532.14</v>
      </c>
      <c r="K15" s="66">
        <f t="shared" si="0"/>
        <v>7102.532139999999</v>
      </c>
    </row>
    <row r="16" spans="9:11" ht="12.75">
      <c r="I16" s="64" t="s">
        <v>208</v>
      </c>
      <c r="J16" s="65">
        <v>6882461.6</v>
      </c>
      <c r="K16" s="66">
        <f t="shared" si="0"/>
        <v>6882.4616</v>
      </c>
    </row>
    <row r="17" spans="9:11" ht="12.75">
      <c r="I17" s="64" t="s">
        <v>230</v>
      </c>
      <c r="J17" s="65">
        <v>471353.51</v>
      </c>
      <c r="K17" s="66">
        <f t="shared" si="0"/>
        <v>471.35351</v>
      </c>
    </row>
    <row r="18" spans="9:11" ht="13.5" thickBot="1">
      <c r="I18" s="64" t="s">
        <v>231</v>
      </c>
      <c r="J18" s="65">
        <v>332729.47</v>
      </c>
      <c r="K18" s="66">
        <f t="shared" si="0"/>
        <v>332.72947</v>
      </c>
    </row>
    <row r="19" spans="1:11" ht="16.5" thickBot="1">
      <c r="A19" s="62" t="s">
        <v>212</v>
      </c>
      <c r="B19" s="69">
        <f>K27+K28+K34+K36+K37</f>
        <v>7788.8</v>
      </c>
      <c r="I19" s="64" t="s">
        <v>232</v>
      </c>
      <c r="J19" s="65">
        <v>25933446</v>
      </c>
      <c r="K19" s="66">
        <f t="shared" si="0"/>
        <v>25933.446</v>
      </c>
    </row>
    <row r="20" spans="1:2" ht="16.5" thickBot="1">
      <c r="A20" s="63" t="s">
        <v>201</v>
      </c>
      <c r="B20" s="69">
        <f>K22</f>
        <v>1545.4813000000001</v>
      </c>
    </row>
    <row r="21" spans="1:2" ht="16.5" thickBot="1">
      <c r="A21" s="63" t="s">
        <v>213</v>
      </c>
      <c r="B21" s="69">
        <f>K35</f>
        <v>25.39801</v>
      </c>
    </row>
    <row r="22" spans="1:11" ht="16.5" thickBot="1">
      <c r="A22" s="63" t="s">
        <v>214</v>
      </c>
      <c r="B22" s="69">
        <f>K26+K25</f>
        <v>3067.353</v>
      </c>
      <c r="I22" s="70" t="s">
        <v>220</v>
      </c>
      <c r="J22" s="71">
        <v>1545481.3</v>
      </c>
      <c r="K22" s="66">
        <f aca="true" t="shared" si="1" ref="K22:K41">J22/1000</f>
        <v>1545.4813000000001</v>
      </c>
    </row>
    <row r="23" spans="1:11" ht="16.5" thickBot="1">
      <c r="A23" s="63" t="s">
        <v>215</v>
      </c>
      <c r="B23" s="69">
        <f>K39</f>
        <v>38.61433</v>
      </c>
      <c r="I23" s="70" t="s">
        <v>233</v>
      </c>
      <c r="J23" s="71">
        <v>446428.57</v>
      </c>
      <c r="K23" s="66">
        <f t="shared" si="1"/>
        <v>446.42857</v>
      </c>
    </row>
    <row r="24" spans="1:11" ht="16.5" thickBot="1">
      <c r="A24" s="63" t="s">
        <v>233</v>
      </c>
      <c r="B24" s="69">
        <f>K23</f>
        <v>446.42857</v>
      </c>
      <c r="I24" s="70" t="s">
        <v>234</v>
      </c>
      <c r="J24" s="71">
        <v>38287.5</v>
      </c>
      <c r="K24" s="66">
        <f t="shared" si="1"/>
        <v>38.2875</v>
      </c>
    </row>
    <row r="25" spans="1:11" ht="16.5" thickBot="1">
      <c r="A25" s="63" t="s">
        <v>216</v>
      </c>
      <c r="B25" s="69">
        <f>K33</f>
        <v>27</v>
      </c>
      <c r="I25" s="70" t="s">
        <v>235</v>
      </c>
      <c r="J25" s="71">
        <v>303464</v>
      </c>
      <c r="K25" s="66">
        <f t="shared" si="1"/>
        <v>303.464</v>
      </c>
    </row>
    <row r="26" spans="1:11" ht="16.5" thickBot="1">
      <c r="A26" s="63" t="s">
        <v>217</v>
      </c>
      <c r="B26" s="69">
        <f>K32</f>
        <v>12.5</v>
      </c>
      <c r="I26" s="70" t="s">
        <v>214</v>
      </c>
      <c r="J26" s="71">
        <v>2763889</v>
      </c>
      <c r="K26" s="66">
        <f t="shared" si="1"/>
        <v>2763.889</v>
      </c>
    </row>
    <row r="27" spans="1:11" ht="16.5" thickBot="1">
      <c r="A27" s="63" t="s">
        <v>211</v>
      </c>
      <c r="B27" s="69">
        <f>K30</f>
        <v>3726.03</v>
      </c>
      <c r="I27" s="70" t="s">
        <v>236</v>
      </c>
      <c r="J27" s="71">
        <v>679800</v>
      </c>
      <c r="K27" s="66">
        <f t="shared" si="1"/>
        <v>679.8</v>
      </c>
    </row>
    <row r="28" spans="1:11" ht="16.5" thickBot="1">
      <c r="A28" s="63" t="s">
        <v>218</v>
      </c>
      <c r="B28" s="69">
        <f>K24+K29+K31+K38+K40+K41</f>
        <v>1597.3519900000001</v>
      </c>
      <c r="I28" s="70" t="s">
        <v>237</v>
      </c>
      <c r="J28" s="71">
        <v>6759417</v>
      </c>
      <c r="K28" s="66">
        <f t="shared" si="1"/>
        <v>6759.417</v>
      </c>
    </row>
    <row r="29" spans="1:11" ht="16.5" thickBot="1">
      <c r="A29" s="63" t="s">
        <v>219</v>
      </c>
      <c r="B29" s="69"/>
      <c r="I29" s="70" t="s">
        <v>238</v>
      </c>
      <c r="J29" s="71">
        <v>420747</v>
      </c>
      <c r="K29" s="66">
        <f t="shared" si="1"/>
        <v>420.747</v>
      </c>
    </row>
    <row r="30" spans="2:11" ht="12.75">
      <c r="B30" s="66">
        <f>SUM(B19:B29)</f>
        <v>18274.9572</v>
      </c>
      <c r="I30" s="70" t="s">
        <v>239</v>
      </c>
      <c r="J30" s="71">
        <v>3726030</v>
      </c>
      <c r="K30" s="66">
        <f t="shared" si="1"/>
        <v>3726.03</v>
      </c>
    </row>
    <row r="31" spans="9:11" ht="12.75">
      <c r="I31" s="70" t="s">
        <v>240</v>
      </c>
      <c r="J31" s="71">
        <v>76575</v>
      </c>
      <c r="K31" s="66">
        <f t="shared" si="1"/>
        <v>76.575</v>
      </c>
    </row>
    <row r="32" spans="9:11" ht="12.75">
      <c r="I32" s="70" t="s">
        <v>241</v>
      </c>
      <c r="J32" s="71">
        <v>12500</v>
      </c>
      <c r="K32" s="66">
        <f t="shared" si="1"/>
        <v>12.5</v>
      </c>
    </row>
    <row r="33" spans="9:11" ht="12.75">
      <c r="I33" s="70" t="s">
        <v>216</v>
      </c>
      <c r="J33" s="71">
        <v>27000</v>
      </c>
      <c r="K33" s="66">
        <f t="shared" si="1"/>
        <v>27</v>
      </c>
    </row>
    <row r="34" spans="9:11" ht="12.75">
      <c r="I34" s="70" t="s">
        <v>242</v>
      </c>
      <c r="J34" s="71">
        <v>88236</v>
      </c>
      <c r="K34" s="66">
        <f t="shared" si="1"/>
        <v>88.236</v>
      </c>
    </row>
    <row r="35" spans="9:11" ht="12.75">
      <c r="I35" s="70" t="s">
        <v>225</v>
      </c>
      <c r="J35" s="71">
        <v>25398.01</v>
      </c>
      <c r="K35" s="66">
        <f t="shared" si="1"/>
        <v>25.39801</v>
      </c>
    </row>
    <row r="36" spans="9:11" ht="12.75">
      <c r="I36" s="70" t="s">
        <v>243</v>
      </c>
      <c r="J36" s="71">
        <v>104057</v>
      </c>
      <c r="K36" s="66">
        <f t="shared" si="1"/>
        <v>104.057</v>
      </c>
    </row>
    <row r="37" spans="9:11" ht="12.75">
      <c r="I37" s="70" t="s">
        <v>244</v>
      </c>
      <c r="J37" s="71">
        <v>157290</v>
      </c>
      <c r="K37" s="66">
        <f t="shared" si="1"/>
        <v>157.29</v>
      </c>
    </row>
    <row r="38" spans="9:11" ht="12.75">
      <c r="I38" s="70" t="s">
        <v>218</v>
      </c>
      <c r="J38" s="71">
        <v>162375.77</v>
      </c>
      <c r="K38" s="66">
        <f t="shared" si="1"/>
        <v>162.37577</v>
      </c>
    </row>
    <row r="39" spans="9:11" ht="12.75">
      <c r="I39" s="70" t="s">
        <v>245</v>
      </c>
      <c r="J39" s="71">
        <v>38614.33</v>
      </c>
      <c r="K39" s="66">
        <f t="shared" si="1"/>
        <v>38.61433</v>
      </c>
    </row>
    <row r="40" spans="9:11" ht="24">
      <c r="I40" s="70" t="s">
        <v>246</v>
      </c>
      <c r="J40" s="71">
        <v>876341.72</v>
      </c>
      <c r="K40" s="66">
        <f t="shared" si="1"/>
        <v>876.34172</v>
      </c>
    </row>
    <row r="41" spans="9:11" ht="12.75">
      <c r="I41" s="70" t="s">
        <v>247</v>
      </c>
      <c r="J41" s="71">
        <v>23025</v>
      </c>
      <c r="K41" s="66">
        <f t="shared" si="1"/>
        <v>23.025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D35" sqref="D35"/>
    </sheetView>
  </sheetViews>
  <sheetFormatPr defaultColWidth="9.00390625" defaultRowHeight="12.75"/>
  <cols>
    <col min="3" max="5" width="19.25390625" style="0" customWidth="1"/>
  </cols>
  <sheetData>
    <row r="1" spans="1:4" ht="12.75">
      <c r="A1" s="118" t="s">
        <v>377</v>
      </c>
      <c r="B1" s="118" t="s">
        <v>378</v>
      </c>
      <c r="C1" s="118" t="s">
        <v>273</v>
      </c>
      <c r="D1" s="118" t="s">
        <v>274</v>
      </c>
    </row>
    <row r="2" spans="1:4" ht="24">
      <c r="A2" s="119" t="s">
        <v>379</v>
      </c>
      <c r="B2" s="120" t="s">
        <v>380</v>
      </c>
      <c r="C2" s="121">
        <v>105357443.11</v>
      </c>
      <c r="D2" s="122"/>
    </row>
    <row r="3" spans="1:4" ht="12.75">
      <c r="A3" s="123"/>
      <c r="B3" s="124" t="s">
        <v>381</v>
      </c>
      <c r="C3" s="125">
        <v>722983767.88</v>
      </c>
      <c r="D3" s="125">
        <v>722804597.43</v>
      </c>
    </row>
    <row r="4" spans="1:4" ht="12.75">
      <c r="A4" s="123"/>
      <c r="B4" s="124" t="s">
        <v>382</v>
      </c>
      <c r="C4" s="125">
        <v>722804597.43</v>
      </c>
      <c r="D4" s="125">
        <v>722983767.88</v>
      </c>
    </row>
    <row r="5" spans="1:4" ht="12.75">
      <c r="A5" s="123"/>
      <c r="B5" s="124" t="s">
        <v>383</v>
      </c>
      <c r="C5" s="125">
        <v>100379961.8</v>
      </c>
      <c r="D5" s="126"/>
    </row>
    <row r="6" spans="1:4" ht="12.75">
      <c r="A6" s="123"/>
      <c r="B6" s="124" t="s">
        <v>384</v>
      </c>
      <c r="C6" s="126"/>
      <c r="D6" s="125">
        <v>28171</v>
      </c>
    </row>
    <row r="7" spans="1:4" ht="12.75">
      <c r="A7" s="123"/>
      <c r="B7" s="124" t="s">
        <v>385</v>
      </c>
      <c r="C7" s="126"/>
      <c r="D7" s="125">
        <v>1069</v>
      </c>
    </row>
    <row r="8" spans="1:4" ht="12.75">
      <c r="A8" s="123"/>
      <c r="B8" s="124" t="s">
        <v>386</v>
      </c>
      <c r="C8" s="125">
        <v>379400</v>
      </c>
      <c r="D8" s="125">
        <v>154136392.75</v>
      </c>
    </row>
    <row r="9" spans="1:4" ht="12.75">
      <c r="A9" s="123"/>
      <c r="B9" s="124" t="s">
        <v>387</v>
      </c>
      <c r="C9" s="126"/>
      <c r="D9" s="125">
        <v>1565760968.19</v>
      </c>
    </row>
    <row r="10" spans="1:4" ht="12.75">
      <c r="A10" s="123"/>
      <c r="B10" s="124" t="s">
        <v>388</v>
      </c>
      <c r="C10" s="126"/>
      <c r="D10" s="125">
        <v>283100</v>
      </c>
    </row>
    <row r="11" spans="1:4" ht="12.75">
      <c r="A11" s="123"/>
      <c r="B11" s="124" t="s">
        <v>389</v>
      </c>
      <c r="C11" s="126"/>
      <c r="D11" s="125">
        <v>131147010.51</v>
      </c>
    </row>
    <row r="12" spans="1:4" ht="12.75">
      <c r="A12" s="123"/>
      <c r="B12" s="124" t="s">
        <v>390</v>
      </c>
      <c r="C12" s="126"/>
      <c r="D12" s="125">
        <v>345900</v>
      </c>
    </row>
    <row r="13" spans="1:4" ht="12.75">
      <c r="A13" s="123"/>
      <c r="B13" s="124" t="s">
        <v>391</v>
      </c>
      <c r="C13" s="126"/>
      <c r="D13" s="125">
        <v>2059800</v>
      </c>
    </row>
    <row r="14" spans="1:4" ht="12.75">
      <c r="A14" s="123"/>
      <c r="B14" s="124" t="s">
        <v>392</v>
      </c>
      <c r="C14" s="126"/>
      <c r="D14" s="125">
        <v>24340000</v>
      </c>
    </row>
    <row r="15" spans="1:4" ht="12.75">
      <c r="A15" s="123"/>
      <c r="B15" s="124" t="s">
        <v>393</v>
      </c>
      <c r="C15" s="126"/>
      <c r="D15" s="125">
        <v>229261</v>
      </c>
    </row>
    <row r="16" spans="1:4" ht="12.75">
      <c r="A16" s="123"/>
      <c r="B16" s="124" t="s">
        <v>394</v>
      </c>
      <c r="C16" s="126"/>
      <c r="D16" s="125">
        <v>132728</v>
      </c>
    </row>
    <row r="17" spans="1:4" ht="12.75">
      <c r="A17" s="123"/>
      <c r="B17" s="124" t="s">
        <v>395</v>
      </c>
      <c r="C17" s="126"/>
      <c r="D17" s="125">
        <v>199089</v>
      </c>
    </row>
    <row r="18" spans="1:4" ht="12.75">
      <c r="A18" s="123"/>
      <c r="B18" s="124" t="s">
        <v>396</v>
      </c>
      <c r="C18" s="126"/>
      <c r="D18" s="125">
        <v>663632</v>
      </c>
    </row>
    <row r="19" spans="1:4" ht="12.75">
      <c r="A19" s="123"/>
      <c r="B19" s="124" t="s">
        <v>397</v>
      </c>
      <c r="C19" s="126"/>
      <c r="D19" s="125">
        <v>509480852.32</v>
      </c>
    </row>
    <row r="20" spans="1:4" ht="12.75">
      <c r="A20" s="123"/>
      <c r="B20" s="124" t="s">
        <v>398</v>
      </c>
      <c r="C20" s="126"/>
      <c r="D20" s="125">
        <v>5642591</v>
      </c>
    </row>
    <row r="21" spans="1:4" ht="12.75">
      <c r="A21" s="123"/>
      <c r="B21" s="124" t="s">
        <v>399</v>
      </c>
      <c r="C21" s="126"/>
      <c r="D21" s="125">
        <v>45945</v>
      </c>
    </row>
    <row r="22" spans="1:4" ht="12.75">
      <c r="A22" s="123"/>
      <c r="B22" s="124" t="s">
        <v>400</v>
      </c>
      <c r="C22" s="126"/>
      <c r="D22" s="125">
        <v>72438</v>
      </c>
    </row>
    <row r="23" spans="1:4" ht="12.75">
      <c r="A23" s="123"/>
      <c r="B23" s="124" t="s">
        <v>401</v>
      </c>
      <c r="C23" s="125">
        <v>1554612358.52</v>
      </c>
      <c r="D23" s="125">
        <v>95344167.74</v>
      </c>
    </row>
    <row r="24" spans="1:4" ht="12.75">
      <c r="A24" s="123"/>
      <c r="B24" s="124" t="s">
        <v>402</v>
      </c>
      <c r="C24" s="126"/>
      <c r="D24" s="125">
        <v>398190</v>
      </c>
    </row>
    <row r="25" spans="1:4" ht="12.75">
      <c r="A25" s="123"/>
      <c r="B25" s="124" t="s">
        <v>403</v>
      </c>
      <c r="C25" s="126"/>
      <c r="D25" s="125">
        <v>466449853.92</v>
      </c>
    </row>
    <row r="26" spans="1:4" ht="12.75">
      <c r="A26" s="123"/>
      <c r="B26" s="124" t="s">
        <v>404</v>
      </c>
      <c r="C26" s="125">
        <v>1342147056</v>
      </c>
      <c r="D26" s="126"/>
    </row>
    <row r="27" spans="1:4" ht="12.75">
      <c r="A27" s="123"/>
      <c r="B27" s="124" t="s">
        <v>405</v>
      </c>
      <c r="C27" s="125">
        <v>1794445.81</v>
      </c>
      <c r="D27" s="126"/>
    </row>
    <row r="28" spans="1:4" ht="12.75">
      <c r="A28" s="123"/>
      <c r="B28" s="124" t="s">
        <v>406</v>
      </c>
      <c r="C28" s="125">
        <v>1009905.97</v>
      </c>
      <c r="D28" s="126"/>
    </row>
    <row r="29" spans="1:4" ht="12.75">
      <c r="A29" s="123"/>
      <c r="B29" s="124" t="s">
        <v>407</v>
      </c>
      <c r="C29" s="126"/>
      <c r="D29" s="125">
        <v>2293345.33</v>
      </c>
    </row>
    <row r="30" spans="1:4" ht="12.75">
      <c r="A30" s="123"/>
      <c r="B30" s="124" t="s">
        <v>408</v>
      </c>
      <c r="C30" s="126"/>
      <c r="D30" s="125">
        <v>830735.52</v>
      </c>
    </row>
    <row r="31" spans="1:4" ht="12.75">
      <c r="A31" s="119"/>
      <c r="B31" s="120" t="s">
        <v>409</v>
      </c>
      <c r="C31" s="121">
        <v>4446111493.41</v>
      </c>
      <c r="D31" s="121">
        <v>4405673605.59</v>
      </c>
    </row>
    <row r="32" spans="1:4" ht="24">
      <c r="A32" s="119"/>
      <c r="B32" s="120" t="s">
        <v>410</v>
      </c>
      <c r="C32" s="121">
        <v>145795330.93</v>
      </c>
      <c r="D32" s="122"/>
    </row>
    <row r="34" ht="12.75">
      <c r="D34" s="111">
        <f>D29+D30-C27-C28</f>
        <v>319729.07000000007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6"/>
  <sheetViews>
    <sheetView zoomScalePageLayoutView="0" workbookViewId="0" topLeftCell="A70">
      <selection activeCell="D90" sqref="D90"/>
    </sheetView>
  </sheetViews>
  <sheetFormatPr defaultColWidth="9.00390625" defaultRowHeight="12.75"/>
  <cols>
    <col min="1" max="1" width="36.625" style="0" customWidth="1"/>
    <col min="2" max="2" width="15.375" style="0" bestFit="1" customWidth="1"/>
    <col min="3" max="3" width="16.00390625" style="0" bestFit="1" customWidth="1"/>
    <col min="4" max="5" width="15.875" style="0" bestFit="1" customWidth="1"/>
    <col min="6" max="6" width="15.375" style="0" bestFit="1" customWidth="1"/>
    <col min="7" max="7" width="16.00390625" style="0" bestFit="1" customWidth="1"/>
  </cols>
  <sheetData>
    <row r="1" spans="1:7" ht="12.75">
      <c r="A1" s="87" t="s">
        <v>150</v>
      </c>
      <c r="B1" s="88"/>
      <c r="C1" s="88"/>
      <c r="D1" s="88"/>
      <c r="E1" s="88"/>
      <c r="F1" s="88"/>
      <c r="G1" s="88"/>
    </row>
    <row r="2" spans="1:7" ht="47.25">
      <c r="A2" s="89" t="s">
        <v>266</v>
      </c>
      <c r="B2" s="88"/>
      <c r="C2" s="88"/>
      <c r="D2" s="88"/>
      <c r="E2" s="88"/>
      <c r="F2" s="88"/>
      <c r="G2" s="88"/>
    </row>
    <row r="3" spans="1:7" ht="12.75">
      <c r="A3" s="88"/>
      <c r="B3" s="88"/>
      <c r="C3" s="88"/>
      <c r="D3" s="88"/>
      <c r="E3" s="88"/>
      <c r="F3" s="88"/>
      <c r="G3" s="88"/>
    </row>
    <row r="4" spans="1:7" ht="33.75">
      <c r="A4" s="90" t="s">
        <v>267</v>
      </c>
      <c r="B4" s="90" t="s">
        <v>268</v>
      </c>
      <c r="C4" s="88"/>
      <c r="D4" s="88"/>
      <c r="E4" s="88"/>
      <c r="F4" s="88"/>
      <c r="G4" s="88"/>
    </row>
    <row r="5" spans="1:7" ht="12.75">
      <c r="A5" s="88"/>
      <c r="B5" s="88"/>
      <c r="C5" s="88"/>
      <c r="D5" s="88"/>
      <c r="E5" s="88"/>
      <c r="F5" s="88"/>
      <c r="G5" s="88"/>
    </row>
    <row r="6" spans="1:7" ht="12.75">
      <c r="A6" s="138" t="s">
        <v>269</v>
      </c>
      <c r="B6" s="140" t="s">
        <v>270</v>
      </c>
      <c r="C6" s="140"/>
      <c r="D6" s="140" t="s">
        <v>271</v>
      </c>
      <c r="E6" s="140"/>
      <c r="F6" s="140" t="s">
        <v>272</v>
      </c>
      <c r="G6" s="140"/>
    </row>
    <row r="7" spans="1:7" ht="12.75">
      <c r="A7" s="139"/>
      <c r="B7" s="91" t="s">
        <v>273</v>
      </c>
      <c r="C7" s="91" t="s">
        <v>274</v>
      </c>
      <c r="D7" s="91" t="s">
        <v>273</v>
      </c>
      <c r="E7" s="91" t="s">
        <v>274</v>
      </c>
      <c r="F7" s="91" t="s">
        <v>273</v>
      </c>
      <c r="G7" s="91" t="s">
        <v>274</v>
      </c>
    </row>
    <row r="8" spans="1:7" ht="12.75">
      <c r="A8" s="92" t="s">
        <v>275</v>
      </c>
      <c r="B8" s="93">
        <v>105357443.11</v>
      </c>
      <c r="C8" s="94"/>
      <c r="D8" s="93">
        <v>3643850534.12</v>
      </c>
      <c r="E8" s="93">
        <v>3687922132.2599998</v>
      </c>
      <c r="F8" s="144">
        <v>43077261.25</v>
      </c>
      <c r="G8" s="145"/>
    </row>
    <row r="9" spans="1:7" ht="12.75">
      <c r="A9" s="95" t="s">
        <v>276</v>
      </c>
      <c r="B9" s="96">
        <v>178721</v>
      </c>
      <c r="C9" s="97"/>
      <c r="D9" s="97"/>
      <c r="E9" s="97"/>
      <c r="F9" s="112">
        <v>222169</v>
      </c>
      <c r="G9" s="113"/>
    </row>
    <row r="10" spans="1:7" ht="12.75">
      <c r="A10" s="95" t="s">
        <v>277</v>
      </c>
      <c r="B10" s="97"/>
      <c r="C10" s="97"/>
      <c r="D10" s="96">
        <v>723814503.4</v>
      </c>
      <c r="E10" s="96">
        <v>723814503.4</v>
      </c>
      <c r="F10" s="112">
        <v>42855092.25</v>
      </c>
      <c r="G10" s="113"/>
    </row>
    <row r="11" spans="1:7" ht="12.75">
      <c r="A11" s="98" t="s">
        <v>278</v>
      </c>
      <c r="B11" s="97"/>
      <c r="C11" s="97"/>
      <c r="D11" s="96">
        <v>723814503.4</v>
      </c>
      <c r="E11" s="96">
        <v>723814503.4</v>
      </c>
      <c r="F11" s="144">
        <v>52200284.07</v>
      </c>
      <c r="G11" s="145"/>
    </row>
    <row r="12" spans="1:7" ht="24">
      <c r="A12" s="95" t="s">
        <v>279</v>
      </c>
      <c r="B12" s="96">
        <v>105178722.11</v>
      </c>
      <c r="C12" s="97"/>
      <c r="D12" s="96">
        <v>2920036030.72</v>
      </c>
      <c r="E12" s="96">
        <v>2964107628.86</v>
      </c>
      <c r="F12" s="112">
        <v>54621768.55</v>
      </c>
      <c r="G12" s="113"/>
    </row>
    <row r="13" spans="1:7" ht="21">
      <c r="A13" s="92" t="s">
        <v>280</v>
      </c>
      <c r="B13" s="93">
        <v>6695511.22</v>
      </c>
      <c r="C13" s="94"/>
      <c r="D13" s="93">
        <v>871751212.23</v>
      </c>
      <c r="E13" s="93">
        <v>858157901.06</v>
      </c>
      <c r="F13" s="144">
        <v>52200284.07</v>
      </c>
      <c r="G13" s="113"/>
    </row>
    <row r="14" spans="1:7" ht="36">
      <c r="A14" s="95" t="s">
        <v>281</v>
      </c>
      <c r="B14" s="96">
        <v>9116995.7</v>
      </c>
      <c r="C14" s="97"/>
      <c r="D14" s="96">
        <v>871751212.23</v>
      </c>
      <c r="E14" s="96">
        <v>858157901.06</v>
      </c>
      <c r="F14" s="112">
        <v>54621768.55</v>
      </c>
      <c r="G14" s="113"/>
    </row>
    <row r="15" spans="1:7" ht="24">
      <c r="A15" s="95" t="s">
        <v>282</v>
      </c>
      <c r="B15" s="96">
        <v>430000</v>
      </c>
      <c r="C15" s="97"/>
      <c r="D15" s="97"/>
      <c r="E15" s="97"/>
      <c r="F15" s="113"/>
      <c r="G15" s="112">
        <v>2851484.48</v>
      </c>
    </row>
    <row r="16" spans="1:7" ht="24">
      <c r="A16" s="98" t="s">
        <v>283</v>
      </c>
      <c r="B16" s="96">
        <v>430000</v>
      </c>
      <c r="C16" s="97"/>
      <c r="D16" s="97"/>
      <c r="E16" s="97"/>
      <c r="F16" s="112">
        <v>430000</v>
      </c>
      <c r="G16" s="113"/>
    </row>
    <row r="17" spans="1:7" ht="36">
      <c r="A17" s="95" t="s">
        <v>284</v>
      </c>
      <c r="B17" s="97"/>
      <c r="C17" s="96">
        <v>2851484.48</v>
      </c>
      <c r="D17" s="97"/>
      <c r="E17" s="97"/>
      <c r="F17" s="113"/>
      <c r="G17" s="112">
        <v>2851484.48</v>
      </c>
    </row>
    <row r="18" spans="1:7" ht="12.75">
      <c r="A18" s="92" t="s">
        <v>285</v>
      </c>
      <c r="B18" s="93">
        <v>81847012.55</v>
      </c>
      <c r="C18" s="94"/>
      <c r="D18" s="93">
        <v>29998219.41</v>
      </c>
      <c r="E18" s="93">
        <v>23784844.88</v>
      </c>
      <c r="F18" s="144">
        <v>46627851.01</v>
      </c>
      <c r="G18" s="94"/>
    </row>
    <row r="19" spans="1:7" ht="12.75">
      <c r="A19" s="95" t="s">
        <v>286</v>
      </c>
      <c r="B19" s="96">
        <v>76281783.09</v>
      </c>
      <c r="C19" s="97"/>
      <c r="D19" s="96">
        <v>29998219.41</v>
      </c>
      <c r="E19" s="96">
        <v>23784844.88</v>
      </c>
      <c r="F19" s="112">
        <v>43040478.69</v>
      </c>
      <c r="G19" s="97"/>
    </row>
    <row r="20" spans="1:7" ht="12.75">
      <c r="A20" s="95" t="s">
        <v>287</v>
      </c>
      <c r="B20" s="96">
        <v>5565229.46</v>
      </c>
      <c r="C20" s="97"/>
      <c r="D20" s="97"/>
      <c r="E20" s="97"/>
      <c r="F20" s="112">
        <v>3587372.32</v>
      </c>
      <c r="G20" s="97"/>
    </row>
    <row r="21" spans="1:7" ht="12.75">
      <c r="A21" s="92" t="s">
        <v>288</v>
      </c>
      <c r="B21" s="93">
        <v>7785666.47</v>
      </c>
      <c r="C21" s="94"/>
      <c r="D21" s="93">
        <v>20222513.91</v>
      </c>
      <c r="E21" s="93">
        <v>19983885.15</v>
      </c>
      <c r="F21" s="144">
        <v>7778905.67</v>
      </c>
      <c r="G21" s="94"/>
    </row>
    <row r="22" spans="1:7" ht="24">
      <c r="A22" s="95" t="s">
        <v>289</v>
      </c>
      <c r="B22" s="96">
        <v>4929591.49</v>
      </c>
      <c r="C22" s="97"/>
      <c r="D22" s="96">
        <v>1069</v>
      </c>
      <c r="E22" s="97"/>
      <c r="F22" s="112">
        <v>4930928.49</v>
      </c>
      <c r="G22" s="97"/>
    </row>
    <row r="23" spans="1:7" ht="24">
      <c r="A23" s="95" t="s">
        <v>290</v>
      </c>
      <c r="B23" s="99">
        <v>0.02</v>
      </c>
      <c r="C23" s="97"/>
      <c r="D23" s="96">
        <v>20221444.91</v>
      </c>
      <c r="E23" s="96">
        <v>19983885.15</v>
      </c>
      <c r="F23" s="112">
        <v>60238.74</v>
      </c>
      <c r="G23" s="97"/>
    </row>
    <row r="24" spans="1:7" ht="24">
      <c r="A24" s="98" t="s">
        <v>291</v>
      </c>
      <c r="B24" s="99">
        <v>0.02</v>
      </c>
      <c r="C24" s="97"/>
      <c r="D24" s="96">
        <v>19485303.21</v>
      </c>
      <c r="E24" s="96">
        <v>19485303.21</v>
      </c>
      <c r="F24" s="114">
        <v>0.02</v>
      </c>
      <c r="G24" s="97"/>
    </row>
    <row r="25" spans="1:7" ht="36">
      <c r="A25" s="98" t="s">
        <v>292</v>
      </c>
      <c r="B25" s="97"/>
      <c r="C25" s="97"/>
      <c r="D25" s="96">
        <v>736141.7</v>
      </c>
      <c r="E25" s="96">
        <v>498581.94</v>
      </c>
      <c r="F25" s="112">
        <v>60238.72</v>
      </c>
      <c r="G25" s="97"/>
    </row>
    <row r="26" spans="1:7" ht="24">
      <c r="A26" s="95" t="s">
        <v>293</v>
      </c>
      <c r="B26" s="96">
        <v>2856074.96</v>
      </c>
      <c r="C26" s="97"/>
      <c r="D26" s="97"/>
      <c r="E26" s="97"/>
      <c r="F26" s="112">
        <v>2787738.44</v>
      </c>
      <c r="G26" s="97"/>
    </row>
    <row r="27" spans="1:7" ht="12.75">
      <c r="A27" s="92" t="s">
        <v>294</v>
      </c>
      <c r="B27" s="93">
        <v>14788134.97</v>
      </c>
      <c r="C27" s="94"/>
      <c r="D27" s="93">
        <v>144398640.87</v>
      </c>
      <c r="E27" s="93">
        <v>60681816</v>
      </c>
      <c r="F27" s="144">
        <v>4061851.3</v>
      </c>
      <c r="G27" s="145"/>
    </row>
    <row r="28" spans="1:7" ht="24">
      <c r="A28" s="95" t="s">
        <v>295</v>
      </c>
      <c r="B28" s="96">
        <v>11838640.5</v>
      </c>
      <c r="C28" s="97"/>
      <c r="D28" s="96">
        <v>128689963.3</v>
      </c>
      <c r="E28" s="96">
        <v>54616458.7</v>
      </c>
      <c r="F28" s="112">
        <v>2897814.21</v>
      </c>
      <c r="G28" s="113"/>
    </row>
    <row r="29" spans="1:7" ht="12.75">
      <c r="A29" s="95" t="s">
        <v>296</v>
      </c>
      <c r="B29" s="96">
        <v>4005208.47</v>
      </c>
      <c r="C29" s="97"/>
      <c r="D29" s="96">
        <v>12381703</v>
      </c>
      <c r="E29" s="96">
        <v>5067264.93</v>
      </c>
      <c r="F29" s="112">
        <v>2219751.09</v>
      </c>
      <c r="G29" s="113"/>
    </row>
    <row r="30" spans="1:7" ht="36">
      <c r="A30" s="95" t="s">
        <v>297</v>
      </c>
      <c r="B30" s="97"/>
      <c r="C30" s="96">
        <v>1055714</v>
      </c>
      <c r="D30" s="97"/>
      <c r="E30" s="97"/>
      <c r="F30" s="113"/>
      <c r="G30" s="112">
        <v>1055714</v>
      </c>
    </row>
    <row r="31" spans="1:7" ht="12.75">
      <c r="A31" s="95" t="s">
        <v>298</v>
      </c>
      <c r="B31" s="97"/>
      <c r="C31" s="97"/>
      <c r="D31" s="96">
        <v>3326974.57</v>
      </c>
      <c r="E31" s="96">
        <v>998092.37</v>
      </c>
      <c r="F31" s="96">
        <v>2328882.2</v>
      </c>
      <c r="G31" s="97"/>
    </row>
    <row r="32" spans="1:7" ht="21">
      <c r="A32" s="92" t="s">
        <v>299</v>
      </c>
      <c r="B32" s="93">
        <v>2262400000</v>
      </c>
      <c r="C32" s="94"/>
      <c r="D32" s="94"/>
      <c r="E32" s="94"/>
      <c r="F32" s="93"/>
      <c r="G32" s="94"/>
    </row>
    <row r="33" spans="1:7" ht="24">
      <c r="A33" s="95" t="s">
        <v>300</v>
      </c>
      <c r="B33" s="96">
        <v>2262400000</v>
      </c>
      <c r="C33" s="97"/>
      <c r="D33" s="97"/>
      <c r="E33" s="97"/>
      <c r="F33" s="96"/>
      <c r="G33" s="97"/>
    </row>
    <row r="34" spans="1:7" ht="12.75">
      <c r="A34" s="92" t="s">
        <v>301</v>
      </c>
      <c r="B34" s="93">
        <v>2137241000</v>
      </c>
      <c r="C34" s="94"/>
      <c r="D34" s="94"/>
      <c r="E34" s="94"/>
      <c r="F34" s="144">
        <v>2137241000</v>
      </c>
      <c r="G34" s="145"/>
    </row>
    <row r="35" spans="1:7" ht="24">
      <c r="A35" s="95" t="s">
        <v>302</v>
      </c>
      <c r="B35" s="96">
        <v>2137241000</v>
      </c>
      <c r="C35" s="97"/>
      <c r="D35" s="97"/>
      <c r="E35" s="97"/>
      <c r="F35" s="112">
        <v>2137241000</v>
      </c>
      <c r="G35" s="113"/>
    </row>
    <row r="36" spans="1:7" ht="12.75">
      <c r="A36" s="92" t="s">
        <v>303</v>
      </c>
      <c r="B36" s="93">
        <v>1894342834.01</v>
      </c>
      <c r="C36" s="94"/>
      <c r="D36" s="94"/>
      <c r="E36" s="93">
        <v>49670769.3</v>
      </c>
      <c r="F36" s="144">
        <v>1797648950.5</v>
      </c>
      <c r="G36" s="145"/>
    </row>
    <row r="37" spans="1:7" ht="12.75">
      <c r="A37" s="95" t="s">
        <v>304</v>
      </c>
      <c r="B37" s="96">
        <v>3076619985.16</v>
      </c>
      <c r="C37" s="97"/>
      <c r="D37" s="97"/>
      <c r="E37" s="97"/>
      <c r="F37" s="112">
        <v>3158808769.11</v>
      </c>
      <c r="G37" s="113"/>
    </row>
    <row r="38" spans="1:7" ht="24">
      <c r="A38" s="95" t="s">
        <v>305</v>
      </c>
      <c r="B38" s="97"/>
      <c r="C38" s="96">
        <v>1182277151.15</v>
      </c>
      <c r="D38" s="97"/>
      <c r="E38" s="96">
        <v>49670769.3</v>
      </c>
      <c r="F38" s="113"/>
      <c r="G38" s="112">
        <v>1361159818.61</v>
      </c>
    </row>
    <row r="39" spans="1:7" ht="12.75">
      <c r="A39" s="92" t="s">
        <v>306</v>
      </c>
      <c r="B39" s="93">
        <v>19636549.24</v>
      </c>
      <c r="C39" s="94"/>
      <c r="D39" s="93">
        <v>1144708.04</v>
      </c>
      <c r="E39" s="93">
        <v>3222016.22</v>
      </c>
      <c r="F39" s="144">
        <v>56155040.97</v>
      </c>
      <c r="G39" s="145"/>
    </row>
    <row r="40" spans="1:7" ht="12.75">
      <c r="A40" s="95" t="s">
        <v>307</v>
      </c>
      <c r="B40" s="96">
        <v>206508678.13</v>
      </c>
      <c r="C40" s="97"/>
      <c r="D40" s="96">
        <v>935562.51</v>
      </c>
      <c r="E40" s="96">
        <v>228098.7</v>
      </c>
      <c r="F40" s="112">
        <v>231089348.59</v>
      </c>
      <c r="G40" s="113"/>
    </row>
    <row r="41" spans="1:7" ht="12.75">
      <c r="A41" s="95" t="s">
        <v>308</v>
      </c>
      <c r="B41" s="97"/>
      <c r="C41" s="96">
        <v>186872128.89</v>
      </c>
      <c r="D41" s="96">
        <v>209145.53</v>
      </c>
      <c r="E41" s="96">
        <v>2993917.52</v>
      </c>
      <c r="F41" s="113"/>
      <c r="G41" s="112">
        <v>174934307.62</v>
      </c>
    </row>
    <row r="42" spans="1:7" ht="12.75">
      <c r="A42" s="92" t="s">
        <v>309</v>
      </c>
      <c r="B42" s="94"/>
      <c r="C42" s="94"/>
      <c r="D42" s="94"/>
      <c r="E42" s="94"/>
      <c r="F42" s="94"/>
      <c r="G42" s="94"/>
    </row>
    <row r="43" spans="1:7" ht="24">
      <c r="A43" s="95" t="s">
        <v>310</v>
      </c>
      <c r="B43" s="96">
        <v>1059188.86</v>
      </c>
      <c r="C43" s="97"/>
      <c r="D43" s="97"/>
      <c r="E43" s="97"/>
      <c r="F43" s="96">
        <v>1059188.86</v>
      </c>
      <c r="G43" s="97"/>
    </row>
    <row r="44" spans="1:7" ht="24">
      <c r="A44" s="95" t="s">
        <v>311</v>
      </c>
      <c r="B44" s="97"/>
      <c r="C44" s="96">
        <v>1059188.86</v>
      </c>
      <c r="D44" s="97"/>
      <c r="E44" s="97"/>
      <c r="F44" s="97"/>
      <c r="G44" s="96">
        <v>1059188.86</v>
      </c>
    </row>
    <row r="45" spans="1:7" ht="12.75">
      <c r="A45" s="92" t="s">
        <v>312</v>
      </c>
      <c r="B45" s="93">
        <v>819143483</v>
      </c>
      <c r="C45" s="94"/>
      <c r="D45" s="94"/>
      <c r="E45" s="94"/>
      <c r="F45" s="144">
        <v>819143483</v>
      </c>
      <c r="G45" s="94"/>
    </row>
    <row r="46" spans="1:7" ht="36">
      <c r="A46" s="95" t="s">
        <v>313</v>
      </c>
      <c r="B46" s="96">
        <v>819143483</v>
      </c>
      <c r="C46" s="97"/>
      <c r="D46" s="97"/>
      <c r="E46" s="97"/>
      <c r="F46" s="112">
        <v>819143483</v>
      </c>
      <c r="G46" s="113"/>
    </row>
    <row r="47" spans="1:7" ht="12.75">
      <c r="A47" s="92" t="s">
        <v>314</v>
      </c>
      <c r="B47" s="94"/>
      <c r="C47" s="94"/>
      <c r="D47" s="93">
        <v>34107.15</v>
      </c>
      <c r="E47" s="93">
        <v>34107.15</v>
      </c>
      <c r="F47" s="94"/>
      <c r="G47" s="94"/>
    </row>
    <row r="48" spans="1:7" ht="12.75">
      <c r="A48" s="95" t="s">
        <v>315</v>
      </c>
      <c r="B48" s="97"/>
      <c r="C48" s="97"/>
      <c r="D48" s="96">
        <v>34107.15</v>
      </c>
      <c r="E48" s="96">
        <v>34107.15</v>
      </c>
      <c r="F48" s="97"/>
      <c r="G48" s="97"/>
    </row>
    <row r="49" spans="1:7" ht="24">
      <c r="A49" s="98" t="s">
        <v>316</v>
      </c>
      <c r="B49" s="97"/>
      <c r="C49" s="97"/>
      <c r="D49" s="96">
        <v>34107.15</v>
      </c>
      <c r="E49" s="96">
        <v>34107.15</v>
      </c>
      <c r="F49" s="97"/>
      <c r="G49" s="97"/>
    </row>
    <row r="50" spans="1:7" ht="21">
      <c r="A50" s="92" t="s">
        <v>317</v>
      </c>
      <c r="B50" s="94"/>
      <c r="C50" s="93">
        <v>900211738.6</v>
      </c>
      <c r="D50" s="93">
        <v>1322531976.92</v>
      </c>
      <c r="E50" s="93">
        <v>660388210.56</v>
      </c>
      <c r="F50" s="94"/>
      <c r="G50" s="144">
        <v>154887580.88</v>
      </c>
    </row>
    <row r="51" spans="1:7" ht="24">
      <c r="A51" s="95" t="s">
        <v>318</v>
      </c>
      <c r="B51" s="97"/>
      <c r="C51" s="96">
        <v>900211738.6</v>
      </c>
      <c r="D51" s="96">
        <v>1322531976.92</v>
      </c>
      <c r="E51" s="96">
        <v>660388210.56</v>
      </c>
      <c r="F51" s="97"/>
      <c r="G51" s="112">
        <v>154887580.88</v>
      </c>
    </row>
    <row r="52" spans="1:7" ht="12.75">
      <c r="A52" s="92" t="s">
        <v>319</v>
      </c>
      <c r="B52" s="94"/>
      <c r="C52" s="93">
        <v>37124873.68</v>
      </c>
      <c r="D52" s="93">
        <v>125214595.58</v>
      </c>
      <c r="E52" s="93">
        <v>112056052.62</v>
      </c>
      <c r="F52" s="94"/>
      <c r="G52" s="144">
        <v>65630767.2</v>
      </c>
    </row>
    <row r="53" spans="1:7" ht="24">
      <c r="A53" s="95" t="s">
        <v>320</v>
      </c>
      <c r="B53" s="97"/>
      <c r="C53" s="97"/>
      <c r="D53" s="96">
        <v>175800</v>
      </c>
      <c r="E53" s="96">
        <v>204888</v>
      </c>
      <c r="F53" s="97"/>
      <c r="G53" s="112">
        <v>109217</v>
      </c>
    </row>
    <row r="54" spans="1:7" ht="24">
      <c r="A54" s="95" t="s">
        <v>321</v>
      </c>
      <c r="B54" s="97"/>
      <c r="C54" s="96">
        <v>37124873.68</v>
      </c>
      <c r="D54" s="96">
        <v>106883395.58</v>
      </c>
      <c r="E54" s="96">
        <v>96722247.62</v>
      </c>
      <c r="F54" s="97"/>
      <c r="G54" s="112">
        <v>65506759.2</v>
      </c>
    </row>
    <row r="55" spans="1:7" ht="12.75">
      <c r="A55" s="95" t="s">
        <v>322</v>
      </c>
      <c r="B55" s="97"/>
      <c r="C55" s="97"/>
      <c r="D55" s="96">
        <v>215400</v>
      </c>
      <c r="E55" s="96">
        <v>250483</v>
      </c>
      <c r="F55" s="97"/>
      <c r="G55" s="112">
        <v>87897</v>
      </c>
    </row>
    <row r="56" spans="1:7" ht="12.75">
      <c r="A56" s="95" t="s">
        <v>323</v>
      </c>
      <c r="B56" s="97"/>
      <c r="C56" s="97"/>
      <c r="D56" s="96">
        <v>1380000</v>
      </c>
      <c r="E56" s="96">
        <v>1359600</v>
      </c>
      <c r="F56" s="97"/>
      <c r="G56" s="115">
        <v>-70000</v>
      </c>
    </row>
    <row r="57" spans="1:7" ht="12.75">
      <c r="A57" s="95" t="s">
        <v>324</v>
      </c>
      <c r="B57" s="97"/>
      <c r="C57" s="97"/>
      <c r="D57" s="96">
        <v>16560000</v>
      </c>
      <c r="E57" s="96">
        <v>13518834</v>
      </c>
      <c r="F57" s="97"/>
      <c r="G57" s="115">
        <v>-3106</v>
      </c>
    </row>
    <row r="58" spans="1:7" ht="31.5">
      <c r="A58" s="92" t="s">
        <v>325</v>
      </c>
      <c r="B58" s="94"/>
      <c r="C58" s="94"/>
      <c r="D58" s="93">
        <v>753101</v>
      </c>
      <c r="E58" s="93">
        <v>882653</v>
      </c>
      <c r="F58" s="94"/>
      <c r="G58" s="144">
        <v>311010</v>
      </c>
    </row>
    <row r="59" spans="1:7" ht="24">
      <c r="A59" s="95" t="s">
        <v>326</v>
      </c>
      <c r="B59" s="97"/>
      <c r="C59" s="97"/>
      <c r="D59" s="96">
        <v>346153</v>
      </c>
      <c r="E59" s="96">
        <v>405778</v>
      </c>
      <c r="F59" s="97"/>
      <c r="G59" s="112">
        <v>139926</v>
      </c>
    </row>
    <row r="60" spans="1:7" ht="24">
      <c r="A60" s="98" t="s">
        <v>327</v>
      </c>
      <c r="B60" s="97"/>
      <c r="C60" s="97"/>
      <c r="D60" s="96">
        <v>142678</v>
      </c>
      <c r="E60" s="96">
        <v>167340</v>
      </c>
      <c r="F60" s="97"/>
      <c r="G60" s="112">
        <v>54384</v>
      </c>
    </row>
    <row r="61" spans="1:7" ht="36">
      <c r="A61" s="98" t="s">
        <v>328</v>
      </c>
      <c r="B61" s="97"/>
      <c r="C61" s="97"/>
      <c r="D61" s="96">
        <v>81391</v>
      </c>
      <c r="E61" s="96">
        <v>95376</v>
      </c>
      <c r="F61" s="97"/>
      <c r="G61" s="112">
        <v>34217</v>
      </c>
    </row>
    <row r="62" spans="1:7" ht="36">
      <c r="A62" s="98" t="s">
        <v>329</v>
      </c>
      <c r="B62" s="97"/>
      <c r="C62" s="97"/>
      <c r="D62" s="96">
        <v>122084</v>
      </c>
      <c r="E62" s="96">
        <v>143062</v>
      </c>
      <c r="F62" s="97"/>
      <c r="G62" s="112">
        <v>51325</v>
      </c>
    </row>
    <row r="63" spans="1:7" ht="24">
      <c r="A63" s="95" t="s">
        <v>330</v>
      </c>
      <c r="B63" s="97"/>
      <c r="C63" s="97"/>
      <c r="D63" s="96">
        <v>406948</v>
      </c>
      <c r="E63" s="96">
        <v>476875</v>
      </c>
      <c r="F63" s="97"/>
      <c r="G63" s="112">
        <v>171084</v>
      </c>
    </row>
    <row r="64" spans="1:7" ht="21">
      <c r="A64" s="92" t="s">
        <v>331</v>
      </c>
      <c r="B64" s="94"/>
      <c r="C64" s="93">
        <v>813888962.95</v>
      </c>
      <c r="D64" s="93">
        <v>461429678.69</v>
      </c>
      <c r="E64" s="93">
        <v>228332743.01</v>
      </c>
      <c r="F64" s="94"/>
      <c r="G64" s="144">
        <v>69907276.59</v>
      </c>
    </row>
    <row r="65" spans="1:7" ht="24">
      <c r="A65" s="95" t="s">
        <v>332</v>
      </c>
      <c r="B65" s="97"/>
      <c r="C65" s="96">
        <v>813888962.95</v>
      </c>
      <c r="D65" s="96">
        <v>456936313.69</v>
      </c>
      <c r="E65" s="96">
        <v>223289454.01</v>
      </c>
      <c r="F65" s="97"/>
      <c r="G65" s="112">
        <v>68511738.59</v>
      </c>
    </row>
    <row r="66" spans="1:7" ht="24">
      <c r="A66" s="95" t="s">
        <v>333</v>
      </c>
      <c r="B66" s="97"/>
      <c r="C66" s="97"/>
      <c r="D66" s="96">
        <v>4374982</v>
      </c>
      <c r="E66" s="96">
        <v>4924906</v>
      </c>
      <c r="F66" s="97"/>
      <c r="G66" s="112">
        <v>1395538</v>
      </c>
    </row>
    <row r="67" spans="1:7" ht="24">
      <c r="A67" s="95" t="s">
        <v>334</v>
      </c>
      <c r="B67" s="97"/>
      <c r="C67" s="97"/>
      <c r="D67" s="96">
        <v>118383</v>
      </c>
      <c r="E67" s="96">
        <v>118383</v>
      </c>
      <c r="F67" s="97"/>
      <c r="G67" s="97"/>
    </row>
    <row r="68" spans="1:7" ht="36">
      <c r="A68" s="98" t="s">
        <v>335</v>
      </c>
      <c r="B68" s="97"/>
      <c r="C68" s="97"/>
      <c r="D68" s="96">
        <v>45945</v>
      </c>
      <c r="E68" s="96">
        <v>45945</v>
      </c>
      <c r="F68" s="97"/>
      <c r="G68" s="97"/>
    </row>
    <row r="69" spans="1:7" ht="24">
      <c r="A69" s="98" t="s">
        <v>336</v>
      </c>
      <c r="B69" s="97"/>
      <c r="C69" s="97"/>
      <c r="D69" s="96">
        <v>72438</v>
      </c>
      <c r="E69" s="96">
        <v>72438</v>
      </c>
      <c r="F69" s="97"/>
      <c r="G69" s="97"/>
    </row>
    <row r="70" spans="1:7" ht="21">
      <c r="A70" s="92" t="s">
        <v>337</v>
      </c>
      <c r="B70" s="94"/>
      <c r="C70" s="93">
        <v>552318</v>
      </c>
      <c r="D70" s="94"/>
      <c r="E70" s="94"/>
      <c r="F70" s="94"/>
      <c r="G70" s="144">
        <v>552318</v>
      </c>
    </row>
    <row r="71" spans="1:7" ht="36">
      <c r="A71" s="95" t="s">
        <v>338</v>
      </c>
      <c r="B71" s="97"/>
      <c r="C71" s="96">
        <v>552318</v>
      </c>
      <c r="D71" s="97"/>
      <c r="E71" s="97"/>
      <c r="F71" s="97"/>
      <c r="G71" s="112">
        <v>552318</v>
      </c>
    </row>
    <row r="72" spans="1:7" ht="21">
      <c r="A72" s="92" t="s">
        <v>339</v>
      </c>
      <c r="B72" s="94"/>
      <c r="C72" s="93">
        <v>424069984.41</v>
      </c>
      <c r="D72" s="93">
        <v>894189304.66</v>
      </c>
      <c r="E72" s="93">
        <v>836452185.75</v>
      </c>
      <c r="F72" s="94"/>
      <c r="G72" s="144">
        <v>530627292.34</v>
      </c>
    </row>
    <row r="73" spans="1:7" ht="24">
      <c r="A73" s="95" t="s">
        <v>340</v>
      </c>
      <c r="B73" s="97"/>
      <c r="C73" s="96">
        <v>424069984.41</v>
      </c>
      <c r="D73" s="96">
        <v>893791114.66</v>
      </c>
      <c r="E73" s="96">
        <v>836053995.75</v>
      </c>
      <c r="F73" s="97"/>
      <c r="G73" s="112">
        <v>530627292.34</v>
      </c>
    </row>
    <row r="74" spans="1:7" ht="24">
      <c r="A74" s="95" t="s">
        <v>341</v>
      </c>
      <c r="B74" s="97"/>
      <c r="C74" s="97"/>
      <c r="D74" s="96">
        <v>398190</v>
      </c>
      <c r="E74" s="96">
        <v>398190</v>
      </c>
      <c r="F74" s="97"/>
      <c r="G74" s="97"/>
    </row>
    <row r="75" spans="1:7" ht="21">
      <c r="A75" s="92" t="s">
        <v>342</v>
      </c>
      <c r="B75" s="94"/>
      <c r="C75" s="93">
        <v>9118818715.630001</v>
      </c>
      <c r="D75" s="93">
        <v>241459296.5</v>
      </c>
      <c r="E75" s="93">
        <v>85580.87</v>
      </c>
      <c r="F75" s="94"/>
      <c r="G75" s="144">
        <v>8054352142.87</v>
      </c>
    </row>
    <row r="76" spans="1:7" ht="36">
      <c r="A76" s="95" t="s">
        <v>343</v>
      </c>
      <c r="B76" s="97"/>
      <c r="C76" s="96">
        <v>9118818715.630001</v>
      </c>
      <c r="D76" s="96">
        <v>241459296.5</v>
      </c>
      <c r="E76" s="96">
        <v>85580.87</v>
      </c>
      <c r="F76" s="97"/>
      <c r="G76" s="112">
        <v>8054352142.87</v>
      </c>
    </row>
    <row r="77" spans="1:7" ht="21">
      <c r="A77" s="92" t="s">
        <v>344</v>
      </c>
      <c r="B77" s="94"/>
      <c r="C77" s="93">
        <v>1721076272</v>
      </c>
      <c r="D77" s="94"/>
      <c r="E77" s="93">
        <v>1302147056</v>
      </c>
      <c r="F77" s="94"/>
      <c r="G77" s="93"/>
    </row>
    <row r="78" spans="1:7" ht="24">
      <c r="A78" s="95" t="s">
        <v>345</v>
      </c>
      <c r="B78" s="97"/>
      <c r="C78" s="96">
        <v>1721076272</v>
      </c>
      <c r="D78" s="97"/>
      <c r="E78" s="96">
        <v>1302147056</v>
      </c>
      <c r="F78" s="97"/>
      <c r="G78" s="96"/>
    </row>
    <row r="79" spans="1:7" ht="12.75">
      <c r="A79" s="92" t="s">
        <v>346</v>
      </c>
      <c r="B79" s="94"/>
      <c r="C79" s="93">
        <v>1000000000</v>
      </c>
      <c r="D79" s="94"/>
      <c r="E79" s="94"/>
      <c r="F79" s="94"/>
      <c r="G79" s="144">
        <v>1000000000</v>
      </c>
    </row>
    <row r="80" spans="1:7" ht="12.75">
      <c r="A80" s="95" t="s">
        <v>347</v>
      </c>
      <c r="B80" s="97"/>
      <c r="C80" s="96">
        <v>1000000000</v>
      </c>
      <c r="D80" s="97"/>
      <c r="E80" s="97"/>
      <c r="F80" s="97"/>
      <c r="G80" s="112">
        <v>1000000000</v>
      </c>
    </row>
    <row r="81" spans="1:7" ht="21">
      <c r="A81" s="92" t="s">
        <v>348</v>
      </c>
      <c r="B81" s="94"/>
      <c r="C81" s="101">
        <v>-6666505230.7</v>
      </c>
      <c r="D81" s="94"/>
      <c r="E81" s="93">
        <v>1401137619.3500001</v>
      </c>
      <c r="F81" s="94"/>
      <c r="G81" s="146">
        <v>-4912333760.11</v>
      </c>
    </row>
    <row r="82" spans="1:7" ht="24">
      <c r="A82" s="95" t="s">
        <v>349</v>
      </c>
      <c r="B82" s="97"/>
      <c r="C82" s="100">
        <v>-6628941392.4</v>
      </c>
      <c r="D82" s="113"/>
      <c r="E82" s="112">
        <v>1401137619.3500001</v>
      </c>
      <c r="F82" s="97"/>
      <c r="G82" s="115">
        <v>-4874769921.809999</v>
      </c>
    </row>
    <row r="83" spans="1:7" ht="24">
      <c r="A83" s="95" t="s">
        <v>350</v>
      </c>
      <c r="B83" s="97"/>
      <c r="C83" s="100">
        <v>-37563838.3</v>
      </c>
      <c r="D83" s="97"/>
      <c r="E83" s="97"/>
      <c r="F83" s="97"/>
      <c r="G83" s="115">
        <v>-37563838.3</v>
      </c>
    </row>
    <row r="84" spans="1:7" ht="21">
      <c r="A84" s="92" t="s">
        <v>351</v>
      </c>
      <c r="B84" s="94"/>
      <c r="C84" s="94"/>
      <c r="D84" s="144">
        <v>642248591.9</v>
      </c>
      <c r="E84" s="144">
        <v>642248591.9</v>
      </c>
      <c r="F84" s="94"/>
      <c r="G84" s="94"/>
    </row>
    <row r="85" spans="1:7" ht="24">
      <c r="A85" s="95" t="s">
        <v>352</v>
      </c>
      <c r="B85" s="97"/>
      <c r="C85" s="97"/>
      <c r="D85" s="112">
        <v>642248591.9</v>
      </c>
      <c r="E85" s="112">
        <v>642248591.9</v>
      </c>
      <c r="F85" s="97"/>
      <c r="G85" s="97"/>
    </row>
    <row r="86" spans="1:7" ht="21">
      <c r="A86" s="92" t="s">
        <v>353</v>
      </c>
      <c r="B86" s="94"/>
      <c r="C86" s="94"/>
      <c r="D86" s="144">
        <v>981696.44</v>
      </c>
      <c r="E86" s="144">
        <v>981696.44</v>
      </c>
      <c r="F86" s="94"/>
      <c r="G86" s="94"/>
    </row>
    <row r="87" spans="1:7" ht="24">
      <c r="A87" s="95" t="s">
        <v>354</v>
      </c>
      <c r="B87" s="97"/>
      <c r="C87" s="97"/>
      <c r="D87" s="112">
        <v>981696.44</v>
      </c>
      <c r="E87" s="112">
        <v>981696.44</v>
      </c>
      <c r="F87" s="97"/>
      <c r="G87" s="97"/>
    </row>
    <row r="88" spans="1:7" ht="12.75">
      <c r="A88" s="92" t="s">
        <v>355</v>
      </c>
      <c r="B88" s="94"/>
      <c r="C88" s="94"/>
      <c r="D88" s="144">
        <v>641266895.46</v>
      </c>
      <c r="E88" s="144">
        <v>641266895.46</v>
      </c>
      <c r="F88" s="94"/>
      <c r="G88" s="94"/>
    </row>
    <row r="89" spans="1:7" ht="12.75">
      <c r="A89" s="117" t="s">
        <v>376</v>
      </c>
      <c r="B89" s="97"/>
      <c r="C89" s="97"/>
      <c r="D89" s="112">
        <v>81140.85</v>
      </c>
      <c r="E89" s="112">
        <v>81140.85</v>
      </c>
      <c r="F89" s="97"/>
      <c r="G89" s="97"/>
    </row>
    <row r="90" spans="1:7" ht="12.75">
      <c r="A90" s="117" t="s">
        <v>356</v>
      </c>
      <c r="B90" s="97"/>
      <c r="C90" s="97"/>
      <c r="D90" s="112"/>
      <c r="E90" s="112">
        <v>593712057</v>
      </c>
      <c r="F90" s="97"/>
      <c r="G90" s="97"/>
    </row>
    <row r="91" spans="1:7" ht="24">
      <c r="A91" s="117" t="s">
        <v>357</v>
      </c>
      <c r="B91" s="97"/>
      <c r="C91" s="97"/>
      <c r="D91" s="112">
        <v>593712057</v>
      </c>
      <c r="E91" s="112">
        <v>47473697.61</v>
      </c>
      <c r="F91" s="97"/>
      <c r="G91" s="97"/>
    </row>
    <row r="92" spans="1:7" ht="12.75">
      <c r="A92" s="117" t="s">
        <v>358</v>
      </c>
      <c r="B92" s="97"/>
      <c r="C92" s="97"/>
      <c r="D92" s="112">
        <v>47473697.61</v>
      </c>
      <c r="E92" s="112"/>
      <c r="F92" s="97"/>
      <c r="G92" s="97"/>
    </row>
    <row r="93" spans="1:7" ht="21">
      <c r="A93" s="92" t="s">
        <v>359</v>
      </c>
      <c r="B93" s="94"/>
      <c r="C93" s="94"/>
      <c r="D93" s="144">
        <v>47351380.25</v>
      </c>
      <c r="E93" s="144">
        <v>47351380.25</v>
      </c>
      <c r="F93" s="94"/>
      <c r="G93" s="94"/>
    </row>
    <row r="94" spans="1:7" ht="24">
      <c r="A94" s="95" t="s">
        <v>360</v>
      </c>
      <c r="B94" s="97"/>
      <c r="C94" s="97"/>
      <c r="D94" s="112">
        <v>47351380.25</v>
      </c>
      <c r="E94" s="112">
        <v>47351380.25</v>
      </c>
      <c r="F94" s="97"/>
      <c r="G94" s="97"/>
    </row>
    <row r="95" spans="1:7" ht="21">
      <c r="A95" s="92" t="s">
        <v>361</v>
      </c>
      <c r="B95" s="94"/>
      <c r="C95" s="94"/>
      <c r="D95" s="144">
        <v>91370959.84</v>
      </c>
      <c r="E95" s="144">
        <v>91370959.84</v>
      </c>
      <c r="F95" s="94"/>
      <c r="G95" s="94"/>
    </row>
    <row r="96" spans="1:7" ht="24">
      <c r="A96" s="95" t="s">
        <v>362</v>
      </c>
      <c r="B96" s="97"/>
      <c r="C96" s="97"/>
      <c r="D96" s="112">
        <v>91370959.84</v>
      </c>
      <c r="E96" s="112">
        <v>91370959.84</v>
      </c>
      <c r="F96" s="97"/>
      <c r="G96" s="97"/>
    </row>
    <row r="97" spans="1:7" ht="12.75">
      <c r="A97" s="92" t="s">
        <v>363</v>
      </c>
      <c r="B97" s="94"/>
      <c r="C97" s="94"/>
      <c r="D97" s="144">
        <v>24536073.61</v>
      </c>
      <c r="E97" s="144">
        <v>24536073.61</v>
      </c>
      <c r="F97" s="94"/>
      <c r="G97" s="94"/>
    </row>
    <row r="98" spans="1:7" ht="12.75">
      <c r="A98" s="95" t="s">
        <v>364</v>
      </c>
      <c r="B98" s="97"/>
      <c r="C98" s="97"/>
      <c r="D98" s="112">
        <v>24536073.61</v>
      </c>
      <c r="E98" s="112">
        <v>24536073.61</v>
      </c>
      <c r="F98" s="97"/>
      <c r="G98" s="97"/>
    </row>
    <row r="99" spans="1:7" ht="12.75">
      <c r="A99" s="92" t="s">
        <v>365</v>
      </c>
      <c r="B99" s="94"/>
      <c r="C99" s="94"/>
      <c r="D99" s="144">
        <v>327532535.04</v>
      </c>
      <c r="E99" s="144">
        <v>327532535.04</v>
      </c>
      <c r="F99" s="94"/>
      <c r="G99" s="94"/>
    </row>
    <row r="100" spans="1:7" ht="12.75">
      <c r="A100" s="95" t="s">
        <v>366</v>
      </c>
      <c r="B100" s="97"/>
      <c r="C100" s="97"/>
      <c r="D100" s="112">
        <v>327532535.04</v>
      </c>
      <c r="E100" s="112">
        <v>327532535.04</v>
      </c>
      <c r="F100" s="97"/>
      <c r="G100" s="97"/>
    </row>
    <row r="101" spans="1:7" ht="12.75">
      <c r="A101" s="92" t="s">
        <v>367</v>
      </c>
      <c r="B101" s="94"/>
      <c r="C101" s="94"/>
      <c r="D101" s="144">
        <v>92382.21</v>
      </c>
      <c r="E101" s="144">
        <v>92382.21</v>
      </c>
      <c r="F101" s="94"/>
      <c r="G101" s="94"/>
    </row>
    <row r="102" spans="1:7" ht="12.75">
      <c r="A102" s="95" t="s">
        <v>368</v>
      </c>
      <c r="B102" s="97"/>
      <c r="C102" s="97"/>
      <c r="D102" s="112">
        <v>92382.21</v>
      </c>
      <c r="E102" s="112">
        <v>92382.21</v>
      </c>
      <c r="F102" s="97"/>
      <c r="G102" s="97"/>
    </row>
    <row r="103" spans="1:7" ht="12.75">
      <c r="A103" s="95" t="s">
        <v>369</v>
      </c>
      <c r="B103" s="97"/>
      <c r="C103" s="97"/>
      <c r="D103" s="112"/>
      <c r="E103" s="112"/>
      <c r="F103" s="97"/>
      <c r="G103" s="97"/>
    </row>
    <row r="104" spans="1:7" ht="12.75">
      <c r="A104" s="95" t="s">
        <v>370</v>
      </c>
      <c r="B104" s="97"/>
      <c r="C104" s="97"/>
      <c r="D104" s="112"/>
      <c r="E104" s="112"/>
      <c r="F104" s="97"/>
      <c r="G104" s="97"/>
    </row>
    <row r="105" spans="1:7" s="27" customFormat="1" ht="12.75">
      <c r="A105" s="102" t="s">
        <v>248</v>
      </c>
      <c r="B105" s="103">
        <v>7349237634.570001</v>
      </c>
      <c r="C105" s="103">
        <v>7349237634.570001</v>
      </c>
      <c r="D105" s="116">
        <v>5419979883.55</v>
      </c>
      <c r="E105" s="116">
        <v>5419979883.55</v>
      </c>
      <c r="F105" s="116">
        <v>4963934627.77</v>
      </c>
      <c r="G105" s="116">
        <v>4963934627.77</v>
      </c>
    </row>
    <row r="106" spans="1:7" ht="12.75">
      <c r="A106" s="88"/>
      <c r="B106" s="88"/>
      <c r="C106" s="88"/>
      <c r="D106" s="88"/>
      <c r="E106" s="88"/>
      <c r="F106" s="88"/>
      <c r="G106" s="88"/>
    </row>
    <row r="107" spans="1:7" ht="12.75">
      <c r="A107" s="88"/>
      <c r="B107" s="88"/>
      <c r="C107" s="88"/>
      <c r="D107" s="88"/>
      <c r="E107" s="88"/>
      <c r="F107" s="88"/>
      <c r="G107" s="88"/>
    </row>
    <row r="108" spans="1:7" ht="12.75">
      <c r="A108" s="88"/>
      <c r="B108" s="88"/>
      <c r="C108" s="88"/>
      <c r="D108" s="88"/>
      <c r="E108" s="88"/>
      <c r="F108" s="88"/>
      <c r="G108" s="88"/>
    </row>
    <row r="109" spans="1:7" ht="12.75">
      <c r="A109" s="88"/>
      <c r="B109" s="88"/>
      <c r="C109" s="88"/>
      <c r="D109" s="88"/>
      <c r="E109" s="88"/>
      <c r="F109" s="88"/>
      <c r="G109" s="88"/>
    </row>
    <row r="110" spans="1:7" ht="12.75">
      <c r="A110" s="88"/>
      <c r="B110" s="88"/>
      <c r="C110" s="88"/>
      <c r="D110" s="88"/>
      <c r="E110" s="88"/>
      <c r="F110" s="88"/>
      <c r="G110" s="88"/>
    </row>
    <row r="111" spans="1:7" ht="12.75">
      <c r="A111" s="88"/>
      <c r="B111" s="88"/>
      <c r="C111" s="88"/>
      <c r="D111" s="88"/>
      <c r="E111" s="88"/>
      <c r="F111" s="88"/>
      <c r="G111" s="88"/>
    </row>
    <row r="112" spans="1:7" ht="12.75">
      <c r="A112" s="88"/>
      <c r="B112" s="88"/>
      <c r="C112" s="88"/>
      <c r="D112" s="88"/>
      <c r="E112" s="88"/>
      <c r="F112" s="88"/>
      <c r="G112" s="88"/>
    </row>
    <row r="113" spans="1:7" ht="12.75">
      <c r="A113" s="88"/>
      <c r="B113" s="88"/>
      <c r="C113" s="88"/>
      <c r="D113" s="88"/>
      <c r="E113" s="88"/>
      <c r="F113" s="88"/>
      <c r="G113" s="88"/>
    </row>
    <row r="114" spans="1:7" ht="12.75">
      <c r="A114" s="88"/>
      <c r="B114" s="88"/>
      <c r="C114" s="88"/>
      <c r="D114" s="88"/>
      <c r="E114" s="88"/>
      <c r="F114" s="88"/>
      <c r="G114" s="88"/>
    </row>
    <row r="115" spans="1:7" ht="12.75">
      <c r="A115" s="88"/>
      <c r="B115" s="88"/>
      <c r="C115" s="88"/>
      <c r="D115" s="88"/>
      <c r="E115" s="88"/>
      <c r="F115" s="88"/>
      <c r="G115" s="88"/>
    </row>
    <row r="116" spans="1:7" ht="12.75">
      <c r="A116" s="88"/>
      <c r="B116" s="88"/>
      <c r="C116" s="88"/>
      <c r="D116" s="88"/>
      <c r="E116" s="88"/>
      <c r="F116" s="88"/>
      <c r="G116" s="88"/>
    </row>
    <row r="117" spans="1:7" ht="12.75">
      <c r="A117" s="88"/>
      <c r="B117" s="88"/>
      <c r="C117" s="88"/>
      <c r="D117" s="88"/>
      <c r="E117" s="88"/>
      <c r="F117" s="88"/>
      <c r="G117" s="88"/>
    </row>
    <row r="118" spans="1:7" ht="12.75">
      <c r="A118" s="88"/>
      <c r="B118" s="88"/>
      <c r="C118" s="88"/>
      <c r="D118" s="88"/>
      <c r="E118" s="88"/>
      <c r="F118" s="88"/>
      <c r="G118" s="88"/>
    </row>
    <row r="119" spans="1:7" ht="12.75">
      <c r="A119" s="88"/>
      <c r="B119" s="88"/>
      <c r="C119" s="88"/>
      <c r="D119" s="88"/>
      <c r="E119" s="88"/>
      <c r="F119" s="88"/>
      <c r="G119" s="88"/>
    </row>
    <row r="120" spans="1:7" ht="12.75">
      <c r="A120" s="88"/>
      <c r="B120" s="88"/>
      <c r="C120" s="88"/>
      <c r="D120" s="88"/>
      <c r="E120" s="88"/>
      <c r="F120" s="88"/>
      <c r="G120" s="88"/>
    </row>
    <row r="121" spans="1:7" ht="12.75">
      <c r="A121" s="88"/>
      <c r="B121" s="88"/>
      <c r="C121" s="88"/>
      <c r="D121" s="88"/>
      <c r="E121" s="88"/>
      <c r="F121" s="88"/>
      <c r="G121" s="88"/>
    </row>
    <row r="122" spans="1:7" ht="12.75">
      <c r="A122" s="88"/>
      <c r="B122" s="88"/>
      <c r="C122" s="88"/>
      <c r="D122" s="88"/>
      <c r="E122" s="88"/>
      <c r="F122" s="88"/>
      <c r="G122" s="88"/>
    </row>
    <row r="123" spans="1:7" ht="12.75">
      <c r="A123" s="88"/>
      <c r="B123" s="88"/>
      <c r="C123" s="88"/>
      <c r="D123" s="88"/>
      <c r="E123" s="88"/>
      <c r="F123" s="88"/>
      <c r="G123" s="88"/>
    </row>
    <row r="124" spans="1:7" ht="12.75">
      <c r="A124" s="88"/>
      <c r="B124" s="88"/>
      <c r="C124" s="88"/>
      <c r="D124" s="88"/>
      <c r="E124" s="88"/>
      <c r="F124" s="88"/>
      <c r="G124" s="88"/>
    </row>
    <row r="125" spans="1:7" ht="12.75">
      <c r="A125" s="88"/>
      <c r="B125" s="88"/>
      <c r="C125" s="88"/>
      <c r="D125" s="88"/>
      <c r="E125" s="88"/>
      <c r="F125" s="88"/>
      <c r="G125" s="88"/>
    </row>
    <row r="126" spans="1:7" ht="12.75">
      <c r="A126" s="88"/>
      <c r="B126" s="88"/>
      <c r="C126" s="88"/>
      <c r="D126" s="88"/>
      <c r="E126" s="88"/>
      <c r="F126" s="88"/>
      <c r="G126" s="88"/>
    </row>
    <row r="127" spans="1:7" ht="12.75">
      <c r="A127" s="88"/>
      <c r="B127" s="88"/>
      <c r="C127" s="88"/>
      <c r="D127" s="88"/>
      <c r="E127" s="88"/>
      <c r="F127" s="88"/>
      <c r="G127" s="88"/>
    </row>
    <row r="128" spans="1:7" ht="12.75">
      <c r="A128" s="88"/>
      <c r="B128" s="88"/>
      <c r="C128" s="88"/>
      <c r="D128" s="88"/>
      <c r="E128" s="88"/>
      <c r="F128" s="88"/>
      <c r="G128" s="88"/>
    </row>
    <row r="129" spans="1:7" ht="12.75">
      <c r="A129" s="88"/>
      <c r="B129" s="88"/>
      <c r="C129" s="88"/>
      <c r="D129" s="88"/>
      <c r="E129" s="88"/>
      <c r="F129" s="88"/>
      <c r="G129" s="88"/>
    </row>
    <row r="130" spans="1:7" ht="12.75">
      <c r="A130" s="88"/>
      <c r="B130" s="88"/>
      <c r="C130" s="88"/>
      <c r="D130" s="88"/>
      <c r="E130" s="88"/>
      <c r="F130" s="88"/>
      <c r="G130" s="88"/>
    </row>
    <row r="131" spans="1:7" ht="12.75">
      <c r="A131" s="88"/>
      <c r="B131" s="88"/>
      <c r="C131" s="88"/>
      <c r="D131" s="88"/>
      <c r="E131" s="88"/>
      <c r="F131" s="88"/>
      <c r="G131" s="88"/>
    </row>
    <row r="132" spans="1:7" ht="12.75">
      <c r="A132" s="88"/>
      <c r="B132" s="88"/>
      <c r="C132" s="88"/>
      <c r="D132" s="88"/>
      <c r="E132" s="88"/>
      <c r="F132" s="88"/>
      <c r="G132" s="88"/>
    </row>
    <row r="133" spans="1:7" ht="12.75">
      <c r="A133" s="88"/>
      <c r="B133" s="88"/>
      <c r="C133" s="88"/>
      <c r="D133" s="88"/>
      <c r="E133" s="88"/>
      <c r="F133" s="88"/>
      <c r="G133" s="88"/>
    </row>
    <row r="134" spans="1:7" ht="12.75">
      <c r="A134" s="88"/>
      <c r="B134" s="88"/>
      <c r="C134" s="88"/>
      <c r="D134" s="88"/>
      <c r="E134" s="88"/>
      <c r="F134" s="88"/>
      <c r="G134" s="88"/>
    </row>
    <row r="135" spans="1:7" ht="12.75">
      <c r="A135" s="88"/>
      <c r="B135" s="88"/>
      <c r="C135" s="88"/>
      <c r="D135" s="88"/>
      <c r="E135" s="88"/>
      <c r="F135" s="88"/>
      <c r="G135" s="88"/>
    </row>
    <row r="136" spans="1:7" ht="12.75">
      <c r="A136" s="88"/>
      <c r="B136" s="88"/>
      <c r="C136" s="88"/>
      <c r="D136" s="88"/>
      <c r="E136" s="88"/>
      <c r="F136" s="88"/>
      <c r="G136" s="88"/>
    </row>
    <row r="137" spans="1:7" ht="12.75">
      <c r="A137" s="88"/>
      <c r="B137" s="88"/>
      <c r="C137" s="88"/>
      <c r="D137" s="88"/>
      <c r="E137" s="88"/>
      <c r="F137" s="88"/>
      <c r="G137" s="88"/>
    </row>
    <row r="138" spans="1:7" ht="12.75">
      <c r="A138" s="88"/>
      <c r="B138" s="88"/>
      <c r="C138" s="88"/>
      <c r="D138" s="88"/>
      <c r="E138" s="88"/>
      <c r="F138" s="88"/>
      <c r="G138" s="88"/>
    </row>
    <row r="139" spans="1:7" ht="12.75">
      <c r="A139" s="88"/>
      <c r="B139" s="88"/>
      <c r="C139" s="88"/>
      <c r="D139" s="88"/>
      <c r="E139" s="88"/>
      <c r="F139" s="88"/>
      <c r="G139" s="88"/>
    </row>
    <row r="140" spans="1:7" ht="12.75">
      <c r="A140" s="88"/>
      <c r="B140" s="88"/>
      <c r="C140" s="88"/>
      <c r="D140" s="88"/>
      <c r="E140" s="88"/>
      <c r="F140" s="88"/>
      <c r="G140" s="88"/>
    </row>
    <row r="141" spans="1:7" ht="12.75">
      <c r="A141" s="88"/>
      <c r="B141" s="88"/>
      <c r="C141" s="88"/>
      <c r="D141" s="88"/>
      <c r="E141" s="88"/>
      <c r="F141" s="88"/>
      <c r="G141" s="88"/>
    </row>
    <row r="142" spans="1:7" ht="12.75">
      <c r="A142" s="88"/>
      <c r="B142" s="88"/>
      <c r="C142" s="88"/>
      <c r="D142" s="88"/>
      <c r="E142" s="88"/>
      <c r="F142" s="88"/>
      <c r="G142" s="88"/>
    </row>
    <row r="143" spans="1:7" ht="12.75">
      <c r="A143" s="88"/>
      <c r="B143" s="88"/>
      <c r="C143" s="88"/>
      <c r="D143" s="88"/>
      <c r="E143" s="88"/>
      <c r="F143" s="88"/>
      <c r="G143" s="88"/>
    </row>
    <row r="144" spans="1:7" ht="12.75">
      <c r="A144" s="88"/>
      <c r="B144" s="88"/>
      <c r="C144" s="88"/>
      <c r="D144" s="88"/>
      <c r="E144" s="88"/>
      <c r="F144" s="88"/>
      <c r="G144" s="88"/>
    </row>
    <row r="145" spans="1:7" ht="12.75">
      <c r="A145" s="88"/>
      <c r="B145" s="88"/>
      <c r="C145" s="88"/>
      <c r="D145" s="88"/>
      <c r="E145" s="88"/>
      <c r="F145" s="88"/>
      <c r="G145" s="88"/>
    </row>
    <row r="146" spans="1:7" ht="12.75">
      <c r="A146" s="88"/>
      <c r="B146" s="88"/>
      <c r="C146" s="88"/>
      <c r="D146" s="88"/>
      <c r="E146" s="88"/>
      <c r="F146" s="88"/>
      <c r="G146" s="88"/>
    </row>
    <row r="147" spans="1:7" ht="12.75">
      <c r="A147" s="88"/>
      <c r="B147" s="88"/>
      <c r="C147" s="88"/>
      <c r="D147" s="88"/>
      <c r="E147" s="88"/>
      <c r="F147" s="88"/>
      <c r="G147" s="88"/>
    </row>
    <row r="148" spans="1:7" ht="12.75">
      <c r="A148" s="88"/>
      <c r="B148" s="88"/>
      <c r="C148" s="88"/>
      <c r="D148" s="88"/>
      <c r="E148" s="88"/>
      <c r="F148" s="88"/>
      <c r="G148" s="88"/>
    </row>
    <row r="149" spans="1:7" ht="12.75">
      <c r="A149" s="88"/>
      <c r="B149" s="88"/>
      <c r="C149" s="88"/>
      <c r="D149" s="88"/>
      <c r="E149" s="88"/>
      <c r="F149" s="88"/>
      <c r="G149" s="88"/>
    </row>
    <row r="150" spans="1:7" ht="12.75">
      <c r="A150" s="88"/>
      <c r="B150" s="88"/>
      <c r="C150" s="88"/>
      <c r="D150" s="88"/>
      <c r="E150" s="88"/>
      <c r="F150" s="88"/>
      <c r="G150" s="88"/>
    </row>
    <row r="151" spans="1:7" ht="12.75">
      <c r="A151" s="88"/>
      <c r="B151" s="88"/>
      <c r="C151" s="88"/>
      <c r="D151" s="88"/>
      <c r="E151" s="88"/>
      <c r="F151" s="88"/>
      <c r="G151" s="88"/>
    </row>
    <row r="152" spans="1:7" ht="12.75">
      <c r="A152" s="88"/>
      <c r="B152" s="88"/>
      <c r="C152" s="88"/>
      <c r="D152" s="88"/>
      <c r="E152" s="88"/>
      <c r="F152" s="88"/>
      <c r="G152" s="88"/>
    </row>
    <row r="153" spans="1:7" ht="12.75">
      <c r="A153" s="88"/>
      <c r="B153" s="88"/>
      <c r="C153" s="88"/>
      <c r="D153" s="88"/>
      <c r="E153" s="88"/>
      <c r="F153" s="88"/>
      <c r="G153" s="88"/>
    </row>
    <row r="154" spans="1:7" ht="12.75">
      <c r="A154" s="88"/>
      <c r="B154" s="88"/>
      <c r="C154" s="88"/>
      <c r="D154" s="88"/>
      <c r="E154" s="88"/>
      <c r="F154" s="88"/>
      <c r="G154" s="88"/>
    </row>
    <row r="155" spans="1:7" ht="12.75">
      <c r="A155" s="88"/>
      <c r="B155" s="88"/>
      <c r="C155" s="88"/>
      <c r="D155" s="88"/>
      <c r="E155" s="88"/>
      <c r="F155" s="88"/>
      <c r="G155" s="88"/>
    </row>
    <row r="156" spans="1:7" ht="12.75">
      <c r="A156" s="88"/>
      <c r="B156" s="88"/>
      <c r="C156" s="88"/>
      <c r="D156" s="88"/>
      <c r="E156" s="88"/>
      <c r="F156" s="88"/>
      <c r="G156" s="88"/>
    </row>
    <row r="157" spans="1:7" ht="12.75">
      <c r="A157" s="88"/>
      <c r="B157" s="88"/>
      <c r="C157" s="88"/>
      <c r="D157" s="88"/>
      <c r="E157" s="88"/>
      <c r="F157" s="88"/>
      <c r="G157" s="88"/>
    </row>
    <row r="158" spans="1:7" ht="12.75">
      <c r="A158" s="88"/>
      <c r="B158" s="88"/>
      <c r="C158" s="88"/>
      <c r="D158" s="88"/>
      <c r="E158" s="88"/>
      <c r="F158" s="88"/>
      <c r="G158" s="88"/>
    </row>
    <row r="159" spans="1:7" ht="12.75">
      <c r="A159" s="88"/>
      <c r="B159" s="88"/>
      <c r="C159" s="88"/>
      <c r="D159" s="88"/>
      <c r="E159" s="88"/>
      <c r="F159" s="88"/>
      <c r="G159" s="88"/>
    </row>
    <row r="160" spans="1:7" ht="12.75">
      <c r="A160" s="88"/>
      <c r="B160" s="88"/>
      <c r="C160" s="88"/>
      <c r="D160" s="88"/>
      <c r="E160" s="88"/>
      <c r="F160" s="88"/>
      <c r="G160" s="88"/>
    </row>
    <row r="161" spans="1:7" ht="12.75">
      <c r="A161" s="88"/>
      <c r="B161" s="88"/>
      <c r="C161" s="88"/>
      <c r="D161" s="88"/>
      <c r="E161" s="88"/>
      <c r="F161" s="88"/>
      <c r="G161" s="88"/>
    </row>
    <row r="162" spans="1:7" ht="12.75">
      <c r="A162" s="88"/>
      <c r="B162" s="88"/>
      <c r="C162" s="88"/>
      <c r="D162" s="88"/>
      <c r="E162" s="88"/>
      <c r="F162" s="88"/>
      <c r="G162" s="88"/>
    </row>
    <row r="163" spans="1:7" ht="12.75">
      <c r="A163" s="88"/>
      <c r="B163" s="88"/>
      <c r="C163" s="88"/>
      <c r="D163" s="88"/>
      <c r="E163" s="88"/>
      <c r="F163" s="88"/>
      <c r="G163" s="88"/>
    </row>
    <row r="164" spans="1:7" ht="12.75">
      <c r="A164" s="88"/>
      <c r="B164" s="88"/>
      <c r="C164" s="88"/>
      <c r="D164" s="88"/>
      <c r="E164" s="88"/>
      <c r="F164" s="88"/>
      <c r="G164" s="88"/>
    </row>
    <row r="165" spans="1:7" ht="12.75">
      <c r="A165" s="88"/>
      <c r="B165" s="88"/>
      <c r="C165" s="88"/>
      <c r="D165" s="88"/>
      <c r="E165" s="88"/>
      <c r="F165" s="88"/>
      <c r="G165" s="88"/>
    </row>
    <row r="166" spans="1:7" ht="12.75">
      <c r="A166" s="88"/>
      <c r="B166" s="88"/>
      <c r="C166" s="88"/>
      <c r="D166" s="88"/>
      <c r="E166" s="88"/>
      <c r="F166" s="88"/>
      <c r="G166" s="88"/>
    </row>
    <row r="167" spans="1:7" ht="12.75">
      <c r="A167" s="88"/>
      <c r="B167" s="88"/>
      <c r="C167" s="88"/>
      <c r="D167" s="88"/>
      <c r="E167" s="88"/>
      <c r="F167" s="88"/>
      <c r="G167" s="88"/>
    </row>
    <row r="168" spans="1:7" ht="12.75">
      <c r="A168" s="88"/>
      <c r="B168" s="88"/>
      <c r="C168" s="88"/>
      <c r="D168" s="88"/>
      <c r="E168" s="88"/>
      <c r="F168" s="88"/>
      <c r="G168" s="88"/>
    </row>
    <row r="169" spans="1:7" ht="12.75">
      <c r="A169" s="88"/>
      <c r="B169" s="88"/>
      <c r="C169" s="88"/>
      <c r="D169" s="88"/>
      <c r="E169" s="88"/>
      <c r="F169" s="88"/>
      <c r="G169" s="88"/>
    </row>
    <row r="170" spans="1:7" ht="12.75">
      <c r="A170" s="88"/>
      <c r="B170" s="88"/>
      <c r="C170" s="88"/>
      <c r="D170" s="88"/>
      <c r="E170" s="88"/>
      <c r="F170" s="88"/>
      <c r="G170" s="88"/>
    </row>
    <row r="171" spans="1:7" ht="12.75">
      <c r="A171" s="88"/>
      <c r="B171" s="88"/>
      <c r="C171" s="88"/>
      <c r="D171" s="88"/>
      <c r="E171" s="88"/>
      <c r="F171" s="88"/>
      <c r="G171" s="88"/>
    </row>
    <row r="172" spans="1:7" ht="12.75">
      <c r="A172" s="88"/>
      <c r="B172" s="88"/>
      <c r="C172" s="88"/>
      <c r="D172" s="88"/>
      <c r="E172" s="88"/>
      <c r="F172" s="88"/>
      <c r="G172" s="88"/>
    </row>
    <row r="173" spans="1:7" ht="12.75">
      <c r="A173" s="88"/>
      <c r="B173" s="88"/>
      <c r="C173" s="88"/>
      <c r="D173" s="88"/>
      <c r="E173" s="88"/>
      <c r="F173" s="88"/>
      <c r="G173" s="88"/>
    </row>
    <row r="174" spans="1:7" ht="12.75">
      <c r="A174" s="88"/>
      <c r="B174" s="88"/>
      <c r="C174" s="88"/>
      <c r="D174" s="88"/>
      <c r="E174" s="88"/>
      <c r="F174" s="88"/>
      <c r="G174" s="88"/>
    </row>
    <row r="175" spans="1:7" ht="12.75">
      <c r="A175" s="88"/>
      <c r="B175" s="88"/>
      <c r="C175" s="88"/>
      <c r="D175" s="88"/>
      <c r="E175" s="88"/>
      <c r="F175" s="88"/>
      <c r="G175" s="88"/>
    </row>
    <row r="176" spans="1:7" ht="12.75">
      <c r="A176" s="88"/>
      <c r="B176" s="88"/>
      <c r="C176" s="88"/>
      <c r="D176" s="88"/>
      <c r="E176" s="88"/>
      <c r="F176" s="88"/>
      <c r="G176" s="88"/>
    </row>
    <row r="177" spans="1:7" ht="12.75">
      <c r="A177" s="88"/>
      <c r="B177" s="88"/>
      <c r="C177" s="88"/>
      <c r="D177" s="88"/>
      <c r="E177" s="88"/>
      <c r="F177" s="88"/>
      <c r="G177" s="88"/>
    </row>
    <row r="178" spans="1:7" ht="12.75">
      <c r="A178" s="88"/>
      <c r="B178" s="88"/>
      <c r="C178" s="88"/>
      <c r="D178" s="88"/>
      <c r="E178" s="88"/>
      <c r="F178" s="88"/>
      <c r="G178" s="88"/>
    </row>
    <row r="179" spans="1:7" ht="12.75">
      <c r="A179" s="88"/>
      <c r="B179" s="88"/>
      <c r="C179" s="88"/>
      <c r="D179" s="88"/>
      <c r="E179" s="88"/>
      <c r="F179" s="88"/>
      <c r="G179" s="88"/>
    </row>
    <row r="180" spans="1:7" ht="12.75">
      <c r="A180" s="88"/>
      <c r="B180" s="88"/>
      <c r="C180" s="88"/>
      <c r="D180" s="88"/>
      <c r="E180" s="88"/>
      <c r="F180" s="88"/>
      <c r="G180" s="88"/>
    </row>
    <row r="181" spans="1:7" ht="12.75">
      <c r="A181" s="88"/>
      <c r="B181" s="88"/>
      <c r="C181" s="88"/>
      <c r="D181" s="88"/>
      <c r="E181" s="88"/>
      <c r="F181" s="88"/>
      <c r="G181" s="88"/>
    </row>
    <row r="182" spans="1:7" ht="12.75">
      <c r="A182" s="88"/>
      <c r="B182" s="88"/>
      <c r="C182" s="88"/>
      <c r="D182" s="88"/>
      <c r="E182" s="88"/>
      <c r="F182" s="88"/>
      <c r="G182" s="88"/>
    </row>
    <row r="183" spans="1:7" ht="12.75">
      <c r="A183" s="88"/>
      <c r="B183" s="88"/>
      <c r="C183" s="88"/>
      <c r="D183" s="88"/>
      <c r="E183" s="88"/>
      <c r="F183" s="88"/>
      <c r="G183" s="88"/>
    </row>
    <row r="184" spans="1:7" ht="12.75">
      <c r="A184" s="88"/>
      <c r="B184" s="88"/>
      <c r="C184" s="88"/>
      <c r="D184" s="88"/>
      <c r="E184" s="88"/>
      <c r="F184" s="88"/>
      <c r="G184" s="88"/>
    </row>
    <row r="185" spans="1:7" ht="12.75">
      <c r="A185" s="88"/>
      <c r="B185" s="88"/>
      <c r="C185" s="88"/>
      <c r="D185" s="88"/>
      <c r="E185" s="88"/>
      <c r="F185" s="88"/>
      <c r="G185" s="88"/>
    </row>
    <row r="186" spans="1:7" ht="12.75">
      <c r="A186" s="88"/>
      <c r="B186" s="88"/>
      <c r="C186" s="88"/>
      <c r="D186" s="88"/>
      <c r="E186" s="88"/>
      <c r="F186" s="88"/>
      <c r="G186" s="88"/>
    </row>
    <row r="187" spans="1:7" ht="12.75">
      <c r="A187" s="88"/>
      <c r="B187" s="88"/>
      <c r="C187" s="88"/>
      <c r="D187" s="88"/>
      <c r="E187" s="88"/>
      <c r="F187" s="88"/>
      <c r="G187" s="88"/>
    </row>
    <row r="188" spans="1:7" ht="12.75">
      <c r="A188" s="88"/>
      <c r="B188" s="88"/>
      <c r="C188" s="88"/>
      <c r="D188" s="88"/>
      <c r="E188" s="88"/>
      <c r="F188" s="88"/>
      <c r="G188" s="88"/>
    </row>
    <row r="189" spans="1:7" ht="12.75">
      <c r="A189" s="88"/>
      <c r="B189" s="88"/>
      <c r="C189" s="88"/>
      <c r="D189" s="88"/>
      <c r="E189" s="88"/>
      <c r="F189" s="88"/>
      <c r="G189" s="88"/>
    </row>
    <row r="190" spans="1:7" ht="12.75">
      <c r="A190" s="88"/>
      <c r="B190" s="88"/>
      <c r="C190" s="88"/>
      <c r="D190" s="88"/>
      <c r="E190" s="88"/>
      <c r="F190" s="88"/>
      <c r="G190" s="88"/>
    </row>
    <row r="191" spans="1:7" ht="12.75">
      <c r="A191" s="88"/>
      <c r="B191" s="88"/>
      <c r="C191" s="88"/>
      <c r="D191" s="88"/>
      <c r="E191" s="88"/>
      <c r="F191" s="88"/>
      <c r="G191" s="88"/>
    </row>
    <row r="192" spans="1:7" ht="12.75">
      <c r="A192" s="88"/>
      <c r="B192" s="88"/>
      <c r="C192" s="88"/>
      <c r="D192" s="88"/>
      <c r="E192" s="88"/>
      <c r="F192" s="88"/>
      <c r="G192" s="88"/>
    </row>
    <row r="193" spans="1:7" ht="12.75">
      <c r="A193" s="88"/>
      <c r="B193" s="88"/>
      <c r="C193" s="88"/>
      <c r="D193" s="88"/>
      <c r="E193" s="88"/>
      <c r="F193" s="88"/>
      <c r="G193" s="88"/>
    </row>
    <row r="194" spans="1:7" ht="12.75">
      <c r="A194" s="88"/>
      <c r="B194" s="88"/>
      <c r="C194" s="88"/>
      <c r="D194" s="88"/>
      <c r="E194" s="88"/>
      <c r="F194" s="88"/>
      <c r="G194" s="88"/>
    </row>
    <row r="195" spans="1:7" ht="12.75">
      <c r="A195" s="88"/>
      <c r="B195" s="88"/>
      <c r="C195" s="88"/>
      <c r="D195" s="88"/>
      <c r="E195" s="88"/>
      <c r="F195" s="88"/>
      <c r="G195" s="88"/>
    </row>
    <row r="196" spans="1:7" ht="12.75">
      <c r="A196" s="88"/>
      <c r="B196" s="88"/>
      <c r="C196" s="88"/>
      <c r="D196" s="88"/>
      <c r="E196" s="88"/>
      <c r="F196" s="88"/>
      <c r="G196" s="88"/>
    </row>
    <row r="197" spans="1:7" ht="12.75">
      <c r="A197" s="88"/>
      <c r="B197" s="88"/>
      <c r="C197" s="88"/>
      <c r="D197" s="88"/>
      <c r="E197" s="88"/>
      <c r="F197" s="88"/>
      <c r="G197" s="88"/>
    </row>
    <row r="198" spans="1:7" ht="12.75">
      <c r="A198" s="88"/>
      <c r="B198" s="88"/>
      <c r="C198" s="88"/>
      <c r="D198" s="88"/>
      <c r="E198" s="88"/>
      <c r="F198" s="88"/>
      <c r="G198" s="88"/>
    </row>
    <row r="199" spans="1:7" ht="12.75">
      <c r="A199" s="88"/>
      <c r="B199" s="88"/>
      <c r="C199" s="88"/>
      <c r="D199" s="88"/>
      <c r="E199" s="88"/>
      <c r="F199" s="88"/>
      <c r="G199" s="88"/>
    </row>
    <row r="200" spans="1:7" ht="12.75">
      <c r="A200" s="88"/>
      <c r="B200" s="88"/>
      <c r="C200" s="88"/>
      <c r="D200" s="88"/>
      <c r="E200" s="88"/>
      <c r="F200" s="88"/>
      <c r="G200" s="88"/>
    </row>
    <row r="201" spans="1:7" ht="12.75">
      <c r="A201" s="88"/>
      <c r="B201" s="88"/>
      <c r="C201" s="88"/>
      <c r="D201" s="88"/>
      <c r="E201" s="88"/>
      <c r="F201" s="88"/>
      <c r="G201" s="88"/>
    </row>
    <row r="202" spans="1:7" ht="12.75">
      <c r="A202" s="88"/>
      <c r="B202" s="88"/>
      <c r="C202" s="88"/>
      <c r="D202" s="88"/>
      <c r="E202" s="88"/>
      <c r="F202" s="88"/>
      <c r="G202" s="88"/>
    </row>
    <row r="203" spans="1:7" ht="12.75">
      <c r="A203" s="88"/>
      <c r="B203" s="88"/>
      <c r="C203" s="88"/>
      <c r="D203" s="88"/>
      <c r="E203" s="88"/>
      <c r="F203" s="88"/>
      <c r="G203" s="88"/>
    </row>
    <row r="204" spans="1:7" ht="12.75">
      <c r="A204" s="88"/>
      <c r="B204" s="88"/>
      <c r="C204" s="88"/>
      <c r="D204" s="88"/>
      <c r="E204" s="88"/>
      <c r="F204" s="88"/>
      <c r="G204" s="88"/>
    </row>
    <row r="205" spans="1:7" ht="12.75">
      <c r="A205" s="88"/>
      <c r="B205" s="88"/>
      <c r="C205" s="88"/>
      <c r="D205" s="88"/>
      <c r="E205" s="88"/>
      <c r="F205" s="88"/>
      <c r="G205" s="88"/>
    </row>
    <row r="206" spans="1:7" ht="12.75">
      <c r="A206" s="88"/>
      <c r="B206" s="88"/>
      <c r="C206" s="88"/>
      <c r="D206" s="88"/>
      <c r="E206" s="88"/>
      <c r="F206" s="88"/>
      <c r="G206" s="88"/>
    </row>
    <row r="207" spans="1:7" ht="12.75">
      <c r="A207" s="88"/>
      <c r="B207" s="88"/>
      <c r="C207" s="88"/>
      <c r="D207" s="88"/>
      <c r="E207" s="88"/>
      <c r="F207" s="88"/>
      <c r="G207" s="88"/>
    </row>
    <row r="208" spans="1:7" ht="12.75">
      <c r="A208" s="88"/>
      <c r="B208" s="88"/>
      <c r="C208" s="88"/>
      <c r="D208" s="88"/>
      <c r="E208" s="88"/>
      <c r="F208" s="88"/>
      <c r="G208" s="88"/>
    </row>
    <row r="209" spans="1:7" ht="12.75">
      <c r="A209" s="88"/>
      <c r="B209" s="88"/>
      <c r="C209" s="88"/>
      <c r="D209" s="88"/>
      <c r="E209" s="88"/>
      <c r="F209" s="88"/>
      <c r="G209" s="88"/>
    </row>
    <row r="210" spans="1:7" ht="12.75">
      <c r="A210" s="88"/>
      <c r="B210" s="88"/>
      <c r="C210" s="88"/>
      <c r="D210" s="88"/>
      <c r="E210" s="88"/>
      <c r="F210" s="88"/>
      <c r="G210" s="88"/>
    </row>
    <row r="211" spans="1:7" ht="12.75">
      <c r="A211" s="88"/>
      <c r="B211" s="88"/>
      <c r="C211" s="88"/>
      <c r="D211" s="88"/>
      <c r="E211" s="88"/>
      <c r="F211" s="88"/>
      <c r="G211" s="88"/>
    </row>
    <row r="212" spans="1:7" ht="12.75">
      <c r="A212" s="88"/>
      <c r="B212" s="88"/>
      <c r="C212" s="88"/>
      <c r="D212" s="88"/>
      <c r="E212" s="88"/>
      <c r="F212" s="88"/>
      <c r="G212" s="88"/>
    </row>
    <row r="213" spans="1:7" ht="12.75">
      <c r="A213" s="88"/>
      <c r="B213" s="88"/>
      <c r="C213" s="88"/>
      <c r="D213" s="88"/>
      <c r="E213" s="88"/>
      <c r="F213" s="88"/>
      <c r="G213" s="88"/>
    </row>
    <row r="214" spans="1:7" ht="12.75">
      <c r="A214" s="88"/>
      <c r="B214" s="88"/>
      <c r="C214" s="88"/>
      <c r="D214" s="88"/>
      <c r="E214" s="88"/>
      <c r="F214" s="88"/>
      <c r="G214" s="88"/>
    </row>
    <row r="215" spans="1:7" ht="12.75">
      <c r="A215" s="88"/>
      <c r="B215" s="88"/>
      <c r="C215" s="88"/>
      <c r="D215" s="88"/>
      <c r="E215" s="88"/>
      <c r="F215" s="88"/>
      <c r="G215" s="88"/>
    </row>
    <row r="216" spans="1:7" ht="12.75">
      <c r="A216" s="88"/>
      <c r="B216" s="88"/>
      <c r="C216" s="88"/>
      <c r="D216" s="88"/>
      <c r="E216" s="88"/>
      <c r="F216" s="88"/>
      <c r="G216" s="88"/>
    </row>
    <row r="217" spans="1:7" ht="12.75">
      <c r="A217" s="88"/>
      <c r="B217" s="88"/>
      <c r="C217" s="88"/>
      <c r="D217" s="88"/>
      <c r="E217" s="88"/>
      <c r="F217" s="88"/>
      <c r="G217" s="88"/>
    </row>
    <row r="218" spans="1:7" ht="12.75">
      <c r="A218" s="88"/>
      <c r="B218" s="88"/>
      <c r="C218" s="88"/>
      <c r="D218" s="88"/>
      <c r="E218" s="88"/>
      <c r="F218" s="88"/>
      <c r="G218" s="88"/>
    </row>
    <row r="219" spans="1:7" ht="12.75">
      <c r="A219" s="88"/>
      <c r="B219" s="88"/>
      <c r="C219" s="88"/>
      <c r="D219" s="88"/>
      <c r="E219" s="88"/>
      <c r="F219" s="88"/>
      <c r="G219" s="88"/>
    </row>
    <row r="220" spans="1:7" ht="12.75">
      <c r="A220" s="88"/>
      <c r="B220" s="88"/>
      <c r="C220" s="88"/>
      <c r="D220" s="88"/>
      <c r="E220" s="88"/>
      <c r="F220" s="88"/>
      <c r="G220" s="88"/>
    </row>
    <row r="221" spans="1:7" ht="12.75">
      <c r="A221" s="88"/>
      <c r="B221" s="88"/>
      <c r="C221" s="88"/>
      <c r="D221" s="88"/>
      <c r="E221" s="88"/>
      <c r="F221" s="88"/>
      <c r="G221" s="88"/>
    </row>
    <row r="222" spans="1:7" ht="12.75">
      <c r="A222" s="88"/>
      <c r="B222" s="88"/>
      <c r="C222" s="88"/>
      <c r="D222" s="88"/>
      <c r="E222" s="88"/>
      <c r="F222" s="88"/>
      <c r="G222" s="88"/>
    </row>
    <row r="223" spans="1:7" ht="12.75">
      <c r="A223" s="88"/>
      <c r="B223" s="88"/>
      <c r="C223" s="88"/>
      <c r="D223" s="88"/>
      <c r="E223" s="88"/>
      <c r="F223" s="88"/>
      <c r="G223" s="88"/>
    </row>
    <row r="224" spans="1:7" ht="12.75">
      <c r="A224" s="88"/>
      <c r="B224" s="88"/>
      <c r="C224" s="88"/>
      <c r="D224" s="88"/>
      <c r="E224" s="88"/>
      <c r="F224" s="88"/>
      <c r="G224" s="88"/>
    </row>
    <row r="225" spans="1:7" ht="12.75">
      <c r="A225" s="88"/>
      <c r="B225" s="88"/>
      <c r="C225" s="88"/>
      <c r="D225" s="88"/>
      <c r="E225" s="88"/>
      <c r="F225" s="88"/>
      <c r="G225" s="88"/>
    </row>
    <row r="226" spans="1:7" ht="12.75">
      <c r="A226" s="88"/>
      <c r="B226" s="88"/>
      <c r="C226" s="88"/>
      <c r="D226" s="88"/>
      <c r="E226" s="88"/>
      <c r="F226" s="88"/>
      <c r="G226" s="88"/>
    </row>
  </sheetData>
  <sheetProtection/>
  <mergeCells count="4">
    <mergeCell ref="A6:A7"/>
    <mergeCell ref="B6:C6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1">
      <selection activeCell="D13" sqref="D13"/>
    </sheetView>
  </sheetViews>
  <sheetFormatPr defaultColWidth="9.25390625" defaultRowHeight="12.75"/>
  <cols>
    <col min="1" max="1" width="61.625" style="0" customWidth="1"/>
    <col min="2" max="2" width="8.375" style="0" customWidth="1"/>
    <col min="3" max="3" width="16.25390625" style="0" customWidth="1"/>
    <col min="4" max="4" width="17.00390625" style="0" customWidth="1"/>
    <col min="5" max="5" width="14.00390625" style="0" customWidth="1"/>
  </cols>
  <sheetData>
    <row r="1" spans="1:4" ht="15">
      <c r="A1" s="60"/>
      <c r="B1" s="60"/>
      <c r="C1" s="60"/>
      <c r="D1" s="60"/>
    </row>
    <row r="2" spans="1:4" ht="15.75">
      <c r="A2" s="48" t="s">
        <v>150</v>
      </c>
      <c r="B2" s="42"/>
      <c r="C2" s="42"/>
      <c r="D2" s="42"/>
    </row>
    <row r="3" spans="1:4" ht="15.75">
      <c r="A3" s="48"/>
      <c r="B3" s="42"/>
      <c r="C3" s="42"/>
      <c r="D3" s="42"/>
    </row>
    <row r="4" spans="1:4" ht="10.5" customHeight="1" hidden="1">
      <c r="A4" s="42"/>
      <c r="B4" s="42"/>
      <c r="C4" s="42"/>
      <c r="D4" s="42"/>
    </row>
    <row r="5" ht="12.75" hidden="1">
      <c r="A5" s="7"/>
    </row>
    <row r="6" spans="1:4" s="8" customFormat="1" ht="24.75" customHeight="1">
      <c r="A6" s="137" t="s">
        <v>158</v>
      </c>
      <c r="B6" s="137"/>
      <c r="C6" s="137"/>
      <c r="D6" s="137"/>
    </row>
    <row r="7" spans="1:4" s="8" customFormat="1" ht="24.75" customHeight="1">
      <c r="A7" s="137" t="s">
        <v>417</v>
      </c>
      <c r="B7" s="137"/>
      <c r="C7" s="137"/>
      <c r="D7" s="137"/>
    </row>
    <row r="8" spans="1:4" ht="12.75">
      <c r="A8" s="43"/>
      <c r="B8" s="43"/>
      <c r="C8" s="43"/>
      <c r="D8" s="43"/>
    </row>
    <row r="9" spans="1:4" s="8" customFormat="1" ht="12.75">
      <c r="A9" s="58" t="s">
        <v>157</v>
      </c>
      <c r="D9" s="13"/>
    </row>
    <row r="10" ht="13.5" customHeight="1" hidden="1">
      <c r="D10" s="2" t="s">
        <v>68</v>
      </c>
    </row>
    <row r="11" spans="2:4" ht="13.5" customHeight="1">
      <c r="B11" s="85" t="s">
        <v>161</v>
      </c>
      <c r="C11" s="141" t="s">
        <v>415</v>
      </c>
      <c r="D11" s="141"/>
    </row>
    <row r="12" spans="1:4" s="8" customFormat="1" ht="24">
      <c r="A12" s="15" t="s">
        <v>32</v>
      </c>
      <c r="B12" s="15"/>
      <c r="C12" s="15" t="s">
        <v>420</v>
      </c>
      <c r="D12" s="15" t="s">
        <v>432</v>
      </c>
    </row>
    <row r="13" spans="1:4" ht="12.75">
      <c r="A13" s="4" t="s">
        <v>33</v>
      </c>
      <c r="B13" s="23" t="s">
        <v>431</v>
      </c>
      <c r="C13" s="24">
        <f>(Лист3!D87+Лист3!D91+Лист3!D92)/1000+3</f>
        <v>642170.45105</v>
      </c>
      <c r="D13" s="24">
        <v>360026</v>
      </c>
    </row>
    <row r="14" spans="1:4" ht="12.75">
      <c r="A14" s="4" t="s">
        <v>34</v>
      </c>
      <c r="B14" s="23" t="s">
        <v>171</v>
      </c>
      <c r="C14" s="24">
        <v>129751</v>
      </c>
      <c r="D14" s="24">
        <v>524</v>
      </c>
    </row>
    <row r="15" spans="1:4" s="27" customFormat="1" ht="12.75">
      <c r="A15" s="25" t="s">
        <v>183</v>
      </c>
      <c r="B15" s="28"/>
      <c r="C15" s="52">
        <f>C13-C14</f>
        <v>512419.45105000003</v>
      </c>
      <c r="D15" s="52">
        <f>D13-D14</f>
        <v>359502</v>
      </c>
    </row>
    <row r="16" spans="1:6" ht="12.75">
      <c r="A16" s="4" t="s">
        <v>35</v>
      </c>
      <c r="B16" s="23" t="s">
        <v>172</v>
      </c>
      <c r="C16" s="24">
        <v>8972</v>
      </c>
      <c r="D16" s="24">
        <v>113388</v>
      </c>
      <c r="F16" s="34"/>
    </row>
    <row r="17" spans="1:4" ht="12.75">
      <c r="A17" s="4" t="s">
        <v>36</v>
      </c>
      <c r="B17" s="23" t="s">
        <v>173</v>
      </c>
      <c r="C17" s="24">
        <f>Лист3!D97/1000</f>
        <v>24536.07361</v>
      </c>
      <c r="D17" s="24">
        <v>18275</v>
      </c>
    </row>
    <row r="18" spans="1:4" ht="12.75">
      <c r="A18" s="4" t="s">
        <v>38</v>
      </c>
      <c r="B18" s="23" t="s">
        <v>174</v>
      </c>
      <c r="C18" s="24">
        <f>(Лист3!D89+Лист3!D90)/1000</f>
        <v>81.14085</v>
      </c>
      <c r="D18" s="24">
        <v>2583</v>
      </c>
    </row>
    <row r="19" spans="1:4" ht="12.75">
      <c r="A19" s="4" t="s">
        <v>37</v>
      </c>
      <c r="B19" s="23" t="s">
        <v>175</v>
      </c>
      <c r="C19" s="24">
        <f>Лист3!D101/1000+3</f>
        <v>95.38221</v>
      </c>
      <c r="D19" s="24">
        <v>78485</v>
      </c>
    </row>
    <row r="20" spans="1:6" s="27" customFormat="1" ht="12.75">
      <c r="A20" s="25" t="s">
        <v>184</v>
      </c>
      <c r="B20" s="28"/>
      <c r="C20" s="53">
        <f>C15-C16-C17-C19+C18</f>
        <v>478897.13608</v>
      </c>
      <c r="D20" s="53">
        <f>D15-D16-D17-D19+D18</f>
        <v>151937</v>
      </c>
      <c r="F20" s="39"/>
    </row>
    <row r="21" spans="1:4" ht="12.75" hidden="1">
      <c r="A21" s="4" t="s">
        <v>39</v>
      </c>
      <c r="B21" s="23" t="s">
        <v>69</v>
      </c>
      <c r="C21" s="24">
        <v>0</v>
      </c>
      <c r="D21" s="24"/>
    </row>
    <row r="22" spans="1:4" ht="12.75">
      <c r="A22" s="4" t="s">
        <v>40</v>
      </c>
      <c r="B22" s="23" t="s">
        <v>176</v>
      </c>
      <c r="C22" s="24">
        <f>Лист3!D99/1000</f>
        <v>327532.53504000005</v>
      </c>
      <c r="D22" s="24">
        <v>294952</v>
      </c>
    </row>
    <row r="23" spans="1:4" ht="25.5" hidden="1">
      <c r="A23" s="4" t="s">
        <v>41</v>
      </c>
      <c r="B23" s="23" t="s">
        <v>70</v>
      </c>
      <c r="C23" s="24"/>
      <c r="D23" s="24"/>
    </row>
    <row r="24" spans="1:4" ht="12.75" hidden="1">
      <c r="A24" s="4" t="s">
        <v>42</v>
      </c>
      <c r="B24" s="23" t="s">
        <v>71</v>
      </c>
      <c r="C24" s="24"/>
      <c r="D24" s="24"/>
    </row>
    <row r="25" spans="1:4" ht="12.75" hidden="1">
      <c r="A25" s="4" t="s">
        <v>43</v>
      </c>
      <c r="B25" s="23" t="s">
        <v>72</v>
      </c>
      <c r="C25" s="24"/>
      <c r="D25" s="24"/>
    </row>
    <row r="26" spans="1:4" s="27" customFormat="1" ht="12.75">
      <c r="A26" s="25" t="s">
        <v>185</v>
      </c>
      <c r="B26" s="26"/>
      <c r="C26" s="53">
        <f>C20+C21-C22+C23+C24-C25</f>
        <v>151364.60103999998</v>
      </c>
      <c r="D26" s="53">
        <f>D20+D21-D22+D23+D24-D25</f>
        <v>-143015</v>
      </c>
    </row>
    <row r="27" spans="1:4" ht="12.75" hidden="1">
      <c r="A27" s="4" t="s">
        <v>44</v>
      </c>
      <c r="B27" s="3">
        <v>101</v>
      </c>
      <c r="C27" s="24"/>
      <c r="D27" s="24"/>
    </row>
    <row r="28" spans="1:4" ht="25.5">
      <c r="A28" s="4" t="s">
        <v>45</v>
      </c>
      <c r="B28" s="3"/>
      <c r="C28" s="24">
        <f>C26-C27</f>
        <v>151364.60103999998</v>
      </c>
      <c r="D28" s="24">
        <f>D26-D27</f>
        <v>-143015</v>
      </c>
    </row>
    <row r="29" spans="1:4" ht="25.5" hidden="1">
      <c r="A29" s="4" t="s">
        <v>46</v>
      </c>
      <c r="B29" s="3">
        <v>201</v>
      </c>
      <c r="C29" s="24"/>
      <c r="D29" s="24"/>
    </row>
    <row r="30" spans="1:4" s="27" customFormat="1" ht="12.75">
      <c r="A30" s="25" t="s">
        <v>186</v>
      </c>
      <c r="B30" s="26"/>
      <c r="C30" s="53">
        <f>C28+C29</f>
        <v>151364.60103999998</v>
      </c>
      <c r="D30" s="53">
        <f>D28+D29</f>
        <v>-143015</v>
      </c>
    </row>
    <row r="31" spans="1:4" ht="12.75" hidden="1">
      <c r="A31" s="4" t="s">
        <v>47</v>
      </c>
      <c r="B31" s="3"/>
      <c r="C31" s="24"/>
      <c r="D31" s="24"/>
    </row>
    <row r="32" spans="1:4" ht="12.75" hidden="1">
      <c r="A32" s="4" t="s">
        <v>48</v>
      </c>
      <c r="B32" s="3"/>
      <c r="C32" s="24"/>
      <c r="D32" s="24"/>
    </row>
    <row r="33" spans="1:4" ht="12.75">
      <c r="A33" s="4" t="s">
        <v>187</v>
      </c>
      <c r="B33" s="3"/>
      <c r="C33" s="54">
        <f>C35+C36+C37+C38+C39+C40+C41+C42+C43+C44+C45</f>
        <v>0</v>
      </c>
      <c r="D33" s="54">
        <f>D35+D36+D37+D38+D39+D40+D41+D42+D43+D44+D45</f>
        <v>0</v>
      </c>
    </row>
    <row r="34" spans="1:4" ht="12.75" hidden="1">
      <c r="A34" s="4" t="s">
        <v>49</v>
      </c>
      <c r="B34" s="3"/>
      <c r="C34" s="24"/>
      <c r="D34" s="24"/>
    </row>
    <row r="35" spans="1:4" ht="12.75" hidden="1">
      <c r="A35" s="4" t="s">
        <v>50</v>
      </c>
      <c r="B35" s="3"/>
      <c r="C35" s="24"/>
      <c r="D35" s="24"/>
    </row>
    <row r="36" spans="1:4" ht="15" customHeight="1" hidden="1">
      <c r="A36" s="4" t="s">
        <v>51</v>
      </c>
      <c r="B36" s="3"/>
      <c r="C36" s="24"/>
      <c r="D36" s="24"/>
    </row>
    <row r="37" spans="1:4" ht="25.5" customHeight="1" hidden="1">
      <c r="A37" s="4" t="s">
        <v>52</v>
      </c>
      <c r="B37" s="3"/>
      <c r="C37" s="24"/>
      <c r="D37" s="24"/>
    </row>
    <row r="38" spans="1:4" ht="12.75" hidden="1">
      <c r="A38" s="4" t="s">
        <v>53</v>
      </c>
      <c r="B38" s="3"/>
      <c r="C38" s="24"/>
      <c r="D38" s="24"/>
    </row>
    <row r="39" spans="1:4" ht="25.5" hidden="1">
      <c r="A39" s="4" t="s">
        <v>54</v>
      </c>
      <c r="B39" s="3"/>
      <c r="C39" s="24"/>
      <c r="D39" s="24"/>
    </row>
    <row r="40" spans="1:4" ht="12.75" hidden="1">
      <c r="A40" s="4" t="s">
        <v>55</v>
      </c>
      <c r="B40" s="3"/>
      <c r="C40" s="24"/>
      <c r="D40" s="24"/>
    </row>
    <row r="41" spans="1:4" ht="12.75" hidden="1">
      <c r="A41" s="4" t="s">
        <v>56</v>
      </c>
      <c r="B41" s="3"/>
      <c r="C41" s="24"/>
      <c r="D41" s="24"/>
    </row>
    <row r="42" spans="1:4" ht="12.75" hidden="1">
      <c r="A42" s="4" t="s">
        <v>57</v>
      </c>
      <c r="B42" s="3"/>
      <c r="C42" s="24"/>
      <c r="D42" s="24"/>
    </row>
    <row r="43" spans="1:4" ht="12.75" hidden="1">
      <c r="A43" s="4" t="s">
        <v>58</v>
      </c>
      <c r="B43" s="3"/>
      <c r="C43" s="24"/>
      <c r="D43" s="24"/>
    </row>
    <row r="44" spans="1:4" ht="12.75" hidden="1">
      <c r="A44" s="4" t="s">
        <v>59</v>
      </c>
      <c r="B44" s="3"/>
      <c r="C44" s="24"/>
      <c r="D44" s="24"/>
    </row>
    <row r="45" spans="1:4" ht="12.75" hidden="1">
      <c r="A45" s="4" t="s">
        <v>60</v>
      </c>
      <c r="B45" s="3"/>
      <c r="C45" s="24"/>
      <c r="D45" s="24"/>
    </row>
    <row r="46" spans="1:5" s="27" customFormat="1" ht="12.75">
      <c r="A46" s="25" t="s">
        <v>188</v>
      </c>
      <c r="B46" s="26"/>
      <c r="C46" s="53">
        <f>C30+C33</f>
        <v>151364.60103999998</v>
      </c>
      <c r="D46" s="53">
        <f>D30+D33</f>
        <v>-143015</v>
      </c>
      <c r="E46" s="39"/>
    </row>
    <row r="47" spans="1:4" ht="12.75" hidden="1">
      <c r="A47" s="4" t="s">
        <v>61</v>
      </c>
      <c r="B47" s="3"/>
      <c r="C47" s="24"/>
      <c r="D47" s="24"/>
    </row>
    <row r="48" spans="1:4" ht="12.75" hidden="1">
      <c r="A48" s="4" t="s">
        <v>47</v>
      </c>
      <c r="B48" s="3"/>
      <c r="C48" s="24"/>
      <c r="D48" s="24"/>
    </row>
    <row r="49" spans="1:4" ht="12.75" hidden="1">
      <c r="A49" s="4" t="s">
        <v>62</v>
      </c>
      <c r="B49" s="3"/>
      <c r="C49" s="24"/>
      <c r="D49" s="24"/>
    </row>
    <row r="50" spans="1:4" ht="12.75">
      <c r="A50" s="4" t="s">
        <v>63</v>
      </c>
      <c r="B50" s="3">
        <v>28</v>
      </c>
      <c r="C50" s="38">
        <f>C53</f>
        <v>1.5136460103999998</v>
      </c>
      <c r="D50" s="38">
        <f>D53</f>
        <v>-1.43015</v>
      </c>
    </row>
    <row r="51" spans="1:4" ht="12.75" hidden="1">
      <c r="A51" s="4" t="s">
        <v>49</v>
      </c>
      <c r="B51" s="3"/>
      <c r="C51" s="38"/>
      <c r="D51" s="38"/>
    </row>
    <row r="52" spans="1:4" ht="12.75" hidden="1">
      <c r="A52" s="4" t="s">
        <v>64</v>
      </c>
      <c r="B52" s="3"/>
      <c r="C52" s="38"/>
      <c r="D52" s="38"/>
    </row>
    <row r="53" spans="1:4" ht="12.75" hidden="1">
      <c r="A53" s="4" t="s">
        <v>65</v>
      </c>
      <c r="B53" s="3"/>
      <c r="C53" s="38">
        <f>C46/100000</f>
        <v>1.5136460103999998</v>
      </c>
      <c r="D53" s="38">
        <f>D46/100000</f>
        <v>-1.43015</v>
      </c>
    </row>
    <row r="54" spans="1:4" ht="12.75" hidden="1">
      <c r="A54" s="4" t="s">
        <v>66</v>
      </c>
      <c r="B54" s="3"/>
      <c r="C54" s="24"/>
      <c r="D54" s="24"/>
    </row>
    <row r="55" spans="1:4" ht="12.75" hidden="1">
      <c r="A55" s="4" t="s">
        <v>67</v>
      </c>
      <c r="B55" s="3"/>
      <c r="C55" s="24"/>
      <c r="D55" s="24"/>
    </row>
    <row r="56" spans="1:4" ht="12.75" hidden="1">
      <c r="A56" s="4" t="s">
        <v>65</v>
      </c>
      <c r="B56" s="3"/>
      <c r="C56" s="24"/>
      <c r="D56" s="24"/>
    </row>
    <row r="57" spans="1:4" ht="12.75" hidden="1">
      <c r="A57" s="4" t="s">
        <v>66</v>
      </c>
      <c r="B57" s="3"/>
      <c r="C57" s="24"/>
      <c r="D57" s="24"/>
    </row>
    <row r="58" ht="12.75">
      <c r="A58" s="1"/>
    </row>
    <row r="59" ht="12.75">
      <c r="A59" s="1"/>
    </row>
    <row r="60" s="8" customFormat="1" ht="12">
      <c r="A60" s="12" t="s">
        <v>155</v>
      </c>
    </row>
    <row r="61" spans="1:3" s="8" customFormat="1" ht="12">
      <c r="A61" s="11" t="s">
        <v>29</v>
      </c>
      <c r="C61" s="29"/>
    </row>
    <row r="62" spans="1:3" s="8" customFormat="1" ht="22.5" customHeight="1">
      <c r="A62" s="12" t="s">
        <v>154</v>
      </c>
      <c r="C62" s="29"/>
    </row>
    <row r="63" s="8" customFormat="1" ht="12">
      <c r="A63" s="11" t="s">
        <v>30</v>
      </c>
    </row>
    <row r="64" s="8" customFormat="1" ht="12">
      <c r="A64" s="11"/>
    </row>
    <row r="65" spans="1:3" s="8" customFormat="1" ht="12">
      <c r="A65" s="11" t="s">
        <v>31</v>
      </c>
      <c r="C65" s="29"/>
    </row>
  </sheetData>
  <sheetProtection/>
  <mergeCells count="3">
    <mergeCell ref="A6:D6"/>
    <mergeCell ref="A7:D7"/>
    <mergeCell ref="C11:D11"/>
  </mergeCells>
  <printOptions/>
  <pageMargins left="0.5905511811023623" right="0.7874015748031497" top="0" bottom="0" header="0.5118110236220472" footer="0.5118110236220472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F60"/>
  <sheetViews>
    <sheetView zoomScalePageLayoutView="0" workbookViewId="0" topLeftCell="A13">
      <selection activeCell="F29" sqref="F29:F40"/>
    </sheetView>
  </sheetViews>
  <sheetFormatPr defaultColWidth="9.00390625" defaultRowHeight="12.75"/>
  <cols>
    <col min="1" max="1" width="34.00390625" style="0" customWidth="1"/>
    <col min="2" max="2" width="26.625" style="0" customWidth="1"/>
    <col min="3" max="3" width="18.75390625" style="0" customWidth="1"/>
    <col min="4" max="4" width="44.00390625" style="0" customWidth="1"/>
    <col min="5" max="5" width="13.875" style="0" bestFit="1" customWidth="1"/>
    <col min="6" max="6" width="13.00390625" style="0" customWidth="1"/>
  </cols>
  <sheetData>
    <row r="3" ht="13.5" thickBot="1"/>
    <row r="4" spans="1:6" ht="16.5" thickBot="1">
      <c r="A4" s="127" t="s">
        <v>220</v>
      </c>
      <c r="B4" s="128">
        <v>92635328.06</v>
      </c>
      <c r="D4" s="62" t="s">
        <v>201</v>
      </c>
      <c r="E4" s="111">
        <f>B4</f>
        <v>92635328.06</v>
      </c>
      <c r="F4" s="34">
        <f>E4/1000</f>
        <v>92635.32806</v>
      </c>
    </row>
    <row r="5" spans="1:6" ht="16.5" thickBot="1">
      <c r="A5" s="127" t="s">
        <v>203</v>
      </c>
      <c r="B5" s="128">
        <v>867017.86</v>
      </c>
      <c r="D5" s="63" t="s">
        <v>202</v>
      </c>
      <c r="E5" s="111">
        <f>B7+B11+B23+B25</f>
        <v>126922087.2</v>
      </c>
      <c r="F5" s="34">
        <f aca="true" t="shared" si="0" ref="F5:F14">E5/1000</f>
        <v>126922.08720000001</v>
      </c>
    </row>
    <row r="6" spans="1:6" ht="16.5" thickBot="1">
      <c r="A6" s="127" t="s">
        <v>221</v>
      </c>
      <c r="B6" s="128">
        <v>450000</v>
      </c>
      <c r="D6" s="63" t="s">
        <v>203</v>
      </c>
      <c r="E6" s="111">
        <f>B5</f>
        <v>867017.86</v>
      </c>
      <c r="F6" s="34">
        <f t="shared" si="0"/>
        <v>867.01786</v>
      </c>
    </row>
    <row r="7" spans="1:6" ht="16.5" thickBot="1">
      <c r="A7" s="127" t="s">
        <v>222</v>
      </c>
      <c r="B7" s="128">
        <v>2008928.61</v>
      </c>
      <c r="D7" s="63" t="s">
        <v>204</v>
      </c>
      <c r="E7" s="111">
        <f>B20</f>
        <v>20827573.22</v>
      </c>
      <c r="F7" s="34">
        <f t="shared" si="0"/>
        <v>20827.57322</v>
      </c>
    </row>
    <row r="8" spans="1:6" ht="24.75" thickBot="1">
      <c r="A8" s="127" t="s">
        <v>239</v>
      </c>
      <c r="B8" s="128">
        <v>1071428.58</v>
      </c>
      <c r="D8" s="63" t="s">
        <v>205</v>
      </c>
      <c r="F8" s="34">
        <f t="shared" si="0"/>
        <v>0</v>
      </c>
    </row>
    <row r="9" spans="1:6" ht="16.5" thickBot="1">
      <c r="A9" s="127" t="s">
        <v>217</v>
      </c>
      <c r="B9" s="128">
        <v>11775044.53</v>
      </c>
      <c r="D9" s="63" t="s">
        <v>206</v>
      </c>
      <c r="E9" s="111">
        <f>B6+B18+B19+B24+B12</f>
        <v>21752719.659999996</v>
      </c>
      <c r="F9" s="34">
        <f t="shared" si="0"/>
        <v>21752.719659999995</v>
      </c>
    </row>
    <row r="10" spans="1:6" ht="24.75" thickBot="1">
      <c r="A10" s="127" t="s">
        <v>241</v>
      </c>
      <c r="B10" s="128">
        <v>36639158.82</v>
      </c>
      <c r="D10" s="63" t="s">
        <v>207</v>
      </c>
      <c r="E10" s="111">
        <f>B14</f>
        <v>8039386.74</v>
      </c>
      <c r="F10" s="34">
        <f t="shared" si="0"/>
        <v>8039.38674</v>
      </c>
    </row>
    <row r="11" spans="1:6" ht="16.5" thickBot="1">
      <c r="A11" s="127" t="s">
        <v>223</v>
      </c>
      <c r="B11" s="128">
        <v>22497691.45</v>
      </c>
      <c r="D11" s="63" t="s">
        <v>208</v>
      </c>
      <c r="E11" s="111">
        <f>B21</f>
        <v>31438767.01</v>
      </c>
      <c r="F11" s="34">
        <f t="shared" si="0"/>
        <v>31438.767010000003</v>
      </c>
    </row>
    <row r="12" spans="1:6" ht="24.75" thickBot="1">
      <c r="A12" s="127" t="s">
        <v>371</v>
      </c>
      <c r="B12" s="128">
        <v>250564.29</v>
      </c>
      <c r="D12" s="63" t="s">
        <v>209</v>
      </c>
      <c r="E12" s="111">
        <f>B13</f>
        <v>3182203.6</v>
      </c>
      <c r="F12" s="34">
        <f t="shared" si="0"/>
        <v>3182.2036000000003</v>
      </c>
    </row>
    <row r="13" spans="1:6" ht="16.5" thickBot="1">
      <c r="A13" s="127" t="s">
        <v>224</v>
      </c>
      <c r="B13" s="128">
        <v>3182203.6</v>
      </c>
      <c r="D13" s="63" t="s">
        <v>210</v>
      </c>
      <c r="E13" s="111">
        <f>B17</f>
        <v>12273894.64</v>
      </c>
      <c r="F13" s="34">
        <f t="shared" si="0"/>
        <v>12273.89464</v>
      </c>
    </row>
    <row r="14" spans="1:6" ht="16.5" thickBot="1">
      <c r="A14" s="127" t="s">
        <v>225</v>
      </c>
      <c r="B14" s="128">
        <v>8039386.74</v>
      </c>
      <c r="D14" s="63" t="s">
        <v>211</v>
      </c>
      <c r="E14">
        <v>51657551</v>
      </c>
      <c r="F14" s="34">
        <f t="shared" si="0"/>
        <v>51657.551</v>
      </c>
    </row>
    <row r="15" spans="1:6" ht="12.75">
      <c r="A15" s="127" t="s">
        <v>372</v>
      </c>
      <c r="B15" s="128">
        <v>49107.14</v>
      </c>
      <c r="E15" s="111">
        <f>SUM(E4:E14)</f>
        <v>369596528.99</v>
      </c>
      <c r="F15" s="39">
        <v>369597</v>
      </c>
    </row>
    <row r="16" spans="1:2" ht="12.75">
      <c r="A16" s="127" t="s">
        <v>218</v>
      </c>
      <c r="B16" s="128">
        <v>2120133.68</v>
      </c>
    </row>
    <row r="17" spans="1:2" ht="12.75">
      <c r="A17" s="127" t="s">
        <v>226</v>
      </c>
      <c r="B17" s="128">
        <v>12273894.64</v>
      </c>
    </row>
    <row r="18" spans="1:5" ht="24">
      <c r="A18" s="127" t="s">
        <v>227</v>
      </c>
      <c r="B18" s="128">
        <v>20588000.9</v>
      </c>
      <c r="E18" s="111">
        <f>E15-B26</f>
        <v>-0.3199999928474426</v>
      </c>
    </row>
    <row r="19" spans="1:2" ht="12.75">
      <c r="A19" s="127" t="s">
        <v>228</v>
      </c>
      <c r="B19" s="128">
        <v>67500</v>
      </c>
    </row>
    <row r="20" spans="1:2" ht="12.75">
      <c r="A20" s="127" t="s">
        <v>229</v>
      </c>
      <c r="B20" s="128">
        <v>20827573.22</v>
      </c>
    </row>
    <row r="21" spans="1:2" ht="12.75">
      <c r="A21" s="127" t="s">
        <v>208</v>
      </c>
      <c r="B21" s="128">
        <v>31438767.01</v>
      </c>
    </row>
    <row r="22" spans="1:2" ht="12.75">
      <c r="A22" s="127" t="s">
        <v>247</v>
      </c>
      <c r="B22" s="128">
        <v>2678.57</v>
      </c>
    </row>
    <row r="23" spans="1:2" ht="12.75">
      <c r="A23" s="127" t="s">
        <v>230</v>
      </c>
      <c r="B23" s="128">
        <v>4029525.14</v>
      </c>
    </row>
    <row r="24" spans="1:2" ht="12.75">
      <c r="A24" s="127" t="s">
        <v>231</v>
      </c>
      <c r="B24" s="128">
        <v>396654.47</v>
      </c>
    </row>
    <row r="25" spans="1:2" ht="12.75">
      <c r="A25" s="127" t="s">
        <v>232</v>
      </c>
      <c r="B25" s="128">
        <v>98385942</v>
      </c>
    </row>
    <row r="26" ht="12.75">
      <c r="B26" s="111">
        <f>SUM(B4:B25)</f>
        <v>369596529.31</v>
      </c>
    </row>
    <row r="28" ht="13.5" thickBot="1"/>
    <row r="29" spans="4:6" ht="16.5" thickBot="1">
      <c r="D29" s="62" t="s">
        <v>212</v>
      </c>
      <c r="E29" s="111">
        <f>C38+C37+C52+C53+C46+C59</f>
        <v>23244557</v>
      </c>
      <c r="F29" s="135">
        <f>E29/1000</f>
        <v>23244.557</v>
      </c>
    </row>
    <row r="30" spans="4:6" ht="16.5" thickBot="1">
      <c r="D30" s="63" t="s">
        <v>201</v>
      </c>
      <c r="E30" s="111">
        <f>C31</f>
        <v>4828855.72</v>
      </c>
      <c r="F30" s="135">
        <f aca="true" t="shared" si="1" ref="F30:F38">E30/1000</f>
        <v>4828.85572</v>
      </c>
    </row>
    <row r="31" spans="1:6" ht="16.5" thickBot="1">
      <c r="A31" s="129" t="s">
        <v>220</v>
      </c>
      <c r="B31" s="130"/>
      <c r="C31" s="131">
        <v>4828855.72</v>
      </c>
      <c r="D31" s="63" t="s">
        <v>213</v>
      </c>
      <c r="E31" s="111">
        <f>C51</f>
        <v>102190.55</v>
      </c>
      <c r="F31" s="135">
        <f t="shared" si="1"/>
        <v>102.19055</v>
      </c>
    </row>
    <row r="32" spans="1:6" ht="16.5" thickBot="1">
      <c r="A32" s="129" t="s">
        <v>233</v>
      </c>
      <c r="B32" s="130"/>
      <c r="C32" s="131">
        <v>2410714.28</v>
      </c>
      <c r="D32" s="63" t="s">
        <v>214</v>
      </c>
      <c r="E32" s="111">
        <f>C36+C35</f>
        <v>7742468</v>
      </c>
      <c r="F32" s="135">
        <f t="shared" si="1"/>
        <v>7742.468</v>
      </c>
    </row>
    <row r="33" spans="1:6" ht="16.5" thickBot="1">
      <c r="A33" s="129" t="s">
        <v>234</v>
      </c>
      <c r="B33" s="130"/>
      <c r="C33" s="131">
        <v>168158.5</v>
      </c>
      <c r="D33" s="63" t="s">
        <v>215</v>
      </c>
      <c r="E33" s="111">
        <f>C56</f>
        <v>211761.2</v>
      </c>
      <c r="F33" s="135">
        <f t="shared" si="1"/>
        <v>211.7612</v>
      </c>
    </row>
    <row r="34" spans="1:6" ht="16.5" thickBot="1">
      <c r="A34" s="129" t="s">
        <v>411</v>
      </c>
      <c r="B34" s="130"/>
      <c r="C34" s="131">
        <v>519912.41</v>
      </c>
      <c r="D34" s="105" t="s">
        <v>233</v>
      </c>
      <c r="E34" s="111">
        <f>C32</f>
        <v>2410714.28</v>
      </c>
      <c r="F34" s="135">
        <f t="shared" si="1"/>
        <v>2410.7142799999997</v>
      </c>
    </row>
    <row r="35" spans="1:6" ht="16.5" thickBot="1">
      <c r="A35" s="129" t="s">
        <v>235</v>
      </c>
      <c r="B35" s="130"/>
      <c r="C35" s="131">
        <v>548955</v>
      </c>
      <c r="D35" s="106" t="s">
        <v>216</v>
      </c>
      <c r="E35" s="111">
        <f>C44</f>
        <v>49000</v>
      </c>
      <c r="F35" s="135">
        <f t="shared" si="1"/>
        <v>49</v>
      </c>
    </row>
    <row r="36" spans="1:6" ht="16.5" thickBot="1">
      <c r="A36" s="129" t="s">
        <v>214</v>
      </c>
      <c r="B36" s="130"/>
      <c r="C36" s="131">
        <v>7193513</v>
      </c>
      <c r="D36" s="106" t="s">
        <v>217</v>
      </c>
      <c r="E36" s="111">
        <f>C42+C43</f>
        <v>883625.89</v>
      </c>
      <c r="F36" s="135">
        <f t="shared" si="1"/>
        <v>883.62589</v>
      </c>
    </row>
    <row r="37" spans="1:6" ht="16.5" thickBot="1">
      <c r="A37" s="129" t="s">
        <v>236</v>
      </c>
      <c r="B37" s="130"/>
      <c r="C37" s="131">
        <v>2039400</v>
      </c>
      <c r="D37" s="106" t="s">
        <v>414</v>
      </c>
      <c r="E37" s="111">
        <f>C40</f>
        <v>8182852</v>
      </c>
      <c r="F37" s="135">
        <f t="shared" si="1"/>
        <v>8182.852</v>
      </c>
    </row>
    <row r="38" spans="1:6" ht="16.5" thickBot="1">
      <c r="A38" s="129" t="s">
        <v>237</v>
      </c>
      <c r="B38" s="130"/>
      <c r="C38" s="131">
        <v>20278251</v>
      </c>
      <c r="D38" s="106" t="s">
        <v>211</v>
      </c>
      <c r="E38">
        <v>456789.57</v>
      </c>
      <c r="F38" s="135">
        <f t="shared" si="1"/>
        <v>456.78957</v>
      </c>
    </row>
    <row r="39" spans="1:6" ht="16.5" thickBot="1">
      <c r="A39" s="129" t="s">
        <v>238</v>
      </c>
      <c r="B39" s="130"/>
      <c r="C39" s="131">
        <v>1262241</v>
      </c>
      <c r="D39" s="106" t="s">
        <v>218</v>
      </c>
      <c r="E39" s="111">
        <f>C57+C58+C54+C55+C48+C47+C41+C39+C34+C33</f>
        <v>6022689.970000001</v>
      </c>
      <c r="F39" s="135">
        <f>E39/1000-1</f>
        <v>6021.68997</v>
      </c>
    </row>
    <row r="40" spans="1:6" ht="24">
      <c r="A40" s="129" t="s">
        <v>239</v>
      </c>
      <c r="B40" s="130"/>
      <c r="C40" s="131">
        <v>8182852</v>
      </c>
      <c r="E40" s="111">
        <f>SUM(E29:E39)</f>
        <v>54135504.18</v>
      </c>
      <c r="F40" s="136">
        <v>54136</v>
      </c>
    </row>
    <row r="41" spans="1:6" ht="12.75">
      <c r="A41" s="129" t="s">
        <v>240</v>
      </c>
      <c r="B41" s="130"/>
      <c r="C41" s="131">
        <v>229725</v>
      </c>
      <c r="E41" s="111">
        <f>E40-C60</f>
        <v>0</v>
      </c>
      <c r="F41" s="111"/>
    </row>
    <row r="42" spans="1:3" ht="12.75">
      <c r="A42" s="129" t="s">
        <v>217</v>
      </c>
      <c r="B42" s="130"/>
      <c r="C42" s="131">
        <v>849125.89</v>
      </c>
    </row>
    <row r="43" spans="1:3" ht="24">
      <c r="A43" s="129" t="s">
        <v>241</v>
      </c>
      <c r="B43" s="130"/>
      <c r="C43" s="131">
        <v>34500</v>
      </c>
    </row>
    <row r="44" spans="1:3" ht="12.75">
      <c r="A44" s="129" t="s">
        <v>216</v>
      </c>
      <c r="B44" s="130"/>
      <c r="C44" s="131">
        <v>49000</v>
      </c>
    </row>
    <row r="45" spans="1:3" ht="12.75">
      <c r="A45" s="129" t="s">
        <v>373</v>
      </c>
      <c r="B45" s="130"/>
      <c r="C45" s="131">
        <v>398190</v>
      </c>
    </row>
    <row r="46" spans="1:3" ht="12.75">
      <c r="A46" s="129" t="s">
        <v>242</v>
      </c>
      <c r="B46" s="130"/>
      <c r="C46" s="131">
        <v>227589</v>
      </c>
    </row>
    <row r="47" spans="1:3" ht="12.75">
      <c r="A47" s="129" t="s">
        <v>412</v>
      </c>
      <c r="B47" s="130"/>
      <c r="C47" s="131">
        <v>357142.86</v>
      </c>
    </row>
    <row r="48" spans="1:3" ht="12.75">
      <c r="A48" s="129" t="s">
        <v>374</v>
      </c>
      <c r="B48" s="130"/>
      <c r="C48" s="131">
        <v>4892.85</v>
      </c>
    </row>
    <row r="49" spans="1:3" ht="12.75">
      <c r="A49" s="129" t="s">
        <v>37</v>
      </c>
      <c r="B49" s="130"/>
      <c r="C49" s="131">
        <v>27349.57</v>
      </c>
    </row>
    <row r="50" spans="1:3" ht="12.75">
      <c r="A50" s="129" t="s">
        <v>37</v>
      </c>
      <c r="B50" s="130"/>
      <c r="C50" s="131">
        <v>31250</v>
      </c>
    </row>
    <row r="51" spans="1:3" ht="12.75">
      <c r="A51" s="129" t="s">
        <v>225</v>
      </c>
      <c r="B51" s="130"/>
      <c r="C51" s="131">
        <v>102190.55</v>
      </c>
    </row>
    <row r="52" spans="1:3" ht="12.75">
      <c r="A52" s="129" t="s">
        <v>243</v>
      </c>
      <c r="B52" s="130"/>
      <c r="C52" s="131">
        <v>260656</v>
      </c>
    </row>
    <row r="53" spans="1:3" ht="12.75">
      <c r="A53" s="129" t="s">
        <v>244</v>
      </c>
      <c r="B53" s="130"/>
      <c r="C53" s="131">
        <v>392716</v>
      </c>
    </row>
    <row r="54" spans="1:3" ht="12.75">
      <c r="A54" s="129" t="s">
        <v>218</v>
      </c>
      <c r="B54" s="130"/>
      <c r="C54" s="131">
        <v>336817.39</v>
      </c>
    </row>
    <row r="55" spans="1:3" ht="24">
      <c r="A55" s="129" t="s">
        <v>413</v>
      </c>
      <c r="B55" s="130"/>
      <c r="C55" s="131">
        <v>550262.51</v>
      </c>
    </row>
    <row r="56" spans="1:3" ht="12.75">
      <c r="A56" s="129" t="s">
        <v>245</v>
      </c>
      <c r="B56" s="130"/>
      <c r="C56" s="131">
        <v>211761.2</v>
      </c>
    </row>
    <row r="57" spans="1:3" ht="24">
      <c r="A57" s="129" t="s">
        <v>246</v>
      </c>
      <c r="B57" s="130"/>
      <c r="C57" s="131">
        <v>2535312.45</v>
      </c>
    </row>
    <row r="58" spans="1:3" ht="12.75">
      <c r="A58" s="129" t="s">
        <v>247</v>
      </c>
      <c r="B58" s="130"/>
      <c r="C58" s="131">
        <v>58225</v>
      </c>
    </row>
    <row r="59" spans="1:3" ht="12.75">
      <c r="A59" s="129" t="s">
        <v>375</v>
      </c>
      <c r="B59" s="130"/>
      <c r="C59" s="131">
        <v>45945</v>
      </c>
    </row>
    <row r="60" spans="1:3" ht="12.75">
      <c r="A60" s="132" t="s">
        <v>248</v>
      </c>
      <c r="B60" s="133"/>
      <c r="C60" s="134">
        <v>54135504.18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8">
      <selection activeCell="E36" sqref="E36"/>
    </sheetView>
  </sheetViews>
  <sheetFormatPr defaultColWidth="9.00390625" defaultRowHeight="12.75"/>
  <cols>
    <col min="1" max="1" width="42.00390625" style="0" customWidth="1"/>
    <col min="2" max="2" width="13.875" style="0" bestFit="1" customWidth="1"/>
    <col min="8" max="8" width="36.875" style="0" customWidth="1"/>
    <col min="11" max="11" width="13.875" style="0" customWidth="1"/>
  </cols>
  <sheetData>
    <row r="1" spans="1:3" ht="16.5" thickBot="1">
      <c r="A1" s="62" t="s">
        <v>201</v>
      </c>
      <c r="B1" s="111">
        <f>K2</f>
        <v>49694257.02</v>
      </c>
      <c r="C1" s="34">
        <f>B1/1000</f>
        <v>49694.257020000005</v>
      </c>
    </row>
    <row r="2" spans="1:11" ht="16.5" thickBot="1">
      <c r="A2" s="63" t="s">
        <v>202</v>
      </c>
      <c r="B2" s="111">
        <f>K5+K21+K23+K9</f>
        <v>85079768.46000001</v>
      </c>
      <c r="C2" s="34">
        <f aca="true" t="shared" si="0" ref="C2:C11">B2/1000</f>
        <v>85079.76846</v>
      </c>
      <c r="H2" s="108" t="s">
        <v>220</v>
      </c>
      <c r="I2" s="109"/>
      <c r="J2" s="109"/>
      <c r="K2" s="110">
        <v>49694257.02</v>
      </c>
    </row>
    <row r="3" spans="1:11" ht="16.5" thickBot="1">
      <c r="A3" s="63" t="s">
        <v>203</v>
      </c>
      <c r="B3" s="111">
        <f>K3</f>
        <v>584500</v>
      </c>
      <c r="C3" s="34">
        <f t="shared" si="0"/>
        <v>584.5</v>
      </c>
      <c r="H3" s="108" t="s">
        <v>203</v>
      </c>
      <c r="I3" s="109"/>
      <c r="J3" s="109"/>
      <c r="K3" s="110">
        <v>584500</v>
      </c>
    </row>
    <row r="4" spans="1:11" ht="16.5" thickBot="1">
      <c r="A4" s="63" t="s">
        <v>204</v>
      </c>
      <c r="B4" s="111">
        <f>K18+K10</f>
        <v>12704923.219999999</v>
      </c>
      <c r="C4" s="34">
        <f t="shared" si="0"/>
        <v>12704.923219999999</v>
      </c>
      <c r="H4" s="108" t="s">
        <v>221</v>
      </c>
      <c r="I4" s="109"/>
      <c r="J4" s="109"/>
      <c r="K4" s="110">
        <v>300000</v>
      </c>
    </row>
    <row r="5" spans="1:11" ht="16.5" thickBot="1">
      <c r="A5" s="63" t="s">
        <v>205</v>
      </c>
      <c r="C5" s="34">
        <f t="shared" si="0"/>
        <v>0</v>
      </c>
      <c r="H5" s="108" t="s">
        <v>222</v>
      </c>
      <c r="I5" s="109"/>
      <c r="J5" s="109"/>
      <c r="K5" s="110">
        <v>1339285.74</v>
      </c>
    </row>
    <row r="6" spans="1:11" ht="24.75" thickBot="1">
      <c r="A6" s="63" t="s">
        <v>206</v>
      </c>
      <c r="B6" s="111">
        <f>K6+K4+K16+K17</f>
        <v>16833844.65</v>
      </c>
      <c r="C6" s="34">
        <f t="shared" si="0"/>
        <v>16833.84465</v>
      </c>
      <c r="H6" s="108" t="s">
        <v>239</v>
      </c>
      <c r="I6" s="109"/>
      <c r="J6" s="109"/>
      <c r="K6" s="110">
        <v>535714.29</v>
      </c>
    </row>
    <row r="7" spans="1:11" ht="16.5" thickBot="1">
      <c r="A7" s="63" t="s">
        <v>207</v>
      </c>
      <c r="B7" s="111">
        <f>K12</f>
        <v>4978480.66</v>
      </c>
      <c r="C7" s="34">
        <f t="shared" si="0"/>
        <v>4978.48066</v>
      </c>
      <c r="H7" s="108" t="s">
        <v>217</v>
      </c>
      <c r="I7" s="109"/>
      <c r="J7" s="109"/>
      <c r="K7" s="110">
        <v>2656318.34</v>
      </c>
    </row>
    <row r="8" spans="1:11" ht="24.75" thickBot="1">
      <c r="A8" s="63" t="s">
        <v>208</v>
      </c>
      <c r="B8" s="111">
        <f>K19</f>
        <v>18952454.49</v>
      </c>
      <c r="C8" s="34">
        <f t="shared" si="0"/>
        <v>18952.45449</v>
      </c>
      <c r="H8" s="108" t="s">
        <v>241</v>
      </c>
      <c r="I8" s="109"/>
      <c r="J8" s="109"/>
      <c r="K8" s="110">
        <v>20104349.39</v>
      </c>
    </row>
    <row r="9" spans="1:11" ht="16.5" thickBot="1">
      <c r="A9" s="63" t="s">
        <v>209</v>
      </c>
      <c r="B9" s="111">
        <f>K11</f>
        <v>2877292.87</v>
      </c>
      <c r="C9" s="34">
        <f t="shared" si="0"/>
        <v>2877.29287</v>
      </c>
      <c r="H9" s="108" t="s">
        <v>223</v>
      </c>
      <c r="I9" s="109"/>
      <c r="J9" s="109"/>
      <c r="K9" s="110">
        <v>22280760.32</v>
      </c>
    </row>
    <row r="10" spans="1:11" ht="24.75" thickBot="1">
      <c r="A10" s="63" t="s">
        <v>210</v>
      </c>
      <c r="B10" s="111">
        <f>K13+K15</f>
        <v>10910176.780000001</v>
      </c>
      <c r="C10" s="34">
        <f t="shared" si="0"/>
        <v>10910.176780000002</v>
      </c>
      <c r="H10" s="108" t="s">
        <v>371</v>
      </c>
      <c r="I10" s="109"/>
      <c r="J10" s="109"/>
      <c r="K10" s="110">
        <v>250564.29</v>
      </c>
    </row>
    <row r="11" spans="1:11" ht="16.5" thickBot="1">
      <c r="A11" s="63" t="s">
        <v>211</v>
      </c>
      <c r="B11" s="111">
        <f>K22+K14+K13+K7+K8-46428</f>
        <v>24506137.86</v>
      </c>
      <c r="C11" s="34">
        <f t="shared" si="0"/>
        <v>24506.13786</v>
      </c>
      <c r="H11" s="108" t="s">
        <v>224</v>
      </c>
      <c r="I11" s="109"/>
      <c r="J11" s="109"/>
      <c r="K11" s="110">
        <v>2877292.87</v>
      </c>
    </row>
    <row r="12" spans="1:11" ht="16.5" thickBot="1">
      <c r="A12" s="104" t="s">
        <v>248</v>
      </c>
      <c r="B12" s="111">
        <f>SUM(B1:B11)</f>
        <v>227121836.01000005</v>
      </c>
      <c r="H12" s="108" t="s">
        <v>225</v>
      </c>
      <c r="I12" s="109"/>
      <c r="J12" s="109"/>
      <c r="K12" s="110">
        <v>4978480.66</v>
      </c>
    </row>
    <row r="13" spans="8:11" ht="12.75">
      <c r="H13" s="108" t="s">
        <v>372</v>
      </c>
      <c r="I13" s="109"/>
      <c r="J13" s="109"/>
      <c r="K13" s="110">
        <v>49107.14</v>
      </c>
    </row>
    <row r="14" spans="8:11" ht="12.75">
      <c r="H14" s="108" t="s">
        <v>218</v>
      </c>
      <c r="I14" s="109"/>
      <c r="J14" s="109"/>
      <c r="K14" s="110">
        <v>1346136.52</v>
      </c>
    </row>
    <row r="15" spans="8:11" ht="12.75">
      <c r="H15" s="108" t="s">
        <v>226</v>
      </c>
      <c r="I15" s="109"/>
      <c r="J15" s="109"/>
      <c r="K15" s="110">
        <v>10861069.64</v>
      </c>
    </row>
    <row r="16" spans="8:11" ht="12.75">
      <c r="H16" s="108" t="s">
        <v>227</v>
      </c>
      <c r="I16" s="109"/>
      <c r="J16" s="109"/>
      <c r="K16" s="110">
        <v>15953130.36</v>
      </c>
    </row>
    <row r="17" spans="8:11" ht="13.5" thickBot="1">
      <c r="H17" s="108" t="s">
        <v>228</v>
      </c>
      <c r="I17" s="109"/>
      <c r="J17" s="109"/>
      <c r="K17" s="110">
        <v>45000</v>
      </c>
    </row>
    <row r="18" spans="1:11" ht="16.5" thickBot="1">
      <c r="A18" s="62" t="s">
        <v>212</v>
      </c>
      <c r="B18" s="111">
        <f>K34+K33+K42+K45+K46+K51</f>
        <v>15485264</v>
      </c>
      <c r="C18" s="34">
        <f aca="true" t="shared" si="1" ref="C18:C29">B18/1000</f>
        <v>15485.264</v>
      </c>
      <c r="H18" s="108" t="s">
        <v>229</v>
      </c>
      <c r="I18" s="109"/>
      <c r="J18" s="109"/>
      <c r="K18" s="110">
        <v>12454358.93</v>
      </c>
    </row>
    <row r="19" spans="1:11" ht="16.5" thickBot="1">
      <c r="A19" s="63" t="s">
        <v>201</v>
      </c>
      <c r="B19" s="111">
        <f>K28</f>
        <v>2970429.8</v>
      </c>
      <c r="C19" s="34">
        <f t="shared" si="1"/>
        <v>2970.4298</v>
      </c>
      <c r="H19" s="108" t="s">
        <v>208</v>
      </c>
      <c r="I19" s="109"/>
      <c r="J19" s="109"/>
      <c r="K19" s="110">
        <v>18952454.49</v>
      </c>
    </row>
    <row r="20" spans="1:11" ht="16.5" thickBot="1">
      <c r="A20" s="63" t="s">
        <v>213</v>
      </c>
      <c r="B20" s="111">
        <f>K44</f>
        <v>54121.84</v>
      </c>
      <c r="C20" s="34">
        <f t="shared" si="1"/>
        <v>54.12184</v>
      </c>
      <c r="H20" s="108" t="s">
        <v>247</v>
      </c>
      <c r="I20" s="109"/>
      <c r="J20" s="109"/>
      <c r="K20" s="110">
        <v>2678.57</v>
      </c>
    </row>
    <row r="21" spans="1:11" ht="16.5" thickBot="1">
      <c r="A21" s="63" t="s">
        <v>214</v>
      </c>
      <c r="B21" s="111">
        <f>K32+K31</f>
        <v>4924906</v>
      </c>
      <c r="C21" s="34">
        <f t="shared" si="1"/>
        <v>4924.906</v>
      </c>
      <c r="H21" s="108" t="s">
        <v>230</v>
      </c>
      <c r="I21" s="109"/>
      <c r="J21" s="109"/>
      <c r="K21" s="110">
        <v>1443150.4</v>
      </c>
    </row>
    <row r="22" spans="1:11" ht="16.5" thickBot="1">
      <c r="A22" s="63" t="s">
        <v>215</v>
      </c>
      <c r="B22" s="111">
        <f>K48</f>
        <v>158074.96</v>
      </c>
      <c r="C22" s="34">
        <f t="shared" si="1"/>
        <v>158.07496</v>
      </c>
      <c r="H22" s="108" t="s">
        <v>231</v>
      </c>
      <c r="I22" s="109"/>
      <c r="J22" s="109"/>
      <c r="K22" s="110">
        <v>396654.47</v>
      </c>
    </row>
    <row r="23" spans="1:11" ht="16.5" thickBot="1">
      <c r="A23" s="105" t="s">
        <v>233</v>
      </c>
      <c r="B23" s="111">
        <f>K29</f>
        <v>2410714.28</v>
      </c>
      <c r="C23" s="34">
        <f t="shared" si="1"/>
        <v>2410.7142799999997</v>
      </c>
      <c r="H23" s="108" t="s">
        <v>232</v>
      </c>
      <c r="I23" s="109"/>
      <c r="J23" s="109"/>
      <c r="K23" s="110">
        <v>60016572</v>
      </c>
    </row>
    <row r="24" spans="1:11" ht="16.5" thickBot="1">
      <c r="A24" s="106" t="s">
        <v>216</v>
      </c>
      <c r="B24" s="111">
        <f>K40</f>
        <v>32200</v>
      </c>
      <c r="C24" s="34">
        <f t="shared" si="1"/>
        <v>32.2</v>
      </c>
      <c r="K24" s="111">
        <f>SUM(K2:K23)</f>
        <v>227121835.44</v>
      </c>
    </row>
    <row r="25" spans="1:11" ht="16.5" thickBot="1">
      <c r="A25" s="106" t="s">
        <v>217</v>
      </c>
      <c r="B25" s="111">
        <f>K38+K39</f>
        <v>339422.31</v>
      </c>
      <c r="C25" s="34">
        <f t="shared" si="1"/>
        <v>339.42231</v>
      </c>
      <c r="K25" s="111">
        <f>K24-B12</f>
        <v>-0.5700000524520874</v>
      </c>
    </row>
    <row r="26" spans="1:3" ht="16.5" thickBot="1">
      <c r="A26" s="106" t="s">
        <v>233</v>
      </c>
      <c r="B26" s="111">
        <f>K36</f>
        <v>6052060</v>
      </c>
      <c r="C26" s="34">
        <f t="shared" si="1"/>
        <v>6052.06</v>
      </c>
    </row>
    <row r="27" spans="1:3" ht="16.5" thickBot="1">
      <c r="A27" s="106" t="s">
        <v>211</v>
      </c>
      <c r="B27">
        <v>3223753</v>
      </c>
      <c r="C27" s="34">
        <f t="shared" si="1"/>
        <v>3223.753</v>
      </c>
    </row>
    <row r="28" spans="1:11" ht="16.5" thickBot="1">
      <c r="A28" s="106" t="s">
        <v>218</v>
      </c>
      <c r="B28" s="111">
        <f>K47</f>
        <v>277466.37</v>
      </c>
      <c r="C28" s="34">
        <f t="shared" si="1"/>
        <v>277.46637</v>
      </c>
      <c r="H28" s="108" t="s">
        <v>220</v>
      </c>
      <c r="I28" s="109"/>
      <c r="J28" s="109"/>
      <c r="K28" s="110">
        <v>2970429.8</v>
      </c>
    </row>
    <row r="29" spans="1:11" ht="16.5" thickBot="1">
      <c r="A29" s="107" t="s">
        <v>248</v>
      </c>
      <c r="B29" s="111">
        <f>SUM(B18:B28)</f>
        <v>35928412.559999995</v>
      </c>
      <c r="C29" s="34">
        <f t="shared" si="1"/>
        <v>35928.41256</v>
      </c>
      <c r="H29" s="108" t="s">
        <v>233</v>
      </c>
      <c r="I29" s="109"/>
      <c r="J29" s="109"/>
      <c r="K29" s="110">
        <v>2410714.28</v>
      </c>
    </row>
    <row r="30" spans="8:11" ht="12.75">
      <c r="H30" s="108" t="s">
        <v>234</v>
      </c>
      <c r="I30" s="109"/>
      <c r="J30" s="109"/>
      <c r="K30" s="110">
        <v>76575</v>
      </c>
    </row>
    <row r="31" spans="8:11" ht="12.75">
      <c r="H31" s="108" t="s">
        <v>235</v>
      </c>
      <c r="I31" s="109"/>
      <c r="J31" s="109"/>
      <c r="K31" s="110">
        <v>466710</v>
      </c>
    </row>
    <row r="32" spans="8:11" ht="12.75">
      <c r="H32" s="108" t="s">
        <v>214</v>
      </c>
      <c r="I32" s="109"/>
      <c r="J32" s="109"/>
      <c r="K32" s="110">
        <v>4458196</v>
      </c>
    </row>
    <row r="33" spans="8:11" ht="12.75">
      <c r="H33" s="108" t="s">
        <v>236</v>
      </c>
      <c r="I33" s="109"/>
      <c r="J33" s="109"/>
      <c r="K33" s="110">
        <v>1359600</v>
      </c>
    </row>
    <row r="34" spans="8:11" ht="12.75">
      <c r="H34" s="108" t="s">
        <v>237</v>
      </c>
      <c r="I34" s="109"/>
      <c r="J34" s="109"/>
      <c r="K34" s="110">
        <v>13518834</v>
      </c>
    </row>
    <row r="35" spans="8:11" ht="12.75">
      <c r="H35" s="108" t="s">
        <v>238</v>
      </c>
      <c r="I35" s="109"/>
      <c r="J35" s="109"/>
      <c r="K35" s="110">
        <v>841494</v>
      </c>
    </row>
    <row r="36" spans="8:11" ht="24">
      <c r="H36" s="108" t="s">
        <v>239</v>
      </c>
      <c r="I36" s="109"/>
      <c r="J36" s="109"/>
      <c r="K36" s="110">
        <v>6052060</v>
      </c>
    </row>
    <row r="37" spans="8:11" ht="12.75">
      <c r="H37" s="108" t="s">
        <v>240</v>
      </c>
      <c r="I37" s="109"/>
      <c r="J37" s="109"/>
      <c r="K37" s="110">
        <v>153150</v>
      </c>
    </row>
    <row r="38" spans="8:11" ht="12.75">
      <c r="H38" s="108" t="s">
        <v>217</v>
      </c>
      <c r="I38" s="109"/>
      <c r="J38" s="109"/>
      <c r="K38" s="110">
        <v>314922.31</v>
      </c>
    </row>
    <row r="39" spans="8:11" ht="24">
      <c r="H39" s="108" t="s">
        <v>241</v>
      </c>
      <c r="I39" s="109"/>
      <c r="J39" s="109"/>
      <c r="K39" s="110">
        <v>24500</v>
      </c>
    </row>
    <row r="40" spans="8:11" ht="12.75">
      <c r="H40" s="108" t="s">
        <v>216</v>
      </c>
      <c r="I40" s="109"/>
      <c r="J40" s="109"/>
      <c r="K40" s="110">
        <v>32200</v>
      </c>
    </row>
    <row r="41" spans="8:11" ht="12.75">
      <c r="H41" s="108" t="s">
        <v>373</v>
      </c>
      <c r="I41" s="109"/>
      <c r="J41" s="109"/>
      <c r="K41" s="110">
        <v>398190</v>
      </c>
    </row>
    <row r="42" spans="8:11" ht="12.75">
      <c r="H42" s="108" t="s">
        <v>242</v>
      </c>
      <c r="I42" s="109"/>
      <c r="J42" s="109"/>
      <c r="K42" s="110">
        <v>143062</v>
      </c>
    </row>
    <row r="43" spans="8:11" ht="12.75">
      <c r="H43" s="108" t="s">
        <v>374</v>
      </c>
      <c r="I43" s="109"/>
      <c r="J43" s="109"/>
      <c r="K43" s="110">
        <v>1035.71</v>
      </c>
    </row>
    <row r="44" spans="8:11" ht="12.75">
      <c r="H44" s="108" t="s">
        <v>225</v>
      </c>
      <c r="I44" s="109"/>
      <c r="J44" s="109"/>
      <c r="K44" s="110">
        <v>54121.84</v>
      </c>
    </row>
    <row r="45" spans="8:11" ht="12.75">
      <c r="H45" s="108" t="s">
        <v>243</v>
      </c>
      <c r="I45" s="109"/>
      <c r="J45" s="109"/>
      <c r="K45" s="110">
        <v>167340</v>
      </c>
    </row>
    <row r="46" spans="8:11" ht="12.75">
      <c r="H46" s="108" t="s">
        <v>244</v>
      </c>
      <c r="I46" s="109"/>
      <c r="J46" s="109"/>
      <c r="K46" s="110">
        <v>250483</v>
      </c>
    </row>
    <row r="47" spans="8:11" ht="12.75">
      <c r="H47" s="108" t="s">
        <v>218</v>
      </c>
      <c r="I47" s="109"/>
      <c r="J47" s="109"/>
      <c r="K47" s="110">
        <v>277466.37</v>
      </c>
    </row>
    <row r="48" spans="8:11" ht="12.75">
      <c r="H48" s="108" t="s">
        <v>245</v>
      </c>
      <c r="I48" s="109"/>
      <c r="J48" s="109"/>
      <c r="K48" s="110">
        <v>158074.96</v>
      </c>
    </row>
    <row r="49" spans="8:11" ht="24">
      <c r="H49" s="108" t="s">
        <v>246</v>
      </c>
      <c r="I49" s="109"/>
      <c r="J49" s="109"/>
      <c r="K49" s="110">
        <v>1720433.25</v>
      </c>
    </row>
    <row r="50" spans="8:11" ht="12.75">
      <c r="H50" s="108" t="s">
        <v>247</v>
      </c>
      <c r="I50" s="109"/>
      <c r="J50" s="109"/>
      <c r="K50" s="110">
        <v>32875</v>
      </c>
    </row>
    <row r="51" spans="8:11" ht="12.75">
      <c r="H51" s="108" t="s">
        <v>375</v>
      </c>
      <c r="I51" s="109"/>
      <c r="J51" s="109"/>
      <c r="K51" s="110">
        <v>45945</v>
      </c>
    </row>
    <row r="52" ht="12.75">
      <c r="K52" s="111">
        <f>SUM(K28:K51)</f>
        <v>35928412.519999996</v>
      </c>
    </row>
    <row r="55" ht="12.75">
      <c r="K55" s="111">
        <f>K52-B29</f>
        <v>-0.03999999910593033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57.00390625" style="0" customWidth="1"/>
    <col min="2" max="2" width="6.375" style="0" bestFit="1" customWidth="1"/>
    <col min="3" max="3" width="16.75390625" style="0" customWidth="1"/>
    <col min="4" max="4" width="16.00390625" style="0" customWidth="1"/>
    <col min="5" max="5" width="1.00390625" style="0" customWidth="1"/>
    <col min="6" max="6" width="6.75390625" style="0" customWidth="1"/>
    <col min="8" max="8" width="8.875" style="0" bestFit="1" customWidth="1"/>
  </cols>
  <sheetData>
    <row r="1" spans="1:4" ht="12.75">
      <c r="A1" s="1"/>
      <c r="D1" s="2"/>
    </row>
    <row r="2" spans="1:4" ht="15.75">
      <c r="A2" s="47" t="s">
        <v>150</v>
      </c>
      <c r="D2" s="2"/>
    </row>
    <row r="3" spans="1:4" ht="15.75">
      <c r="A3" s="47"/>
      <c r="D3" s="2"/>
    </row>
    <row r="4" spans="1:4" ht="12.75">
      <c r="A4" s="7"/>
      <c r="D4" s="2"/>
    </row>
    <row r="5" spans="1:4" s="8" customFormat="1" ht="24.75" customHeight="1">
      <c r="A5" s="137" t="s">
        <v>159</v>
      </c>
      <c r="B5" s="137"/>
      <c r="C5" s="137"/>
      <c r="D5" s="137"/>
    </row>
    <row r="6" spans="1:4" s="8" customFormat="1" ht="24.75" customHeight="1">
      <c r="A6" s="137" t="s">
        <v>418</v>
      </c>
      <c r="B6" s="137"/>
      <c r="C6" s="137"/>
      <c r="D6" s="137"/>
    </row>
    <row r="7" ht="12.75">
      <c r="A7" s="6"/>
    </row>
    <row r="8" s="8" customFormat="1" ht="12.75">
      <c r="A8" s="58" t="s">
        <v>157</v>
      </c>
    </row>
    <row r="9" spans="1:4" s="8" customFormat="1" ht="12.75">
      <c r="A9" s="58"/>
      <c r="B9" s="85" t="s">
        <v>161</v>
      </c>
      <c r="C9" s="141" t="s">
        <v>415</v>
      </c>
      <c r="D9" s="141"/>
    </row>
    <row r="10" spans="1:4" ht="41.25" customHeight="1">
      <c r="A10" s="26" t="s">
        <v>32</v>
      </c>
      <c r="B10" s="26"/>
      <c r="C10" s="15" t="s">
        <v>420</v>
      </c>
      <c r="D10" s="15" t="s">
        <v>432</v>
      </c>
    </row>
    <row r="11" spans="1:4" ht="12.75">
      <c r="A11" s="142" t="s">
        <v>73</v>
      </c>
      <c r="B11" s="142"/>
      <c r="C11" s="142"/>
      <c r="D11" s="142"/>
    </row>
    <row r="12" spans="1:4" s="27" customFormat="1" ht="12.75">
      <c r="A12" s="25" t="s">
        <v>189</v>
      </c>
      <c r="B12" s="28"/>
      <c r="C12" s="53">
        <f>SUM(C14:C19)</f>
        <v>739750</v>
      </c>
      <c r="D12" s="53">
        <f>SUM(D14:D19)</f>
        <v>529572</v>
      </c>
    </row>
    <row r="13" spans="1:4" ht="12.75">
      <c r="A13" s="4" t="s">
        <v>49</v>
      </c>
      <c r="B13" s="3"/>
      <c r="C13" s="24"/>
      <c r="D13" s="24"/>
    </row>
    <row r="14" spans="1:8" ht="12.75">
      <c r="A14" s="4" t="s">
        <v>74</v>
      </c>
      <c r="B14" s="23"/>
      <c r="C14" s="24">
        <v>28558</v>
      </c>
      <c r="D14" s="24">
        <v>29735</v>
      </c>
      <c r="H14" s="34"/>
    </row>
    <row r="15" spans="1:4" ht="12.75" hidden="1">
      <c r="A15" s="4" t="s">
        <v>75</v>
      </c>
      <c r="B15" s="23"/>
      <c r="C15" s="24"/>
      <c r="D15" s="24"/>
    </row>
    <row r="16" spans="1:4" ht="12.75">
      <c r="A16" s="4" t="s">
        <v>76</v>
      </c>
      <c r="B16" s="23"/>
      <c r="C16" s="24">
        <v>711192</v>
      </c>
      <c r="D16" s="24">
        <v>499837</v>
      </c>
    </row>
    <row r="17" spans="1:4" ht="12.75" hidden="1">
      <c r="A17" s="4" t="s">
        <v>77</v>
      </c>
      <c r="B17" s="23"/>
      <c r="C17" s="24"/>
      <c r="D17" s="24"/>
    </row>
    <row r="18" spans="1:4" ht="12.75" hidden="1">
      <c r="A18" s="4" t="s">
        <v>78</v>
      </c>
      <c r="B18" s="23"/>
      <c r="C18" s="24"/>
      <c r="D18" s="24"/>
    </row>
    <row r="19" spans="1:4" ht="12.75" hidden="1">
      <c r="A19" s="4" t="s">
        <v>79</v>
      </c>
      <c r="B19" s="23"/>
      <c r="C19" s="24"/>
      <c r="D19" s="24"/>
    </row>
    <row r="20" spans="1:4" s="27" customFormat="1" ht="12.75">
      <c r="A20" s="25" t="s">
        <v>190</v>
      </c>
      <c r="B20" s="28"/>
      <c r="C20" s="53">
        <f>SUM(C22:C27)</f>
        <v>536170</v>
      </c>
      <c r="D20" s="53">
        <f>SUM(D22:D27)</f>
        <v>512683</v>
      </c>
    </row>
    <row r="21" spans="1:4" ht="12.75">
      <c r="A21" s="4" t="s">
        <v>49</v>
      </c>
      <c r="B21" s="23"/>
      <c r="C21" s="24"/>
      <c r="D21" s="24"/>
    </row>
    <row r="22" spans="1:5" ht="12.75">
      <c r="A22" s="4" t="s">
        <v>80</v>
      </c>
      <c r="B22" s="23"/>
      <c r="C22" s="24">
        <v>96763</v>
      </c>
      <c r="D22" s="24">
        <v>82589</v>
      </c>
      <c r="E22">
        <v>7</v>
      </c>
    </row>
    <row r="23" spans="1:4" ht="12.75">
      <c r="A23" s="4" t="s">
        <v>81</v>
      </c>
      <c r="B23" s="23"/>
      <c r="C23" s="24">
        <v>9634</v>
      </c>
      <c r="D23" s="24">
        <v>9716</v>
      </c>
    </row>
    <row r="24" spans="1:8" ht="12.75">
      <c r="A24" s="4" t="s">
        <v>82</v>
      </c>
      <c r="B24" s="23"/>
      <c r="C24" s="24">
        <v>2740</v>
      </c>
      <c r="D24" s="24">
        <v>1679</v>
      </c>
      <c r="H24" s="34"/>
    </row>
    <row r="25" spans="1:4" ht="12.75">
      <c r="A25" s="4" t="s">
        <v>83</v>
      </c>
      <c r="B25" s="23"/>
      <c r="C25" s="24">
        <v>352374</v>
      </c>
      <c r="D25" s="24">
        <v>369674</v>
      </c>
    </row>
    <row r="26" spans="1:5" ht="12.75">
      <c r="A26" s="4" t="s">
        <v>84</v>
      </c>
      <c r="B26" s="23"/>
      <c r="C26" s="24">
        <v>74657</v>
      </c>
      <c r="D26" s="24">
        <v>48989</v>
      </c>
      <c r="E26">
        <v>20</v>
      </c>
    </row>
    <row r="27" spans="1:5" ht="12.75">
      <c r="A27" s="4" t="s">
        <v>85</v>
      </c>
      <c r="B27" s="23"/>
      <c r="C27" s="24">
        <v>2</v>
      </c>
      <c r="D27" s="24">
        <v>36</v>
      </c>
      <c r="E27">
        <v>30</v>
      </c>
    </row>
    <row r="28" spans="1:4" s="27" customFormat="1" ht="12.75">
      <c r="A28" s="25" t="s">
        <v>191</v>
      </c>
      <c r="B28" s="28"/>
      <c r="C28" s="53">
        <f>C12-C20</f>
        <v>203580</v>
      </c>
      <c r="D28" s="53">
        <f>D12-D20</f>
        <v>16889</v>
      </c>
    </row>
    <row r="29" spans="1:4" ht="12.75">
      <c r="A29" s="142" t="s">
        <v>86</v>
      </c>
      <c r="B29" s="142"/>
      <c r="C29" s="142"/>
      <c r="D29" s="142"/>
    </row>
    <row r="30" spans="1:4" s="27" customFormat="1" ht="12.75">
      <c r="A30" s="25" t="s">
        <v>192</v>
      </c>
      <c r="B30" s="28"/>
      <c r="C30" s="53">
        <f>SUM(C32:C42)</f>
        <v>0</v>
      </c>
      <c r="D30" s="53">
        <f>SUM(D32:D42)</f>
        <v>0</v>
      </c>
    </row>
    <row r="31" spans="1:4" ht="12.75" hidden="1">
      <c r="A31" s="4" t="s">
        <v>49</v>
      </c>
      <c r="B31" s="23"/>
      <c r="C31" s="24"/>
      <c r="D31" s="24"/>
    </row>
    <row r="32" spans="1:4" ht="12.75" hidden="1">
      <c r="A32" s="4" t="s">
        <v>87</v>
      </c>
      <c r="B32" s="23"/>
      <c r="C32" s="24">
        <v>0</v>
      </c>
      <c r="D32" s="24">
        <v>0</v>
      </c>
    </row>
    <row r="33" spans="1:4" ht="12.75" hidden="1">
      <c r="A33" s="4" t="s">
        <v>88</v>
      </c>
      <c r="B33" s="23"/>
      <c r="C33" s="24">
        <v>0</v>
      </c>
      <c r="D33" s="24">
        <v>0</v>
      </c>
    </row>
    <row r="34" spans="1:4" ht="12.75" hidden="1">
      <c r="A34" s="4" t="s">
        <v>89</v>
      </c>
      <c r="B34" s="23"/>
      <c r="C34" s="24"/>
      <c r="D34" s="24"/>
    </row>
    <row r="35" spans="1:4" ht="25.5" hidden="1">
      <c r="A35" s="4" t="s">
        <v>90</v>
      </c>
      <c r="B35" s="23"/>
      <c r="C35" s="24"/>
      <c r="D35" s="24"/>
    </row>
    <row r="36" spans="1:4" ht="12.75" hidden="1">
      <c r="A36" s="4" t="s">
        <v>91</v>
      </c>
      <c r="B36" s="23"/>
      <c r="C36" s="24"/>
      <c r="D36" s="24"/>
    </row>
    <row r="37" spans="1:4" ht="12.75" hidden="1">
      <c r="A37" s="4" t="s">
        <v>92</v>
      </c>
      <c r="B37" s="23"/>
      <c r="C37" s="24"/>
      <c r="D37" s="24"/>
    </row>
    <row r="38" spans="1:4" ht="12.75" hidden="1">
      <c r="A38" s="4" t="s">
        <v>93</v>
      </c>
      <c r="B38" s="23"/>
      <c r="C38" s="24"/>
      <c r="D38" s="24"/>
    </row>
    <row r="39" spans="1:4" ht="12.75" hidden="1">
      <c r="A39" s="4" t="s">
        <v>94</v>
      </c>
      <c r="B39" s="23"/>
      <c r="C39" s="24"/>
      <c r="D39" s="24"/>
    </row>
    <row r="40" spans="1:4" ht="12.75" hidden="1">
      <c r="A40" s="4" t="s">
        <v>95</v>
      </c>
      <c r="B40" s="23"/>
      <c r="C40" s="24"/>
      <c r="D40" s="24"/>
    </row>
    <row r="41" spans="1:4" ht="12.75" hidden="1">
      <c r="A41" s="4" t="s">
        <v>78</v>
      </c>
      <c r="B41" s="23"/>
      <c r="C41" s="24"/>
      <c r="D41" s="24"/>
    </row>
    <row r="42" spans="1:4" ht="12.75" hidden="1">
      <c r="A42" s="4" t="s">
        <v>79</v>
      </c>
      <c r="B42" s="23"/>
      <c r="C42" s="24"/>
      <c r="D42" s="24"/>
    </row>
    <row r="43" spans="1:4" s="27" customFormat="1" ht="12.75">
      <c r="A43" s="25" t="s">
        <v>190</v>
      </c>
      <c r="B43" s="28"/>
      <c r="C43" s="53">
        <f>SUM(C45:C55)</f>
        <v>0</v>
      </c>
      <c r="D43" s="53">
        <f>SUM(D45:D55)</f>
        <v>0</v>
      </c>
    </row>
    <row r="44" spans="1:4" ht="12.75" hidden="1">
      <c r="A44" s="4" t="s">
        <v>49</v>
      </c>
      <c r="B44" s="3"/>
      <c r="C44" s="24"/>
      <c r="D44" s="24"/>
    </row>
    <row r="45" spans="1:4" ht="12.75" hidden="1">
      <c r="A45" s="4" t="s">
        <v>96</v>
      </c>
      <c r="B45" s="23"/>
      <c r="C45" s="24"/>
      <c r="D45" s="24"/>
    </row>
    <row r="46" spans="1:4" ht="12.75" hidden="1">
      <c r="A46" s="4" t="s">
        <v>97</v>
      </c>
      <c r="B46" s="23"/>
      <c r="C46" s="24"/>
      <c r="D46" s="24"/>
    </row>
    <row r="47" spans="1:4" ht="12.75" hidden="1">
      <c r="A47" s="4" t="s">
        <v>98</v>
      </c>
      <c r="B47" s="23"/>
      <c r="C47" s="24"/>
      <c r="D47" s="24"/>
    </row>
    <row r="48" spans="1:4" ht="25.5" hidden="1">
      <c r="A48" s="4" t="s">
        <v>99</v>
      </c>
      <c r="B48" s="23"/>
      <c r="C48" s="24"/>
      <c r="D48" s="24" t="s">
        <v>153</v>
      </c>
    </row>
    <row r="49" spans="1:4" ht="12.75" hidden="1">
      <c r="A49" s="4" t="s">
        <v>100</v>
      </c>
      <c r="B49" s="23"/>
      <c r="C49" s="24">
        <v>0</v>
      </c>
      <c r="D49" s="24"/>
    </row>
    <row r="50" spans="1:4" ht="12.75" hidden="1">
      <c r="A50" s="4" t="s">
        <v>101</v>
      </c>
      <c r="B50" s="23"/>
      <c r="C50" s="24"/>
      <c r="D50" s="24"/>
    </row>
    <row r="51" spans="1:4" ht="12.75" hidden="1">
      <c r="A51" s="4" t="s">
        <v>102</v>
      </c>
      <c r="B51" s="23"/>
      <c r="C51" s="24"/>
      <c r="D51" s="24"/>
    </row>
    <row r="52" spans="1:4" ht="12.75" hidden="1">
      <c r="A52" s="4" t="s">
        <v>103</v>
      </c>
      <c r="B52" s="23"/>
      <c r="C52" s="24"/>
      <c r="D52" s="24"/>
    </row>
    <row r="53" spans="1:4" ht="12.75" hidden="1">
      <c r="A53" s="4" t="s">
        <v>94</v>
      </c>
      <c r="B53" s="23"/>
      <c r="C53" s="24"/>
      <c r="D53" s="24"/>
    </row>
    <row r="54" spans="1:4" ht="12.75" hidden="1">
      <c r="A54" s="4" t="s">
        <v>104</v>
      </c>
      <c r="B54" s="23"/>
      <c r="C54" s="24"/>
      <c r="D54" s="24"/>
    </row>
    <row r="55" spans="1:4" ht="12.75" hidden="1">
      <c r="A55" s="4" t="s">
        <v>85</v>
      </c>
      <c r="B55" s="23"/>
      <c r="C55" s="24"/>
      <c r="D55" s="24"/>
    </row>
    <row r="56" spans="1:4" s="27" customFormat="1" ht="25.5">
      <c r="A56" s="25" t="s">
        <v>193</v>
      </c>
      <c r="B56" s="28"/>
      <c r="C56" s="53">
        <f>C30-C43</f>
        <v>0</v>
      </c>
      <c r="D56" s="53">
        <f>D30-D43</f>
        <v>0</v>
      </c>
    </row>
    <row r="57" spans="1:4" ht="12.75">
      <c r="A57" s="142" t="s">
        <v>105</v>
      </c>
      <c r="B57" s="142"/>
      <c r="C57" s="142"/>
      <c r="D57" s="142"/>
    </row>
    <row r="58" spans="1:4" s="27" customFormat="1" ht="12.75">
      <c r="A58" s="25" t="s">
        <v>189</v>
      </c>
      <c r="B58" s="28"/>
      <c r="C58" s="53">
        <f>SUM(C60:C63)</f>
        <v>0</v>
      </c>
      <c r="D58" s="53">
        <f>SUM(D60:D63)</f>
        <v>0</v>
      </c>
    </row>
    <row r="59" spans="1:4" ht="12.75" hidden="1">
      <c r="A59" s="4" t="s">
        <v>49</v>
      </c>
      <c r="B59" s="23"/>
      <c r="C59" s="24"/>
      <c r="D59" s="24"/>
    </row>
    <row r="60" spans="1:4" ht="12.75" hidden="1">
      <c r="A60" s="4" t="s">
        <v>106</v>
      </c>
      <c r="B60" s="23"/>
      <c r="C60" s="24"/>
      <c r="D60" s="24"/>
    </row>
    <row r="61" spans="1:4" ht="12.75" hidden="1">
      <c r="A61" s="4" t="s">
        <v>107</v>
      </c>
      <c r="B61" s="23"/>
      <c r="C61" s="24"/>
      <c r="D61" s="24"/>
    </row>
    <row r="62" spans="1:4" ht="12.75" hidden="1">
      <c r="A62" s="4" t="s">
        <v>78</v>
      </c>
      <c r="B62" s="23"/>
      <c r="C62" s="24"/>
      <c r="D62" s="24"/>
    </row>
    <row r="63" spans="1:4" ht="12.75" hidden="1">
      <c r="A63" s="4" t="s">
        <v>79</v>
      </c>
      <c r="B63" s="23"/>
      <c r="C63" s="24"/>
      <c r="D63" s="24"/>
    </row>
    <row r="64" spans="1:4" s="27" customFormat="1" ht="12.75">
      <c r="A64" s="25" t="s">
        <v>194</v>
      </c>
      <c r="B64" s="28"/>
      <c r="C64" s="53">
        <f>SUM(C66:C70)</f>
        <v>373093</v>
      </c>
      <c r="D64" s="53">
        <f>SUM(D66:D70)</f>
        <v>61106</v>
      </c>
    </row>
    <row r="65" spans="1:4" ht="12.75">
      <c r="A65" s="4" t="s">
        <v>49</v>
      </c>
      <c r="B65" s="23"/>
      <c r="C65" s="24"/>
      <c r="D65" s="24"/>
    </row>
    <row r="66" spans="1:4" ht="12.75">
      <c r="A66" s="4" t="s">
        <v>108</v>
      </c>
      <c r="B66" s="23"/>
      <c r="C66" s="24">
        <v>373093</v>
      </c>
      <c r="D66" s="24">
        <v>61106</v>
      </c>
    </row>
    <row r="67" spans="1:4" ht="12.75" hidden="1">
      <c r="A67" s="4" t="s">
        <v>83</v>
      </c>
      <c r="B67" s="23"/>
      <c r="C67" s="24"/>
      <c r="D67" s="24"/>
    </row>
    <row r="68" spans="1:4" ht="12.75" hidden="1">
      <c r="A68" s="4" t="s">
        <v>109</v>
      </c>
      <c r="B68" s="23"/>
      <c r="C68" s="24"/>
      <c r="D68" s="24"/>
    </row>
    <row r="69" spans="1:4" ht="12.75" hidden="1">
      <c r="A69" s="4" t="s">
        <v>110</v>
      </c>
      <c r="B69" s="23"/>
      <c r="C69" s="24"/>
      <c r="D69" s="24"/>
    </row>
    <row r="70" spans="1:4" ht="12.75" hidden="1">
      <c r="A70" s="4" t="s">
        <v>111</v>
      </c>
      <c r="B70" s="23"/>
      <c r="C70" s="24"/>
      <c r="D70" s="24"/>
    </row>
    <row r="71" spans="1:4" s="27" customFormat="1" ht="12.75">
      <c r="A71" s="25" t="s">
        <v>195</v>
      </c>
      <c r="B71" s="28"/>
      <c r="C71" s="53">
        <f>C58-C64</f>
        <v>-373093</v>
      </c>
      <c r="D71" s="53">
        <f>D58-D64</f>
        <v>-61106</v>
      </c>
    </row>
    <row r="72" spans="1:4" ht="12.75">
      <c r="A72" s="4" t="s">
        <v>112</v>
      </c>
      <c r="B72" s="23"/>
      <c r="C72" s="24"/>
      <c r="D72" s="24">
        <v>795</v>
      </c>
    </row>
    <row r="73" spans="1:4" s="27" customFormat="1" ht="12.75">
      <c r="A73" s="25" t="s">
        <v>196</v>
      </c>
      <c r="B73" s="28"/>
      <c r="C73" s="53">
        <f>C28+C56+C71+C72</f>
        <v>-169513</v>
      </c>
      <c r="D73" s="53">
        <f>D28+D56+D71+D72</f>
        <v>-43422</v>
      </c>
    </row>
    <row r="74" spans="1:6" ht="25.5">
      <c r="A74" s="4" t="s">
        <v>113</v>
      </c>
      <c r="B74" s="23" t="s">
        <v>162</v>
      </c>
      <c r="C74" s="24">
        <f>баланс!D10</f>
        <v>212610</v>
      </c>
      <c r="D74" s="24">
        <v>105377</v>
      </c>
      <c r="E74" s="34">
        <v>77</v>
      </c>
      <c r="F74" s="34"/>
    </row>
    <row r="75" spans="1:6" ht="12.75">
      <c r="A75" s="4" t="s">
        <v>114</v>
      </c>
      <c r="B75" s="23" t="s">
        <v>162</v>
      </c>
      <c r="C75" s="24">
        <f>C74+C73</f>
        <v>43097</v>
      </c>
      <c r="D75" s="24">
        <f>D74+D73</f>
        <v>61955</v>
      </c>
      <c r="F75" s="34"/>
    </row>
    <row r="76" spans="1:4" ht="12.75">
      <c r="A76" s="30"/>
      <c r="B76" s="31"/>
      <c r="C76" s="31"/>
      <c r="D76" s="31"/>
    </row>
    <row r="77" spans="1:4" ht="12.75">
      <c r="A77" s="30"/>
      <c r="B77" s="31"/>
      <c r="C77" s="57"/>
      <c r="D77" s="31"/>
    </row>
    <row r="78" spans="1:4" ht="12.75">
      <c r="A78" s="1"/>
      <c r="B78" s="31"/>
      <c r="C78" s="57"/>
      <c r="D78" s="31"/>
    </row>
    <row r="79" spans="1:3" s="8" customFormat="1" ht="12">
      <c r="A79" s="12" t="s">
        <v>155</v>
      </c>
      <c r="C79" s="29"/>
    </row>
    <row r="80" s="8" customFormat="1" ht="12">
      <c r="A80" s="11" t="s">
        <v>29</v>
      </c>
    </row>
    <row r="81" s="8" customFormat="1" ht="22.5" customHeight="1">
      <c r="A81" s="12" t="s">
        <v>154</v>
      </c>
    </row>
    <row r="82" s="8" customFormat="1" ht="12">
      <c r="A82" s="11" t="s">
        <v>30</v>
      </c>
    </row>
    <row r="83" s="8" customFormat="1" ht="12">
      <c r="A83" s="11"/>
    </row>
    <row r="84" s="8" customFormat="1" ht="12">
      <c r="A84" s="11" t="s">
        <v>31</v>
      </c>
    </row>
  </sheetData>
  <sheetProtection/>
  <mergeCells count="6">
    <mergeCell ref="A57:D57"/>
    <mergeCell ref="A5:D5"/>
    <mergeCell ref="A6:D6"/>
    <mergeCell ref="A11:D11"/>
    <mergeCell ref="A29:D29"/>
    <mergeCell ref="C9:D9"/>
  </mergeCells>
  <printOptions/>
  <pageMargins left="0.35433070866141736" right="0.43307086614173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tabSelected="1" zoomScalePageLayoutView="0" workbookViewId="0" topLeftCell="A7">
      <pane xSplit="1" ySplit="10" topLeftCell="B17" activePane="bottomRight" state="frozen"/>
      <selection pane="topLeft" activeCell="A7" sqref="A7"/>
      <selection pane="topRight" activeCell="B7" sqref="B7"/>
      <selection pane="bottomLeft" activeCell="A16" sqref="A16"/>
      <selection pane="bottomRight" activeCell="A12" sqref="A12:I12"/>
    </sheetView>
  </sheetViews>
  <sheetFormatPr defaultColWidth="9.00390625" defaultRowHeight="12.75"/>
  <cols>
    <col min="1" max="1" width="41.125" style="0" customWidth="1"/>
    <col min="2" max="2" width="7.375" style="0" customWidth="1"/>
    <col min="3" max="3" width="13.375" style="0" customWidth="1"/>
    <col min="4" max="4" width="8.25390625" style="0" bestFit="1" customWidth="1"/>
    <col min="6" max="6" width="9.00390625" style="0" customWidth="1"/>
    <col min="7" max="7" width="13.75390625" style="0" customWidth="1"/>
    <col min="8" max="8" width="11.875" style="0" customWidth="1"/>
    <col min="9" max="9" width="13.25390625" style="0" customWidth="1"/>
    <col min="10" max="11" width="9.75390625" style="0" bestFit="1" customWidth="1"/>
  </cols>
  <sheetData>
    <row r="1" ht="12.75">
      <c r="I1" s="2"/>
    </row>
    <row r="2" spans="8:9" ht="12.75">
      <c r="H2" s="5"/>
      <c r="I2" s="36"/>
    </row>
    <row r="3" ht="12.75">
      <c r="I3" s="2"/>
    </row>
    <row r="4" ht="12.75">
      <c r="I4" s="2"/>
    </row>
    <row r="5" ht="12.75">
      <c r="I5" s="2"/>
    </row>
    <row r="7" spans="1:9" ht="12.75">
      <c r="A7" s="61"/>
      <c r="B7" s="61"/>
      <c r="C7" s="61"/>
      <c r="D7" s="61"/>
      <c r="E7" s="61"/>
      <c r="F7" s="61"/>
      <c r="G7" s="61"/>
      <c r="H7" s="61"/>
      <c r="I7" s="61"/>
    </row>
    <row r="8" ht="15.75">
      <c r="A8" s="47" t="s">
        <v>150</v>
      </c>
    </row>
    <row r="9" ht="12.75">
      <c r="A9" s="1"/>
    </row>
    <row r="10" spans="1:9" s="8" customFormat="1" ht="24.75" customHeight="1">
      <c r="A10" s="137" t="s">
        <v>160</v>
      </c>
      <c r="B10" s="137"/>
      <c r="C10" s="137"/>
      <c r="D10" s="137"/>
      <c r="E10" s="137"/>
      <c r="F10" s="137"/>
      <c r="G10" s="137"/>
      <c r="H10" s="137"/>
      <c r="I10" s="137"/>
    </row>
    <row r="11" spans="1:4" s="8" customFormat="1" ht="24.75" customHeight="1" hidden="1">
      <c r="A11" s="137"/>
      <c r="B11" s="137"/>
      <c r="C11" s="137"/>
      <c r="D11" s="137"/>
    </row>
    <row r="12" spans="1:9" s="8" customFormat="1" ht="24.75" customHeight="1">
      <c r="A12" s="137" t="s">
        <v>419</v>
      </c>
      <c r="B12" s="137"/>
      <c r="C12" s="137"/>
      <c r="D12" s="137"/>
      <c r="E12" s="137"/>
      <c r="F12" s="137"/>
      <c r="G12" s="137"/>
      <c r="H12" s="137"/>
      <c r="I12" s="137"/>
    </row>
    <row r="13" spans="1:9" s="8" customFormat="1" ht="24.75" customHeight="1">
      <c r="A13" s="59"/>
      <c r="B13" s="59"/>
      <c r="C13" s="59"/>
      <c r="D13" s="59"/>
      <c r="E13" s="59"/>
      <c r="F13" s="59"/>
      <c r="G13" s="59"/>
      <c r="H13" s="59"/>
      <c r="I13" s="59"/>
    </row>
    <row r="14" spans="1:4" s="8" customFormat="1" ht="12.75">
      <c r="A14" s="58" t="s">
        <v>157</v>
      </c>
      <c r="D14" s="13"/>
    </row>
    <row r="15" spans="1:9" ht="12.75">
      <c r="A15" s="143" t="s">
        <v>115</v>
      </c>
      <c r="B15" s="143" t="s">
        <v>1</v>
      </c>
      <c r="C15" s="143" t="s">
        <v>116</v>
      </c>
      <c r="D15" s="143"/>
      <c r="E15" s="143"/>
      <c r="F15" s="143"/>
      <c r="G15" s="143"/>
      <c r="H15" s="143" t="s">
        <v>28</v>
      </c>
      <c r="I15" s="143" t="s">
        <v>117</v>
      </c>
    </row>
    <row r="16" spans="1:9" ht="89.25">
      <c r="A16" s="143"/>
      <c r="B16" s="143"/>
      <c r="C16" s="35" t="s">
        <v>23</v>
      </c>
      <c r="D16" s="35" t="s">
        <v>24</v>
      </c>
      <c r="E16" s="35" t="s">
        <v>25</v>
      </c>
      <c r="F16" s="35" t="s">
        <v>26</v>
      </c>
      <c r="G16" s="35" t="s">
        <v>118</v>
      </c>
      <c r="H16" s="143"/>
      <c r="I16" s="143"/>
    </row>
    <row r="17" spans="1:9" s="27" customFormat="1" ht="12.75">
      <c r="A17" s="25" t="s">
        <v>200</v>
      </c>
      <c r="B17" s="28"/>
      <c r="C17" s="32">
        <v>1000000</v>
      </c>
      <c r="D17" s="32">
        <v>0</v>
      </c>
      <c r="E17" s="32">
        <v>0</v>
      </c>
      <c r="F17" s="32">
        <v>0</v>
      </c>
      <c r="G17" s="32">
        <f>-6675263+623973+1086021</f>
        <v>-4965269</v>
      </c>
      <c r="H17" s="32">
        <v>0</v>
      </c>
      <c r="I17" s="55">
        <f>C17+G17</f>
        <v>-3965269</v>
      </c>
    </row>
    <row r="18" spans="1:9" ht="12.75" hidden="1">
      <c r="A18" s="4" t="s">
        <v>119</v>
      </c>
      <c r="B18" s="23"/>
      <c r="C18" s="33"/>
      <c r="D18" s="33"/>
      <c r="E18" s="33"/>
      <c r="F18" s="33"/>
      <c r="G18" s="33"/>
      <c r="H18" s="33"/>
      <c r="I18" s="33"/>
    </row>
    <row r="19" spans="1:9" s="27" customFormat="1" ht="12.75" hidden="1">
      <c r="A19" s="25" t="s">
        <v>120</v>
      </c>
      <c r="B19" s="26"/>
      <c r="C19" s="55">
        <v>1000000</v>
      </c>
      <c r="D19" s="55">
        <f aca="true" t="shared" si="0" ref="D19:I19">D17+D18</f>
        <v>0</v>
      </c>
      <c r="E19" s="55">
        <f t="shared" si="0"/>
        <v>0</v>
      </c>
      <c r="F19" s="55">
        <f t="shared" si="0"/>
        <v>0</v>
      </c>
      <c r="G19" s="55">
        <f t="shared" si="0"/>
        <v>-4965269</v>
      </c>
      <c r="H19" s="55">
        <f t="shared" si="0"/>
        <v>0</v>
      </c>
      <c r="I19" s="55">
        <f t="shared" si="0"/>
        <v>-3965269</v>
      </c>
    </row>
    <row r="20" spans="1:9" s="27" customFormat="1" ht="25.5" hidden="1">
      <c r="A20" s="25" t="s">
        <v>121</v>
      </c>
      <c r="B20" s="26"/>
      <c r="C20" s="55">
        <f aca="true" t="shared" si="1" ref="C20:H20">C21+C22</f>
        <v>0</v>
      </c>
      <c r="D20" s="55">
        <f t="shared" si="1"/>
        <v>0</v>
      </c>
      <c r="E20" s="55">
        <f t="shared" si="1"/>
        <v>0</v>
      </c>
      <c r="F20" s="55">
        <f t="shared" si="1"/>
        <v>0</v>
      </c>
      <c r="G20" s="55">
        <f>G21</f>
        <v>-143015</v>
      </c>
      <c r="H20" s="55">
        <f t="shared" si="1"/>
        <v>0</v>
      </c>
      <c r="I20" s="55">
        <f>SUM(C20:H20)</f>
        <v>-143015</v>
      </c>
    </row>
    <row r="21" spans="1:9" ht="12.75">
      <c r="A21" s="4" t="s">
        <v>122</v>
      </c>
      <c r="B21" s="3"/>
      <c r="C21" s="33"/>
      <c r="D21" s="33"/>
      <c r="E21" s="33"/>
      <c r="F21" s="33"/>
      <c r="G21" s="33">
        <v>-143015</v>
      </c>
      <c r="H21" s="33"/>
      <c r="I21" s="32">
        <f aca="true" t="shared" si="2" ref="I21:I79">SUM(C21:H21)</f>
        <v>-143015</v>
      </c>
    </row>
    <row r="22" spans="1:9" s="37" customFormat="1" ht="25.5" hidden="1">
      <c r="A22" s="4" t="s">
        <v>123</v>
      </c>
      <c r="B22" s="3"/>
      <c r="C22" s="56">
        <f aca="true" t="shared" si="3" ref="C22:H22">SUM(C24:C32)</f>
        <v>0</v>
      </c>
      <c r="D22" s="56">
        <f t="shared" si="3"/>
        <v>0</v>
      </c>
      <c r="E22" s="56">
        <f t="shared" si="3"/>
        <v>0</v>
      </c>
      <c r="F22" s="56">
        <f t="shared" si="3"/>
        <v>0</v>
      </c>
      <c r="G22" s="56">
        <f t="shared" si="3"/>
        <v>0</v>
      </c>
      <c r="H22" s="56">
        <f t="shared" si="3"/>
        <v>0</v>
      </c>
      <c r="I22" s="56">
        <f t="shared" si="2"/>
        <v>0</v>
      </c>
    </row>
    <row r="23" spans="1:9" ht="12.75" hidden="1">
      <c r="A23" s="4" t="s">
        <v>49</v>
      </c>
      <c r="B23" s="3"/>
      <c r="C23" s="33"/>
      <c r="D23" s="33"/>
      <c r="E23" s="33"/>
      <c r="F23" s="33"/>
      <c r="G23" s="33"/>
      <c r="H23" s="33"/>
      <c r="I23" s="32"/>
    </row>
    <row r="24" spans="1:9" ht="25.5" hidden="1">
      <c r="A24" s="4" t="s">
        <v>124</v>
      </c>
      <c r="B24" s="3"/>
      <c r="C24" s="33"/>
      <c r="D24" s="33"/>
      <c r="E24" s="33"/>
      <c r="F24" s="33"/>
      <c r="G24" s="33"/>
      <c r="H24" s="33"/>
      <c r="I24" s="55">
        <f t="shared" si="2"/>
        <v>0</v>
      </c>
    </row>
    <row r="25" spans="1:9" ht="25.5" hidden="1">
      <c r="A25" s="4" t="s">
        <v>125</v>
      </c>
      <c r="B25" s="3"/>
      <c r="C25" s="33"/>
      <c r="D25" s="33"/>
      <c r="E25" s="33"/>
      <c r="F25" s="33"/>
      <c r="G25" s="33"/>
      <c r="H25" s="33"/>
      <c r="I25" s="55">
        <f t="shared" si="2"/>
        <v>0</v>
      </c>
    </row>
    <row r="26" spans="1:9" ht="38.25" hidden="1">
      <c r="A26" s="4" t="s">
        <v>126</v>
      </c>
      <c r="B26" s="3"/>
      <c r="C26" s="33"/>
      <c r="D26" s="33"/>
      <c r="E26" s="33"/>
      <c r="F26" s="33"/>
      <c r="G26" s="33"/>
      <c r="H26" s="33"/>
      <c r="I26" s="55">
        <f t="shared" si="2"/>
        <v>0</v>
      </c>
    </row>
    <row r="27" spans="1:9" ht="51" hidden="1">
      <c r="A27" s="4" t="s">
        <v>52</v>
      </c>
      <c r="B27" s="3"/>
      <c r="C27" s="33"/>
      <c r="D27" s="33"/>
      <c r="E27" s="33"/>
      <c r="F27" s="33"/>
      <c r="G27" s="33"/>
      <c r="H27" s="33"/>
      <c r="I27" s="55">
        <f t="shared" si="2"/>
        <v>0</v>
      </c>
    </row>
    <row r="28" spans="1:9" ht="25.5" hidden="1">
      <c r="A28" s="4" t="s">
        <v>53</v>
      </c>
      <c r="B28" s="3"/>
      <c r="C28" s="33"/>
      <c r="D28" s="33"/>
      <c r="E28" s="33"/>
      <c r="F28" s="33"/>
      <c r="G28" s="33"/>
      <c r="H28" s="33"/>
      <c r="I28" s="55">
        <f t="shared" si="2"/>
        <v>0</v>
      </c>
    </row>
    <row r="29" spans="1:9" ht="25.5" hidden="1">
      <c r="A29" s="4" t="s">
        <v>54</v>
      </c>
      <c r="B29" s="3"/>
      <c r="C29" s="33"/>
      <c r="D29" s="33"/>
      <c r="E29" s="33"/>
      <c r="F29" s="33"/>
      <c r="G29" s="33"/>
      <c r="H29" s="33"/>
      <c r="I29" s="55">
        <f t="shared" si="2"/>
        <v>0</v>
      </c>
    </row>
    <row r="30" spans="1:9" ht="25.5" hidden="1">
      <c r="A30" s="4" t="s">
        <v>127</v>
      </c>
      <c r="B30" s="3"/>
      <c r="C30" s="33"/>
      <c r="D30" s="33"/>
      <c r="E30" s="33"/>
      <c r="F30" s="33"/>
      <c r="G30" s="33"/>
      <c r="H30" s="33"/>
      <c r="I30" s="55">
        <f t="shared" si="2"/>
        <v>0</v>
      </c>
    </row>
    <row r="31" spans="1:9" ht="25.5" hidden="1">
      <c r="A31" s="4" t="s">
        <v>56</v>
      </c>
      <c r="B31" s="3"/>
      <c r="C31" s="33"/>
      <c r="D31" s="33"/>
      <c r="E31" s="33"/>
      <c r="F31" s="33"/>
      <c r="G31" s="33"/>
      <c r="H31" s="33"/>
      <c r="I31" s="55">
        <f t="shared" si="2"/>
        <v>0</v>
      </c>
    </row>
    <row r="32" spans="1:9" ht="25.5" hidden="1">
      <c r="A32" s="4" t="s">
        <v>57</v>
      </c>
      <c r="B32" s="3"/>
      <c r="C32" s="33"/>
      <c r="D32" s="33"/>
      <c r="E32" s="33"/>
      <c r="F32" s="33"/>
      <c r="G32" s="33"/>
      <c r="H32" s="33"/>
      <c r="I32" s="55">
        <f t="shared" si="2"/>
        <v>0</v>
      </c>
    </row>
    <row r="33" spans="1:9" s="27" customFormat="1" ht="25.5" hidden="1">
      <c r="A33" s="25" t="s">
        <v>128</v>
      </c>
      <c r="B33" s="26"/>
      <c r="C33" s="55">
        <f aca="true" t="shared" si="4" ref="C33:H33">SUM(C40:C47)+C35</f>
        <v>0</v>
      </c>
      <c r="D33" s="55">
        <f t="shared" si="4"/>
        <v>0</v>
      </c>
      <c r="E33" s="55">
        <f t="shared" si="4"/>
        <v>0</v>
      </c>
      <c r="F33" s="55">
        <f t="shared" si="4"/>
        <v>0</v>
      </c>
      <c r="G33" s="55">
        <f t="shared" si="4"/>
        <v>0</v>
      </c>
      <c r="H33" s="55">
        <f t="shared" si="4"/>
        <v>0</v>
      </c>
      <c r="I33" s="55">
        <f t="shared" si="2"/>
        <v>0</v>
      </c>
    </row>
    <row r="34" spans="1:9" ht="12.75" hidden="1">
      <c r="A34" s="4" t="s">
        <v>49</v>
      </c>
      <c r="B34" s="3"/>
      <c r="C34" s="33"/>
      <c r="D34" s="33"/>
      <c r="E34" s="33"/>
      <c r="F34" s="33"/>
      <c r="G34" s="33"/>
      <c r="H34" s="33"/>
      <c r="I34" s="32"/>
    </row>
    <row r="35" spans="1:9" ht="12.75" hidden="1">
      <c r="A35" s="4" t="s">
        <v>129</v>
      </c>
      <c r="B35" s="3"/>
      <c r="C35" s="33"/>
      <c r="D35" s="33"/>
      <c r="E35" s="33"/>
      <c r="F35" s="33"/>
      <c r="G35" s="33"/>
      <c r="H35" s="33"/>
      <c r="I35" s="32"/>
    </row>
    <row r="36" spans="1:9" ht="12.75" hidden="1">
      <c r="A36" s="4" t="s">
        <v>49</v>
      </c>
      <c r="B36" s="3"/>
      <c r="C36" s="33"/>
      <c r="D36" s="33"/>
      <c r="E36" s="33"/>
      <c r="F36" s="33"/>
      <c r="G36" s="33"/>
      <c r="H36" s="33"/>
      <c r="I36" s="32"/>
    </row>
    <row r="37" spans="1:9" ht="12.75" hidden="1">
      <c r="A37" s="4" t="s">
        <v>130</v>
      </c>
      <c r="B37" s="3"/>
      <c r="C37" s="33"/>
      <c r="D37" s="33"/>
      <c r="E37" s="33"/>
      <c r="F37" s="33"/>
      <c r="G37" s="33"/>
      <c r="H37" s="33"/>
      <c r="I37" s="32"/>
    </row>
    <row r="38" spans="1:9" ht="25.5" hidden="1">
      <c r="A38" s="4" t="s">
        <v>131</v>
      </c>
      <c r="B38" s="3"/>
      <c r="C38" s="33"/>
      <c r="D38" s="33"/>
      <c r="E38" s="33"/>
      <c r="F38" s="33"/>
      <c r="G38" s="33"/>
      <c r="H38" s="33"/>
      <c r="I38" s="32"/>
    </row>
    <row r="39" spans="1:9" ht="25.5" hidden="1">
      <c r="A39" s="4" t="s">
        <v>132</v>
      </c>
      <c r="B39" s="3"/>
      <c r="C39" s="33"/>
      <c r="D39" s="33"/>
      <c r="E39" s="33"/>
      <c r="F39" s="33"/>
      <c r="G39" s="33"/>
      <c r="H39" s="33"/>
      <c r="I39" s="32"/>
    </row>
    <row r="40" spans="1:9" ht="12.75" hidden="1">
      <c r="A40" s="4" t="s">
        <v>133</v>
      </c>
      <c r="B40" s="3"/>
      <c r="C40" s="33"/>
      <c r="D40" s="33"/>
      <c r="E40" s="33"/>
      <c r="F40" s="33"/>
      <c r="G40" s="33"/>
      <c r="H40" s="33"/>
      <c r="I40" s="55">
        <f t="shared" si="2"/>
        <v>0</v>
      </c>
    </row>
    <row r="41" spans="1:9" ht="25.5" hidden="1">
      <c r="A41" s="4" t="s">
        <v>134</v>
      </c>
      <c r="B41" s="3"/>
      <c r="C41" s="33"/>
      <c r="D41" s="33"/>
      <c r="E41" s="33"/>
      <c r="F41" s="33"/>
      <c r="G41" s="33"/>
      <c r="H41" s="33"/>
      <c r="I41" s="55">
        <f t="shared" si="2"/>
        <v>0</v>
      </c>
    </row>
    <row r="42" spans="1:9" ht="25.5" hidden="1">
      <c r="A42" s="4" t="s">
        <v>135</v>
      </c>
      <c r="B42" s="3"/>
      <c r="C42" s="33"/>
      <c r="D42" s="33"/>
      <c r="E42" s="33"/>
      <c r="F42" s="33"/>
      <c r="G42" s="33"/>
      <c r="H42" s="33"/>
      <c r="I42" s="32"/>
    </row>
    <row r="43" spans="1:9" ht="25.5" hidden="1">
      <c r="A43" s="4" t="s">
        <v>136</v>
      </c>
      <c r="B43" s="3"/>
      <c r="C43" s="33"/>
      <c r="D43" s="33"/>
      <c r="E43" s="33"/>
      <c r="F43" s="33"/>
      <c r="G43" s="33"/>
      <c r="H43" s="33"/>
      <c r="I43" s="32"/>
    </row>
    <row r="44" spans="1:9" ht="12.75" hidden="1">
      <c r="A44" s="4" t="s">
        <v>137</v>
      </c>
      <c r="B44" s="3"/>
      <c r="C44" s="33"/>
      <c r="D44" s="33"/>
      <c r="E44" s="33"/>
      <c r="F44" s="33"/>
      <c r="G44" s="33"/>
      <c r="H44" s="33"/>
      <c r="I44" s="55">
        <f t="shared" si="2"/>
        <v>0</v>
      </c>
    </row>
    <row r="45" spans="1:9" ht="12.75" hidden="1">
      <c r="A45" s="4" t="s">
        <v>138</v>
      </c>
      <c r="B45" s="3"/>
      <c r="C45" s="33"/>
      <c r="D45" s="33"/>
      <c r="E45" s="33"/>
      <c r="F45" s="33"/>
      <c r="G45" s="33"/>
      <c r="H45" s="33"/>
      <c r="I45" s="32"/>
    </row>
    <row r="46" spans="1:9" ht="12.75" hidden="1">
      <c r="A46" s="4" t="s">
        <v>139</v>
      </c>
      <c r="B46" s="3"/>
      <c r="C46" s="33"/>
      <c r="D46" s="33"/>
      <c r="E46" s="33"/>
      <c r="F46" s="33"/>
      <c r="G46" s="33"/>
      <c r="H46" s="33"/>
      <c r="I46" s="32"/>
    </row>
    <row r="47" spans="1:9" ht="8.25" customHeight="1" hidden="1">
      <c r="A47" s="4" t="s">
        <v>140</v>
      </c>
      <c r="B47" s="3"/>
      <c r="C47" s="33"/>
      <c r="D47" s="33"/>
      <c r="E47" s="33"/>
      <c r="F47" s="33"/>
      <c r="G47" s="33"/>
      <c r="H47" s="33"/>
      <c r="I47" s="32"/>
    </row>
    <row r="48" spans="1:11" s="27" customFormat="1" ht="12.75">
      <c r="A48" s="25" t="s">
        <v>422</v>
      </c>
      <c r="B48" s="26"/>
      <c r="C48" s="55">
        <v>1000000</v>
      </c>
      <c r="D48" s="55">
        <f>D19+D20+D33</f>
        <v>0</v>
      </c>
      <c r="E48" s="55">
        <f>E19+E20+E33</f>
        <v>0</v>
      </c>
      <c r="F48" s="55">
        <f>F19+F20+F33</f>
        <v>0</v>
      </c>
      <c r="G48" s="55">
        <f>G50</f>
        <v>-5108284</v>
      </c>
      <c r="H48" s="55">
        <f>H19+H20+H33</f>
        <v>0</v>
      </c>
      <c r="I48" s="55">
        <f>SUM(C48:H48)</f>
        <v>-4108284</v>
      </c>
      <c r="J48" s="39"/>
      <c r="K48" s="39"/>
    </row>
    <row r="49" spans="1:10" ht="12.75" hidden="1">
      <c r="A49" s="4" t="s">
        <v>119</v>
      </c>
      <c r="B49" s="3"/>
      <c r="C49" s="33"/>
      <c r="D49" s="33"/>
      <c r="E49" s="33"/>
      <c r="F49" s="33"/>
      <c r="G49" s="33"/>
      <c r="H49" s="33"/>
      <c r="I49" s="32">
        <f t="shared" si="2"/>
        <v>0</v>
      </c>
      <c r="J49" s="34"/>
    </row>
    <row r="50" spans="1:10" ht="12.75" hidden="1">
      <c r="A50" s="4" t="s">
        <v>141</v>
      </c>
      <c r="B50" s="3"/>
      <c r="C50" s="56">
        <v>1000000</v>
      </c>
      <c r="D50" s="56">
        <f>D48+D49</f>
        <v>0</v>
      </c>
      <c r="E50" s="56">
        <f>E48+E49</f>
        <v>0</v>
      </c>
      <c r="F50" s="56">
        <f>F48+F49</f>
        <v>0</v>
      </c>
      <c r="G50" s="56">
        <f>G19+G20</f>
        <v>-5108284</v>
      </c>
      <c r="H50" s="56">
        <f>H48+H49</f>
        <v>0</v>
      </c>
      <c r="I50" s="55">
        <f t="shared" si="2"/>
        <v>-4108284</v>
      </c>
      <c r="J50" s="34"/>
    </row>
    <row r="51" spans="1:9" s="27" customFormat="1" ht="25.5" hidden="1">
      <c r="A51" s="25" t="s">
        <v>142</v>
      </c>
      <c r="B51" s="26"/>
      <c r="C51" s="55">
        <f aca="true" t="shared" si="5" ref="C51:H51">C52+C53</f>
        <v>0</v>
      </c>
      <c r="D51" s="55">
        <f t="shared" si="5"/>
        <v>0</v>
      </c>
      <c r="E51" s="55">
        <f t="shared" si="5"/>
        <v>0</v>
      </c>
      <c r="F51" s="55">
        <f t="shared" si="5"/>
        <v>0</v>
      </c>
      <c r="G51" s="55">
        <f>G52</f>
        <v>151364.60103999998</v>
      </c>
      <c r="H51" s="55">
        <f t="shared" si="5"/>
        <v>0</v>
      </c>
      <c r="I51" s="55">
        <f>SUM(C51:H51)</f>
        <v>151364.60103999998</v>
      </c>
    </row>
    <row r="52" spans="1:11" ht="12.75">
      <c r="A52" s="4" t="s">
        <v>148</v>
      </c>
      <c r="B52" s="3"/>
      <c r="C52" s="33"/>
      <c r="D52" s="33"/>
      <c r="E52" s="33"/>
      <c r="F52" s="33"/>
      <c r="G52" s="33">
        <f>ОПиУ!C46</f>
        <v>151364.60103999998</v>
      </c>
      <c r="H52" s="33"/>
      <c r="I52" s="32">
        <f t="shared" si="2"/>
        <v>151364.60103999998</v>
      </c>
      <c r="K52" s="34"/>
    </row>
    <row r="53" spans="1:9" ht="25.5" hidden="1">
      <c r="A53" s="4" t="s">
        <v>143</v>
      </c>
      <c r="B53" s="3"/>
      <c r="C53" s="56">
        <f aca="true" t="shared" si="6" ref="C53:H53">SUM(C55:C63)</f>
        <v>0</v>
      </c>
      <c r="D53" s="56">
        <f t="shared" si="6"/>
        <v>0</v>
      </c>
      <c r="E53" s="56">
        <f t="shared" si="6"/>
        <v>0</v>
      </c>
      <c r="F53" s="56">
        <f t="shared" si="6"/>
        <v>0</v>
      </c>
      <c r="G53" s="56">
        <f t="shared" si="6"/>
        <v>0</v>
      </c>
      <c r="H53" s="56">
        <f t="shared" si="6"/>
        <v>0</v>
      </c>
      <c r="I53" s="55">
        <f t="shared" si="2"/>
        <v>0</v>
      </c>
    </row>
    <row r="54" spans="1:9" ht="12.75" hidden="1">
      <c r="A54" s="4" t="s">
        <v>49</v>
      </c>
      <c r="B54" s="3"/>
      <c r="C54" s="33"/>
      <c r="D54" s="33"/>
      <c r="E54" s="33"/>
      <c r="F54" s="33"/>
      <c r="G54" s="33"/>
      <c r="H54" s="33"/>
      <c r="I54" s="55">
        <f t="shared" si="2"/>
        <v>0</v>
      </c>
    </row>
    <row r="55" spans="1:9" ht="25.5" hidden="1">
      <c r="A55" s="4" t="s">
        <v>124</v>
      </c>
      <c r="B55" s="3"/>
      <c r="C55" s="33"/>
      <c r="D55" s="33"/>
      <c r="E55" s="33"/>
      <c r="F55" s="33"/>
      <c r="G55" s="33"/>
      <c r="H55" s="33"/>
      <c r="I55" s="55">
        <f t="shared" si="2"/>
        <v>0</v>
      </c>
    </row>
    <row r="56" spans="1:9" ht="25.5" hidden="1">
      <c r="A56" s="4" t="s">
        <v>125</v>
      </c>
      <c r="B56" s="3"/>
      <c r="C56" s="33"/>
      <c r="D56" s="33"/>
      <c r="E56" s="33"/>
      <c r="F56" s="33"/>
      <c r="G56" s="33"/>
      <c r="H56" s="33"/>
      <c r="I56" s="55">
        <f t="shared" si="2"/>
        <v>0</v>
      </c>
    </row>
    <row r="57" spans="1:9" ht="38.25" hidden="1">
      <c r="A57" s="4" t="s">
        <v>126</v>
      </c>
      <c r="B57" s="3"/>
      <c r="C57" s="33"/>
      <c r="D57" s="33"/>
      <c r="E57" s="33"/>
      <c r="F57" s="33"/>
      <c r="G57" s="33"/>
      <c r="H57" s="33"/>
      <c r="I57" s="55">
        <f t="shared" si="2"/>
        <v>0</v>
      </c>
    </row>
    <row r="58" spans="1:9" ht="51" hidden="1">
      <c r="A58" s="4" t="s">
        <v>52</v>
      </c>
      <c r="B58" s="3"/>
      <c r="C58" s="33"/>
      <c r="D58" s="33"/>
      <c r="E58" s="33"/>
      <c r="F58" s="33"/>
      <c r="G58" s="33"/>
      <c r="H58" s="33"/>
      <c r="I58" s="55">
        <f t="shared" si="2"/>
        <v>0</v>
      </c>
    </row>
    <row r="59" spans="1:9" ht="25.5" hidden="1">
      <c r="A59" s="4" t="s">
        <v>53</v>
      </c>
      <c r="B59" s="3"/>
      <c r="C59" s="33"/>
      <c r="D59" s="33"/>
      <c r="E59" s="33"/>
      <c r="F59" s="33"/>
      <c r="G59" s="33"/>
      <c r="H59" s="33"/>
      <c r="I59" s="55">
        <f t="shared" si="2"/>
        <v>0</v>
      </c>
    </row>
    <row r="60" spans="1:9" ht="25.5" hidden="1">
      <c r="A60" s="4" t="s">
        <v>144</v>
      </c>
      <c r="B60" s="3"/>
      <c r="C60" s="33"/>
      <c r="D60" s="33"/>
      <c r="E60" s="33"/>
      <c r="F60" s="33"/>
      <c r="G60" s="33"/>
      <c r="H60" s="33"/>
      <c r="I60" s="55">
        <f t="shared" si="2"/>
        <v>0</v>
      </c>
    </row>
    <row r="61" spans="1:9" ht="25.5" hidden="1">
      <c r="A61" s="4" t="s">
        <v>127</v>
      </c>
      <c r="B61" s="3"/>
      <c r="C61" s="33"/>
      <c r="D61" s="33"/>
      <c r="E61" s="33"/>
      <c r="F61" s="33"/>
      <c r="G61" s="33"/>
      <c r="H61" s="33"/>
      <c r="I61" s="55">
        <f t="shared" si="2"/>
        <v>0</v>
      </c>
    </row>
    <row r="62" spans="1:9" ht="25.5" hidden="1">
      <c r="A62" s="4" t="s">
        <v>56</v>
      </c>
      <c r="B62" s="3"/>
      <c r="C62" s="33"/>
      <c r="D62" s="33"/>
      <c r="E62" s="33"/>
      <c r="F62" s="33"/>
      <c r="G62" s="33"/>
      <c r="H62" s="33"/>
      <c r="I62" s="55">
        <f t="shared" si="2"/>
        <v>0</v>
      </c>
    </row>
    <row r="63" spans="1:9" ht="25.5" hidden="1">
      <c r="A63" s="4" t="s">
        <v>57</v>
      </c>
      <c r="B63" s="3"/>
      <c r="C63" s="33"/>
      <c r="D63" s="33"/>
      <c r="E63" s="33"/>
      <c r="F63" s="33"/>
      <c r="G63" s="33"/>
      <c r="H63" s="33"/>
      <c r="I63" s="55">
        <f t="shared" si="2"/>
        <v>0</v>
      </c>
    </row>
    <row r="64" spans="1:9" s="27" customFormat="1" ht="25.5" hidden="1">
      <c r="A64" s="25" t="s">
        <v>145</v>
      </c>
      <c r="B64" s="26"/>
      <c r="C64" s="55">
        <f aca="true" t="shared" si="7" ref="C64:H64">SUM(C71:C78)+C66</f>
        <v>0</v>
      </c>
      <c r="D64" s="55">
        <f t="shared" si="7"/>
        <v>0</v>
      </c>
      <c r="E64" s="55">
        <f t="shared" si="7"/>
        <v>0</v>
      </c>
      <c r="F64" s="55">
        <f t="shared" si="7"/>
        <v>0</v>
      </c>
      <c r="G64" s="55">
        <f t="shared" si="7"/>
        <v>0</v>
      </c>
      <c r="H64" s="55">
        <f t="shared" si="7"/>
        <v>0</v>
      </c>
      <c r="I64" s="55">
        <f>SUM(C64:H64)</f>
        <v>0</v>
      </c>
    </row>
    <row r="65" spans="1:9" ht="12.75" hidden="1">
      <c r="A65" s="4" t="s">
        <v>49</v>
      </c>
      <c r="B65" s="3"/>
      <c r="C65" s="33"/>
      <c r="D65" s="33"/>
      <c r="E65" s="33"/>
      <c r="F65" s="33"/>
      <c r="G65" s="33"/>
      <c r="H65" s="33"/>
      <c r="I65" s="55">
        <f t="shared" si="2"/>
        <v>0</v>
      </c>
    </row>
    <row r="66" spans="1:9" ht="12.75" hidden="1">
      <c r="A66" s="4" t="s">
        <v>146</v>
      </c>
      <c r="B66" s="3"/>
      <c r="C66" s="33"/>
      <c r="D66" s="33"/>
      <c r="E66" s="33"/>
      <c r="F66" s="33"/>
      <c r="G66" s="33"/>
      <c r="H66" s="33"/>
      <c r="I66" s="55">
        <f t="shared" si="2"/>
        <v>0</v>
      </c>
    </row>
    <row r="67" spans="1:9" ht="12.75" hidden="1">
      <c r="A67" s="4" t="s">
        <v>49</v>
      </c>
      <c r="B67" s="3"/>
      <c r="C67" s="33"/>
      <c r="D67" s="33"/>
      <c r="E67" s="33"/>
      <c r="F67" s="33"/>
      <c r="G67" s="33"/>
      <c r="H67" s="33"/>
      <c r="I67" s="55">
        <f t="shared" si="2"/>
        <v>0</v>
      </c>
    </row>
    <row r="68" spans="1:9" ht="12.75" hidden="1">
      <c r="A68" s="4" t="s">
        <v>130</v>
      </c>
      <c r="B68" s="3"/>
      <c r="C68" s="33"/>
      <c r="D68" s="33"/>
      <c r="E68" s="33"/>
      <c r="F68" s="33"/>
      <c r="G68" s="33"/>
      <c r="H68" s="33"/>
      <c r="I68" s="55">
        <f t="shared" si="2"/>
        <v>0</v>
      </c>
    </row>
    <row r="69" spans="1:9" ht="25.5" hidden="1">
      <c r="A69" s="4" t="s">
        <v>131</v>
      </c>
      <c r="B69" s="3"/>
      <c r="C69" s="33"/>
      <c r="D69" s="33"/>
      <c r="E69" s="33"/>
      <c r="F69" s="33"/>
      <c r="G69" s="33"/>
      <c r="H69" s="33"/>
      <c r="I69" s="55">
        <f t="shared" si="2"/>
        <v>0</v>
      </c>
    </row>
    <row r="70" spans="1:9" ht="25.5" hidden="1">
      <c r="A70" s="4" t="s">
        <v>132</v>
      </c>
      <c r="B70" s="3"/>
      <c r="C70" s="33"/>
      <c r="D70" s="33"/>
      <c r="E70" s="33"/>
      <c r="F70" s="33"/>
      <c r="G70" s="33"/>
      <c r="H70" s="33"/>
      <c r="I70" s="55">
        <f t="shared" si="2"/>
        <v>0</v>
      </c>
    </row>
    <row r="71" spans="1:9" ht="12.75" hidden="1">
      <c r="A71" s="4" t="s">
        <v>133</v>
      </c>
      <c r="B71" s="3"/>
      <c r="C71" s="33"/>
      <c r="D71" s="33"/>
      <c r="E71" s="33"/>
      <c r="F71" s="33"/>
      <c r="G71" s="33"/>
      <c r="H71" s="33"/>
      <c r="I71" s="55">
        <f t="shared" si="2"/>
        <v>0</v>
      </c>
    </row>
    <row r="72" spans="1:9" ht="25.5" hidden="1">
      <c r="A72" s="4" t="s">
        <v>134</v>
      </c>
      <c r="B72" s="3"/>
      <c r="C72" s="33"/>
      <c r="D72" s="33"/>
      <c r="E72" s="33"/>
      <c r="F72" s="33"/>
      <c r="G72" s="33"/>
      <c r="H72" s="33"/>
      <c r="I72" s="55">
        <f t="shared" si="2"/>
        <v>0</v>
      </c>
    </row>
    <row r="73" spans="1:9" ht="25.5" hidden="1">
      <c r="A73" s="4" t="s">
        <v>147</v>
      </c>
      <c r="B73" s="3"/>
      <c r="C73" s="33"/>
      <c r="D73" s="33"/>
      <c r="E73" s="33"/>
      <c r="F73" s="33"/>
      <c r="G73" s="33"/>
      <c r="H73" s="33"/>
      <c r="I73" s="55">
        <f t="shared" si="2"/>
        <v>0</v>
      </c>
    </row>
    <row r="74" spans="1:9" ht="25.5" hidden="1">
      <c r="A74" s="4" t="s">
        <v>136</v>
      </c>
      <c r="B74" s="3"/>
      <c r="C74" s="33"/>
      <c r="D74" s="33"/>
      <c r="E74" s="33"/>
      <c r="F74" s="33"/>
      <c r="G74" s="33"/>
      <c r="H74" s="33"/>
      <c r="I74" s="55">
        <f t="shared" si="2"/>
        <v>0</v>
      </c>
    </row>
    <row r="75" spans="1:9" ht="12.75" hidden="1">
      <c r="A75" s="4" t="s">
        <v>137</v>
      </c>
      <c r="B75" s="3"/>
      <c r="C75" s="33"/>
      <c r="D75" s="33"/>
      <c r="E75" s="33"/>
      <c r="F75" s="33"/>
      <c r="G75" s="33"/>
      <c r="H75" s="33"/>
      <c r="I75" s="55">
        <f t="shared" si="2"/>
        <v>0</v>
      </c>
    </row>
    <row r="76" spans="1:9" ht="12.75" hidden="1">
      <c r="A76" s="4" t="s">
        <v>138</v>
      </c>
      <c r="B76" s="3"/>
      <c r="C76" s="33"/>
      <c r="D76" s="33"/>
      <c r="E76" s="33"/>
      <c r="F76" s="33"/>
      <c r="G76" s="33"/>
      <c r="H76" s="33"/>
      <c r="I76" s="55">
        <f t="shared" si="2"/>
        <v>0</v>
      </c>
    </row>
    <row r="77" spans="1:9" ht="12.75" hidden="1">
      <c r="A77" s="4" t="s">
        <v>139</v>
      </c>
      <c r="B77" s="3"/>
      <c r="C77" s="33"/>
      <c r="D77" s="33"/>
      <c r="E77" s="33"/>
      <c r="F77" s="33"/>
      <c r="G77" s="33"/>
      <c r="H77" s="33"/>
      <c r="I77" s="55">
        <f t="shared" si="2"/>
        <v>0</v>
      </c>
    </row>
    <row r="78" spans="1:9" ht="25.5" hidden="1">
      <c r="A78" s="4" t="s">
        <v>140</v>
      </c>
      <c r="B78" s="3"/>
      <c r="C78" s="33"/>
      <c r="D78" s="33"/>
      <c r="E78" s="33"/>
      <c r="F78" s="33"/>
      <c r="G78" s="33"/>
      <c r="H78" s="33"/>
      <c r="I78" s="55">
        <f t="shared" si="2"/>
        <v>0</v>
      </c>
    </row>
    <row r="79" spans="1:9" s="27" customFormat="1" ht="12.75">
      <c r="A79" s="25" t="s">
        <v>423</v>
      </c>
      <c r="B79" s="26"/>
      <c r="C79" s="32">
        <f aca="true" t="shared" si="8" ref="C79:H79">C50+C51+C64</f>
        <v>1000000</v>
      </c>
      <c r="D79" s="32">
        <f t="shared" si="8"/>
        <v>0</v>
      </c>
      <c r="E79" s="32">
        <f t="shared" si="8"/>
        <v>0</v>
      </c>
      <c r="F79" s="32">
        <f t="shared" si="8"/>
        <v>0</v>
      </c>
      <c r="G79" s="32">
        <f>G50+G51+G64</f>
        <v>-4956919.39896</v>
      </c>
      <c r="H79" s="32">
        <f t="shared" si="8"/>
        <v>0</v>
      </c>
      <c r="I79" s="55">
        <f t="shared" si="2"/>
        <v>-3956919.39896</v>
      </c>
    </row>
    <row r="80" spans="1:9" ht="12.75">
      <c r="A80" s="30"/>
      <c r="B80" s="31"/>
      <c r="C80" s="31"/>
      <c r="D80" s="31"/>
      <c r="E80" s="31"/>
      <c r="F80" s="31"/>
      <c r="G80" s="31"/>
      <c r="H80" s="31"/>
      <c r="I80" s="31"/>
    </row>
    <row r="81" spans="1:9" ht="12.75">
      <c r="A81" s="30"/>
      <c r="B81" s="31"/>
      <c r="C81" s="31"/>
      <c r="D81" s="31"/>
      <c r="E81" s="31"/>
      <c r="F81" s="31"/>
      <c r="G81" s="57"/>
      <c r="H81" s="31"/>
      <c r="I81" s="57"/>
    </row>
    <row r="82" spans="1:9" ht="12.75">
      <c r="A82" s="1"/>
      <c r="B82" s="31"/>
      <c r="C82" s="31"/>
      <c r="D82" s="31"/>
      <c r="E82" s="31"/>
      <c r="F82" s="31"/>
      <c r="G82" s="31"/>
      <c r="H82" s="31"/>
      <c r="I82" s="57"/>
    </row>
    <row r="83" spans="1:9" s="8" customFormat="1" ht="12">
      <c r="A83" s="12" t="s">
        <v>155</v>
      </c>
      <c r="I83" s="29"/>
    </row>
    <row r="84" spans="1:9" s="8" customFormat="1" ht="12">
      <c r="A84" s="11" t="s">
        <v>29</v>
      </c>
      <c r="G84" s="29"/>
      <c r="I84" s="29"/>
    </row>
    <row r="85" spans="1:7" s="8" customFormat="1" ht="22.5" customHeight="1">
      <c r="A85" s="12" t="s">
        <v>154</v>
      </c>
      <c r="G85" s="29"/>
    </row>
    <row r="86" s="8" customFormat="1" ht="12">
      <c r="A86" s="11" t="s">
        <v>30</v>
      </c>
    </row>
    <row r="87" spans="1:7" s="8" customFormat="1" ht="12">
      <c r="A87" s="11"/>
      <c r="G87" s="29"/>
    </row>
    <row r="88" s="8" customFormat="1" ht="12">
      <c r="A88" s="11" t="s">
        <v>31</v>
      </c>
    </row>
    <row r="89" spans="1:9" ht="12.75">
      <c r="A89" s="31"/>
      <c r="B89" s="31"/>
      <c r="C89" s="31"/>
      <c r="D89" s="31"/>
      <c r="E89" s="31"/>
      <c r="F89" s="31"/>
      <c r="G89" s="31"/>
      <c r="H89" s="31"/>
      <c r="I89" s="31"/>
    </row>
  </sheetData>
  <sheetProtection/>
  <mergeCells count="8">
    <mergeCell ref="A10:I10"/>
    <mergeCell ref="A12:I12"/>
    <mergeCell ref="I15:I16"/>
    <mergeCell ref="A15:A16"/>
    <mergeCell ref="B15:B16"/>
    <mergeCell ref="C15:G15"/>
    <mergeCell ref="H15:H16"/>
    <mergeCell ref="A11:D11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C75"/>
  <sheetViews>
    <sheetView zoomScalePageLayoutView="0" workbookViewId="0" topLeftCell="A43">
      <selection activeCell="C59" sqref="C59:C68"/>
    </sheetView>
  </sheetViews>
  <sheetFormatPr defaultColWidth="9.00390625" defaultRowHeight="12.75"/>
  <cols>
    <col min="1" max="1" width="37.875" style="0" customWidth="1"/>
    <col min="2" max="2" width="20.875" style="0" customWidth="1"/>
    <col min="3" max="3" width="20.75390625" style="0" customWidth="1"/>
  </cols>
  <sheetData>
    <row r="4" spans="1:2" ht="12.75">
      <c r="A4" s="147" t="s">
        <v>222</v>
      </c>
      <c r="B4" s="148">
        <v>669642.87</v>
      </c>
    </row>
    <row r="5" spans="1:2" ht="24">
      <c r="A5" s="147" t="s">
        <v>239</v>
      </c>
      <c r="B5" s="149">
        <v>562500</v>
      </c>
    </row>
    <row r="6" spans="1:2" ht="12.75">
      <c r="A6" s="147" t="s">
        <v>223</v>
      </c>
      <c r="B6" s="148">
        <v>27193136.82</v>
      </c>
    </row>
    <row r="7" spans="1:2" ht="12.75">
      <c r="A7" s="147" t="s">
        <v>224</v>
      </c>
      <c r="B7" s="149">
        <v>1021888.4</v>
      </c>
    </row>
    <row r="8" spans="1:2" ht="12.75">
      <c r="A8" s="147" t="s">
        <v>218</v>
      </c>
      <c r="B8" s="148">
        <v>86464.29</v>
      </c>
    </row>
    <row r="9" spans="1:2" ht="24">
      <c r="A9" s="147" t="s">
        <v>227</v>
      </c>
      <c r="B9" s="148">
        <v>4284870.54</v>
      </c>
    </row>
    <row r="10" spans="1:2" ht="24">
      <c r="A10" s="147" t="s">
        <v>229</v>
      </c>
      <c r="B10" s="148">
        <v>8373214.29</v>
      </c>
    </row>
    <row r="11" spans="1:2" ht="12.75">
      <c r="A11" s="147" t="s">
        <v>208</v>
      </c>
      <c r="B11" s="148">
        <v>9779105.54</v>
      </c>
    </row>
    <row r="12" spans="1:2" ht="24">
      <c r="A12" s="147" t="s">
        <v>230</v>
      </c>
      <c r="B12" s="148">
        <v>318533.87</v>
      </c>
    </row>
    <row r="13" spans="1:2" ht="12.75">
      <c r="A13" s="147" t="s">
        <v>232</v>
      </c>
      <c r="B13" s="148">
        <v>30689372</v>
      </c>
    </row>
    <row r="14" spans="1:2" ht="12.75">
      <c r="A14" s="147" t="s">
        <v>220</v>
      </c>
      <c r="B14" s="148">
        <v>43188219.66</v>
      </c>
    </row>
    <row r="15" spans="1:2" ht="12.75">
      <c r="A15" s="147" t="s">
        <v>203</v>
      </c>
      <c r="B15" s="148">
        <v>253008.83</v>
      </c>
    </row>
    <row r="16" spans="1:2" ht="12.75">
      <c r="A16" s="147" t="s">
        <v>221</v>
      </c>
      <c r="B16" s="148">
        <v>166000</v>
      </c>
    </row>
    <row r="17" spans="1:2" ht="12.75">
      <c r="A17" s="147" t="s">
        <v>217</v>
      </c>
      <c r="B17" s="149">
        <v>7900722.39</v>
      </c>
    </row>
    <row r="18" spans="1:2" ht="12.75">
      <c r="A18" s="147" t="s">
        <v>225</v>
      </c>
      <c r="B18" s="148">
        <v>3059010.81</v>
      </c>
    </row>
    <row r="19" spans="1:2" ht="36">
      <c r="A19" s="147" t="s">
        <v>424</v>
      </c>
      <c r="B19" s="148">
        <v>1104149.78</v>
      </c>
    </row>
    <row r="20" spans="1:2" ht="12.75">
      <c r="A20" s="147" t="s">
        <v>226</v>
      </c>
      <c r="B20" s="148">
        <v>50000</v>
      </c>
    </row>
    <row r="21" spans="1:2" ht="24">
      <c r="A21" s="147" t="s">
        <v>228</v>
      </c>
      <c r="B21" s="148">
        <v>22500</v>
      </c>
    </row>
    <row r="22" ht="12.75">
      <c r="B22" s="111">
        <f>SUM(B4:B21)</f>
        <v>138722340.09</v>
      </c>
    </row>
    <row r="23" ht="12.75">
      <c r="B23" s="150">
        <v>91371300</v>
      </c>
    </row>
    <row r="24" ht="12.75">
      <c r="B24" s="111">
        <f>B22-B23</f>
        <v>47351040.09</v>
      </c>
    </row>
    <row r="27" spans="1:2" ht="12.75">
      <c r="A27" s="147" t="s">
        <v>220</v>
      </c>
      <c r="B27" s="148">
        <v>1546760.12</v>
      </c>
    </row>
    <row r="28" spans="1:2" ht="12.75">
      <c r="A28" s="147" t="s">
        <v>234</v>
      </c>
      <c r="B28" s="148">
        <v>101775</v>
      </c>
    </row>
    <row r="29" spans="1:2" ht="12.75">
      <c r="A29" s="147" t="s">
        <v>411</v>
      </c>
      <c r="B29" s="148">
        <v>635114.39</v>
      </c>
    </row>
    <row r="30" spans="1:2" ht="24">
      <c r="A30" s="147" t="s">
        <v>235</v>
      </c>
      <c r="B30" s="148">
        <v>95477</v>
      </c>
    </row>
    <row r="31" spans="1:2" ht="12.75">
      <c r="A31" s="147" t="s">
        <v>214</v>
      </c>
      <c r="B31" s="148">
        <v>4978842</v>
      </c>
    </row>
    <row r="32" spans="1:2" ht="24">
      <c r="A32" s="147" t="s">
        <v>236</v>
      </c>
      <c r="B32" s="148">
        <v>720807</v>
      </c>
    </row>
    <row r="33" spans="1:2" ht="12.75">
      <c r="A33" s="147" t="s">
        <v>237</v>
      </c>
      <c r="B33" s="148">
        <v>6556894</v>
      </c>
    </row>
    <row r="34" spans="1:2" ht="12.75">
      <c r="A34" s="147" t="s">
        <v>238</v>
      </c>
      <c r="B34" s="148">
        <v>420747</v>
      </c>
    </row>
    <row r="35" spans="1:2" ht="24">
      <c r="A35" s="147" t="s">
        <v>239</v>
      </c>
      <c r="B35" s="148">
        <v>3583530</v>
      </c>
    </row>
    <row r="36" spans="1:2" ht="12.75">
      <c r="A36" s="147" t="s">
        <v>240</v>
      </c>
      <c r="B36" s="148">
        <v>86250</v>
      </c>
    </row>
    <row r="37" spans="1:2" ht="12.75">
      <c r="A37" s="147" t="s">
        <v>217</v>
      </c>
      <c r="B37" s="148">
        <v>302108.83</v>
      </c>
    </row>
    <row r="38" spans="1:2" ht="12.75">
      <c r="A38" s="147" t="s">
        <v>425</v>
      </c>
      <c r="B38" s="148">
        <v>2210778</v>
      </c>
    </row>
    <row r="39" spans="1:2" ht="12.75">
      <c r="A39" s="147" t="s">
        <v>216</v>
      </c>
      <c r="B39" s="148">
        <v>19600</v>
      </c>
    </row>
    <row r="40" spans="1:2" ht="12.75">
      <c r="A40" s="147" t="s">
        <v>242</v>
      </c>
      <c r="B40" s="148">
        <v>152230</v>
      </c>
    </row>
    <row r="41" spans="1:2" ht="12.75">
      <c r="A41" s="147" t="s">
        <v>412</v>
      </c>
      <c r="B41" s="148">
        <v>530000</v>
      </c>
    </row>
    <row r="42" spans="1:2" ht="12.75">
      <c r="A42" s="147" t="s">
        <v>374</v>
      </c>
      <c r="B42" s="148">
        <v>7587.43</v>
      </c>
    </row>
    <row r="43" spans="1:2" ht="12.75">
      <c r="A43" s="147" t="s">
        <v>426</v>
      </c>
      <c r="B43" s="148">
        <v>259522.8</v>
      </c>
    </row>
    <row r="44" spans="1:2" ht="24">
      <c r="A44" s="147" t="s">
        <v>427</v>
      </c>
      <c r="B44" s="148">
        <v>16250</v>
      </c>
    </row>
    <row r="45" spans="1:2" ht="12.75">
      <c r="A45" s="147" t="s">
        <v>225</v>
      </c>
      <c r="B45" s="148">
        <v>52815.11</v>
      </c>
    </row>
    <row r="46" spans="1:2" ht="12.75">
      <c r="A46" s="147" t="s">
        <v>243</v>
      </c>
      <c r="B46" s="148">
        <v>161318</v>
      </c>
    </row>
    <row r="47" spans="1:2" ht="12.75">
      <c r="A47" s="147" t="s">
        <v>244</v>
      </c>
      <c r="B47" s="148">
        <v>262897</v>
      </c>
    </row>
    <row r="48" spans="1:2" ht="24">
      <c r="A48" s="147" t="s">
        <v>428</v>
      </c>
      <c r="B48" s="148">
        <v>427590.19</v>
      </c>
    </row>
    <row r="49" spans="1:2" ht="12.75">
      <c r="A49" s="147" t="s">
        <v>218</v>
      </c>
      <c r="B49" s="148">
        <v>31017.87</v>
      </c>
    </row>
    <row r="50" spans="1:2" ht="36">
      <c r="A50" s="147" t="s">
        <v>413</v>
      </c>
      <c r="B50" s="148">
        <v>493642.83</v>
      </c>
    </row>
    <row r="51" spans="1:2" ht="12.75">
      <c r="A51" s="147" t="s">
        <v>429</v>
      </c>
      <c r="B51" s="148">
        <v>4699</v>
      </c>
    </row>
    <row r="52" spans="1:2" ht="12.75">
      <c r="A52" s="147" t="s">
        <v>245</v>
      </c>
      <c r="B52" s="148">
        <v>41575.94</v>
      </c>
    </row>
    <row r="53" spans="1:2" ht="24">
      <c r="A53" s="147" t="s">
        <v>246</v>
      </c>
      <c r="B53" s="148">
        <v>817312.67</v>
      </c>
    </row>
    <row r="54" spans="1:2" ht="12.75">
      <c r="A54" s="147" t="s">
        <v>247</v>
      </c>
      <c r="B54" s="148">
        <v>18931.43</v>
      </c>
    </row>
    <row r="55" ht="12.75">
      <c r="B55" s="111">
        <f>SUM(B27:B54)</f>
        <v>24536073.61</v>
      </c>
    </row>
    <row r="58" ht="13.5" thickBot="1"/>
    <row r="59" spans="1:3" ht="16.5" thickBot="1">
      <c r="A59" s="62" t="s">
        <v>212</v>
      </c>
      <c r="B59" s="111">
        <f>B47+B46+B38+B32+B33</f>
        <v>9912694</v>
      </c>
      <c r="C59" s="34">
        <f>B59/1000</f>
        <v>9912.694</v>
      </c>
    </row>
    <row r="60" spans="1:3" ht="16.5" thickBot="1">
      <c r="A60" s="63" t="s">
        <v>201</v>
      </c>
      <c r="B60" s="111">
        <f>B27</f>
        <v>1546760.12</v>
      </c>
      <c r="C60" s="34">
        <f aca="true" t="shared" si="0" ref="C60:C68">B60/1000</f>
        <v>1546.7601200000001</v>
      </c>
    </row>
    <row r="61" spans="1:3" ht="16.5" thickBot="1">
      <c r="A61" s="63" t="s">
        <v>213</v>
      </c>
      <c r="B61" s="111">
        <f>B45</f>
        <v>52815.11</v>
      </c>
      <c r="C61" s="34">
        <f t="shared" si="0"/>
        <v>52.81511</v>
      </c>
    </row>
    <row r="62" spans="1:3" ht="16.5" thickBot="1">
      <c r="A62" s="63" t="s">
        <v>214</v>
      </c>
      <c r="B62" s="111">
        <f>B31+B30</f>
        <v>5074319</v>
      </c>
      <c r="C62" s="34">
        <f t="shared" si="0"/>
        <v>5074.319</v>
      </c>
    </row>
    <row r="63" spans="1:3" ht="16.5" thickBot="1">
      <c r="A63" s="63" t="s">
        <v>215</v>
      </c>
      <c r="B63" s="111">
        <f>B52</f>
        <v>41575.94</v>
      </c>
      <c r="C63" s="34">
        <f t="shared" si="0"/>
        <v>41.57594</v>
      </c>
    </row>
    <row r="64" spans="1:3" ht="16.5" thickBot="1">
      <c r="A64" s="106" t="s">
        <v>430</v>
      </c>
      <c r="C64" s="34">
        <f t="shared" si="0"/>
        <v>0</v>
      </c>
    </row>
    <row r="65" spans="1:3" ht="16.5" thickBot="1">
      <c r="A65" s="106" t="s">
        <v>216</v>
      </c>
      <c r="B65" s="111">
        <f>B39</f>
        <v>19600</v>
      </c>
      <c r="C65" s="34">
        <f t="shared" si="0"/>
        <v>19.6</v>
      </c>
    </row>
    <row r="66" spans="1:3" ht="16.5" thickBot="1">
      <c r="A66" s="106" t="s">
        <v>217</v>
      </c>
      <c r="B66" s="111">
        <f>B37</f>
        <v>302108.83</v>
      </c>
      <c r="C66" s="34">
        <f t="shared" si="0"/>
        <v>302.10883</v>
      </c>
    </row>
    <row r="67" spans="1:3" ht="16.5" thickBot="1">
      <c r="A67" s="106" t="s">
        <v>211</v>
      </c>
      <c r="B67">
        <v>1222589</v>
      </c>
      <c r="C67" s="34">
        <f t="shared" si="0"/>
        <v>1222.589</v>
      </c>
    </row>
    <row r="68" spans="1:3" ht="16.5" thickBot="1">
      <c r="A68" s="106" t="s">
        <v>218</v>
      </c>
      <c r="B68" s="111">
        <f>B53+B49+B50+B51+B43+B44+B35+B34+B29+B28</f>
        <v>6363611.56</v>
      </c>
      <c r="C68" s="34">
        <f>B68/1000-2</f>
        <v>6361.611559999999</v>
      </c>
    </row>
    <row r="69" ht="12.75">
      <c r="B69" s="111">
        <f>SUM(B59:B68)</f>
        <v>24536073.56</v>
      </c>
    </row>
    <row r="75" ht="12.75">
      <c r="B75" s="111">
        <f>B69-B55</f>
        <v>-0.05000000074505806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:F19"/>
    </sheetView>
  </sheetViews>
  <sheetFormatPr defaultColWidth="40.125" defaultRowHeight="12.75"/>
  <cols>
    <col min="1" max="1" width="40.125" style="0" customWidth="1"/>
    <col min="2" max="6" width="17.00390625" style="0" customWidth="1"/>
  </cols>
  <sheetData>
    <row r="1" spans="1:6" ht="29.25" thickBot="1">
      <c r="A1" s="75"/>
      <c r="B1" s="76" t="s">
        <v>256</v>
      </c>
      <c r="C1" s="76" t="s">
        <v>257</v>
      </c>
      <c r="D1" s="77" t="s">
        <v>258</v>
      </c>
      <c r="E1" s="77" t="s">
        <v>211</v>
      </c>
      <c r="F1" s="77" t="s">
        <v>248</v>
      </c>
    </row>
    <row r="2" spans="1:6" ht="14.25" hidden="1">
      <c r="A2" s="75" t="s">
        <v>249</v>
      </c>
      <c r="B2" s="72">
        <v>70000</v>
      </c>
      <c r="C2" s="72">
        <v>173528</v>
      </c>
      <c r="D2" s="72">
        <v>4395</v>
      </c>
      <c r="E2" s="72">
        <v>23099</v>
      </c>
      <c r="F2" s="72">
        <v>271022</v>
      </c>
    </row>
    <row r="3" spans="1:6" ht="15" hidden="1">
      <c r="A3" s="78" t="s">
        <v>259</v>
      </c>
      <c r="B3" s="79" t="s">
        <v>251</v>
      </c>
      <c r="C3" s="79">
        <v>947</v>
      </c>
      <c r="D3" s="79">
        <v>266</v>
      </c>
      <c r="E3" s="79">
        <v>677</v>
      </c>
      <c r="F3" s="80">
        <v>1890</v>
      </c>
    </row>
    <row r="4" spans="1:6" ht="15.75" hidden="1" thickBot="1">
      <c r="A4" s="78" t="s">
        <v>250</v>
      </c>
      <c r="B4" s="81" t="s">
        <v>251</v>
      </c>
      <c r="C4" s="81">
        <v>-71</v>
      </c>
      <c r="D4" s="81">
        <v>-495</v>
      </c>
      <c r="E4" s="81">
        <v>-612</v>
      </c>
      <c r="F4" s="81" t="s">
        <v>260</v>
      </c>
    </row>
    <row r="5" spans="1:6" ht="15" thickBot="1">
      <c r="A5" s="75" t="s">
        <v>252</v>
      </c>
      <c r="B5" s="82">
        <v>70000</v>
      </c>
      <c r="C5" s="82">
        <v>178021</v>
      </c>
      <c r="D5" s="82">
        <v>4820</v>
      </c>
      <c r="E5" s="82">
        <v>23757</v>
      </c>
      <c r="F5" s="82">
        <v>276598</v>
      </c>
    </row>
    <row r="6" spans="1:6" ht="15">
      <c r="A6" s="78" t="s">
        <v>259</v>
      </c>
      <c r="B6" s="79" t="s">
        <v>251</v>
      </c>
      <c r="C6" s="79" t="s">
        <v>251</v>
      </c>
      <c r="D6" s="79">
        <v>34</v>
      </c>
      <c r="E6" s="79">
        <v>698</v>
      </c>
      <c r="F6" s="80">
        <v>732</v>
      </c>
    </row>
    <row r="7" spans="1:6" ht="15.75" thickBot="1">
      <c r="A7" s="78" t="s">
        <v>250</v>
      </c>
      <c r="B7" s="81" t="s">
        <v>251</v>
      </c>
      <c r="C7" s="81" t="s">
        <v>251</v>
      </c>
      <c r="D7" s="81" t="s">
        <v>251</v>
      </c>
      <c r="E7" s="81">
        <v>-18</v>
      </c>
      <c r="F7" s="81">
        <v>-18</v>
      </c>
    </row>
    <row r="8" spans="1:6" ht="15" thickBot="1">
      <c r="A8" s="75" t="s">
        <v>264</v>
      </c>
      <c r="B8" s="82">
        <v>70000</v>
      </c>
      <c r="C8" s="82">
        <v>178021</v>
      </c>
      <c r="D8" s="82">
        <v>4854</v>
      </c>
      <c r="E8" s="82">
        <v>24437</v>
      </c>
      <c r="F8" s="82">
        <v>277312</v>
      </c>
    </row>
    <row r="9" spans="1:6" ht="28.5">
      <c r="A9" s="75" t="s">
        <v>255</v>
      </c>
      <c r="B9" s="74" t="s">
        <v>251</v>
      </c>
      <c r="C9" s="72">
        <v>164414</v>
      </c>
      <c r="D9" s="72">
        <v>3495</v>
      </c>
      <c r="E9" s="72">
        <v>13420</v>
      </c>
      <c r="F9" s="72">
        <v>181329</v>
      </c>
    </row>
    <row r="10" spans="1:6" ht="15">
      <c r="A10" s="78" t="s">
        <v>253</v>
      </c>
      <c r="B10" s="79" t="s">
        <v>251</v>
      </c>
      <c r="C10" s="80">
        <v>2450</v>
      </c>
      <c r="D10" s="79">
        <v>490</v>
      </c>
      <c r="E10" s="80">
        <v>2699</v>
      </c>
      <c r="F10" s="80">
        <v>5639</v>
      </c>
    </row>
    <row r="11" spans="1:6" ht="30.75" thickBot="1">
      <c r="A11" s="78" t="s">
        <v>254</v>
      </c>
      <c r="B11" s="81" t="s">
        <v>251</v>
      </c>
      <c r="C11" s="81" t="s">
        <v>251</v>
      </c>
      <c r="D11" s="81" t="s">
        <v>251</v>
      </c>
      <c r="E11" s="81">
        <v>-6</v>
      </c>
      <c r="F11" s="81">
        <v>-6</v>
      </c>
    </row>
    <row r="12" spans="1:6" ht="29.25" thickBot="1">
      <c r="A12" s="75" t="s">
        <v>255</v>
      </c>
      <c r="B12" s="73" t="s">
        <v>251</v>
      </c>
      <c r="C12" s="82">
        <v>166864</v>
      </c>
      <c r="D12" s="82">
        <v>3985</v>
      </c>
      <c r="E12" s="82">
        <v>16113</v>
      </c>
      <c r="F12" s="82">
        <v>186962</v>
      </c>
    </row>
    <row r="13" spans="1:6" ht="15">
      <c r="A13" s="78" t="s">
        <v>253</v>
      </c>
      <c r="B13" s="79" t="s">
        <v>251</v>
      </c>
      <c r="C13" s="80">
        <v>714</v>
      </c>
      <c r="D13" s="79">
        <v>130</v>
      </c>
      <c r="E13" s="80">
        <v>713</v>
      </c>
      <c r="F13" s="80">
        <v>1557</v>
      </c>
    </row>
    <row r="14" spans="1:7" ht="30.75" thickBot="1">
      <c r="A14" s="78" t="s">
        <v>254</v>
      </c>
      <c r="B14" s="81" t="s">
        <v>251</v>
      </c>
      <c r="C14" s="81" t="s">
        <v>251</v>
      </c>
      <c r="D14" s="81" t="s">
        <v>251</v>
      </c>
      <c r="E14" s="81"/>
      <c r="F14" s="81"/>
      <c r="G14" s="34"/>
    </row>
    <row r="15" spans="1:6" ht="29.25" thickBot="1">
      <c r="A15" s="75" t="s">
        <v>262</v>
      </c>
      <c r="B15" s="73" t="s">
        <v>251</v>
      </c>
      <c r="C15" s="82">
        <f>SUM(C12:C14)</f>
        <v>167578</v>
      </c>
      <c r="D15" s="82">
        <f>SUM(D12:D14)</f>
        <v>4115</v>
      </c>
      <c r="E15" s="82">
        <f>SUM(E12:E14)</f>
        <v>16826</v>
      </c>
      <c r="F15" s="82">
        <f>SUM(F12:F14)</f>
        <v>188519</v>
      </c>
    </row>
    <row r="16" spans="1:6" ht="14.25">
      <c r="A16" s="75"/>
      <c r="B16" s="83"/>
      <c r="C16" s="84"/>
      <c r="D16" s="84"/>
      <c r="E16" s="84"/>
      <c r="F16" s="84"/>
    </row>
    <row r="17" spans="1:6" ht="14.25">
      <c r="A17" s="75"/>
      <c r="B17" s="83"/>
      <c r="C17" s="84"/>
      <c r="D17" s="84"/>
      <c r="E17" s="84"/>
      <c r="F17" s="84"/>
    </row>
    <row r="18" spans="1:8" ht="14.25">
      <c r="A18" s="75" t="s">
        <v>261</v>
      </c>
      <c r="B18" s="72">
        <v>70000</v>
      </c>
      <c r="C18" s="72">
        <v>11157</v>
      </c>
      <c r="D18" s="74">
        <v>835</v>
      </c>
      <c r="E18" s="72">
        <v>7644</v>
      </c>
      <c r="F18" s="72">
        <v>89636</v>
      </c>
      <c r="G18" s="34"/>
      <c r="H18" s="34"/>
    </row>
    <row r="19" spans="1:8" ht="14.25">
      <c r="A19" s="75" t="s">
        <v>263</v>
      </c>
      <c r="B19" s="72">
        <v>70000</v>
      </c>
      <c r="C19" s="72">
        <f>C8-C15</f>
        <v>10443</v>
      </c>
      <c r="D19" s="72">
        <f>D8-D15</f>
        <v>739</v>
      </c>
      <c r="E19" s="72">
        <f>E8-E15</f>
        <v>7611</v>
      </c>
      <c r="F19" s="72">
        <f>F8-F15</f>
        <v>88793</v>
      </c>
      <c r="G19" s="34"/>
      <c r="H19" s="34"/>
    </row>
    <row r="22" spans="2:6" ht="12.75">
      <c r="B22" s="34" t="e">
        <f>B8-B12</f>
        <v>#VALUE!</v>
      </c>
      <c r="C22" s="34">
        <f>C8-C12</f>
        <v>11157</v>
      </c>
      <c r="D22" s="34">
        <f>D8-D12</f>
        <v>869</v>
      </c>
      <c r="E22" s="34">
        <f>E8-E12</f>
        <v>8324</v>
      </c>
      <c r="F22" s="34">
        <f>F8-F12</f>
        <v>90350</v>
      </c>
    </row>
    <row r="24" ht="12.75">
      <c r="F24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Мадина Тургамбаева</cp:lastModifiedBy>
  <cp:lastPrinted>2023-05-11T04:59:49Z</cp:lastPrinted>
  <dcterms:created xsi:type="dcterms:W3CDTF">2010-11-30T06:33:03Z</dcterms:created>
  <dcterms:modified xsi:type="dcterms:W3CDTF">2023-05-11T05:10:45Z</dcterms:modified>
  <cp:category/>
  <cp:version/>
  <cp:contentType/>
  <cp:contentStatus/>
</cp:coreProperties>
</file>