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10" windowWidth="15195" windowHeight="8280" tabRatio="710" activeTab="1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H21" i="7" l="1"/>
  <c r="J21" i="7" s="1"/>
  <c r="G75" i="5" l="1"/>
  <c r="G59" i="5"/>
  <c r="G31" i="5"/>
  <c r="F26" i="7"/>
  <c r="E26" i="7"/>
  <c r="H26" i="7" s="1"/>
  <c r="D26" i="7"/>
  <c r="I26" i="7"/>
  <c r="G26" i="7"/>
  <c r="F34" i="6"/>
  <c r="F16" i="6"/>
  <c r="F21" i="6" s="1"/>
  <c r="F27" i="6" s="1"/>
  <c r="F29" i="6" s="1"/>
  <c r="F31" i="6" s="1"/>
  <c r="G16" i="6"/>
  <c r="G21" i="6" s="1"/>
  <c r="G27" i="6" s="1"/>
  <c r="G29" i="6" s="1"/>
  <c r="G31" i="6" s="1"/>
  <c r="H15" i="7" l="1"/>
  <c r="G78" i="5"/>
  <c r="F68" i="5"/>
  <c r="G33" i="5"/>
  <c r="G46" i="5"/>
  <c r="G38" i="6"/>
  <c r="E32" i="7" l="1"/>
  <c r="F32" i="7"/>
  <c r="G32" i="7"/>
  <c r="I32" i="7"/>
  <c r="D32" i="7"/>
  <c r="E16" i="7"/>
  <c r="F16" i="7"/>
  <c r="G16" i="7"/>
  <c r="I16" i="7"/>
  <c r="D16" i="7"/>
  <c r="H16" i="7" l="1"/>
  <c r="J16" i="7" s="1"/>
  <c r="H37" i="7"/>
  <c r="H36" i="7"/>
  <c r="H35" i="7"/>
  <c r="H34" i="7"/>
  <c r="H33" i="7"/>
  <c r="H19" i="7" l="1"/>
  <c r="F12" i="7"/>
  <c r="F13" i="7"/>
  <c r="I14" i="7"/>
  <c r="I13" i="7" s="1"/>
  <c r="G14" i="7"/>
  <c r="G13" i="7" s="1"/>
  <c r="F24" i="7" l="1"/>
  <c r="F46" i="5"/>
  <c r="F38" i="6" l="1"/>
  <c r="F31" i="7"/>
  <c r="H31" i="7" l="1"/>
  <c r="F29" i="7"/>
  <c r="I31" i="7"/>
  <c r="I30" i="7"/>
  <c r="G30" i="7"/>
  <c r="F28" i="7"/>
  <c r="H23" i="7"/>
  <c r="J23" i="7" s="1"/>
  <c r="F39" i="7" l="1"/>
  <c r="F40" i="7" s="1"/>
  <c r="I29" i="7"/>
  <c r="J31" i="7"/>
  <c r="G29" i="7"/>
  <c r="H30" i="7"/>
  <c r="J30" i="7" s="1"/>
  <c r="H38" i="7"/>
  <c r="J26" i="7"/>
  <c r="J38" i="7" l="1"/>
  <c r="H32" i="7"/>
  <c r="H29" i="7"/>
  <c r="J29" i="7" s="1"/>
  <c r="J19" i="7"/>
  <c r="H14" i="7"/>
  <c r="I12" i="7"/>
  <c r="I24" i="7" s="1"/>
  <c r="G12" i="7"/>
  <c r="G24" i="7" s="1"/>
  <c r="E12" i="7"/>
  <c r="E24" i="7" s="1"/>
  <c r="D12" i="7"/>
  <c r="D24" i="7" s="1"/>
  <c r="H10" i="7"/>
  <c r="J10" i="7" s="1"/>
  <c r="H12" i="7" l="1"/>
  <c r="J14" i="7"/>
  <c r="F80" i="5"/>
  <c r="F79" i="5"/>
  <c r="J12" i="7" l="1"/>
  <c r="G28" i="7"/>
  <c r="E28" i="7"/>
  <c r="I28" i="7"/>
  <c r="I39" i="7" s="1"/>
  <c r="D28" i="7"/>
  <c r="D39" i="7" s="1"/>
  <c r="H11" i="7"/>
  <c r="H17" i="7"/>
  <c r="H18" i="7"/>
  <c r="H20" i="7"/>
  <c r="J20" i="7" s="1"/>
  <c r="H22" i="7"/>
  <c r="J22" i="7" s="1"/>
  <c r="H27" i="7"/>
  <c r="J33" i="7"/>
  <c r="J34" i="7"/>
  <c r="J35" i="7"/>
  <c r="J36" i="7"/>
  <c r="J37" i="7"/>
  <c r="E39" i="7" l="1"/>
  <c r="E40" i="7" s="1"/>
  <c r="G39" i="7"/>
  <c r="G40" i="7" s="1"/>
  <c r="J32" i="7"/>
  <c r="J15" i="7"/>
  <c r="H13" i="7"/>
  <c r="D40" i="7"/>
  <c r="H28" i="7"/>
  <c r="H39" i="7" s="1"/>
  <c r="H77" i="1"/>
  <c r="H79" i="1" s="1"/>
  <c r="H70" i="1"/>
  <c r="H59" i="1"/>
  <c r="H47" i="1"/>
  <c r="H31" i="1"/>
  <c r="I77" i="1"/>
  <c r="I79" i="1" s="1"/>
  <c r="I70" i="1"/>
  <c r="I59" i="1"/>
  <c r="I47" i="1"/>
  <c r="I31" i="1"/>
  <c r="G62" i="5"/>
  <c r="F62" i="5"/>
  <c r="F33" i="5"/>
  <c r="F14" i="5"/>
  <c r="J13" i="7" l="1"/>
  <c r="J24" i="7" s="1"/>
  <c r="H24" i="7"/>
  <c r="J28" i="7"/>
  <c r="J39" i="7" s="1"/>
  <c r="H82" i="1"/>
  <c r="H48" i="1"/>
  <c r="I82" i="1"/>
  <c r="I48" i="1"/>
  <c r="F59" i="5"/>
  <c r="G82" i="5" l="1"/>
  <c r="F22" i="5" l="1"/>
  <c r="F31" i="5" s="1"/>
  <c r="F75" i="5"/>
  <c r="F78" i="5" l="1"/>
  <c r="F82" i="5" s="1"/>
</calcChain>
</file>

<file path=xl/sharedStrings.xml><?xml version="1.0" encoding="utf-8"?>
<sst xmlns="http://schemas.openxmlformats.org/spreadsheetml/2006/main" count="396" uniqueCount="303">
  <si>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</si>
  <si>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</si>
  <si>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</si>
  <si>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</si>
  <si>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</si>
  <si>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</si>
  <si>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</si>
  <si>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</si>
  <si>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</si>
  <si>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</si>
  <si>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</si>
  <si>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</si>
  <si>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</si>
  <si>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</si>
  <si>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</si>
  <si>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</si>
  <si>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</si>
  <si>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</si>
  <si>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</si>
  <si>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</si>
  <si>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</si>
  <si>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</si>
  <si>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</si>
  <si>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</si>
  <si>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</si>
  <si>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</si>
  <si>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</si>
  <si>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</si>
  <si>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</si>
  <si>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</si>
  <si>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</si>
  <si>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</si>
  <si>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</si>
  <si>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</si>
  <si>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</si>
  <si>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</si>
  <si>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</si>
  <si>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</si>
  <si>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</si>
  <si>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</si>
  <si>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</si>
  <si>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</si>
  <si>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</si>
  <si>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</si>
  <si>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</si>
  <si>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</si>
  <si>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</si>
  <si>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</si>
  <si>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</si>
  <si>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</si>
  <si>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</si>
  <si>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</si>
  <si>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</si>
  <si>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</si>
  <si>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</si>
  <si>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</si>
  <si>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</si>
  <si>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</si>
  <si>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</si>
  <si>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</si>
  <si>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</si>
  <si>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</si>
  <si>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</si>
  <si>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</si>
  <si>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</si>
  <si>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</si>
  <si>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</si>
  <si>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</si>
  <si>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</si>
  <si>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</si>
  <si>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</si>
  <si>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</si>
  <si>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</si>
  <si>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</si>
  <si>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</si>
  <si>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</si>
  <si>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</si>
  <si>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</si>
  <si>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</si>
  <si>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</si>
  <si>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</si>
  <si>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</si>
  <si>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</si>
  <si>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</si>
  <si>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</si>
  <si>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</si>
  <si>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</si>
  <si>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</si>
  <si>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</si>
  <si>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</si>
  <si>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</si>
  <si>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</si>
  <si>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</si>
  <si>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</si>
  <si>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Приложение 2</t>
  </si>
  <si>
    <t>Обязательства  и капитал</t>
  </si>
  <si>
    <t>код стр</t>
  </si>
  <si>
    <r>
      <t xml:space="preserve">к </t>
    </r>
    <r>
      <rPr>
        <b/>
        <i/>
        <sz val="10"/>
        <rFont val="Arial"/>
        <family val="2"/>
        <charset val="204"/>
      </rPr>
      <t>приказу</t>
    </r>
    <r>
      <rPr>
        <i/>
        <sz val="10"/>
        <rFont val="Arial"/>
        <family val="2"/>
        <charset val="204"/>
      </rPr>
      <t xml:space="preserve">  Министерства финансов Р.К</t>
    </r>
  </si>
  <si>
    <t>Форма 2</t>
  </si>
  <si>
    <t xml:space="preserve">Среднегодовая численность работников </t>
  </si>
  <si>
    <t>на конец периода</t>
  </si>
  <si>
    <t>на начало периода</t>
  </si>
  <si>
    <t>за период</t>
  </si>
  <si>
    <t>за предыдущий период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</si>
  <si>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</si>
  <si>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</si>
  <si>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</si>
  <si>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</si>
  <si>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</si>
  <si>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</si>
  <si>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</si>
  <si>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</si>
  <si>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</si>
  <si>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</si>
  <si>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</si>
  <si>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</si>
  <si>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</si>
  <si>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</si>
  <si>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</si>
  <si>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</si>
  <si>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</si>
  <si>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</si>
  <si>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</si>
  <si>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</si>
  <si>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</si>
  <si>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</si>
  <si>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</si>
  <si>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</si>
  <si>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</si>
  <si>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</si>
  <si>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</si>
  <si>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</si>
  <si>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</si>
  <si>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</si>
  <si>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</si>
  <si>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</si>
  <si>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</si>
  <si>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</si>
  <si>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</si>
  <si>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</si>
  <si>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</si>
  <si>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</si>
  <si>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20 августа 2010 года № 422</t>
  </si>
  <si>
    <t>Наименование организации</t>
  </si>
  <si>
    <t xml:space="preserve">Сведения о реорганизации </t>
  </si>
  <si>
    <t>Субъект предпринимательства</t>
  </si>
  <si>
    <t>(малого, среднего, крупного)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</si>
  <si>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</si>
  <si>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</si>
  <si>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</si>
  <si>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</si>
  <si>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</si>
  <si>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</si>
  <si>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</si>
  <si>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</si>
  <si>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</si>
  <si>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</si>
  <si>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</si>
  <si>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</si>
  <si>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</si>
  <si>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</si>
  <si>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</si>
  <si>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</si>
  <si>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</si>
  <si>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</si>
  <si>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</si>
  <si>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</si>
  <si>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</si>
  <si>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</si>
  <si>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</si>
  <si>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</si>
  <si>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</si>
  <si>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</si>
  <si>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</si>
  <si>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</si>
  <si>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</si>
  <si>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</si>
  <si>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</si>
  <si>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</si>
  <si>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Приложение 5</t>
  </si>
  <si>
    <t>от 20 августа 2010 года № 422</t>
  </si>
  <si>
    <t>За отчетный период</t>
  </si>
  <si>
    <t>За предыдущий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</si>
  <si>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</si>
  <si>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</si>
  <si>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</si>
  <si>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</si>
  <si>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</si>
  <si>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</si>
  <si>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</si>
  <si>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</si>
  <si>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</si>
  <si>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</si>
  <si>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</si>
  <si>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</si>
  <si>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</si>
  <si>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</si>
  <si>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</si>
  <si>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</si>
  <si>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</si>
  <si>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</si>
  <si>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</si>
  <si>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</si>
  <si>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</si>
  <si>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</si>
  <si>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</si>
  <si>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</si>
  <si>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</si>
  <si>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</si>
  <si>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</si>
  <si>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</si>
  <si>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</si>
  <si>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</si>
  <si>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</si>
  <si>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</si>
  <si>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</si>
  <si>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</si>
  <si>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</si>
  <si>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</si>
  <si>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</si>
  <si>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</si>
  <si>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</si>
  <si>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</si>
  <si>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</si>
  <si>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</si>
  <si>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</si>
  <si>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</si>
  <si>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</si>
  <si>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</si>
  <si>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</si>
  <si>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</si>
  <si>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</si>
  <si>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</si>
  <si>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</si>
  <si>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</si>
  <si>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</si>
  <si>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</si>
  <si>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</si>
  <si>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</si>
  <si>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</si>
  <si>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</si>
  <si>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от 20 августа 2010г № 422</t>
  </si>
  <si>
    <t>Изменение в учетной политике</t>
  </si>
  <si>
    <t>Общая совокупная прибыль, всего(строка 210 + строка 220):</t>
  </si>
  <si>
    <t>Прочая совокупная прибыль, всего (сумма строк с 221 по 229):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</si>
  <si>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</si>
  <si>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</si>
  <si>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</si>
  <si>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</si>
  <si>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</si>
  <si>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</si>
  <si>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</si>
  <si>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</si>
  <si>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</si>
  <si>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</si>
  <si>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</si>
  <si>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</si>
  <si>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</si>
  <si>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Отчет о финансовом положении (Бухгалтерский баланс)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</si>
  <si>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</si>
  <si>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</si>
  <si>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</si>
  <si>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Инвестиционная</t>
  </si>
  <si>
    <t>Акционерное общество</t>
  </si>
  <si>
    <t>Муканова 241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</si>
  <si>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</si>
  <si>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</si>
  <si>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</si>
  <si>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</si>
  <si>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>Крупного  бизнеса</t>
  </si>
  <si>
    <t xml:space="preserve">       Сагитова Р.Ш</t>
  </si>
  <si>
    <t>Сагитова Р.Ш.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</si>
  <si>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</si>
  <si>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</si>
  <si>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</si>
  <si>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</si>
  <si>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</si>
  <si>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</si>
  <si>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</si>
  <si>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</si>
  <si>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</si>
  <si>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Консолидированный отчет  о прибылях и убытках</t>
  </si>
  <si>
    <t>Пересчит. сальдо (строка 010+/строка 011)</t>
  </si>
  <si>
    <t>Пересчит.сальдо (строка 400+/строка 401)</t>
  </si>
  <si>
    <t>Нераспред. прибыль</t>
  </si>
  <si>
    <t>Доля неконтролир. собственников</t>
  </si>
  <si>
    <t>Выкуплен. Собствен. долевые инструменты</t>
  </si>
  <si>
    <t>4355 человек</t>
  </si>
  <si>
    <t>правопреемник ТОО SAT&amp;Company</t>
  </si>
  <si>
    <t>по состоянию на «30» сентября 2013 года</t>
  </si>
  <si>
    <t>за  период, заканчивающийся 30 сентября 2013 года</t>
  </si>
  <si>
    <t>Курсовая разница по инвестициям в зарубежные организации</t>
  </si>
  <si>
    <t>Сальдо на 30  сентября предыдущего года</t>
  </si>
  <si>
    <r>
      <t xml:space="preserve">Форма отчетности: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</si>
  <si>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Приложение  3</t>
  </si>
  <si>
    <t>Форма 3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</si>
  <si>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АО"SAT&amp;Company"</t>
    </r>
  </si>
  <si>
    <t>Сагитова Р.Ш</t>
  </si>
  <si>
    <t>за  период, заканчивающийся 30  сентября 2013 года</t>
  </si>
  <si>
    <t>Сальдо на 30 сентября отчетного года (строка 500 + строка 600 + строка 700)</t>
  </si>
  <si>
    <t xml:space="preserve">Консолидированный отчет об изменениях в капитале </t>
  </si>
  <si>
    <t xml:space="preserve">                                                                   Шарабок Н.И</t>
  </si>
  <si>
    <t xml:space="preserve">                                                                 Сагитова Р.Ш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</si>
</sst>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6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4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4" fillId="0" borderId="0" xfId="2" applyFont="1" applyAlignment="1"/>
    <xf numFmtId="0" fontId="2" fillId="0" borderId="0" xfId="3" applyFont="1" applyAlignment="1"/>
    <xf numFmtId="0" fontId="4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14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49" fontId="12" fillId="0" borderId="12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/>
    <xf numFmtId="49" fontId="13" fillId="0" borderId="2" xfId="2" applyNumberFormat="1" applyFont="1" applyBorder="1" applyAlignment="1">
      <alignment horizontal="center" vertical="center"/>
    </xf>
    <xf numFmtId="0" fontId="12" fillId="2" borderId="26" xfId="3" applyFont="1" applyFill="1" applyBorder="1" applyAlignment="1">
      <alignment vertical="center"/>
    </xf>
    <xf numFmtId="0" fontId="12" fillId="2" borderId="27" xfId="3" applyFont="1" applyFill="1" applyBorder="1" applyAlignment="1">
      <alignment vertical="center"/>
    </xf>
    <xf numFmtId="0" fontId="12" fillId="2" borderId="16" xfId="3" applyFont="1" applyFill="1" applyBorder="1" applyAlignment="1">
      <alignment vertical="center" wrapText="1"/>
    </xf>
    <xf numFmtId="49" fontId="13" fillId="0" borderId="21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9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wrapText="1"/>
    </xf>
    <xf numFmtId="49" fontId="13" fillId="0" borderId="9" xfId="3" applyNumberFormat="1" applyFont="1" applyBorder="1" applyAlignment="1">
      <alignment horizontal="center"/>
    </xf>
    <xf numFmtId="49" fontId="12" fillId="0" borderId="9" xfId="3" applyNumberFormat="1" applyFont="1" applyBorder="1" applyAlignment="1">
      <alignment horizontal="center"/>
    </xf>
    <xf numFmtId="0" fontId="13" fillId="0" borderId="0" xfId="3" applyFont="1" applyAlignment="1"/>
    <xf numFmtId="4" fontId="13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13" fillId="0" borderId="3" xfId="2" applyFont="1" applyBorder="1" applyAlignment="1"/>
    <xf numFmtId="49" fontId="12" fillId="0" borderId="11" xfId="2" applyNumberFormat="1" applyFont="1" applyBorder="1" applyAlignment="1">
      <alignment horizontal="center" vertical="center"/>
    </xf>
    <xf numFmtId="49" fontId="13" fillId="0" borderId="9" xfId="3" applyNumberFormat="1" applyFont="1" applyBorder="1" applyAlignment="1">
      <alignment horizontal="center" vertical="center"/>
    </xf>
    <xf numFmtId="14" fontId="12" fillId="2" borderId="39" xfId="0" applyNumberFormat="1" applyFont="1" applyFill="1" applyBorder="1" applyAlignment="1">
      <alignment horizontal="center" vertical="center" wrapText="1"/>
    </xf>
    <xf numFmtId="41" fontId="12" fillId="0" borderId="47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2" fillId="0" borderId="47" xfId="3" applyNumberFormat="1" applyFont="1" applyFill="1" applyBorder="1" applyAlignment="1">
      <alignment horizontal="center"/>
    </xf>
    <xf numFmtId="41" fontId="13" fillId="0" borderId="46" xfId="3" applyNumberFormat="1" applyFont="1" applyFill="1" applyBorder="1" applyAlignment="1">
      <alignment horizontal="center"/>
    </xf>
    <xf numFmtId="41" fontId="13" fillId="0" borderId="47" xfId="3" applyNumberFormat="1" applyFont="1" applyFill="1" applyBorder="1" applyAlignment="1">
      <alignment horizontal="center" vertical="center"/>
    </xf>
    <xf numFmtId="41" fontId="12" fillId="0" borderId="47" xfId="3" applyNumberFormat="1" applyFont="1" applyFill="1" applyBorder="1" applyAlignment="1">
      <alignment horizontal="center" vertical="center"/>
    </xf>
    <xf numFmtId="41" fontId="13" fillId="0" borderId="47" xfId="3" applyNumberFormat="1" applyFont="1" applyFill="1" applyBorder="1" applyAlignment="1">
      <alignment horizontal="center"/>
    </xf>
    <xf numFmtId="41" fontId="12" fillId="0" borderId="47" xfId="3" applyNumberFormat="1" applyFont="1" applyFill="1" applyBorder="1" applyAlignment="1">
      <alignment horizontal="center"/>
    </xf>
    <xf numFmtId="41" fontId="13" fillId="0" borderId="47" xfId="3" applyNumberFormat="1" applyFont="1" applyFill="1" applyBorder="1" applyAlignment="1">
      <alignment horizont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2" fillId="0" borderId="4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2" borderId="25" xfId="0" applyNumberFormat="1" applyFont="1" applyFill="1" applyBorder="1" applyAlignment="1">
      <alignment horizontal="center" vertical="top" wrapText="1"/>
    </xf>
    <xf numFmtId="41" fontId="3" fillId="2" borderId="25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15" fillId="0" borderId="4" xfId="0" applyNumberFormat="1" applyFont="1" applyFill="1" applyBorder="1"/>
    <xf numFmtId="41" fontId="3" fillId="0" borderId="2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12" fillId="0" borderId="2" xfId="2" applyNumberFormat="1" applyFont="1" applyBorder="1" applyAlignment="1">
      <alignment horizontal="right" vertical="center"/>
    </xf>
    <xf numFmtId="41" fontId="12" fillId="0" borderId="4" xfId="2" applyNumberFormat="1" applyFont="1" applyBorder="1" applyAlignment="1">
      <alignment horizontal="right" vertical="center"/>
    </xf>
    <xf numFmtId="41" fontId="13" fillId="0" borderId="2" xfId="2" applyNumberFormat="1" applyFont="1" applyBorder="1" applyAlignment="1"/>
    <xf numFmtId="41" fontId="13" fillId="0" borderId="4" xfId="2" applyNumberFormat="1" applyFont="1" applyBorder="1" applyAlignment="1"/>
    <xf numFmtId="41" fontId="13" fillId="0" borderId="2" xfId="2" applyNumberFormat="1" applyFont="1" applyBorder="1" applyAlignment="1">
      <alignment horizontal="right"/>
    </xf>
    <xf numFmtId="41" fontId="13" fillId="0" borderId="4" xfId="2" applyNumberFormat="1" applyFont="1" applyBorder="1" applyAlignment="1">
      <alignment horizontal="right"/>
    </xf>
    <xf numFmtId="41" fontId="12" fillId="0" borderId="2" xfId="2" applyNumberFormat="1" applyFont="1" applyBorder="1" applyAlignment="1">
      <alignment vertical="center"/>
    </xf>
    <xf numFmtId="41" fontId="12" fillId="0" borderId="4" xfId="2" applyNumberFormat="1" applyFont="1" applyBorder="1" applyAlignment="1">
      <alignment vertical="center"/>
    </xf>
    <xf numFmtId="41" fontId="12" fillId="0" borderId="4" xfId="2" applyNumberFormat="1" applyFont="1" applyBorder="1" applyAlignment="1"/>
    <xf numFmtId="41" fontId="12" fillId="0" borderId="7" xfId="2" applyNumberFormat="1" applyFont="1" applyBorder="1" applyAlignment="1">
      <alignment vertical="center"/>
    </xf>
    <xf numFmtId="41" fontId="12" fillId="0" borderId="8" xfId="2" applyNumberFormat="1" applyFont="1" applyBorder="1" applyAlignment="1">
      <alignment vertical="center"/>
    </xf>
    <xf numFmtId="41" fontId="12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12" fillId="0" borderId="2" xfId="2" applyNumberFormat="1" applyFont="1" applyBorder="1" applyAlignment="1">
      <alignment vertical="center"/>
    </xf>
    <xf numFmtId="0" fontId="12" fillId="0" borderId="20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12" fillId="0" borderId="19" xfId="2" applyFont="1" applyBorder="1" applyAlignment="1">
      <alignment horizontal="left" vertical="center" wrapText="1"/>
    </xf>
    <xf numFmtId="49" fontId="12" fillId="0" borderId="11" xfId="2" applyNumberFormat="1" applyFont="1" applyBorder="1" applyAlignment="1">
      <alignment horizontal="center" vertical="center"/>
    </xf>
    <xf numFmtId="0" fontId="2" fillId="0" borderId="1" xfId="1" applyFont="1" applyBorder="1" applyAlignment="1"/>
    <xf numFmtId="164" fontId="3" fillId="0" borderId="11" xfId="0" applyNumberFormat="1" applyFont="1" applyFill="1" applyBorder="1" applyAlignment="1">
      <alignment horizontal="right" vertical="center"/>
    </xf>
    <xf numFmtId="41" fontId="3" fillId="3" borderId="2" xfId="0" applyNumberFormat="1" applyFont="1" applyFill="1" applyBorder="1" applyAlignment="1">
      <alignment horizontal="right" vertical="center"/>
    </xf>
    <xf numFmtId="49" fontId="13" fillId="0" borderId="2" xfId="3" applyNumberFormat="1" applyFont="1" applyBorder="1" applyAlignment="1">
      <alignment horizontal="center"/>
    </xf>
    <xf numFmtId="164" fontId="12" fillId="0" borderId="2" xfId="3" applyNumberFormat="1" applyFont="1" applyFill="1" applyBorder="1" applyAlignment="1">
      <alignment horizontal="center"/>
    </xf>
    <xf numFmtId="41" fontId="12" fillId="0" borderId="2" xfId="3" applyNumberFormat="1" applyFont="1" applyFill="1" applyBorder="1" applyAlignment="1">
      <alignment horizontal="center"/>
    </xf>
    <xf numFmtId="0" fontId="13" fillId="0" borderId="0" xfId="3" applyFont="1" applyBorder="1" applyAlignment="1">
      <alignment horizontal="left" wrapText="1"/>
    </xf>
    <xf numFmtId="49" fontId="13" fillId="0" borderId="0" xfId="3" applyNumberFormat="1" applyFont="1" applyBorder="1" applyAlignment="1">
      <alignment horizontal="center"/>
    </xf>
    <xf numFmtId="41" fontId="12" fillId="0" borderId="0" xfId="3" applyNumberFormat="1" applyFont="1" applyFill="1" applyBorder="1" applyAlignment="1">
      <alignment horizontal="center"/>
    </xf>
    <xf numFmtId="41" fontId="12" fillId="0" borderId="3" xfId="2" applyNumberFormat="1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0" fontId="3" fillId="0" borderId="20" xfId="1" applyFont="1" applyFill="1" applyBorder="1" applyAlignment="1">
      <alignment wrapText="1"/>
    </xf>
    <xf numFmtId="0" fontId="3" fillId="0" borderId="18" xfId="1" applyFont="1" applyFill="1" applyBorder="1" applyAlignment="1">
      <alignment wrapText="1"/>
    </xf>
    <xf numFmtId="41" fontId="3" fillId="0" borderId="14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3" applyFont="1" applyFill="1" applyAlignment="1"/>
    <xf numFmtId="0" fontId="2" fillId="0" borderId="23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4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23" xfId="0" applyFont="1" applyBorder="1"/>
    <xf numFmtId="0" fontId="3" fillId="0" borderId="2" xfId="0" applyFont="1" applyBorder="1"/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0" borderId="23" xfId="0" applyFont="1" applyBorder="1" applyAlignment="1"/>
    <xf numFmtId="0" fontId="3" fillId="0" borderId="2" xfId="0" applyFont="1" applyBorder="1" applyAlignment="1"/>
    <xf numFmtId="0" fontId="3" fillId="0" borderId="20" xfId="0" applyFont="1" applyBorder="1"/>
    <xf numFmtId="0" fontId="3" fillId="0" borderId="3" xfId="0" applyFont="1" applyBorder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0" fontId="3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1" xfId="0" applyFont="1" applyBorder="1"/>
    <xf numFmtId="0" fontId="3" fillId="0" borderId="32" xfId="0" applyFont="1" applyBorder="1"/>
    <xf numFmtId="0" fontId="3" fillId="0" borderId="9" xfId="0" applyFont="1" applyBorder="1"/>
    <xf numFmtId="0" fontId="3" fillId="2" borderId="23" xfId="0" applyFont="1" applyFill="1" applyBorder="1"/>
    <xf numFmtId="0" fontId="3" fillId="2" borderId="2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2" xfId="3" applyFont="1" applyBorder="1" applyAlignment="1">
      <alignment horizontal="left" wrapText="1"/>
    </xf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 wrapText="1"/>
    </xf>
    <xf numFmtId="0" fontId="13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/>
    </xf>
    <xf numFmtId="0" fontId="13" fillId="0" borderId="18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0" xfId="3" applyFont="1" applyBorder="1" applyAlignment="1">
      <alignment wrapText="1"/>
    </xf>
    <xf numFmtId="0" fontId="12" fillId="0" borderId="18" xfId="3" applyFont="1" applyBorder="1" applyAlignment="1">
      <alignment wrapText="1"/>
    </xf>
    <xf numFmtId="0" fontId="13" fillId="0" borderId="19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3" fillId="0" borderId="31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3" fillId="0" borderId="20" xfId="2" applyFont="1" applyBorder="1" applyAlignment="1">
      <alignment wrapText="1"/>
    </xf>
    <xf numFmtId="0" fontId="13" fillId="0" borderId="18" xfId="2" applyFont="1" applyBorder="1" applyAlignment="1">
      <alignment wrapText="1"/>
    </xf>
    <xf numFmtId="0" fontId="13" fillId="0" borderId="19" xfId="2" applyFont="1" applyBorder="1" applyAlignment="1">
      <alignment wrapText="1"/>
    </xf>
    <xf numFmtId="0" fontId="13" fillId="0" borderId="20" xfId="2" applyFont="1" applyBorder="1" applyAlignment="1"/>
    <xf numFmtId="0" fontId="13" fillId="0" borderId="3" xfId="2" applyFont="1" applyBorder="1" applyAlignment="1"/>
    <xf numFmtId="0" fontId="12" fillId="0" borderId="20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20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12" fillId="0" borderId="19" xfId="2" applyFont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2" fillId="0" borderId="23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2" fillId="0" borderId="34" xfId="2" applyFont="1" applyBorder="1" applyAlignment="1">
      <alignment horizontal="left" vertical="center" wrapText="1"/>
    </xf>
    <xf numFmtId="0" fontId="12" fillId="0" borderId="35" xfId="2" applyFont="1" applyBorder="1" applyAlignment="1">
      <alignment horizontal="left" vertical="center" wrapText="1"/>
    </xf>
    <xf numFmtId="0" fontId="12" fillId="0" borderId="36" xfId="2" applyFont="1" applyBorder="1" applyAlignment="1">
      <alignment horizontal="left" vertical="center" wrapText="1"/>
    </xf>
    <xf numFmtId="49" fontId="12" fillId="0" borderId="11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0" fontId="13" fillId="0" borderId="20" xfId="2" applyFont="1" applyBorder="1" applyAlignment="1">
      <alignment horizontal="left"/>
    </xf>
    <xf numFmtId="0" fontId="13" fillId="0" borderId="18" xfId="2" applyFont="1" applyBorder="1" applyAlignment="1">
      <alignment horizontal="left"/>
    </xf>
    <xf numFmtId="0" fontId="13" fillId="0" borderId="19" xfId="2" applyFont="1" applyBorder="1" applyAlignment="1">
      <alignment horizontal="left"/>
    </xf>
    <xf numFmtId="41" fontId="12" fillId="0" borderId="2" xfId="2" applyNumberFormat="1" applyFont="1" applyBorder="1" applyAlignment="1">
      <alignment vertical="center"/>
    </xf>
    <xf numFmtId="0" fontId="14" fillId="0" borderId="0" xfId="3" applyFont="1" applyFill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3" fillId="0" borderId="3" xfId="2" applyFont="1" applyBorder="1" applyAlignment="1">
      <alignment horizontal="left"/>
    </xf>
    <xf numFmtId="0" fontId="3" fillId="0" borderId="23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4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23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9" xfId="1" applyFont="1" applyBorder="1" applyAlignment="1">
      <alignment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3" fontId="3" fillId="0" borderId="40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7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3" fontId="3" fillId="0" borderId="43" xfId="1" applyNumberFormat="1" applyFont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0" fontId="11" fillId="0" borderId="22" xfId="1" applyFont="1" applyBorder="1" applyAlignment="1"/>
    <xf numFmtId="0" fontId="11" fillId="0" borderId="14" xfId="1" applyFont="1" applyBorder="1" applyAlignment="1"/>
    <xf numFmtId="0" fontId="3" fillId="0" borderId="32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6" fillId="0" borderId="0" xfId="1" applyFont="1" applyAlignment="1">
      <alignment horizontal="center"/>
    </xf>
    <xf numFmtId="0" fontId="3" fillId="0" borderId="20" xfId="1" applyFont="1" applyFill="1" applyBorder="1" applyAlignment="1">
      <alignment wrapText="1"/>
    </xf>
    <xf numFmtId="0" fontId="3" fillId="0" borderId="18" xfId="1" applyFont="1" applyFill="1" applyBorder="1" applyAlignment="1">
      <alignment wrapText="1"/>
    </xf>
    <xf numFmtId="3" fontId="2" fillId="0" borderId="0" xfId="1" applyNumberFormat="1" applyFont="1" applyFill="1" applyAlignment="1"/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104775</xdr:colOff>
      <xdr:row>2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O92"/>
  <sheetViews>
    <sheetView topLeftCell="A51" zoomScale="80" zoomScaleNormal="80" workbookViewId="0">
      <selection activeCell="N50" sqref="N50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0.5703125" style="1" customWidth="1"/>
    <col min="6" max="6" width="11.42578125" style="1" customWidth="1"/>
    <col min="7" max="7" width="9.7109375" style="1" customWidth="1"/>
    <col min="8" max="8" width="16" style="15" customWidth="1"/>
    <col min="9" max="9" width="15.85546875" style="15" customWidth="1"/>
    <col min="10" max="10" width="8.85546875" style="1" customWidth="1"/>
    <col min="11" max="11" width="17.42578125" style="1" customWidth="1"/>
    <col min="12" max="249" width="8.85546875" style="1" customWidth="1"/>
    <col min="250" max="16384" width="8.85546875" style="22"/>
  </cols>
  <sheetData>
    <row r="1" spans="1:12" x14ac:dyDescent="0.2">
      <c r="B1" s="77"/>
      <c r="G1" s="242" t="s">
        <v>94</v>
      </c>
      <c r="H1" s="242"/>
      <c r="I1" s="242"/>
    </row>
    <row r="2" spans="1:12" ht="15.75" customHeight="1" x14ac:dyDescent="0.2">
      <c r="F2" s="47"/>
      <c r="G2" s="244" t="s">
        <v>97</v>
      </c>
      <c r="H2" s="244"/>
      <c r="I2" s="244"/>
      <c r="J2" s="47"/>
      <c r="K2" s="47"/>
      <c r="L2" s="47"/>
    </row>
    <row r="3" spans="1:12" ht="15.75" customHeight="1" x14ac:dyDescent="0.2">
      <c r="F3" s="48"/>
      <c r="G3" s="243" t="s">
        <v>142</v>
      </c>
      <c r="H3" s="243"/>
      <c r="I3" s="243"/>
    </row>
    <row r="4" spans="1:12" s="2" customFormat="1" ht="12.75" customHeight="1" x14ac:dyDescent="0.2">
      <c r="C4" s="23"/>
      <c r="D4" s="23"/>
      <c r="E4" s="23"/>
      <c r="F4" s="23"/>
      <c r="G4" s="23"/>
      <c r="H4" s="13"/>
      <c r="I4" s="24"/>
    </row>
    <row r="5" spans="1:12" ht="12.75" customHeight="1" x14ac:dyDescent="0.2">
      <c r="A5" s="245" t="s">
        <v>143</v>
      </c>
      <c r="B5" s="245"/>
      <c r="C5" s="245"/>
      <c r="D5" s="245"/>
      <c r="E5" s="262" t="s">
        <v>261</v>
      </c>
      <c r="F5" s="262"/>
      <c r="G5" s="262"/>
      <c r="H5" s="262"/>
      <c r="I5" s="70"/>
    </row>
    <row r="6" spans="1:12" ht="12.75" customHeight="1" x14ac:dyDescent="0.2">
      <c r="A6" s="245" t="s">
        <v>144</v>
      </c>
      <c r="B6" s="245"/>
      <c r="C6" s="245"/>
      <c r="D6" s="245"/>
      <c r="E6" s="254" t="s">
        <v>288</v>
      </c>
      <c r="F6" s="254"/>
      <c r="G6" s="254"/>
      <c r="H6" s="254"/>
      <c r="I6" s="70"/>
    </row>
    <row r="7" spans="1:12" ht="12.75" customHeight="1" x14ac:dyDescent="0.2">
      <c r="A7" s="245" t="s">
        <v>1</v>
      </c>
      <c r="B7" s="245"/>
      <c r="C7" s="245"/>
      <c r="D7" s="245"/>
      <c r="E7" s="259" t="s">
        <v>262</v>
      </c>
      <c r="F7" s="259"/>
      <c r="G7" s="259"/>
      <c r="H7" s="259"/>
      <c r="I7" s="74"/>
    </row>
    <row r="8" spans="1:12" ht="12.75" customHeight="1" x14ac:dyDescent="0.2">
      <c r="A8" s="210" t="s">
        <v>2</v>
      </c>
      <c r="B8" s="210"/>
      <c r="C8" s="210"/>
      <c r="D8" s="210"/>
      <c r="E8" s="263" t="s">
        <v>263</v>
      </c>
      <c r="F8" s="263"/>
      <c r="G8" s="263"/>
      <c r="H8" s="263"/>
      <c r="I8" s="33"/>
    </row>
    <row r="9" spans="1:12" ht="13.5" customHeight="1" x14ac:dyDescent="0.2">
      <c r="A9" s="253" t="s">
        <v>293</v>
      </c>
      <c r="B9" s="253"/>
      <c r="C9" s="253"/>
      <c r="D9" s="253"/>
      <c r="E9" s="253"/>
      <c r="F9" s="254"/>
      <c r="G9" s="254"/>
      <c r="H9" s="254"/>
      <c r="I9" s="70"/>
    </row>
    <row r="10" spans="1:12" ht="12.75" customHeight="1" x14ac:dyDescent="0.2">
      <c r="A10" s="80"/>
      <c r="B10" s="80"/>
      <c r="C10" s="80"/>
      <c r="D10" s="80"/>
      <c r="E10" s="80"/>
      <c r="F10" s="258"/>
      <c r="G10" s="258"/>
      <c r="H10" s="258"/>
      <c r="I10" s="33"/>
    </row>
    <row r="11" spans="1:12" ht="12.75" customHeight="1" x14ac:dyDescent="0.2">
      <c r="A11" s="74" t="s">
        <v>99</v>
      </c>
      <c r="B11" s="74"/>
      <c r="C11" s="74"/>
      <c r="D11" s="74"/>
      <c r="E11" s="253" t="s">
        <v>287</v>
      </c>
      <c r="F11" s="253"/>
      <c r="G11" s="253"/>
      <c r="H11" s="253"/>
      <c r="I11" s="74"/>
      <c r="J11" s="12"/>
      <c r="K11" s="12"/>
    </row>
    <row r="12" spans="1:12" ht="12.75" customHeight="1" x14ac:dyDescent="0.2">
      <c r="A12" s="210" t="s">
        <v>145</v>
      </c>
      <c r="B12" s="210"/>
      <c r="C12" s="210"/>
      <c r="D12" s="210"/>
      <c r="E12" s="259" t="s">
        <v>269</v>
      </c>
      <c r="F12" s="259"/>
      <c r="G12" s="259"/>
      <c r="H12" s="259"/>
      <c r="I12" s="33"/>
      <c r="J12" s="12"/>
      <c r="K12" s="12"/>
    </row>
    <row r="13" spans="1:12" ht="12.75" customHeight="1" x14ac:dyDescent="0.2">
      <c r="A13" s="78"/>
      <c r="B13" s="78"/>
      <c r="C13" s="78"/>
      <c r="D13" s="78"/>
      <c r="E13" s="33"/>
      <c r="F13" s="258" t="s">
        <v>146</v>
      </c>
      <c r="G13" s="258"/>
      <c r="H13" s="33"/>
      <c r="I13" s="33"/>
      <c r="J13" s="12"/>
      <c r="K13" s="12"/>
    </row>
    <row r="14" spans="1:12" ht="12.75" customHeight="1" x14ac:dyDescent="0.2">
      <c r="A14" s="210" t="s">
        <v>147</v>
      </c>
      <c r="B14" s="210"/>
      <c r="C14" s="210"/>
      <c r="D14" s="210"/>
      <c r="E14" s="259" t="s">
        <v>264</v>
      </c>
      <c r="F14" s="259"/>
      <c r="G14" s="259"/>
      <c r="H14" s="259"/>
      <c r="I14" s="33"/>
      <c r="J14" s="12"/>
      <c r="K14" s="12"/>
    </row>
    <row r="15" spans="1:12" ht="12.75" customHeight="1" x14ac:dyDescent="0.2">
      <c r="A15" s="78"/>
      <c r="B15" s="78"/>
      <c r="C15" s="78"/>
      <c r="D15" s="78"/>
      <c r="E15" s="33"/>
      <c r="F15" s="33"/>
      <c r="G15" s="33"/>
      <c r="H15" s="33"/>
      <c r="I15" s="33"/>
      <c r="J15" s="12"/>
      <c r="K15" s="12"/>
    </row>
    <row r="16" spans="1:12" ht="12.75" customHeight="1" x14ac:dyDescent="0.25">
      <c r="A16" s="51"/>
      <c r="B16" s="247" t="s">
        <v>258</v>
      </c>
      <c r="C16" s="247"/>
      <c r="D16" s="247"/>
      <c r="E16" s="247"/>
      <c r="F16" s="247"/>
      <c r="G16" s="247"/>
      <c r="H16" s="247"/>
      <c r="I16" s="52"/>
      <c r="J16" s="53"/>
      <c r="K16" s="12"/>
    </row>
    <row r="17" spans="1:249" ht="12.75" customHeight="1" x14ac:dyDescent="0.25">
      <c r="A17" s="51"/>
      <c r="B17" s="75"/>
      <c r="C17" s="247" t="s">
        <v>289</v>
      </c>
      <c r="D17" s="247"/>
      <c r="E17" s="247"/>
      <c r="F17" s="247"/>
      <c r="G17" s="247"/>
      <c r="H17" s="71"/>
      <c r="I17" s="72"/>
      <c r="J17" s="53"/>
      <c r="K17" s="12"/>
    </row>
    <row r="18" spans="1:249" ht="18.75" customHeight="1" thickBot="1" x14ac:dyDescent="0.25">
      <c r="A18" s="54"/>
      <c r="B18" s="54"/>
      <c r="C18" s="246"/>
      <c r="D18" s="246"/>
      <c r="E18" s="246"/>
      <c r="F18" s="54"/>
      <c r="G18" s="246"/>
      <c r="H18" s="246"/>
      <c r="I18" s="55" t="s">
        <v>93</v>
      </c>
      <c r="J18" s="53"/>
      <c r="K18" s="12"/>
    </row>
    <row r="19" spans="1:249" s="32" customFormat="1" ht="41.25" customHeight="1" thickBot="1" x14ac:dyDescent="0.25">
      <c r="A19" s="248" t="s">
        <v>3</v>
      </c>
      <c r="B19" s="249"/>
      <c r="C19" s="249"/>
      <c r="D19" s="249"/>
      <c r="E19" s="249"/>
      <c r="F19" s="249"/>
      <c r="G19" s="50" t="s">
        <v>4</v>
      </c>
      <c r="H19" s="73" t="s">
        <v>100</v>
      </c>
      <c r="I19" s="73" t="s">
        <v>101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</row>
    <row r="20" spans="1:249" ht="26.25" customHeight="1" x14ac:dyDescent="0.2">
      <c r="A20" s="236" t="s">
        <v>104</v>
      </c>
      <c r="B20" s="237"/>
      <c r="C20" s="237"/>
      <c r="D20" s="237"/>
      <c r="E20" s="237"/>
      <c r="F20" s="237"/>
      <c r="G20" s="49"/>
      <c r="H20" s="83"/>
      <c r="I20" s="84"/>
      <c r="J20" s="12"/>
      <c r="K20" s="12"/>
    </row>
    <row r="21" spans="1:249" ht="17.100000000000001" customHeight="1" x14ac:dyDescent="0.2">
      <c r="A21" s="250" t="s">
        <v>105</v>
      </c>
      <c r="B21" s="251"/>
      <c r="C21" s="251"/>
      <c r="D21" s="251"/>
      <c r="E21" s="251"/>
      <c r="F21" s="251"/>
      <c r="G21" s="26" t="s">
        <v>5</v>
      </c>
      <c r="H21" s="147">
        <v>403348</v>
      </c>
      <c r="I21" s="148">
        <v>501688</v>
      </c>
      <c r="J21" s="12"/>
      <c r="K21" s="12"/>
    </row>
    <row r="22" spans="1:249" ht="17.100000000000001" customHeight="1" x14ac:dyDescent="0.2">
      <c r="A22" s="230" t="s">
        <v>106</v>
      </c>
      <c r="B22" s="252"/>
      <c r="C22" s="252"/>
      <c r="D22" s="252"/>
      <c r="E22" s="252"/>
      <c r="F22" s="252"/>
      <c r="G22" s="26" t="s">
        <v>6</v>
      </c>
      <c r="H22" s="147"/>
      <c r="I22" s="148">
        <v>0</v>
      </c>
      <c r="J22" s="12"/>
      <c r="K22" s="12"/>
    </row>
    <row r="23" spans="1:249" ht="17.100000000000001" customHeight="1" x14ac:dyDescent="0.2">
      <c r="A23" s="230" t="s">
        <v>107</v>
      </c>
      <c r="B23" s="252"/>
      <c r="C23" s="252"/>
      <c r="D23" s="252"/>
      <c r="E23" s="252"/>
      <c r="F23" s="252"/>
      <c r="G23" s="26" t="s">
        <v>7</v>
      </c>
      <c r="H23" s="147"/>
      <c r="I23" s="148">
        <v>0</v>
      </c>
      <c r="J23" s="12"/>
      <c r="K23" s="12"/>
    </row>
    <row r="24" spans="1:249" ht="26.25" customHeight="1" x14ac:dyDescent="0.2">
      <c r="A24" s="255" t="s">
        <v>108</v>
      </c>
      <c r="B24" s="256"/>
      <c r="C24" s="256"/>
      <c r="D24" s="256"/>
      <c r="E24" s="256"/>
      <c r="F24" s="257"/>
      <c r="G24" s="26" t="s">
        <v>9</v>
      </c>
      <c r="H24" s="147"/>
      <c r="I24" s="148">
        <v>0</v>
      </c>
      <c r="J24" s="12"/>
      <c r="K24" s="12"/>
    </row>
    <row r="25" spans="1:249" ht="17.100000000000001" customHeight="1" x14ac:dyDescent="0.2">
      <c r="A25" s="230" t="s">
        <v>109</v>
      </c>
      <c r="B25" s="252"/>
      <c r="C25" s="252"/>
      <c r="D25" s="252"/>
      <c r="E25" s="252"/>
      <c r="F25" s="252"/>
      <c r="G25" s="26" t="s">
        <v>10</v>
      </c>
      <c r="H25" s="147"/>
      <c r="I25" s="148">
        <v>0</v>
      </c>
      <c r="J25" s="12"/>
      <c r="K25" s="12"/>
    </row>
    <row r="26" spans="1:249" ht="17.100000000000001" customHeight="1" x14ac:dyDescent="0.2">
      <c r="A26" s="230" t="s">
        <v>110</v>
      </c>
      <c r="B26" s="252"/>
      <c r="C26" s="252"/>
      <c r="D26" s="252"/>
      <c r="E26" s="252"/>
      <c r="F26" s="252"/>
      <c r="G26" s="26" t="s">
        <v>11</v>
      </c>
      <c r="H26" s="147">
        <v>8772619</v>
      </c>
      <c r="I26" s="148">
        <v>9734190</v>
      </c>
    </row>
    <row r="27" spans="1:249" ht="17.100000000000001" customHeight="1" x14ac:dyDescent="0.2">
      <c r="A27" s="230" t="s">
        <v>111</v>
      </c>
      <c r="B27" s="252"/>
      <c r="C27" s="252"/>
      <c r="D27" s="252"/>
      <c r="E27" s="252"/>
      <c r="F27" s="252"/>
      <c r="G27" s="26" t="s">
        <v>13</v>
      </c>
      <c r="H27" s="147">
        <v>1472818</v>
      </c>
      <c r="I27" s="148">
        <v>2870150</v>
      </c>
      <c r="J27" s="15"/>
    </row>
    <row r="28" spans="1:249" ht="17.100000000000001" customHeight="1" x14ac:dyDescent="0.2">
      <c r="A28" s="230" t="s">
        <v>112</v>
      </c>
      <c r="B28" s="252"/>
      <c r="C28" s="252"/>
      <c r="D28" s="252"/>
      <c r="E28" s="252"/>
      <c r="F28" s="252"/>
      <c r="G28" s="69" t="s">
        <v>113</v>
      </c>
      <c r="H28" s="147">
        <v>60851</v>
      </c>
      <c r="I28" s="148">
        <v>0</v>
      </c>
    </row>
    <row r="29" spans="1:249" ht="17.100000000000001" customHeight="1" x14ac:dyDescent="0.2">
      <c r="A29" s="230" t="s">
        <v>8</v>
      </c>
      <c r="B29" s="252"/>
      <c r="C29" s="252"/>
      <c r="D29" s="252"/>
      <c r="E29" s="252"/>
      <c r="F29" s="252"/>
      <c r="G29" s="69" t="s">
        <v>114</v>
      </c>
      <c r="H29" s="147">
        <v>2062073</v>
      </c>
      <c r="I29" s="148">
        <v>2124312</v>
      </c>
    </row>
    <row r="30" spans="1:249" ht="17.100000000000001" customHeight="1" x14ac:dyDescent="0.2">
      <c r="A30" s="230" t="s">
        <v>12</v>
      </c>
      <c r="B30" s="252"/>
      <c r="C30" s="252"/>
      <c r="D30" s="252"/>
      <c r="E30" s="252"/>
      <c r="F30" s="252"/>
      <c r="G30" s="69" t="s">
        <v>115</v>
      </c>
      <c r="H30" s="147">
        <v>2111353</v>
      </c>
      <c r="I30" s="148">
        <v>1561137</v>
      </c>
      <c r="J30" s="15"/>
    </row>
    <row r="31" spans="1:249" ht="17.100000000000001" customHeight="1" x14ac:dyDescent="0.2">
      <c r="A31" s="238" t="s">
        <v>116</v>
      </c>
      <c r="B31" s="239"/>
      <c r="C31" s="239"/>
      <c r="D31" s="239"/>
      <c r="E31" s="239"/>
      <c r="F31" s="239"/>
      <c r="G31" s="28" t="s">
        <v>14</v>
      </c>
      <c r="H31" s="149">
        <f>SUM(H21:H30)</f>
        <v>14883062</v>
      </c>
      <c r="I31" s="150">
        <f>SUM(I21:I30)</f>
        <v>16791477</v>
      </c>
    </row>
    <row r="32" spans="1:249" ht="17.100000000000001" customHeight="1" x14ac:dyDescent="0.2">
      <c r="A32" s="225" t="s">
        <v>117</v>
      </c>
      <c r="B32" s="226"/>
      <c r="C32" s="226"/>
      <c r="D32" s="226"/>
      <c r="E32" s="226"/>
      <c r="F32" s="226"/>
      <c r="G32" s="28">
        <v>101</v>
      </c>
      <c r="H32" s="149">
        <v>22523105</v>
      </c>
      <c r="I32" s="150">
        <v>25674677</v>
      </c>
    </row>
    <row r="33" spans="1:9" ht="26.25" customHeight="1" x14ac:dyDescent="0.2">
      <c r="A33" s="225" t="s">
        <v>15</v>
      </c>
      <c r="B33" s="260"/>
      <c r="C33" s="260"/>
      <c r="D33" s="260"/>
      <c r="E33" s="260"/>
      <c r="F33" s="261"/>
      <c r="G33" s="25"/>
      <c r="H33" s="151"/>
      <c r="I33" s="152"/>
    </row>
    <row r="34" spans="1:9" ht="15" customHeight="1" x14ac:dyDescent="0.2">
      <c r="A34" s="207" t="s">
        <v>106</v>
      </c>
      <c r="B34" s="208"/>
      <c r="C34" s="208"/>
      <c r="D34" s="208"/>
      <c r="E34" s="208"/>
      <c r="F34" s="208"/>
      <c r="G34" s="26">
        <v>110</v>
      </c>
      <c r="H34" s="147">
        <v>0</v>
      </c>
      <c r="I34" s="148">
        <v>0</v>
      </c>
    </row>
    <row r="35" spans="1:9" ht="15" customHeight="1" x14ac:dyDescent="0.2">
      <c r="A35" s="207" t="s">
        <v>107</v>
      </c>
      <c r="B35" s="208"/>
      <c r="C35" s="208"/>
      <c r="D35" s="208"/>
      <c r="E35" s="208"/>
      <c r="F35" s="208"/>
      <c r="G35" s="26">
        <v>111</v>
      </c>
      <c r="H35" s="147">
        <v>0</v>
      </c>
      <c r="I35" s="148">
        <v>0</v>
      </c>
    </row>
    <row r="36" spans="1:9" ht="15" customHeight="1" x14ac:dyDescent="0.2">
      <c r="A36" s="207" t="s">
        <v>109</v>
      </c>
      <c r="B36" s="208"/>
      <c r="C36" s="208"/>
      <c r="D36" s="208"/>
      <c r="E36" s="208"/>
      <c r="F36" s="208"/>
      <c r="G36" s="26">
        <v>113</v>
      </c>
      <c r="H36" s="147">
        <v>0</v>
      </c>
      <c r="I36" s="148">
        <v>0</v>
      </c>
    </row>
    <row r="37" spans="1:9" ht="15" customHeight="1" x14ac:dyDescent="0.2">
      <c r="A37" s="207" t="s">
        <v>118</v>
      </c>
      <c r="B37" s="208"/>
      <c r="C37" s="208"/>
      <c r="D37" s="208"/>
      <c r="E37" s="208"/>
      <c r="F37" s="208"/>
      <c r="G37" s="26">
        <v>114</v>
      </c>
      <c r="H37" s="147">
        <v>0</v>
      </c>
      <c r="I37" s="148">
        <v>584857</v>
      </c>
    </row>
    <row r="38" spans="1:9" ht="15" customHeight="1" x14ac:dyDescent="0.2">
      <c r="A38" s="207" t="s">
        <v>119</v>
      </c>
      <c r="B38" s="208"/>
      <c r="C38" s="208"/>
      <c r="D38" s="208"/>
      <c r="E38" s="208"/>
      <c r="F38" s="208"/>
      <c r="G38" s="26">
        <v>115</v>
      </c>
      <c r="H38" s="147">
        <v>1827398</v>
      </c>
      <c r="I38" s="148">
        <v>1251789</v>
      </c>
    </row>
    <row r="39" spans="1:9" ht="15" customHeight="1" x14ac:dyDescent="0.2">
      <c r="A39" s="207" t="s">
        <v>18</v>
      </c>
      <c r="B39" s="208"/>
      <c r="C39" s="208"/>
      <c r="D39" s="208"/>
      <c r="E39" s="208"/>
      <c r="F39" s="208"/>
      <c r="G39" s="26">
        <v>116</v>
      </c>
      <c r="H39" s="147">
        <v>9706252</v>
      </c>
      <c r="I39" s="148">
        <v>6829171</v>
      </c>
    </row>
    <row r="40" spans="1:9" ht="15" customHeight="1" x14ac:dyDescent="0.2">
      <c r="A40" s="207" t="s">
        <v>120</v>
      </c>
      <c r="B40" s="208"/>
      <c r="C40" s="208"/>
      <c r="D40" s="208"/>
      <c r="E40" s="208"/>
      <c r="F40" s="208"/>
      <c r="G40" s="26">
        <v>117</v>
      </c>
      <c r="H40" s="147">
        <v>2855983</v>
      </c>
      <c r="I40" s="148">
        <v>2853372</v>
      </c>
    </row>
    <row r="41" spans="1:9" ht="15" customHeight="1" x14ac:dyDescent="0.2">
      <c r="A41" s="207" t="s">
        <v>21</v>
      </c>
      <c r="B41" s="208"/>
      <c r="C41" s="208"/>
      <c r="D41" s="208"/>
      <c r="E41" s="208"/>
      <c r="F41" s="208"/>
      <c r="G41" s="26">
        <v>118</v>
      </c>
      <c r="H41" s="147">
        <v>24594644</v>
      </c>
      <c r="I41" s="148">
        <v>24434807</v>
      </c>
    </row>
    <row r="42" spans="1:9" s="1" customFormat="1" ht="15" customHeight="1" x14ac:dyDescent="0.2">
      <c r="A42" s="207" t="s">
        <v>23</v>
      </c>
      <c r="B42" s="208"/>
      <c r="C42" s="208"/>
      <c r="D42" s="208"/>
      <c r="E42" s="208"/>
      <c r="F42" s="208"/>
      <c r="G42" s="26">
        <v>119</v>
      </c>
      <c r="H42" s="147"/>
      <c r="I42" s="148">
        <v>0</v>
      </c>
    </row>
    <row r="43" spans="1:9" s="1" customFormat="1" ht="15" customHeight="1" x14ac:dyDescent="0.2">
      <c r="A43" s="207" t="s">
        <v>25</v>
      </c>
      <c r="B43" s="208"/>
      <c r="C43" s="208"/>
      <c r="D43" s="208"/>
      <c r="E43" s="208"/>
      <c r="F43" s="208"/>
      <c r="G43" s="26">
        <v>120</v>
      </c>
      <c r="H43" s="147">
        <v>3690499</v>
      </c>
      <c r="I43" s="148">
        <v>3825714</v>
      </c>
    </row>
    <row r="44" spans="1:9" s="1" customFormat="1" ht="15" customHeight="1" x14ac:dyDescent="0.2">
      <c r="A44" s="207" t="s">
        <v>27</v>
      </c>
      <c r="B44" s="208"/>
      <c r="C44" s="208"/>
      <c r="D44" s="208"/>
      <c r="E44" s="208"/>
      <c r="F44" s="208"/>
      <c r="G44" s="26">
        <v>121</v>
      </c>
      <c r="H44" s="147">
        <v>2057394</v>
      </c>
      <c r="I44" s="148">
        <v>2063609</v>
      </c>
    </row>
    <row r="45" spans="1:9" s="1" customFormat="1" ht="15" customHeight="1" x14ac:dyDescent="0.2">
      <c r="A45" s="207" t="s">
        <v>29</v>
      </c>
      <c r="B45" s="208"/>
      <c r="C45" s="208"/>
      <c r="D45" s="208"/>
      <c r="E45" s="208"/>
      <c r="F45" s="208"/>
      <c r="G45" s="26">
        <v>122</v>
      </c>
      <c r="H45" s="147">
        <v>933079</v>
      </c>
      <c r="I45" s="148">
        <v>867881</v>
      </c>
    </row>
    <row r="46" spans="1:9" s="1" customFormat="1" ht="15" customHeight="1" x14ac:dyDescent="0.2">
      <c r="A46" s="207" t="s">
        <v>30</v>
      </c>
      <c r="B46" s="208"/>
      <c r="C46" s="208"/>
      <c r="D46" s="208"/>
      <c r="E46" s="208"/>
      <c r="F46" s="208"/>
      <c r="G46" s="26">
        <v>123</v>
      </c>
      <c r="H46" s="147">
        <v>2689737</v>
      </c>
      <c r="I46" s="148">
        <v>2413165</v>
      </c>
    </row>
    <row r="47" spans="1:9" s="1" customFormat="1" ht="15" customHeight="1" x14ac:dyDescent="0.2">
      <c r="A47" s="238" t="s">
        <v>121</v>
      </c>
      <c r="B47" s="239"/>
      <c r="C47" s="239"/>
      <c r="D47" s="239"/>
      <c r="E47" s="239"/>
      <c r="F47" s="239"/>
      <c r="G47" s="28" t="s">
        <v>31</v>
      </c>
      <c r="H47" s="149">
        <f>SUM(H34:H46)</f>
        <v>48354986</v>
      </c>
      <c r="I47" s="150">
        <f>SUM(I34:I46)</f>
        <v>45124365</v>
      </c>
    </row>
    <row r="48" spans="1:9" s="1" customFormat="1" ht="12.75" customHeight="1" thickBot="1" x14ac:dyDescent="0.25">
      <c r="A48" s="240" t="s">
        <v>32</v>
      </c>
      <c r="B48" s="241"/>
      <c r="C48" s="241"/>
      <c r="D48" s="241"/>
      <c r="E48" s="241"/>
      <c r="F48" s="241"/>
      <c r="G48" s="30"/>
      <c r="H48" s="153">
        <f>H47+H31+H32</f>
        <v>85761153</v>
      </c>
      <c r="I48" s="154">
        <f>I47+I31+I32</f>
        <v>87590519</v>
      </c>
    </row>
    <row r="49" spans="1:14" s="1" customFormat="1" ht="27" customHeight="1" thickBot="1" x14ac:dyDescent="0.25">
      <c r="A49" s="233" t="s">
        <v>95</v>
      </c>
      <c r="B49" s="234"/>
      <c r="C49" s="234"/>
      <c r="D49" s="234"/>
      <c r="E49" s="234"/>
      <c r="F49" s="235"/>
      <c r="G49" s="76" t="s">
        <v>96</v>
      </c>
      <c r="H49" s="155" t="s">
        <v>100</v>
      </c>
      <c r="I49" s="156" t="s">
        <v>101</v>
      </c>
      <c r="N49" s="51"/>
    </row>
    <row r="50" spans="1:14" s="1" customFormat="1" ht="15" customHeight="1" x14ac:dyDescent="0.2">
      <c r="A50" s="236" t="s">
        <v>33</v>
      </c>
      <c r="B50" s="237"/>
      <c r="C50" s="237"/>
      <c r="D50" s="237"/>
      <c r="E50" s="237"/>
      <c r="F50" s="237"/>
      <c r="H50" s="157"/>
      <c r="I50" s="158"/>
    </row>
    <row r="51" spans="1:14" s="1" customFormat="1" ht="15" customHeight="1" x14ac:dyDescent="0.2">
      <c r="A51" s="207" t="s">
        <v>122</v>
      </c>
      <c r="B51" s="208"/>
      <c r="C51" s="208"/>
      <c r="D51" s="208"/>
      <c r="E51" s="208"/>
      <c r="F51" s="208"/>
      <c r="G51" s="26">
        <v>210</v>
      </c>
      <c r="H51" s="147">
        <v>3739421</v>
      </c>
      <c r="I51" s="148">
        <v>9686580</v>
      </c>
    </row>
    <row r="52" spans="1:14" s="1" customFormat="1" ht="15" customHeight="1" x14ac:dyDescent="0.2">
      <c r="A52" s="207" t="s">
        <v>107</v>
      </c>
      <c r="B52" s="208"/>
      <c r="C52" s="208"/>
      <c r="D52" s="208"/>
      <c r="E52" s="208"/>
      <c r="F52" s="208"/>
      <c r="G52" s="26">
        <v>211</v>
      </c>
      <c r="H52" s="147"/>
      <c r="I52" s="148">
        <v>0</v>
      </c>
    </row>
    <row r="53" spans="1:14" s="1" customFormat="1" ht="15" customHeight="1" x14ac:dyDescent="0.2">
      <c r="A53" s="230" t="s">
        <v>123</v>
      </c>
      <c r="B53" s="231"/>
      <c r="C53" s="231"/>
      <c r="D53" s="231"/>
      <c r="E53" s="231"/>
      <c r="F53" s="232"/>
      <c r="G53" s="26">
        <v>212</v>
      </c>
      <c r="H53" s="147">
        <v>574357</v>
      </c>
      <c r="I53" s="159">
        <v>1575336</v>
      </c>
    </row>
    <row r="54" spans="1:14" s="1" customFormat="1" ht="15" customHeight="1" x14ac:dyDescent="0.2">
      <c r="A54" s="207" t="s">
        <v>124</v>
      </c>
      <c r="B54" s="208"/>
      <c r="C54" s="208"/>
      <c r="D54" s="208"/>
      <c r="E54" s="208"/>
      <c r="F54" s="208"/>
      <c r="G54" s="26">
        <v>213</v>
      </c>
      <c r="H54" s="147">
        <v>9336865</v>
      </c>
      <c r="I54" s="148">
        <v>2228083</v>
      </c>
    </row>
    <row r="55" spans="1:14" s="1" customFormat="1" ht="15" customHeight="1" x14ac:dyDescent="0.2">
      <c r="A55" s="207" t="s">
        <v>125</v>
      </c>
      <c r="B55" s="208"/>
      <c r="C55" s="208"/>
      <c r="D55" s="208"/>
      <c r="E55" s="208"/>
      <c r="F55" s="208"/>
      <c r="G55" s="26">
        <v>214</v>
      </c>
      <c r="H55" s="147">
        <v>386477</v>
      </c>
      <c r="I55" s="148">
        <v>324410</v>
      </c>
    </row>
    <row r="56" spans="1:14" s="1" customFormat="1" ht="15" customHeight="1" x14ac:dyDescent="0.2">
      <c r="A56" s="207" t="s">
        <v>126</v>
      </c>
      <c r="B56" s="208"/>
      <c r="C56" s="208"/>
      <c r="D56" s="208"/>
      <c r="E56" s="208"/>
      <c r="F56" s="208"/>
      <c r="G56" s="26">
        <v>215</v>
      </c>
      <c r="H56" s="147"/>
      <c r="I56" s="148">
        <v>0</v>
      </c>
    </row>
    <row r="57" spans="1:14" s="1" customFormat="1" ht="15" customHeight="1" x14ac:dyDescent="0.2">
      <c r="A57" s="207" t="s">
        <v>127</v>
      </c>
      <c r="B57" s="208"/>
      <c r="C57" s="208"/>
      <c r="D57" s="208"/>
      <c r="E57" s="208"/>
      <c r="F57" s="208"/>
      <c r="G57" s="26">
        <v>216</v>
      </c>
      <c r="H57" s="147">
        <v>563906</v>
      </c>
      <c r="I57" s="148">
        <v>667396</v>
      </c>
    </row>
    <row r="58" spans="1:14" s="1" customFormat="1" ht="15" customHeight="1" x14ac:dyDescent="0.2">
      <c r="A58" s="207" t="s">
        <v>35</v>
      </c>
      <c r="B58" s="208"/>
      <c r="C58" s="208"/>
      <c r="D58" s="208"/>
      <c r="E58" s="208"/>
      <c r="F58" s="208"/>
      <c r="G58" s="26">
        <v>217</v>
      </c>
      <c r="H58" s="147">
        <v>2224091</v>
      </c>
      <c r="I58" s="148">
        <v>1395549</v>
      </c>
    </row>
    <row r="59" spans="1:14" s="1" customFormat="1" ht="15" customHeight="1" x14ac:dyDescent="0.2">
      <c r="A59" s="223" t="s">
        <v>128</v>
      </c>
      <c r="B59" s="224"/>
      <c r="C59" s="224"/>
      <c r="D59" s="224"/>
      <c r="E59" s="224"/>
      <c r="F59" s="224"/>
      <c r="G59" s="28" t="s">
        <v>36</v>
      </c>
      <c r="H59" s="149">
        <f>SUM(H51:H58)</f>
        <v>16825117</v>
      </c>
      <c r="I59" s="150">
        <f>SUM(I51:I58)</f>
        <v>15877354</v>
      </c>
    </row>
    <row r="60" spans="1:14" s="1" customFormat="1" ht="15" customHeight="1" x14ac:dyDescent="0.2">
      <c r="A60" s="218" t="s">
        <v>129</v>
      </c>
      <c r="B60" s="219"/>
      <c r="C60" s="219"/>
      <c r="D60" s="219"/>
      <c r="E60" s="219"/>
      <c r="F60" s="219"/>
      <c r="G60" s="79">
        <v>301</v>
      </c>
      <c r="H60" s="149">
        <v>4489132</v>
      </c>
      <c r="I60" s="150">
        <v>9134334</v>
      </c>
    </row>
    <row r="61" spans="1:14" s="205" customFormat="1" ht="15" customHeight="1" x14ac:dyDescent="0.2">
      <c r="A61" s="227"/>
      <c r="B61" s="228"/>
      <c r="C61" s="228"/>
      <c r="D61" s="228"/>
      <c r="E61" s="228"/>
      <c r="F61" s="229"/>
      <c r="G61" s="79"/>
      <c r="H61" s="149"/>
      <c r="I61" s="150"/>
    </row>
    <row r="62" spans="1:14" ht="15" customHeight="1" x14ac:dyDescent="0.2">
      <c r="A62" s="225" t="s">
        <v>37</v>
      </c>
      <c r="B62" s="226"/>
      <c r="C62" s="226"/>
      <c r="D62" s="226"/>
      <c r="E62" s="226"/>
      <c r="F62" s="226"/>
      <c r="G62" s="27"/>
      <c r="H62" s="147"/>
      <c r="I62" s="148"/>
    </row>
    <row r="63" spans="1:14" ht="15" customHeight="1" x14ac:dyDescent="0.2">
      <c r="A63" s="207" t="s">
        <v>122</v>
      </c>
      <c r="B63" s="208"/>
      <c r="C63" s="208"/>
      <c r="D63" s="208"/>
      <c r="E63" s="208"/>
      <c r="F63" s="208"/>
      <c r="G63" s="26">
        <v>310</v>
      </c>
      <c r="H63" s="147">
        <v>12729526</v>
      </c>
      <c r="I63" s="148">
        <v>8020223</v>
      </c>
    </row>
    <row r="64" spans="1:14" ht="15" customHeight="1" x14ac:dyDescent="0.2">
      <c r="A64" s="207" t="s">
        <v>107</v>
      </c>
      <c r="B64" s="208"/>
      <c r="C64" s="208"/>
      <c r="D64" s="208"/>
      <c r="E64" s="208"/>
      <c r="F64" s="208"/>
      <c r="G64" s="26">
        <v>311</v>
      </c>
      <c r="H64" s="147"/>
      <c r="I64" s="148">
        <v>0</v>
      </c>
    </row>
    <row r="65" spans="1:249" ht="15" customHeight="1" x14ac:dyDescent="0.2">
      <c r="A65" s="207" t="s">
        <v>130</v>
      </c>
      <c r="B65" s="208"/>
      <c r="C65" s="208"/>
      <c r="D65" s="208"/>
      <c r="E65" s="208"/>
      <c r="F65" s="208"/>
      <c r="G65" s="26">
        <v>312</v>
      </c>
      <c r="H65" s="147">
        <v>12415449</v>
      </c>
      <c r="I65" s="148">
        <v>12146758</v>
      </c>
    </row>
    <row r="66" spans="1:249" ht="15" customHeight="1" x14ac:dyDescent="0.2">
      <c r="A66" s="207" t="s">
        <v>131</v>
      </c>
      <c r="B66" s="208"/>
      <c r="C66" s="208"/>
      <c r="D66" s="208"/>
      <c r="E66" s="208"/>
      <c r="F66" s="208"/>
      <c r="G66" s="26">
        <v>313</v>
      </c>
      <c r="H66" s="147"/>
      <c r="I66" s="148">
        <v>13100</v>
      </c>
    </row>
    <row r="67" spans="1:249" ht="15" customHeight="1" x14ac:dyDescent="0.2">
      <c r="A67" s="207" t="s">
        <v>132</v>
      </c>
      <c r="B67" s="208"/>
      <c r="C67" s="208"/>
      <c r="D67" s="208"/>
      <c r="E67" s="208"/>
      <c r="F67" s="208"/>
      <c r="G67" s="26">
        <v>314</v>
      </c>
      <c r="H67" s="147">
        <v>990125</v>
      </c>
      <c r="I67" s="148">
        <v>1104158</v>
      </c>
    </row>
    <row r="68" spans="1:249" ht="15" customHeight="1" x14ac:dyDescent="0.2">
      <c r="A68" s="207" t="s">
        <v>41</v>
      </c>
      <c r="B68" s="208"/>
      <c r="C68" s="208"/>
      <c r="D68" s="208"/>
      <c r="E68" s="208"/>
      <c r="F68" s="208"/>
      <c r="G68" s="26">
        <v>315</v>
      </c>
      <c r="H68" s="147">
        <v>2110856</v>
      </c>
      <c r="I68" s="148">
        <v>2111993</v>
      </c>
    </row>
    <row r="69" spans="1:249" ht="15" customHeight="1" x14ac:dyDescent="0.2">
      <c r="A69" s="207" t="s">
        <v>43</v>
      </c>
      <c r="B69" s="208"/>
      <c r="C69" s="208"/>
      <c r="D69" s="208"/>
      <c r="E69" s="208"/>
      <c r="F69" s="208"/>
      <c r="G69" s="26">
        <v>316</v>
      </c>
      <c r="H69" s="147">
        <v>7179244</v>
      </c>
      <c r="I69" s="148">
        <v>7162784</v>
      </c>
    </row>
    <row r="70" spans="1:249" ht="15" customHeight="1" x14ac:dyDescent="0.2">
      <c r="A70" s="223" t="s">
        <v>133</v>
      </c>
      <c r="B70" s="224"/>
      <c r="C70" s="224"/>
      <c r="D70" s="224"/>
      <c r="E70" s="224"/>
      <c r="F70" s="224"/>
      <c r="G70" s="28" t="s">
        <v>45</v>
      </c>
      <c r="H70" s="149">
        <f>SUM(H63:H69)</f>
        <v>35425200</v>
      </c>
      <c r="I70" s="150">
        <f>SUM(I63:I69)</f>
        <v>30559016</v>
      </c>
    </row>
    <row r="71" spans="1:249" ht="15" customHeight="1" x14ac:dyDescent="0.2">
      <c r="A71" s="218" t="s">
        <v>46</v>
      </c>
      <c r="B71" s="219"/>
      <c r="C71" s="219"/>
      <c r="D71" s="219"/>
      <c r="E71" s="219"/>
      <c r="F71" s="219"/>
      <c r="G71" s="25"/>
      <c r="H71" s="147"/>
      <c r="I71" s="148"/>
    </row>
    <row r="72" spans="1:249" ht="15" customHeight="1" x14ac:dyDescent="0.2">
      <c r="A72" s="207" t="s">
        <v>136</v>
      </c>
      <c r="B72" s="208"/>
      <c r="C72" s="208"/>
      <c r="D72" s="208"/>
      <c r="E72" s="208"/>
      <c r="F72" s="208"/>
      <c r="G72" s="26">
        <v>410</v>
      </c>
      <c r="H72" s="147">
        <v>31579958</v>
      </c>
      <c r="I72" s="148">
        <v>31453737</v>
      </c>
    </row>
    <row r="73" spans="1:249" ht="15" customHeight="1" x14ac:dyDescent="0.2">
      <c r="A73" s="207" t="s">
        <v>279</v>
      </c>
      <c r="B73" s="208"/>
      <c r="C73" s="208"/>
      <c r="D73" s="208"/>
      <c r="E73" s="208"/>
      <c r="F73" s="208"/>
      <c r="G73" s="69" t="s">
        <v>134</v>
      </c>
      <c r="H73" s="147">
        <v>-3717907</v>
      </c>
      <c r="I73" s="148">
        <v>-3689195</v>
      </c>
    </row>
    <row r="74" spans="1:249" ht="15" customHeight="1" x14ac:dyDescent="0.2">
      <c r="A74" s="207" t="s">
        <v>49</v>
      </c>
      <c r="B74" s="208"/>
      <c r="C74" s="208"/>
      <c r="D74" s="208"/>
      <c r="E74" s="208"/>
      <c r="F74" s="208"/>
      <c r="G74" s="26">
        <v>412</v>
      </c>
      <c r="H74" s="147">
        <v>-599346</v>
      </c>
      <c r="I74" s="148">
        <v>-585015</v>
      </c>
    </row>
    <row r="75" spans="1:249" ht="15" customHeight="1" x14ac:dyDescent="0.2">
      <c r="A75" s="207" t="s">
        <v>50</v>
      </c>
      <c r="B75" s="208"/>
      <c r="C75" s="208"/>
      <c r="D75" s="208"/>
      <c r="E75" s="208"/>
      <c r="F75" s="208"/>
      <c r="G75" s="69" t="s">
        <v>135</v>
      </c>
      <c r="H75" s="147">
        <v>-11546771</v>
      </c>
      <c r="I75" s="148">
        <v>-11501779</v>
      </c>
      <c r="J75" s="15"/>
    </row>
    <row r="76" spans="1:249" ht="15" customHeight="1" x14ac:dyDescent="0.2">
      <c r="A76" s="207" t="s">
        <v>137</v>
      </c>
      <c r="B76" s="208"/>
      <c r="C76" s="208"/>
      <c r="D76" s="208"/>
      <c r="E76" s="208"/>
      <c r="F76" s="208"/>
      <c r="G76" s="26">
        <v>414</v>
      </c>
      <c r="H76" s="147">
        <v>14144781</v>
      </c>
      <c r="I76" s="148">
        <v>15154175</v>
      </c>
      <c r="J76" s="15"/>
    </row>
    <row r="77" spans="1:249" ht="15" customHeight="1" x14ac:dyDescent="0.2">
      <c r="A77" s="212" t="s">
        <v>138</v>
      </c>
      <c r="B77" s="213"/>
      <c r="C77" s="213"/>
      <c r="D77" s="213"/>
      <c r="E77" s="213"/>
      <c r="F77" s="214"/>
      <c r="G77" s="28">
        <v>420</v>
      </c>
      <c r="H77" s="160">
        <f>SUM(H72:H76)</f>
        <v>29860715</v>
      </c>
      <c r="I77" s="161">
        <f>SUM(I72:I76)</f>
        <v>30831923</v>
      </c>
    </row>
    <row r="78" spans="1:249" ht="15" customHeight="1" x14ac:dyDescent="0.2">
      <c r="A78" s="218" t="s">
        <v>139</v>
      </c>
      <c r="B78" s="219"/>
      <c r="C78" s="219"/>
      <c r="D78" s="219"/>
      <c r="E78" s="219"/>
      <c r="F78" s="219"/>
      <c r="G78" s="28">
        <v>421</v>
      </c>
      <c r="H78" s="162">
        <v>-839011</v>
      </c>
      <c r="I78" s="163">
        <v>1187892</v>
      </c>
      <c r="J78" s="15"/>
    </row>
    <row r="79" spans="1:249" ht="15" customHeight="1" x14ac:dyDescent="0.2">
      <c r="A79" s="218" t="s">
        <v>140</v>
      </c>
      <c r="B79" s="219"/>
      <c r="C79" s="219"/>
      <c r="D79" s="219"/>
      <c r="E79" s="219"/>
      <c r="F79" s="219"/>
      <c r="G79" s="28">
        <v>500</v>
      </c>
      <c r="H79" s="162">
        <f>H77+H78</f>
        <v>29021704</v>
      </c>
      <c r="I79" s="163">
        <f>SUM(I77:I78)</f>
        <v>32019815</v>
      </c>
      <c r="K79" s="15"/>
    </row>
    <row r="80" spans="1:249" ht="15" customHeight="1" x14ac:dyDescent="0.2">
      <c r="A80" s="220" t="s">
        <v>259</v>
      </c>
      <c r="B80" s="221"/>
      <c r="C80" s="221"/>
      <c r="D80" s="221"/>
      <c r="E80" s="221"/>
      <c r="F80" s="222"/>
      <c r="G80" s="28" t="s">
        <v>52</v>
      </c>
      <c r="H80" s="190">
        <v>11.95</v>
      </c>
      <c r="I80" s="190">
        <v>14.46</v>
      </c>
      <c r="J80" s="89"/>
      <c r="K80" s="15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  <c r="IO80" s="89"/>
    </row>
    <row r="81" spans="1:249" ht="15" customHeight="1" x14ac:dyDescent="0.2">
      <c r="A81" s="220" t="s">
        <v>260</v>
      </c>
      <c r="B81" s="221"/>
      <c r="C81" s="221"/>
      <c r="D81" s="221"/>
      <c r="E81" s="221"/>
      <c r="F81" s="222"/>
      <c r="G81" s="28"/>
      <c r="H81" s="190">
        <v>31.25</v>
      </c>
      <c r="I81" s="190">
        <v>31.52</v>
      </c>
      <c r="J81" s="89"/>
      <c r="K81" s="15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</row>
    <row r="82" spans="1:249" ht="15" customHeight="1" thickBot="1" x14ac:dyDescent="0.25">
      <c r="A82" s="215" t="s">
        <v>141</v>
      </c>
      <c r="B82" s="216"/>
      <c r="C82" s="216"/>
      <c r="D82" s="216"/>
      <c r="E82" s="216"/>
      <c r="F82" s="216"/>
      <c r="G82" s="34"/>
      <c r="H82" s="191">
        <f>H79+H70+H59+H60</f>
        <v>85761153</v>
      </c>
      <c r="I82" s="191">
        <f>I79+I70+I59+I60</f>
        <v>87590519</v>
      </c>
    </row>
    <row r="83" spans="1:249" s="139" customFormat="1" ht="15.75" customHeight="1" x14ac:dyDescent="0.2">
      <c r="A83" s="137"/>
      <c r="B83" s="137"/>
      <c r="C83" s="137"/>
      <c r="D83" s="137"/>
      <c r="E83" s="137"/>
      <c r="F83" s="137"/>
      <c r="G83" s="52"/>
      <c r="H83" s="138"/>
      <c r="I83" s="138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</row>
    <row r="84" spans="1:249" s="139" customFormat="1" ht="15.75" customHeight="1" x14ac:dyDescent="0.2">
      <c r="A84" s="137"/>
      <c r="B84" s="137"/>
      <c r="C84" s="137"/>
      <c r="D84" s="137"/>
      <c r="E84" s="137"/>
      <c r="F84" s="137"/>
      <c r="G84" s="52"/>
      <c r="H84" s="138"/>
      <c r="I84" s="138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</row>
    <row r="85" spans="1:249" s="139" customFormat="1" ht="15.75" customHeight="1" x14ac:dyDescent="0.2">
      <c r="A85" s="137"/>
      <c r="B85" s="137"/>
      <c r="C85" s="137"/>
      <c r="D85" s="137"/>
      <c r="E85" s="137"/>
      <c r="F85" s="137"/>
      <c r="G85" s="52"/>
      <c r="H85" s="138"/>
      <c r="I85" s="138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</row>
    <row r="86" spans="1:249" ht="12.75" customHeight="1" x14ac:dyDescent="0.2">
      <c r="A86" s="1" t="s">
        <v>52</v>
      </c>
      <c r="H86" s="14"/>
      <c r="I86" s="14"/>
    </row>
    <row r="87" spans="1:249" ht="12.75" customHeight="1" x14ac:dyDescent="0.2">
      <c r="B87" s="217" t="s">
        <v>53</v>
      </c>
      <c r="C87" s="217"/>
      <c r="D87" s="211" t="s">
        <v>271</v>
      </c>
      <c r="E87" s="211"/>
      <c r="F87" s="211"/>
      <c r="G87" s="211"/>
      <c r="H87" s="16" t="s">
        <v>54</v>
      </c>
    </row>
    <row r="88" spans="1:249" ht="12.75" customHeight="1" x14ac:dyDescent="0.2">
      <c r="C88" s="209" t="s">
        <v>55</v>
      </c>
      <c r="D88" s="209"/>
      <c r="E88" s="209"/>
      <c r="F88" s="209"/>
      <c r="H88" s="29" t="s">
        <v>56</v>
      </c>
    </row>
    <row r="89" spans="1:249" s="1" customFormat="1" ht="12.75" customHeight="1" x14ac:dyDescent="0.2">
      <c r="B89" s="210" t="s">
        <v>57</v>
      </c>
      <c r="C89" s="210"/>
      <c r="D89" s="211" t="s">
        <v>266</v>
      </c>
      <c r="E89" s="211"/>
      <c r="F89" s="211"/>
      <c r="G89" s="211"/>
      <c r="H89" s="16" t="s">
        <v>54</v>
      </c>
      <c r="I89" s="15"/>
    </row>
    <row r="90" spans="1:249" s="1" customFormat="1" ht="12" customHeight="1" x14ac:dyDescent="0.2">
      <c r="C90" s="209" t="s">
        <v>55</v>
      </c>
      <c r="D90" s="209"/>
      <c r="E90" s="209"/>
      <c r="F90" s="209"/>
      <c r="H90" s="29" t="s">
        <v>56</v>
      </c>
      <c r="I90" s="15"/>
    </row>
    <row r="91" spans="1:249" x14ac:dyDescent="0.2"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</row>
    <row r="92" spans="1:249" s="1" customFormat="1" x14ac:dyDescent="0.2">
      <c r="B92" s="1" t="s">
        <v>58</v>
      </c>
      <c r="H92" s="15"/>
      <c r="I92" s="15"/>
    </row>
  </sheetData>
  <mergeCells count="94">
    <mergeCell ref="E5:H5"/>
    <mergeCell ref="E6:H6"/>
    <mergeCell ref="E7:H7"/>
    <mergeCell ref="E8:H8"/>
    <mergeCell ref="E11:H11"/>
    <mergeCell ref="A56:F56"/>
    <mergeCell ref="A24:F24"/>
    <mergeCell ref="A25:F25"/>
    <mergeCell ref="F13:G13"/>
    <mergeCell ref="F10:H10"/>
    <mergeCell ref="A14:D14"/>
    <mergeCell ref="E12:H12"/>
    <mergeCell ref="E14:H14"/>
    <mergeCell ref="A33:F33"/>
    <mergeCell ref="A34:F34"/>
    <mergeCell ref="A35:F35"/>
    <mergeCell ref="A36:F36"/>
    <mergeCell ref="A37:F37"/>
    <mergeCell ref="A38:F38"/>
    <mergeCell ref="A39:F39"/>
    <mergeCell ref="A8:D8"/>
    <mergeCell ref="A9:E9"/>
    <mergeCell ref="F9:H9"/>
    <mergeCell ref="A12:D12"/>
    <mergeCell ref="A32:F32"/>
    <mergeCell ref="A26:F26"/>
    <mergeCell ref="A27:F27"/>
    <mergeCell ref="A31:F31"/>
    <mergeCell ref="A28:F28"/>
    <mergeCell ref="A29:F29"/>
    <mergeCell ref="A30:F30"/>
    <mergeCell ref="G1:I1"/>
    <mergeCell ref="A73:F73"/>
    <mergeCell ref="G3:I3"/>
    <mergeCell ref="G2:I2"/>
    <mergeCell ref="A5:D5"/>
    <mergeCell ref="A6:D6"/>
    <mergeCell ref="C18:E18"/>
    <mergeCell ref="G18:H18"/>
    <mergeCell ref="A7:D7"/>
    <mergeCell ref="B16:H16"/>
    <mergeCell ref="A19:F19"/>
    <mergeCell ref="A20:F20"/>
    <mergeCell ref="A21:F21"/>
    <mergeCell ref="C17:G17"/>
    <mergeCell ref="A22:F22"/>
    <mergeCell ref="A23:F23"/>
    <mergeCell ref="A40:F40"/>
    <mergeCell ref="A41:F41"/>
    <mergeCell ref="A42:F42"/>
    <mergeCell ref="A47:F47"/>
    <mergeCell ref="A48:F48"/>
    <mergeCell ref="A49:F49"/>
    <mergeCell ref="A50:F50"/>
    <mergeCell ref="A43:F43"/>
    <mergeCell ref="A44:F44"/>
    <mergeCell ref="A45:F45"/>
    <mergeCell ref="A46:F46"/>
    <mergeCell ref="A51:F51"/>
    <mergeCell ref="A52:F52"/>
    <mergeCell ref="A53:F53"/>
    <mergeCell ref="A54:F54"/>
    <mergeCell ref="A55:F55"/>
    <mergeCell ref="A59:F59"/>
    <mergeCell ref="A62:F62"/>
    <mergeCell ref="A63:F63"/>
    <mergeCell ref="A57:F57"/>
    <mergeCell ref="A58:F58"/>
    <mergeCell ref="A60:F60"/>
    <mergeCell ref="A61:F61"/>
    <mergeCell ref="A64:F64"/>
    <mergeCell ref="A72:F72"/>
    <mergeCell ref="A75:F75"/>
    <mergeCell ref="A65:F65"/>
    <mergeCell ref="A66:F66"/>
    <mergeCell ref="A69:F69"/>
    <mergeCell ref="A70:F70"/>
    <mergeCell ref="A71:F71"/>
    <mergeCell ref="A74:F74"/>
    <mergeCell ref="A67:F67"/>
    <mergeCell ref="A68:F68"/>
    <mergeCell ref="A76:F76"/>
    <mergeCell ref="C90:F90"/>
    <mergeCell ref="B89:C89"/>
    <mergeCell ref="D89:G89"/>
    <mergeCell ref="A77:F77"/>
    <mergeCell ref="A82:F82"/>
    <mergeCell ref="B87:C87"/>
    <mergeCell ref="D87:G87"/>
    <mergeCell ref="C88:F88"/>
    <mergeCell ref="A78:F78"/>
    <mergeCell ref="A79:F79"/>
    <mergeCell ref="A80:F80"/>
    <mergeCell ref="A81:F81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2:K52"/>
  <sheetViews>
    <sheetView tabSelected="1" topLeftCell="A28" zoomScale="80" zoomScaleNormal="80" workbookViewId="0">
      <selection activeCell="K26" sqref="K26"/>
    </sheetView>
  </sheetViews>
  <sheetFormatPr defaultColWidth="8.85546875" defaultRowHeight="12.75" x14ac:dyDescent="0.2"/>
  <cols>
    <col min="1" max="1" width="3.140625" style="5" customWidth="1"/>
    <col min="2" max="2" width="14.7109375" style="5" customWidth="1"/>
    <col min="3" max="3" width="13.5703125" style="5" customWidth="1"/>
    <col min="4" max="4" width="20" style="5" customWidth="1"/>
    <col min="5" max="5" width="10.7109375" style="5" customWidth="1"/>
    <col min="6" max="6" width="14.5703125" style="36" customWidth="1"/>
    <col min="7" max="7" width="14.85546875" style="5" customWidth="1"/>
    <col min="8" max="8" width="11.7109375" style="5" customWidth="1"/>
    <col min="9" max="16384" width="8.85546875" style="5"/>
  </cols>
  <sheetData>
    <row r="2" spans="1:11" ht="12.75" customHeight="1" x14ac:dyDescent="0.2">
      <c r="D2" s="6"/>
      <c r="E2" s="242" t="s">
        <v>294</v>
      </c>
      <c r="F2" s="242"/>
      <c r="G2" s="242"/>
    </row>
    <row r="3" spans="1:11" ht="12.75" customHeight="1" x14ac:dyDescent="0.2">
      <c r="D3" s="6"/>
      <c r="E3" s="244" t="s">
        <v>97</v>
      </c>
      <c r="F3" s="244"/>
      <c r="G3" s="244"/>
    </row>
    <row r="4" spans="1:11" ht="12.75" customHeight="1" x14ac:dyDescent="0.2">
      <c r="E4" s="243" t="s">
        <v>142</v>
      </c>
      <c r="F4" s="243"/>
      <c r="G4" s="243"/>
    </row>
    <row r="5" spans="1:11" ht="12.75" customHeight="1" x14ac:dyDescent="0.2">
      <c r="E5" s="48"/>
      <c r="F5" s="48"/>
      <c r="G5" s="48"/>
    </row>
    <row r="6" spans="1:11" ht="12.75" customHeight="1" x14ac:dyDescent="0.2">
      <c r="E6" s="48"/>
      <c r="F6" s="48"/>
      <c r="G6" s="56" t="s">
        <v>98</v>
      </c>
    </row>
    <row r="7" spans="1:11" x14ac:dyDescent="0.2">
      <c r="A7" s="35"/>
      <c r="B7" s="35"/>
      <c r="C7" s="35"/>
      <c r="D7" s="35"/>
      <c r="E7" s="35"/>
      <c r="F7" s="37"/>
    </row>
    <row r="8" spans="1:11" ht="12.75" customHeight="1" x14ac:dyDescent="0.2">
      <c r="A8" s="276" t="s">
        <v>0</v>
      </c>
      <c r="B8" s="276"/>
      <c r="C8" s="276"/>
      <c r="D8" s="277" t="s">
        <v>261</v>
      </c>
      <c r="E8" s="277"/>
      <c r="F8" s="277"/>
    </row>
    <row r="9" spans="1:11" ht="12.75" customHeight="1" x14ac:dyDescent="0.2">
      <c r="A9" s="35"/>
      <c r="B9" s="35"/>
      <c r="C9" s="35"/>
      <c r="D9" s="57"/>
      <c r="E9" s="57"/>
      <c r="F9" s="57"/>
    </row>
    <row r="10" spans="1:11" ht="12.75" customHeight="1" x14ac:dyDescent="0.2">
      <c r="A10" s="35"/>
      <c r="B10" s="121"/>
      <c r="C10" s="124" t="s">
        <v>281</v>
      </c>
      <c r="D10" s="124"/>
      <c r="E10" s="124"/>
      <c r="F10" s="124"/>
      <c r="G10" s="7"/>
    </row>
    <row r="11" spans="1:11" ht="12.75" customHeight="1" x14ac:dyDescent="0.25">
      <c r="A11" s="35"/>
      <c r="B11" s="35"/>
      <c r="C11" s="247" t="s">
        <v>290</v>
      </c>
      <c r="D11" s="247"/>
      <c r="E11" s="247"/>
      <c r="F11" s="247"/>
      <c r="G11" s="71"/>
    </row>
    <row r="12" spans="1:11" ht="12.75" customHeight="1" thickBot="1" x14ac:dyDescent="0.25">
      <c r="F12" s="38"/>
      <c r="G12" s="58" t="s">
        <v>93</v>
      </c>
    </row>
    <row r="13" spans="1:11" ht="34.5" customHeight="1" thickBot="1" x14ac:dyDescent="0.25">
      <c r="A13" s="103" t="s">
        <v>59</v>
      </c>
      <c r="B13" s="104"/>
      <c r="C13" s="104"/>
      <c r="D13" s="104"/>
      <c r="E13" s="105" t="s">
        <v>4</v>
      </c>
      <c r="F13" s="128" t="s">
        <v>102</v>
      </c>
      <c r="G13" s="128" t="s">
        <v>103</v>
      </c>
      <c r="K13" s="206"/>
    </row>
    <row r="14" spans="1:11" ht="12.75" customHeight="1" x14ac:dyDescent="0.2">
      <c r="A14" s="278" t="s">
        <v>148</v>
      </c>
      <c r="B14" s="279"/>
      <c r="C14" s="279"/>
      <c r="D14" s="279"/>
      <c r="E14" s="106" t="s">
        <v>5</v>
      </c>
      <c r="F14" s="141">
        <v>8321584</v>
      </c>
      <c r="G14" s="144">
        <v>12198939</v>
      </c>
    </row>
    <row r="15" spans="1:11" ht="12.75" customHeight="1" x14ac:dyDescent="0.2">
      <c r="A15" s="269" t="s">
        <v>149</v>
      </c>
      <c r="B15" s="270"/>
      <c r="C15" s="270"/>
      <c r="D15" s="270"/>
      <c r="E15" s="107" t="s">
        <v>6</v>
      </c>
      <c r="F15" s="142">
        <v>-7420231</v>
      </c>
      <c r="G15" s="144">
        <v>-10727621</v>
      </c>
    </row>
    <row r="16" spans="1:11" ht="12.75" customHeight="1" x14ac:dyDescent="0.2">
      <c r="A16" s="280" t="s">
        <v>150</v>
      </c>
      <c r="B16" s="281"/>
      <c r="C16" s="281"/>
      <c r="D16" s="281"/>
      <c r="E16" s="108" t="s">
        <v>7</v>
      </c>
      <c r="F16" s="143">
        <f>SUM(F14:F15)</f>
        <v>901353</v>
      </c>
      <c r="G16" s="143">
        <f>SUM(G14:G15)</f>
        <v>1471318</v>
      </c>
    </row>
    <row r="17" spans="1:11" x14ac:dyDescent="0.2">
      <c r="A17" s="269" t="s">
        <v>151</v>
      </c>
      <c r="B17" s="270"/>
      <c r="C17" s="270"/>
      <c r="D17" s="270"/>
      <c r="E17" s="107" t="s">
        <v>9</v>
      </c>
      <c r="F17" s="142">
        <v>-457146</v>
      </c>
      <c r="G17" s="142">
        <v>-918954</v>
      </c>
    </row>
    <row r="18" spans="1:11" ht="12.75" customHeight="1" x14ac:dyDescent="0.2">
      <c r="A18" s="269" t="s">
        <v>86</v>
      </c>
      <c r="B18" s="270"/>
      <c r="C18" s="270"/>
      <c r="D18" s="270"/>
      <c r="E18" s="107" t="s">
        <v>10</v>
      </c>
      <c r="F18" s="144">
        <v>-2950493</v>
      </c>
      <c r="G18" s="144">
        <v>-3461454</v>
      </c>
    </row>
    <row r="19" spans="1:11" ht="12.75" customHeight="1" x14ac:dyDescent="0.2">
      <c r="A19" s="269" t="s">
        <v>87</v>
      </c>
      <c r="B19" s="270"/>
      <c r="C19" s="270"/>
      <c r="D19" s="270"/>
      <c r="E19" s="107" t="s">
        <v>11</v>
      </c>
      <c r="F19" s="144">
        <v>-656937</v>
      </c>
      <c r="G19" s="144">
        <v>-963473</v>
      </c>
    </row>
    <row r="20" spans="1:11" ht="12.75" customHeight="1" x14ac:dyDescent="0.2">
      <c r="A20" s="269" t="s">
        <v>85</v>
      </c>
      <c r="B20" s="270"/>
      <c r="C20" s="270"/>
      <c r="D20" s="270"/>
      <c r="E20" s="107" t="s">
        <v>13</v>
      </c>
      <c r="F20" s="144">
        <v>1206747</v>
      </c>
      <c r="G20" s="144">
        <v>2006365</v>
      </c>
    </row>
    <row r="21" spans="1:11" ht="12.75" customHeight="1" x14ac:dyDescent="0.2">
      <c r="A21" s="280" t="s">
        <v>152</v>
      </c>
      <c r="B21" s="281"/>
      <c r="C21" s="281"/>
      <c r="D21" s="281"/>
      <c r="E21" s="108" t="s">
        <v>16</v>
      </c>
      <c r="F21" s="145">
        <f>SUM(F16:F20)</f>
        <v>-1956476</v>
      </c>
      <c r="G21" s="145">
        <f>SUM(G16:G20)</f>
        <v>-1866198</v>
      </c>
    </row>
    <row r="22" spans="1:11" ht="12.75" customHeight="1" x14ac:dyDescent="0.2">
      <c r="A22" s="269" t="s">
        <v>153</v>
      </c>
      <c r="B22" s="270"/>
      <c r="C22" s="270"/>
      <c r="D22" s="270"/>
      <c r="E22" s="107" t="s">
        <v>17</v>
      </c>
      <c r="F22" s="144">
        <v>265022</v>
      </c>
      <c r="G22" s="144">
        <v>5237</v>
      </c>
    </row>
    <row r="23" spans="1:11" ht="12.75" customHeight="1" x14ac:dyDescent="0.2">
      <c r="A23" s="269" t="s">
        <v>154</v>
      </c>
      <c r="B23" s="270"/>
      <c r="C23" s="270"/>
      <c r="D23" s="270"/>
      <c r="E23" s="127" t="s">
        <v>19</v>
      </c>
      <c r="F23" s="142">
        <v>-3033440</v>
      </c>
      <c r="G23" s="142">
        <v>-3170724</v>
      </c>
    </row>
    <row r="24" spans="1:11" ht="24.75" customHeight="1" x14ac:dyDescent="0.2">
      <c r="A24" s="267" t="s">
        <v>155</v>
      </c>
      <c r="B24" s="268"/>
      <c r="C24" s="268"/>
      <c r="D24" s="268"/>
      <c r="E24" s="107" t="s">
        <v>20</v>
      </c>
      <c r="F24" s="142">
        <v>-186538</v>
      </c>
      <c r="G24" s="142">
        <v>-348895</v>
      </c>
    </row>
    <row r="25" spans="1:11" x14ac:dyDescent="0.2">
      <c r="A25" s="269" t="s">
        <v>156</v>
      </c>
      <c r="B25" s="270"/>
      <c r="C25" s="270"/>
      <c r="D25" s="270"/>
      <c r="E25" s="127" t="s">
        <v>22</v>
      </c>
      <c r="F25" s="142"/>
      <c r="G25" s="142">
        <v>2375236</v>
      </c>
    </row>
    <row r="26" spans="1:11" x14ac:dyDescent="0.2">
      <c r="A26" s="269" t="s">
        <v>157</v>
      </c>
      <c r="B26" s="270"/>
      <c r="C26" s="270"/>
      <c r="D26" s="270"/>
      <c r="E26" s="107" t="s">
        <v>24</v>
      </c>
      <c r="F26" s="142"/>
      <c r="G26" s="142"/>
      <c r="K26" s="206"/>
    </row>
    <row r="27" spans="1:11" x14ac:dyDescent="0.2">
      <c r="A27" s="265" t="s">
        <v>158</v>
      </c>
      <c r="B27" s="266"/>
      <c r="C27" s="266"/>
      <c r="D27" s="266"/>
      <c r="E27" s="109" t="s">
        <v>14</v>
      </c>
      <c r="F27" s="143">
        <f>SUM(F21:F26)</f>
        <v>-4911432</v>
      </c>
      <c r="G27" s="143">
        <f>SUM(G21:G26)</f>
        <v>-3005344</v>
      </c>
    </row>
    <row r="28" spans="1:11" s="39" customFormat="1" x14ac:dyDescent="0.2">
      <c r="A28" s="267" t="s">
        <v>159</v>
      </c>
      <c r="B28" s="268"/>
      <c r="C28" s="268"/>
      <c r="D28" s="268"/>
      <c r="E28" s="110" t="s">
        <v>160</v>
      </c>
      <c r="F28" s="146">
        <v>-1510</v>
      </c>
      <c r="G28" s="142">
        <v>36232</v>
      </c>
    </row>
    <row r="29" spans="1:11" ht="25.5" customHeight="1" x14ac:dyDescent="0.2">
      <c r="A29" s="273" t="s">
        <v>161</v>
      </c>
      <c r="B29" s="274"/>
      <c r="C29" s="274"/>
      <c r="D29" s="274"/>
      <c r="E29" s="108" t="s">
        <v>31</v>
      </c>
      <c r="F29" s="143">
        <f>SUM(F27:F28)</f>
        <v>-4912942</v>
      </c>
      <c r="G29" s="143">
        <f>SUM(G27:G28)</f>
        <v>-2969112</v>
      </c>
    </row>
    <row r="30" spans="1:11" ht="26.25" customHeight="1" x14ac:dyDescent="0.2">
      <c r="A30" s="267" t="s">
        <v>162</v>
      </c>
      <c r="B30" s="268"/>
      <c r="C30" s="268"/>
      <c r="D30" s="268"/>
      <c r="E30" s="111" t="s">
        <v>163</v>
      </c>
      <c r="F30" s="144">
        <v>2230354</v>
      </c>
      <c r="G30" s="144">
        <v>14017</v>
      </c>
    </row>
    <row r="31" spans="1:11" x14ac:dyDescent="0.2">
      <c r="A31" s="265" t="s">
        <v>268</v>
      </c>
      <c r="B31" s="266"/>
      <c r="C31" s="266"/>
      <c r="D31" s="266"/>
      <c r="E31" s="108" t="s">
        <v>36</v>
      </c>
      <c r="F31" s="143">
        <f>SUM(F29:F30)</f>
        <v>-2682588</v>
      </c>
      <c r="G31" s="143">
        <f>SUM(G29:G30)</f>
        <v>-2955095</v>
      </c>
    </row>
    <row r="32" spans="1:11" ht="11.25" customHeight="1" x14ac:dyDescent="0.2">
      <c r="A32" s="267" t="s">
        <v>164</v>
      </c>
      <c r="B32" s="268"/>
      <c r="C32" s="268"/>
      <c r="D32" s="268"/>
      <c r="E32" s="111"/>
      <c r="F32" s="144">
        <v>-2564652</v>
      </c>
      <c r="G32" s="144">
        <v>-2793356</v>
      </c>
    </row>
    <row r="33" spans="1:7" ht="12" customHeight="1" x14ac:dyDescent="0.2">
      <c r="A33" s="267" t="s">
        <v>165</v>
      </c>
      <c r="B33" s="268"/>
      <c r="C33" s="268"/>
      <c r="D33" s="268"/>
      <c r="E33" s="111"/>
      <c r="F33" s="144">
        <v>-117936</v>
      </c>
      <c r="G33" s="144">
        <v>-161739</v>
      </c>
    </row>
    <row r="34" spans="1:7" x14ac:dyDescent="0.2">
      <c r="A34" s="273" t="s">
        <v>166</v>
      </c>
      <c r="B34" s="274"/>
      <c r="C34" s="274"/>
      <c r="D34" s="274"/>
      <c r="E34" s="112" t="s">
        <v>45</v>
      </c>
      <c r="F34" s="145">
        <f>F37</f>
        <v>-45801.392100000005</v>
      </c>
      <c r="G34" s="145">
        <v>-11938</v>
      </c>
    </row>
    <row r="35" spans="1:7" ht="25.5" customHeight="1" x14ac:dyDescent="0.2">
      <c r="A35" s="267" t="s">
        <v>280</v>
      </c>
      <c r="B35" s="268"/>
      <c r="C35" s="268"/>
      <c r="D35" s="268"/>
      <c r="E35" s="111" t="s">
        <v>168</v>
      </c>
      <c r="F35" s="144"/>
      <c r="G35" s="144">
        <v>0</v>
      </c>
    </row>
    <row r="36" spans="1:7" ht="27" customHeight="1" x14ac:dyDescent="0.2">
      <c r="A36" s="267" t="s">
        <v>167</v>
      </c>
      <c r="B36" s="268"/>
      <c r="C36" s="268"/>
      <c r="D36" s="268"/>
      <c r="E36" s="111" t="s">
        <v>134</v>
      </c>
      <c r="F36" s="145">
        <v>0</v>
      </c>
      <c r="G36" s="145">
        <v>0</v>
      </c>
    </row>
    <row r="37" spans="1:7" ht="27" customHeight="1" x14ac:dyDescent="0.2">
      <c r="A37" s="267" t="s">
        <v>291</v>
      </c>
      <c r="B37" s="268"/>
      <c r="C37" s="268"/>
      <c r="D37" s="275"/>
      <c r="E37" s="111"/>
      <c r="F37" s="145">
        <v>-45801.392100000005</v>
      </c>
      <c r="G37" s="145">
        <v>-11938</v>
      </c>
    </row>
    <row r="38" spans="1:7" x14ac:dyDescent="0.2">
      <c r="A38" s="265" t="s">
        <v>169</v>
      </c>
      <c r="B38" s="266"/>
      <c r="C38" s="266"/>
      <c r="D38" s="266"/>
      <c r="E38" s="112" t="s">
        <v>170</v>
      </c>
      <c r="F38" s="145">
        <f>F34+F31</f>
        <v>-2728389.3920999998</v>
      </c>
      <c r="G38" s="145">
        <f>G34+G31</f>
        <v>-2967033</v>
      </c>
    </row>
    <row r="39" spans="1:7" x14ac:dyDescent="0.2">
      <c r="A39" s="267" t="s">
        <v>171</v>
      </c>
      <c r="B39" s="268"/>
      <c r="C39" s="268"/>
      <c r="D39" s="268"/>
      <c r="E39" s="111"/>
      <c r="F39" s="129"/>
      <c r="G39" s="145">
        <v>0</v>
      </c>
    </row>
    <row r="40" spans="1:7" x14ac:dyDescent="0.2">
      <c r="A40" s="267" t="s">
        <v>164</v>
      </c>
      <c r="B40" s="268"/>
      <c r="C40" s="268"/>
      <c r="D40" s="268"/>
      <c r="E40" s="111"/>
      <c r="F40" s="129">
        <v>-2609644</v>
      </c>
      <c r="G40" s="145">
        <v>-2805294</v>
      </c>
    </row>
    <row r="41" spans="1:7" x14ac:dyDescent="0.2">
      <c r="A41" s="267" t="s">
        <v>172</v>
      </c>
      <c r="B41" s="268"/>
      <c r="C41" s="268"/>
      <c r="D41" s="268"/>
      <c r="E41" s="111"/>
      <c r="F41" s="129">
        <v>-118745.3921</v>
      </c>
      <c r="G41" s="145">
        <v>-161739</v>
      </c>
    </row>
    <row r="42" spans="1:7" x14ac:dyDescent="0.2">
      <c r="A42" s="265" t="s">
        <v>173</v>
      </c>
      <c r="B42" s="266"/>
      <c r="C42" s="266"/>
      <c r="D42" s="266"/>
      <c r="E42" s="112" t="s">
        <v>174</v>
      </c>
      <c r="F42" s="129"/>
      <c r="G42" s="145">
        <v>0</v>
      </c>
    </row>
    <row r="43" spans="1:7" x14ac:dyDescent="0.2">
      <c r="A43" s="267" t="s">
        <v>175</v>
      </c>
      <c r="B43" s="268"/>
      <c r="C43" s="268"/>
      <c r="D43" s="268"/>
      <c r="E43" s="111"/>
      <c r="F43" s="129"/>
      <c r="G43" s="145">
        <v>0</v>
      </c>
    </row>
    <row r="44" spans="1:7" x14ac:dyDescent="0.2">
      <c r="A44" s="265" t="s">
        <v>176</v>
      </c>
      <c r="B44" s="266"/>
      <c r="C44" s="266"/>
      <c r="D44" s="266"/>
      <c r="E44" s="111"/>
      <c r="F44" s="140"/>
      <c r="G44" s="140"/>
    </row>
    <row r="45" spans="1:7" x14ac:dyDescent="0.2">
      <c r="A45" s="264" t="s">
        <v>177</v>
      </c>
      <c r="B45" s="264"/>
      <c r="C45" s="264"/>
      <c r="D45" s="264"/>
      <c r="E45" s="192"/>
      <c r="F45" s="193">
        <v>2.11</v>
      </c>
      <c r="G45" s="193">
        <v>-2.35</v>
      </c>
    </row>
    <row r="46" spans="1:7" x14ac:dyDescent="0.2">
      <c r="A46" s="264" t="s">
        <v>178</v>
      </c>
      <c r="B46" s="264"/>
      <c r="C46" s="264"/>
      <c r="D46" s="264"/>
      <c r="E46" s="192"/>
      <c r="F46" s="194"/>
      <c r="G46" s="194"/>
    </row>
    <row r="47" spans="1:7" x14ac:dyDescent="0.2">
      <c r="A47" s="195"/>
      <c r="B47" s="195"/>
      <c r="C47" s="195"/>
      <c r="D47" s="195"/>
      <c r="E47" s="196"/>
      <c r="F47" s="197"/>
      <c r="G47" s="197"/>
    </row>
    <row r="48" spans="1:7" ht="12.75" customHeight="1" x14ac:dyDescent="0.2">
      <c r="A48" s="113"/>
      <c r="B48" s="113"/>
      <c r="C48" s="113"/>
      <c r="D48" s="113"/>
      <c r="E48" s="113"/>
      <c r="F48" s="114"/>
      <c r="G48" s="113"/>
    </row>
    <row r="49" spans="2:6" ht="12.75" customHeight="1" x14ac:dyDescent="0.2">
      <c r="B49" s="8" t="s">
        <v>53</v>
      </c>
      <c r="C49" s="272" t="s">
        <v>270</v>
      </c>
      <c r="D49" s="272"/>
      <c r="E49" s="90" t="s">
        <v>54</v>
      </c>
      <c r="F49" s="20"/>
    </row>
    <row r="50" spans="2:6" ht="12.75" customHeight="1" x14ac:dyDescent="0.2">
      <c r="C50" s="271"/>
      <c r="D50" s="271"/>
      <c r="E50" s="40" t="s">
        <v>56</v>
      </c>
      <c r="F50" s="41"/>
    </row>
    <row r="51" spans="2:6" ht="12.75" customHeight="1" x14ac:dyDescent="0.2">
      <c r="B51" s="5" t="s">
        <v>90</v>
      </c>
      <c r="C51" s="272" t="s">
        <v>266</v>
      </c>
      <c r="D51" s="272"/>
      <c r="E51" s="90" t="s">
        <v>54</v>
      </c>
      <c r="F51" s="20"/>
    </row>
    <row r="52" spans="2:6" ht="12.75" customHeight="1" x14ac:dyDescent="0.2">
      <c r="C52" s="271"/>
      <c r="D52" s="271"/>
      <c r="E52" s="40" t="s">
        <v>56</v>
      </c>
      <c r="F52" s="42"/>
    </row>
  </sheetData>
  <mergeCells count="43">
    <mergeCell ref="E2:G2"/>
    <mergeCell ref="A31:D31"/>
    <mergeCell ref="A8:C8"/>
    <mergeCell ref="D8:F8"/>
    <mergeCell ref="A14:D14"/>
    <mergeCell ref="E3:G3"/>
    <mergeCell ref="E4:G4"/>
    <mergeCell ref="A19:D19"/>
    <mergeCell ref="A20:D20"/>
    <mergeCell ref="A21:D21"/>
    <mergeCell ref="C11:F11"/>
    <mergeCell ref="A15:D15"/>
    <mergeCell ref="A16:D16"/>
    <mergeCell ref="A17:D17"/>
    <mergeCell ref="A18:D18"/>
    <mergeCell ref="A22:D22"/>
    <mergeCell ref="A28:D28"/>
    <mergeCell ref="C52:D52"/>
    <mergeCell ref="C49:D49"/>
    <mergeCell ref="C51:D51"/>
    <mergeCell ref="A32:D32"/>
    <mergeCell ref="A34:D34"/>
    <mergeCell ref="C50:D50"/>
    <mergeCell ref="A33:D33"/>
    <mergeCell ref="A30:D30"/>
    <mergeCell ref="A29:D29"/>
    <mergeCell ref="A35:D35"/>
    <mergeCell ref="A36:D36"/>
    <mergeCell ref="A46:D46"/>
    <mergeCell ref="A37:D37"/>
    <mergeCell ref="A43:D43"/>
    <mergeCell ref="A44:D44"/>
    <mergeCell ref="A27:D27"/>
    <mergeCell ref="A23:D23"/>
    <mergeCell ref="A24:D24"/>
    <mergeCell ref="A25:D25"/>
    <mergeCell ref="A26:D26"/>
    <mergeCell ref="A45:D45"/>
    <mergeCell ref="A38:D38"/>
    <mergeCell ref="A39:D39"/>
    <mergeCell ref="A40:D40"/>
    <mergeCell ref="A41:D41"/>
    <mergeCell ref="A42:D42"/>
  </mergeCells>
  <phoneticPr fontId="7" type="noConversion"/>
  <pageMargins left="0.98425196850393704" right="0.15748031496062992" top="0.31496062992125984" bottom="0.39370078740157483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3:L93"/>
  <sheetViews>
    <sheetView topLeftCell="A64" zoomScale="80" zoomScaleNormal="80" workbookViewId="0">
      <selection activeCell="D93" sqref="D93"/>
    </sheetView>
  </sheetViews>
  <sheetFormatPr defaultColWidth="8.140625" defaultRowHeight="12.75" x14ac:dyDescent="0.2"/>
  <cols>
    <col min="1" max="1" width="3.28515625" style="3" customWidth="1"/>
    <col min="2" max="2" width="15.1406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4" customWidth="1"/>
    <col min="7" max="7" width="14.5703125" style="44" customWidth="1"/>
    <col min="8" max="16384" width="8.140625" style="3"/>
  </cols>
  <sheetData>
    <row r="3" spans="1:12" ht="12.75" customHeight="1" x14ac:dyDescent="0.2">
      <c r="B3" s="77"/>
      <c r="C3" s="4"/>
      <c r="D3" s="4"/>
      <c r="E3" s="242" t="s">
        <v>179</v>
      </c>
      <c r="F3" s="242"/>
      <c r="G3" s="242"/>
    </row>
    <row r="4" spans="1:12" ht="12.75" customHeight="1" x14ac:dyDescent="0.2">
      <c r="C4" s="4"/>
      <c r="D4" s="4"/>
      <c r="E4" s="243" t="s">
        <v>97</v>
      </c>
      <c r="F4" s="243"/>
      <c r="G4" s="243"/>
    </row>
    <row r="5" spans="1:12" ht="12.75" customHeight="1" x14ac:dyDescent="0.2">
      <c r="E5" s="243" t="s">
        <v>180</v>
      </c>
      <c r="F5" s="243"/>
      <c r="G5" s="243"/>
    </row>
    <row r="6" spans="1:12" ht="12.75" customHeight="1" x14ac:dyDescent="0.2">
      <c r="E6" s="59"/>
      <c r="F6" s="59"/>
      <c r="G6" s="82" t="s">
        <v>295</v>
      </c>
      <c r="H6" s="60"/>
      <c r="I6" s="60"/>
      <c r="J6" s="60"/>
      <c r="K6" s="60"/>
      <c r="L6" s="60"/>
    </row>
    <row r="7" spans="1:12" ht="18.75" customHeight="1" x14ac:dyDescent="0.25">
      <c r="B7" s="304" t="s">
        <v>296</v>
      </c>
      <c r="C7" s="304"/>
      <c r="D7" s="304"/>
      <c r="E7" s="304"/>
      <c r="F7" s="304"/>
      <c r="G7" s="304"/>
      <c r="H7" s="60"/>
      <c r="I7" s="60"/>
      <c r="J7" s="60"/>
      <c r="K7" s="60"/>
      <c r="L7" s="60"/>
    </row>
    <row r="8" spans="1:12" ht="12.75" customHeight="1" x14ac:dyDescent="0.2">
      <c r="E8" s="59"/>
      <c r="F8" s="59"/>
      <c r="G8" s="61"/>
      <c r="H8" s="60"/>
      <c r="I8" s="60"/>
      <c r="J8" s="60"/>
      <c r="K8" s="60"/>
      <c r="L8" s="60"/>
    </row>
    <row r="9" spans="1:12" s="68" customFormat="1" ht="12.75" customHeight="1" x14ac:dyDescent="0.2">
      <c r="A9" s="67"/>
      <c r="B9" s="308" t="s">
        <v>278</v>
      </c>
      <c r="C9" s="308"/>
      <c r="D9" s="308"/>
      <c r="E9" s="308"/>
      <c r="F9" s="308"/>
      <c r="G9" s="308"/>
      <c r="H9" s="67"/>
      <c r="I9" s="67"/>
      <c r="J9" s="67"/>
    </row>
    <row r="10" spans="1:12" ht="15" x14ac:dyDescent="0.25">
      <c r="A10" s="43"/>
      <c r="B10" s="72"/>
      <c r="C10" s="247" t="s">
        <v>290</v>
      </c>
      <c r="D10" s="247"/>
      <c r="E10" s="247"/>
      <c r="F10" s="247"/>
      <c r="G10" s="72"/>
      <c r="H10" s="43"/>
      <c r="I10" s="43"/>
      <c r="J10" s="43"/>
    </row>
    <row r="11" spans="1:12" ht="13.5" thickBot="1" x14ac:dyDescent="0.25">
      <c r="A11" s="43"/>
      <c r="B11" s="43"/>
      <c r="C11" s="43"/>
      <c r="D11" s="43"/>
      <c r="E11" s="43"/>
      <c r="F11" s="45"/>
      <c r="G11" s="62" t="s">
        <v>93</v>
      </c>
      <c r="H11" s="43"/>
      <c r="I11" s="43"/>
      <c r="J11" s="43"/>
    </row>
    <row r="12" spans="1:12" ht="36.75" customHeight="1" thickBot="1" x14ac:dyDescent="0.25">
      <c r="A12" s="309" t="s">
        <v>59</v>
      </c>
      <c r="B12" s="310"/>
      <c r="C12" s="310"/>
      <c r="D12" s="310"/>
      <c r="E12" s="94" t="s">
        <v>4</v>
      </c>
      <c r="F12" s="95" t="s">
        <v>181</v>
      </c>
      <c r="G12" s="95" t="s">
        <v>182</v>
      </c>
    </row>
    <row r="13" spans="1:12" s="46" customFormat="1" ht="15.75" customHeight="1" x14ac:dyDescent="0.2">
      <c r="A13" s="311" t="s">
        <v>60</v>
      </c>
      <c r="B13" s="312"/>
      <c r="C13" s="312"/>
      <c r="D13" s="312"/>
      <c r="E13" s="312"/>
      <c r="F13" s="312"/>
      <c r="G13" s="313"/>
    </row>
    <row r="14" spans="1:12" s="46" customFormat="1" ht="12.95" customHeight="1" x14ac:dyDescent="0.2">
      <c r="A14" s="287" t="s">
        <v>183</v>
      </c>
      <c r="B14" s="288"/>
      <c r="C14" s="288"/>
      <c r="D14" s="288"/>
      <c r="E14" s="96">
        <v>10</v>
      </c>
      <c r="F14" s="164">
        <f>F16+F17+F18+F19+F20+F21</f>
        <v>12802003</v>
      </c>
      <c r="G14" s="165">
        <v>20345169</v>
      </c>
    </row>
    <row r="15" spans="1:12" ht="12.95" customHeight="1" x14ac:dyDescent="0.2">
      <c r="A15" s="285" t="s">
        <v>61</v>
      </c>
      <c r="B15" s="286"/>
      <c r="C15" s="286"/>
      <c r="D15" s="286"/>
      <c r="E15" s="125"/>
      <c r="F15" s="166"/>
      <c r="G15" s="167"/>
    </row>
    <row r="16" spans="1:12" ht="12.95" customHeight="1" x14ac:dyDescent="0.2">
      <c r="A16" s="285" t="s">
        <v>187</v>
      </c>
      <c r="B16" s="286"/>
      <c r="C16" s="286"/>
      <c r="D16" s="286"/>
      <c r="E16" s="97" t="s">
        <v>6</v>
      </c>
      <c r="F16" s="168">
        <v>8652259</v>
      </c>
      <c r="G16" s="169">
        <v>12049941</v>
      </c>
    </row>
    <row r="17" spans="1:7" ht="12.95" customHeight="1" x14ac:dyDescent="0.2">
      <c r="A17" s="285" t="s">
        <v>188</v>
      </c>
      <c r="B17" s="286"/>
      <c r="C17" s="286"/>
      <c r="D17" s="286"/>
      <c r="E17" s="97" t="s">
        <v>7</v>
      </c>
      <c r="F17" s="168">
        <v>69722</v>
      </c>
      <c r="G17" s="169">
        <v>480603</v>
      </c>
    </row>
    <row r="18" spans="1:7" ht="12.95" customHeight="1" x14ac:dyDescent="0.2">
      <c r="A18" s="285" t="s">
        <v>189</v>
      </c>
      <c r="B18" s="286"/>
      <c r="C18" s="286"/>
      <c r="D18" s="286"/>
      <c r="E18" s="97" t="s">
        <v>9</v>
      </c>
      <c r="F18" s="168">
        <v>3361742</v>
      </c>
      <c r="G18" s="169">
        <v>7420761</v>
      </c>
    </row>
    <row r="19" spans="1:7" ht="12.95" customHeight="1" x14ac:dyDescent="0.2">
      <c r="A19" s="285" t="s">
        <v>190</v>
      </c>
      <c r="B19" s="286"/>
      <c r="C19" s="286"/>
      <c r="D19" s="286"/>
      <c r="E19" s="97" t="s">
        <v>10</v>
      </c>
      <c r="F19" s="168"/>
      <c r="G19" s="169">
        <v>2271</v>
      </c>
    </row>
    <row r="20" spans="1:7" ht="12.95" customHeight="1" x14ac:dyDescent="0.2">
      <c r="A20" s="285" t="s">
        <v>191</v>
      </c>
      <c r="B20" s="286"/>
      <c r="C20" s="286"/>
      <c r="D20" s="286"/>
      <c r="E20" s="97" t="s">
        <v>11</v>
      </c>
      <c r="F20" s="168"/>
      <c r="G20" s="169">
        <v>0</v>
      </c>
    </row>
    <row r="21" spans="1:7" ht="12.95" customHeight="1" x14ac:dyDescent="0.2">
      <c r="A21" s="285" t="s">
        <v>62</v>
      </c>
      <c r="B21" s="286"/>
      <c r="C21" s="286"/>
      <c r="D21" s="286"/>
      <c r="E21" s="97" t="s">
        <v>13</v>
      </c>
      <c r="F21" s="168">
        <v>718280</v>
      </c>
      <c r="G21" s="169">
        <v>391593</v>
      </c>
    </row>
    <row r="22" spans="1:7" s="46" customFormat="1" ht="12.95" customHeight="1" x14ac:dyDescent="0.2">
      <c r="A22" s="287" t="s">
        <v>184</v>
      </c>
      <c r="B22" s="288"/>
      <c r="C22" s="288"/>
      <c r="D22" s="288"/>
      <c r="E22" s="96" t="s">
        <v>16</v>
      </c>
      <c r="F22" s="164">
        <f>F24+F25+F26+F27+F28+F29+F30</f>
        <v>15326335</v>
      </c>
      <c r="G22" s="165">
        <v>25453796</v>
      </c>
    </row>
    <row r="23" spans="1:7" ht="12.95" customHeight="1" x14ac:dyDescent="0.2">
      <c r="A23" s="285" t="s">
        <v>61</v>
      </c>
      <c r="B23" s="286"/>
      <c r="C23" s="286"/>
      <c r="D23" s="286"/>
      <c r="E23" s="125"/>
      <c r="F23" s="166"/>
      <c r="G23" s="167"/>
    </row>
    <row r="24" spans="1:7" ht="12.95" customHeight="1" x14ac:dyDescent="0.2">
      <c r="A24" s="285" t="s">
        <v>63</v>
      </c>
      <c r="B24" s="286"/>
      <c r="C24" s="286"/>
      <c r="D24" s="286"/>
      <c r="E24" s="97" t="s">
        <v>17</v>
      </c>
      <c r="F24" s="168">
        <v>7133567</v>
      </c>
      <c r="G24" s="169">
        <v>8811684</v>
      </c>
    </row>
    <row r="25" spans="1:7" ht="12.95" customHeight="1" x14ac:dyDescent="0.2">
      <c r="A25" s="285" t="s">
        <v>192</v>
      </c>
      <c r="B25" s="286"/>
      <c r="C25" s="286"/>
      <c r="D25" s="286"/>
      <c r="E25" s="97" t="s">
        <v>19</v>
      </c>
      <c r="F25" s="168">
        <v>3067652</v>
      </c>
      <c r="G25" s="169">
        <v>11231878</v>
      </c>
    </row>
    <row r="26" spans="1:7" ht="12.95" customHeight="1" x14ac:dyDescent="0.2">
      <c r="A26" s="285" t="s">
        <v>193</v>
      </c>
      <c r="B26" s="286"/>
      <c r="C26" s="286"/>
      <c r="D26" s="286"/>
      <c r="E26" s="97" t="s">
        <v>20</v>
      </c>
      <c r="F26" s="168">
        <v>2086782</v>
      </c>
      <c r="G26" s="169">
        <v>1977783</v>
      </c>
    </row>
    <row r="27" spans="1:7" ht="12.95" customHeight="1" x14ac:dyDescent="0.2">
      <c r="A27" s="285" t="s">
        <v>194</v>
      </c>
      <c r="B27" s="286"/>
      <c r="C27" s="286"/>
      <c r="D27" s="286"/>
      <c r="E27" s="97" t="s">
        <v>22</v>
      </c>
      <c r="F27" s="168">
        <v>1388371</v>
      </c>
      <c r="G27" s="169">
        <v>1730328</v>
      </c>
    </row>
    <row r="28" spans="1:7" ht="12.95" customHeight="1" x14ac:dyDescent="0.2">
      <c r="A28" s="285" t="s">
        <v>195</v>
      </c>
      <c r="B28" s="286"/>
      <c r="C28" s="286"/>
      <c r="D28" s="286"/>
      <c r="E28" s="97" t="s">
        <v>24</v>
      </c>
      <c r="F28" s="168">
        <v>2325</v>
      </c>
      <c r="G28" s="169">
        <v>151</v>
      </c>
    </row>
    <row r="29" spans="1:7" ht="12.95" customHeight="1" x14ac:dyDescent="0.2">
      <c r="A29" s="285" t="s">
        <v>196</v>
      </c>
      <c r="B29" s="286"/>
      <c r="C29" s="286"/>
      <c r="D29" s="286"/>
      <c r="E29" s="97" t="s">
        <v>26</v>
      </c>
      <c r="F29" s="168">
        <v>847741</v>
      </c>
      <c r="G29" s="169">
        <v>867353</v>
      </c>
    </row>
    <row r="30" spans="1:7" ht="12.95" customHeight="1" x14ac:dyDescent="0.2">
      <c r="A30" s="285" t="s">
        <v>64</v>
      </c>
      <c r="B30" s="286"/>
      <c r="C30" s="286"/>
      <c r="D30" s="286"/>
      <c r="E30" s="97" t="s">
        <v>28</v>
      </c>
      <c r="F30" s="168">
        <v>799897</v>
      </c>
      <c r="G30" s="169">
        <v>834619</v>
      </c>
    </row>
    <row r="31" spans="1:7" s="46" customFormat="1" ht="27" customHeight="1" x14ac:dyDescent="0.2">
      <c r="A31" s="289" t="s">
        <v>185</v>
      </c>
      <c r="B31" s="290"/>
      <c r="C31" s="290"/>
      <c r="D31" s="291"/>
      <c r="E31" s="92" t="s">
        <v>34</v>
      </c>
      <c r="F31" s="170">
        <f>F14-F22</f>
        <v>-2524332</v>
      </c>
      <c r="G31" s="184">
        <f>G14-G22</f>
        <v>-5108627</v>
      </c>
    </row>
    <row r="32" spans="1:7" s="46" customFormat="1" ht="21" customHeight="1" x14ac:dyDescent="0.2">
      <c r="A32" s="305" t="s">
        <v>65</v>
      </c>
      <c r="B32" s="306"/>
      <c r="C32" s="306"/>
      <c r="D32" s="306"/>
      <c r="E32" s="306"/>
      <c r="F32" s="306"/>
      <c r="G32" s="307"/>
    </row>
    <row r="33" spans="1:7" s="46" customFormat="1" ht="14.1" customHeight="1" x14ac:dyDescent="0.2">
      <c r="A33" s="287" t="s">
        <v>186</v>
      </c>
      <c r="B33" s="288"/>
      <c r="C33" s="288"/>
      <c r="D33" s="288"/>
      <c r="E33" s="96" t="s">
        <v>38</v>
      </c>
      <c r="F33" s="164">
        <f>F35+F36+F37+F38+F39+F40+F41+F42+F43+F44+F45</f>
        <v>9230087</v>
      </c>
      <c r="G33" s="164">
        <f>G35+G36+G37+G38+G39+G40+G41+G42+G43+G44+G45</f>
        <v>5465645</v>
      </c>
    </row>
    <row r="34" spans="1:7" ht="15" customHeight="1" x14ac:dyDescent="0.2">
      <c r="A34" s="285" t="s">
        <v>61</v>
      </c>
      <c r="B34" s="286"/>
      <c r="C34" s="286"/>
      <c r="D34" s="286"/>
      <c r="E34" s="125"/>
      <c r="F34" s="166"/>
      <c r="G34" s="167"/>
    </row>
    <row r="35" spans="1:7" ht="15" customHeight="1" x14ac:dyDescent="0.2">
      <c r="A35" s="285" t="s">
        <v>66</v>
      </c>
      <c r="B35" s="286"/>
      <c r="C35" s="286"/>
      <c r="D35" s="286"/>
      <c r="E35" s="97" t="s">
        <v>39</v>
      </c>
      <c r="F35" s="168">
        <v>361665</v>
      </c>
      <c r="G35" s="169">
        <v>267123</v>
      </c>
    </row>
    <row r="36" spans="1:7" ht="15" customHeight="1" x14ac:dyDescent="0.2">
      <c r="A36" s="285" t="s">
        <v>67</v>
      </c>
      <c r="B36" s="286"/>
      <c r="C36" s="286"/>
      <c r="D36" s="286"/>
      <c r="E36" s="97" t="s">
        <v>40</v>
      </c>
      <c r="F36" s="168"/>
      <c r="G36" s="169">
        <v>0</v>
      </c>
    </row>
    <row r="37" spans="1:7" ht="15" customHeight="1" x14ac:dyDescent="0.2">
      <c r="A37" s="285" t="s">
        <v>68</v>
      </c>
      <c r="B37" s="286"/>
      <c r="C37" s="286"/>
      <c r="D37" s="286"/>
      <c r="E37" s="97" t="s">
        <v>42</v>
      </c>
      <c r="F37" s="168"/>
      <c r="G37" s="169">
        <v>0</v>
      </c>
    </row>
    <row r="38" spans="1:7" ht="26.25" customHeight="1" x14ac:dyDescent="0.2">
      <c r="A38" s="282" t="s">
        <v>197</v>
      </c>
      <c r="B38" s="283"/>
      <c r="C38" s="283"/>
      <c r="D38" s="284"/>
      <c r="E38" s="97" t="s">
        <v>44</v>
      </c>
      <c r="F38" s="168">
        <v>2499928</v>
      </c>
      <c r="G38" s="169">
        <v>0</v>
      </c>
    </row>
    <row r="39" spans="1:7" ht="15" customHeight="1" x14ac:dyDescent="0.2">
      <c r="A39" s="285" t="s">
        <v>198</v>
      </c>
      <c r="B39" s="286"/>
      <c r="C39" s="286"/>
      <c r="D39" s="286"/>
      <c r="E39" s="97" t="s">
        <v>69</v>
      </c>
      <c r="F39" s="168"/>
      <c r="G39" s="169">
        <v>0</v>
      </c>
    </row>
    <row r="40" spans="1:7" ht="15" customHeight="1" x14ac:dyDescent="0.2">
      <c r="A40" s="285" t="s">
        <v>199</v>
      </c>
      <c r="B40" s="286"/>
      <c r="C40" s="286"/>
      <c r="D40" s="286"/>
      <c r="E40" s="97" t="s">
        <v>71</v>
      </c>
      <c r="F40" s="168"/>
      <c r="G40" s="169">
        <v>0</v>
      </c>
    </row>
    <row r="41" spans="1:7" ht="15" customHeight="1" x14ac:dyDescent="0.2">
      <c r="A41" s="300" t="s">
        <v>200</v>
      </c>
      <c r="B41" s="301"/>
      <c r="C41" s="301"/>
      <c r="D41" s="302"/>
      <c r="E41" s="97" t="s">
        <v>72</v>
      </c>
      <c r="F41" s="168">
        <v>2815095</v>
      </c>
      <c r="G41" s="169">
        <v>3737293</v>
      </c>
    </row>
    <row r="42" spans="1:7" ht="15" customHeight="1" x14ac:dyDescent="0.2">
      <c r="A42" s="300" t="s">
        <v>70</v>
      </c>
      <c r="B42" s="301"/>
      <c r="C42" s="301"/>
      <c r="D42" s="302"/>
      <c r="E42" s="97" t="s">
        <v>201</v>
      </c>
      <c r="F42" s="168"/>
      <c r="G42" s="169">
        <v>0</v>
      </c>
    </row>
    <row r="43" spans="1:7" ht="15" customHeight="1" x14ac:dyDescent="0.2">
      <c r="A43" s="300" t="s">
        <v>203</v>
      </c>
      <c r="B43" s="301"/>
      <c r="C43" s="301"/>
      <c r="D43" s="302"/>
      <c r="E43" s="97" t="s">
        <v>202</v>
      </c>
      <c r="F43" s="168"/>
      <c r="G43" s="169">
        <v>0</v>
      </c>
    </row>
    <row r="44" spans="1:7" ht="15" customHeight="1" x14ac:dyDescent="0.2">
      <c r="A44" s="300" t="s">
        <v>191</v>
      </c>
      <c r="B44" s="301"/>
      <c r="C44" s="301"/>
      <c r="D44" s="302"/>
      <c r="E44" s="97" t="s">
        <v>47</v>
      </c>
      <c r="F44" s="168"/>
      <c r="G44" s="169"/>
    </row>
    <row r="45" spans="1:7" ht="15" customHeight="1" x14ac:dyDescent="0.2">
      <c r="A45" s="300" t="s">
        <v>62</v>
      </c>
      <c r="B45" s="314"/>
      <c r="C45" s="314"/>
      <c r="D45" s="314"/>
      <c r="E45" s="97" t="s">
        <v>48</v>
      </c>
      <c r="F45" s="168">
        <v>3553399</v>
      </c>
      <c r="G45" s="169">
        <v>1461229</v>
      </c>
    </row>
    <row r="46" spans="1:7" s="46" customFormat="1" ht="15" customHeight="1" x14ac:dyDescent="0.2">
      <c r="A46" s="287" t="s">
        <v>204</v>
      </c>
      <c r="B46" s="288"/>
      <c r="C46" s="288"/>
      <c r="D46" s="288"/>
      <c r="E46" s="98" t="s">
        <v>76</v>
      </c>
      <c r="F46" s="165">
        <f>F48+F49+F50+F51+F52+F53+F54+F55+F56+F57+F58</f>
        <v>3538511</v>
      </c>
      <c r="G46" s="165">
        <f>G48+G49+G50+G51+G52+G53+G54+G55+G56+G57+G58</f>
        <v>5035290</v>
      </c>
    </row>
    <row r="47" spans="1:7" ht="15" customHeight="1" x14ac:dyDescent="0.2">
      <c r="A47" s="285" t="s">
        <v>61</v>
      </c>
      <c r="B47" s="286"/>
      <c r="C47" s="286"/>
      <c r="D47" s="286"/>
      <c r="E47" s="125"/>
      <c r="F47" s="166"/>
      <c r="G47" s="167"/>
    </row>
    <row r="48" spans="1:7" ht="15" customHeight="1" x14ac:dyDescent="0.2">
      <c r="A48" s="285" t="s">
        <v>73</v>
      </c>
      <c r="B48" s="286"/>
      <c r="C48" s="286"/>
      <c r="D48" s="286"/>
      <c r="E48" s="99" t="s">
        <v>205</v>
      </c>
      <c r="F48" s="168">
        <v>96471</v>
      </c>
      <c r="G48" s="169">
        <v>994035</v>
      </c>
    </row>
    <row r="49" spans="1:7" ht="15" customHeight="1" x14ac:dyDescent="0.2">
      <c r="A49" s="285" t="s">
        <v>74</v>
      </c>
      <c r="B49" s="286"/>
      <c r="C49" s="286"/>
      <c r="D49" s="286"/>
      <c r="E49" s="99" t="s">
        <v>206</v>
      </c>
      <c r="F49" s="168">
        <v>1532</v>
      </c>
      <c r="G49" s="169">
        <v>16505</v>
      </c>
    </row>
    <row r="50" spans="1:7" ht="15" customHeight="1" x14ac:dyDescent="0.2">
      <c r="A50" s="285" t="s">
        <v>75</v>
      </c>
      <c r="B50" s="286"/>
      <c r="C50" s="286"/>
      <c r="D50" s="286"/>
      <c r="E50" s="99" t="s">
        <v>207</v>
      </c>
      <c r="F50" s="168">
        <v>2035</v>
      </c>
      <c r="G50" s="169">
        <v>128590</v>
      </c>
    </row>
    <row r="51" spans="1:7" ht="15" customHeight="1" x14ac:dyDescent="0.2">
      <c r="A51" s="282" t="s">
        <v>214</v>
      </c>
      <c r="B51" s="283"/>
      <c r="C51" s="283"/>
      <c r="D51" s="284"/>
      <c r="E51" s="99" t="s">
        <v>208</v>
      </c>
      <c r="F51" s="168"/>
      <c r="G51" s="169">
        <v>0</v>
      </c>
    </row>
    <row r="52" spans="1:7" ht="15" customHeight="1" x14ac:dyDescent="0.2">
      <c r="A52" s="285" t="s">
        <v>215</v>
      </c>
      <c r="B52" s="286"/>
      <c r="C52" s="286"/>
      <c r="D52" s="286"/>
      <c r="E52" s="99" t="s">
        <v>209</v>
      </c>
      <c r="F52" s="168"/>
      <c r="G52" s="169">
        <v>0</v>
      </c>
    </row>
    <row r="53" spans="1:7" ht="15" customHeight="1" x14ac:dyDescent="0.2">
      <c r="A53" s="285" t="s">
        <v>216</v>
      </c>
      <c r="B53" s="286"/>
      <c r="C53" s="286"/>
      <c r="D53" s="286"/>
      <c r="E53" s="99" t="s">
        <v>210</v>
      </c>
      <c r="F53" s="168"/>
      <c r="G53" s="169">
        <v>0</v>
      </c>
    </row>
    <row r="54" spans="1:7" ht="15" customHeight="1" x14ac:dyDescent="0.2">
      <c r="A54" s="285" t="s">
        <v>217</v>
      </c>
      <c r="B54" s="286"/>
      <c r="C54" s="286"/>
      <c r="D54" s="286"/>
      <c r="E54" s="99" t="s">
        <v>211</v>
      </c>
      <c r="F54" s="168">
        <v>2927675</v>
      </c>
      <c r="G54" s="169">
        <v>3894985</v>
      </c>
    </row>
    <row r="55" spans="1:7" ht="15" customHeight="1" x14ac:dyDescent="0.2">
      <c r="A55" s="285" t="s">
        <v>218</v>
      </c>
      <c r="B55" s="286"/>
      <c r="C55" s="286"/>
      <c r="D55" s="286"/>
      <c r="E55" s="99" t="s">
        <v>212</v>
      </c>
      <c r="F55" s="168">
        <v>246413</v>
      </c>
      <c r="G55" s="169">
        <v>0</v>
      </c>
    </row>
    <row r="56" spans="1:7" ht="15" customHeight="1" x14ac:dyDescent="0.2">
      <c r="A56" s="285" t="s">
        <v>70</v>
      </c>
      <c r="B56" s="286"/>
      <c r="C56" s="286"/>
      <c r="D56" s="286"/>
      <c r="E56" s="99" t="s">
        <v>213</v>
      </c>
      <c r="F56" s="168"/>
      <c r="G56" s="169">
        <v>0</v>
      </c>
    </row>
    <row r="57" spans="1:7" ht="15" customHeight="1" x14ac:dyDescent="0.2">
      <c r="A57" s="285" t="s">
        <v>219</v>
      </c>
      <c r="B57" s="286"/>
      <c r="C57" s="286"/>
      <c r="D57" s="286"/>
      <c r="E57" s="99" t="s">
        <v>78</v>
      </c>
      <c r="F57" s="168"/>
      <c r="G57" s="169">
        <v>1175</v>
      </c>
    </row>
    <row r="58" spans="1:7" ht="15" customHeight="1" x14ac:dyDescent="0.2">
      <c r="A58" s="285" t="s">
        <v>64</v>
      </c>
      <c r="B58" s="286"/>
      <c r="C58" s="286"/>
      <c r="D58" s="286"/>
      <c r="E58" s="99" t="s">
        <v>79</v>
      </c>
      <c r="F58" s="168">
        <v>264385</v>
      </c>
      <c r="G58" s="169"/>
    </row>
    <row r="59" spans="1:7" s="46" customFormat="1" ht="29.25" customHeight="1" x14ac:dyDescent="0.2">
      <c r="A59" s="289" t="s">
        <v>220</v>
      </c>
      <c r="B59" s="290"/>
      <c r="C59" s="290"/>
      <c r="D59" s="291"/>
      <c r="E59" s="126" t="s">
        <v>81</v>
      </c>
      <c r="F59" s="164">
        <f>F33-F46</f>
        <v>5691576</v>
      </c>
      <c r="G59" s="164">
        <f>G33-G46</f>
        <v>430355</v>
      </c>
    </row>
    <row r="60" spans="1:7" s="46" customFormat="1" ht="29.25" customHeight="1" x14ac:dyDescent="0.2">
      <c r="A60" s="185"/>
      <c r="B60" s="186"/>
      <c r="C60" s="186"/>
      <c r="D60" s="187"/>
      <c r="E60" s="188"/>
      <c r="F60" s="164"/>
      <c r="G60" s="198"/>
    </row>
    <row r="61" spans="1:7" s="46" customFormat="1" ht="21.75" customHeight="1" x14ac:dyDescent="0.2">
      <c r="A61" s="305" t="s">
        <v>77</v>
      </c>
      <c r="B61" s="306"/>
      <c r="C61" s="306"/>
      <c r="D61" s="306"/>
      <c r="E61" s="306"/>
      <c r="F61" s="306"/>
      <c r="G61" s="307"/>
    </row>
    <row r="62" spans="1:7" s="46" customFormat="1" ht="15" customHeight="1" x14ac:dyDescent="0.2">
      <c r="A62" s="287" t="s">
        <v>221</v>
      </c>
      <c r="B62" s="288"/>
      <c r="C62" s="288"/>
      <c r="D62" s="288"/>
      <c r="E62" s="100" t="s">
        <v>84</v>
      </c>
      <c r="F62" s="164">
        <f>F64+F65+F66+F67</f>
        <v>5905840</v>
      </c>
      <c r="G62" s="165">
        <f>G64+G65+G66+G67</f>
        <v>18159842</v>
      </c>
    </row>
    <row r="63" spans="1:7" ht="15" customHeight="1" x14ac:dyDescent="0.2">
      <c r="A63" s="285" t="s">
        <v>61</v>
      </c>
      <c r="B63" s="286"/>
      <c r="C63" s="286"/>
      <c r="D63" s="286"/>
      <c r="E63" s="101"/>
      <c r="F63" s="166"/>
      <c r="G63" s="167"/>
    </row>
    <row r="64" spans="1:7" ht="15" customHeight="1" x14ac:dyDescent="0.2">
      <c r="A64" s="285" t="s">
        <v>223</v>
      </c>
      <c r="B64" s="286"/>
      <c r="C64" s="286"/>
      <c r="D64" s="286"/>
      <c r="E64" s="102" t="s">
        <v>222</v>
      </c>
      <c r="F64" s="168">
        <v>126225</v>
      </c>
      <c r="G64" s="169">
        <v>2098172</v>
      </c>
    </row>
    <row r="65" spans="1:9" ht="15" customHeight="1" x14ac:dyDescent="0.2">
      <c r="A65" s="285" t="s">
        <v>80</v>
      </c>
      <c r="B65" s="286"/>
      <c r="C65" s="286"/>
      <c r="D65" s="286"/>
      <c r="E65" s="102" t="s">
        <v>226</v>
      </c>
      <c r="F65" s="168">
        <v>3986709</v>
      </c>
      <c r="G65" s="169">
        <v>15055237</v>
      </c>
    </row>
    <row r="66" spans="1:9" ht="15" customHeight="1" x14ac:dyDescent="0.2">
      <c r="A66" s="285" t="s">
        <v>224</v>
      </c>
      <c r="B66" s="286"/>
      <c r="C66" s="286"/>
      <c r="D66" s="286"/>
      <c r="E66" s="102" t="s">
        <v>227</v>
      </c>
      <c r="F66" s="168">
        <v>416</v>
      </c>
      <c r="G66" s="169">
        <v>298</v>
      </c>
    </row>
    <row r="67" spans="1:9" ht="15" customHeight="1" x14ac:dyDescent="0.2">
      <c r="A67" s="285" t="s">
        <v>62</v>
      </c>
      <c r="B67" s="286"/>
      <c r="C67" s="286"/>
      <c r="D67" s="286"/>
      <c r="E67" s="102" t="s">
        <v>228</v>
      </c>
      <c r="F67" s="168">
        <v>1792490</v>
      </c>
      <c r="G67" s="169">
        <v>1006135</v>
      </c>
    </row>
    <row r="68" spans="1:9" s="46" customFormat="1" ht="15" customHeight="1" x14ac:dyDescent="0.2">
      <c r="A68" s="287" t="s">
        <v>225</v>
      </c>
      <c r="B68" s="288"/>
      <c r="C68" s="288"/>
      <c r="D68" s="288"/>
      <c r="E68" s="100" t="s">
        <v>14</v>
      </c>
      <c r="F68" s="164">
        <f>F70+F71+F72+F73+F74</f>
        <v>9168415</v>
      </c>
      <c r="G68" s="165">
        <v>13962127</v>
      </c>
    </row>
    <row r="69" spans="1:9" ht="15" customHeight="1" x14ac:dyDescent="0.2">
      <c r="A69" s="285" t="s">
        <v>61</v>
      </c>
      <c r="B69" s="286"/>
      <c r="C69" s="286"/>
      <c r="D69" s="286"/>
      <c r="E69" s="101"/>
      <c r="F69" s="166"/>
      <c r="G69" s="167"/>
    </row>
    <row r="70" spans="1:9" ht="15" customHeight="1" x14ac:dyDescent="0.2">
      <c r="A70" s="285" t="s">
        <v>82</v>
      </c>
      <c r="B70" s="286"/>
      <c r="C70" s="286"/>
      <c r="D70" s="286"/>
      <c r="E70" s="102" t="s">
        <v>160</v>
      </c>
      <c r="F70" s="168">
        <v>6911294</v>
      </c>
      <c r="G70" s="169">
        <v>12715313</v>
      </c>
    </row>
    <row r="71" spans="1:9" ht="15" customHeight="1" x14ac:dyDescent="0.2">
      <c r="A71" s="285" t="s">
        <v>194</v>
      </c>
      <c r="B71" s="286"/>
      <c r="C71" s="286"/>
      <c r="D71" s="286"/>
      <c r="E71" s="102" t="s">
        <v>231</v>
      </c>
      <c r="F71" s="168">
        <v>271230</v>
      </c>
      <c r="G71" s="169">
        <v>809019</v>
      </c>
    </row>
    <row r="72" spans="1:9" ht="15" customHeight="1" x14ac:dyDescent="0.2">
      <c r="A72" s="285" t="s">
        <v>83</v>
      </c>
      <c r="B72" s="286"/>
      <c r="C72" s="286"/>
      <c r="D72" s="286"/>
      <c r="E72" s="102" t="s">
        <v>232</v>
      </c>
      <c r="F72" s="168">
        <v>389192</v>
      </c>
      <c r="G72" s="169">
        <v>385660</v>
      </c>
    </row>
    <row r="73" spans="1:9" ht="15" customHeight="1" x14ac:dyDescent="0.2">
      <c r="A73" s="285" t="s">
        <v>229</v>
      </c>
      <c r="B73" s="286"/>
      <c r="C73" s="286"/>
      <c r="D73" s="286"/>
      <c r="E73" s="102" t="s">
        <v>233</v>
      </c>
      <c r="F73" s="168"/>
      <c r="G73" s="169">
        <v>0</v>
      </c>
    </row>
    <row r="74" spans="1:9" ht="15" customHeight="1" x14ac:dyDescent="0.2">
      <c r="A74" s="285" t="s">
        <v>230</v>
      </c>
      <c r="B74" s="286"/>
      <c r="C74" s="286"/>
      <c r="D74" s="286"/>
      <c r="E74" s="102" t="s">
        <v>234</v>
      </c>
      <c r="F74" s="168">
        <v>1596699</v>
      </c>
      <c r="G74" s="169">
        <v>52135</v>
      </c>
    </row>
    <row r="75" spans="1:9" s="46" customFormat="1" ht="19.5" customHeight="1" x14ac:dyDescent="0.2">
      <c r="A75" s="293" t="s">
        <v>235</v>
      </c>
      <c r="B75" s="294"/>
      <c r="C75" s="294"/>
      <c r="D75" s="294"/>
      <c r="E75" s="298" t="s">
        <v>88</v>
      </c>
      <c r="F75" s="303">
        <f>F62-F68</f>
        <v>-3262575</v>
      </c>
      <c r="G75" s="303">
        <f>G62-G68</f>
        <v>4197715</v>
      </c>
    </row>
    <row r="76" spans="1:9" ht="16.5" customHeight="1" x14ac:dyDescent="0.2">
      <c r="A76" s="293"/>
      <c r="B76" s="294"/>
      <c r="C76" s="294"/>
      <c r="D76" s="294"/>
      <c r="E76" s="299"/>
      <c r="F76" s="303"/>
      <c r="G76" s="303"/>
    </row>
    <row r="77" spans="1:9" ht="16.5" customHeight="1" x14ac:dyDescent="0.2">
      <c r="A77" s="289" t="s">
        <v>236</v>
      </c>
      <c r="B77" s="290"/>
      <c r="C77" s="290"/>
      <c r="D77" s="291"/>
      <c r="E77" s="91" t="s">
        <v>89</v>
      </c>
      <c r="F77" s="170">
        <v>-3009</v>
      </c>
      <c r="G77" s="171">
        <v>-154</v>
      </c>
    </row>
    <row r="78" spans="1:9" s="46" customFormat="1" ht="26.25" customHeight="1" x14ac:dyDescent="0.2">
      <c r="A78" s="289" t="s">
        <v>237</v>
      </c>
      <c r="B78" s="290"/>
      <c r="C78" s="290"/>
      <c r="D78" s="291"/>
      <c r="E78" s="92">
        <v>130</v>
      </c>
      <c r="F78" s="172">
        <f>F31+F59+F75+F77</f>
        <v>-98340</v>
      </c>
      <c r="G78" s="172">
        <f>G31+G59+G75+G77</f>
        <v>-480711</v>
      </c>
    </row>
    <row r="79" spans="1:9" s="46" customFormat="1" ht="12.75" customHeight="1" x14ac:dyDescent="0.2">
      <c r="A79" s="289" t="s">
        <v>238</v>
      </c>
      <c r="B79" s="290"/>
      <c r="C79" s="290"/>
      <c r="D79" s="291"/>
      <c r="E79" s="92">
        <v>140</v>
      </c>
      <c r="F79" s="170">
        <f>Бух.баланс!I21</f>
        <v>501688</v>
      </c>
      <c r="G79" s="171">
        <v>738608</v>
      </c>
      <c r="I79" s="119"/>
    </row>
    <row r="80" spans="1:9" s="46" customFormat="1" ht="21" customHeight="1" thickBot="1" x14ac:dyDescent="0.25">
      <c r="A80" s="295" t="s">
        <v>239</v>
      </c>
      <c r="B80" s="296"/>
      <c r="C80" s="296"/>
      <c r="D80" s="297"/>
      <c r="E80" s="93">
        <v>150</v>
      </c>
      <c r="F80" s="173">
        <f>Бух.баланс!H21</f>
        <v>403348</v>
      </c>
      <c r="G80" s="174">
        <v>257897</v>
      </c>
      <c r="I80" s="119"/>
    </row>
    <row r="81" spans="1:9" s="46" customFormat="1" ht="12.75" customHeight="1" x14ac:dyDescent="0.2">
      <c r="A81" s="122"/>
      <c r="B81" s="122"/>
      <c r="C81" s="122"/>
      <c r="D81" s="122"/>
      <c r="E81" s="123"/>
      <c r="F81" s="175"/>
      <c r="G81" s="175"/>
      <c r="I81" s="119"/>
    </row>
    <row r="82" spans="1:9" s="46" customFormat="1" ht="12.75" customHeight="1" x14ac:dyDescent="0.2">
      <c r="A82" s="122"/>
      <c r="B82" s="122"/>
      <c r="C82" s="122"/>
      <c r="D82" s="122"/>
      <c r="E82" s="123"/>
      <c r="F82" s="175">
        <f>F80-F79-F78</f>
        <v>0</v>
      </c>
      <c r="G82" s="175">
        <f>G80-G79-G78</f>
        <v>0</v>
      </c>
      <c r="I82" s="119"/>
    </row>
    <row r="83" spans="1:9" ht="9" customHeight="1" x14ac:dyDescent="0.2">
      <c r="A83" s="3" t="s">
        <v>52</v>
      </c>
      <c r="F83" s="19"/>
      <c r="G83" s="19"/>
    </row>
    <row r="84" spans="1:9" s="46" customFormat="1" ht="12.75" customHeight="1" x14ac:dyDescent="0.2">
      <c r="B84" s="8" t="s">
        <v>53</v>
      </c>
      <c r="C84" s="272" t="s">
        <v>297</v>
      </c>
      <c r="D84" s="272"/>
      <c r="E84" s="272"/>
      <c r="F84" s="21" t="s">
        <v>54</v>
      </c>
      <c r="G84" s="20"/>
      <c r="H84" s="5"/>
    </row>
    <row r="85" spans="1:9" s="46" customFormat="1" ht="13.5" customHeight="1" x14ac:dyDescent="0.2">
      <c r="B85" s="5"/>
      <c r="C85" s="292"/>
      <c r="D85" s="292"/>
      <c r="E85" s="292"/>
      <c r="F85" s="40" t="s">
        <v>56</v>
      </c>
      <c r="G85" s="41"/>
      <c r="H85" s="5"/>
    </row>
    <row r="86" spans="1:9" ht="12.75" customHeight="1" x14ac:dyDescent="0.2">
      <c r="B86" s="5" t="s">
        <v>90</v>
      </c>
      <c r="C86" s="272" t="s">
        <v>265</v>
      </c>
      <c r="D86" s="272"/>
      <c r="E86" s="272"/>
      <c r="F86" s="21" t="s">
        <v>54</v>
      </c>
      <c r="G86" s="20"/>
      <c r="H86" s="5"/>
    </row>
    <row r="87" spans="1:9" s="46" customFormat="1" ht="12.75" customHeight="1" x14ac:dyDescent="0.2">
      <c r="B87" s="5"/>
      <c r="C87" s="292"/>
      <c r="D87" s="292"/>
      <c r="E87" s="292"/>
      <c r="F87" s="40" t="s">
        <v>56</v>
      </c>
      <c r="G87" s="42"/>
      <c r="H87" s="5"/>
    </row>
    <row r="88" spans="1:9" ht="8.25" customHeight="1" x14ac:dyDescent="0.2">
      <c r="B88" s="5"/>
      <c r="C88" s="5"/>
      <c r="D88" s="5"/>
      <c r="E88" s="5"/>
      <c r="F88" s="5"/>
      <c r="G88" s="36"/>
      <c r="H88" s="5"/>
    </row>
    <row r="89" spans="1:9" x14ac:dyDescent="0.2">
      <c r="B89" s="5" t="s">
        <v>58</v>
      </c>
      <c r="C89" s="5"/>
      <c r="D89" s="5"/>
      <c r="E89" s="5"/>
      <c r="F89" s="5"/>
      <c r="G89" s="36"/>
      <c r="H89" s="5"/>
    </row>
    <row r="93" spans="1:9" x14ac:dyDescent="0.2">
      <c r="D93" s="43"/>
    </row>
  </sheetData>
  <mergeCells count="80">
    <mergeCell ref="G75:G76"/>
    <mergeCell ref="A22:D22"/>
    <mergeCell ref="A23:D23"/>
    <mergeCell ref="A74:D74"/>
    <mergeCell ref="A77:D77"/>
    <mergeCell ref="A25:D25"/>
    <mergeCell ref="A26:D26"/>
    <mergeCell ref="A27:D27"/>
    <mergeCell ref="A38:D38"/>
    <mergeCell ref="A39:D39"/>
    <mergeCell ref="A53:D53"/>
    <mergeCell ref="A58:D58"/>
    <mergeCell ref="A61:G61"/>
    <mergeCell ref="A62:D62"/>
    <mergeCell ref="A40:D40"/>
    <mergeCell ref="A45:D45"/>
    <mergeCell ref="A21:D21"/>
    <mergeCell ref="A12:D12"/>
    <mergeCell ref="A13:G13"/>
    <mergeCell ref="A14:D14"/>
    <mergeCell ref="A17:D17"/>
    <mergeCell ref="A18:D18"/>
    <mergeCell ref="A19:D19"/>
    <mergeCell ref="A20:D20"/>
    <mergeCell ref="E5:G5"/>
    <mergeCell ref="B9:G9"/>
    <mergeCell ref="E3:G3"/>
    <mergeCell ref="E4:G4"/>
    <mergeCell ref="C10:F10"/>
    <mergeCell ref="F75:F76"/>
    <mergeCell ref="B7:G7"/>
    <mergeCell ref="A31:D31"/>
    <mergeCell ref="A15:D15"/>
    <mergeCell ref="A16:D16"/>
    <mergeCell ref="A28:D28"/>
    <mergeCell ref="A29:D29"/>
    <mergeCell ref="A30:D30"/>
    <mergeCell ref="A32:G32"/>
    <mergeCell ref="A33:D33"/>
    <mergeCell ref="A34:D34"/>
    <mergeCell ref="A35:D35"/>
    <mergeCell ref="A36:D36"/>
    <mergeCell ref="A37:D37"/>
    <mergeCell ref="A49:D49"/>
    <mergeCell ref="A24:D24"/>
    <mergeCell ref="A50:D50"/>
    <mergeCell ref="A48:D48"/>
    <mergeCell ref="A41:D41"/>
    <mergeCell ref="A42:D42"/>
    <mergeCell ref="A43:D43"/>
    <mergeCell ref="A44:D44"/>
    <mergeCell ref="A47:D47"/>
    <mergeCell ref="A46:D46"/>
    <mergeCell ref="A65:D65"/>
    <mergeCell ref="A66:D66"/>
    <mergeCell ref="C87:E87"/>
    <mergeCell ref="A75:D76"/>
    <mergeCell ref="C84:E84"/>
    <mergeCell ref="C85:E85"/>
    <mergeCell ref="C86:E86"/>
    <mergeCell ref="A79:D79"/>
    <mergeCell ref="A80:D80"/>
    <mergeCell ref="A78:D78"/>
    <mergeCell ref="E75:E76"/>
    <mergeCell ref="A51:D51"/>
    <mergeCell ref="A52:D52"/>
    <mergeCell ref="A70:D70"/>
    <mergeCell ref="A71:D71"/>
    <mergeCell ref="A73:D73"/>
    <mergeCell ref="A54:D54"/>
    <mergeCell ref="A55:D55"/>
    <mergeCell ref="A56:D56"/>
    <mergeCell ref="A57:D57"/>
    <mergeCell ref="A72:D72"/>
    <mergeCell ref="A67:D67"/>
    <mergeCell ref="A68:D68"/>
    <mergeCell ref="A69:D69"/>
    <mergeCell ref="A59:D59"/>
    <mergeCell ref="A63:D63"/>
    <mergeCell ref="A64:D64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54"/>
  <sheetViews>
    <sheetView topLeftCell="A40" zoomScale="80" zoomScaleNormal="80" workbookViewId="0">
      <selection activeCell="G54" sqref="G54"/>
    </sheetView>
  </sheetViews>
  <sheetFormatPr defaultColWidth="8.85546875" defaultRowHeight="12.75" x14ac:dyDescent="0.2"/>
  <cols>
    <col min="1" max="1" width="13.28515625" style="9" customWidth="1"/>
    <col min="2" max="2" width="17.5703125" style="9" customWidth="1"/>
    <col min="3" max="3" width="8.7109375" style="9" customWidth="1"/>
    <col min="4" max="4" width="15" style="18" customWidth="1"/>
    <col min="5" max="5" width="11.140625" style="18" customWidth="1"/>
    <col min="6" max="6" width="14" style="18" customWidth="1"/>
    <col min="7" max="7" width="14.5703125" style="18" customWidth="1"/>
    <col min="8" max="8" width="14.28515625" style="18" bestFit="1" customWidth="1"/>
    <col min="9" max="9" width="14.28515625" style="18" customWidth="1"/>
    <col min="10" max="10" width="14.5703125" style="18" customWidth="1"/>
    <col min="11" max="11" width="11.85546875" style="9" bestFit="1" customWidth="1"/>
    <col min="12" max="16384" width="8.85546875" style="9"/>
  </cols>
  <sheetData>
    <row r="1" spans="1:10" x14ac:dyDescent="0.2">
      <c r="H1" s="242" t="s">
        <v>240</v>
      </c>
      <c r="I1" s="242"/>
      <c r="J1" s="242"/>
    </row>
    <row r="2" spans="1:10" ht="12.75" customHeight="1" x14ac:dyDescent="0.2">
      <c r="H2" s="244" t="s">
        <v>97</v>
      </c>
      <c r="I2" s="244"/>
      <c r="J2" s="244"/>
    </row>
    <row r="3" spans="1:10" ht="12.75" customHeight="1" x14ac:dyDescent="0.2">
      <c r="C3" s="10"/>
      <c r="D3" s="17"/>
      <c r="H3" s="243" t="s">
        <v>241</v>
      </c>
      <c r="I3" s="243"/>
      <c r="J3" s="243"/>
    </row>
    <row r="4" spans="1:10" ht="12.75" customHeight="1" x14ac:dyDescent="0.2">
      <c r="A4" s="11" t="s">
        <v>267</v>
      </c>
      <c r="H4" s="48"/>
      <c r="I4" s="48"/>
      <c r="J4" s="56"/>
    </row>
    <row r="5" spans="1:10" ht="12.75" customHeight="1" x14ac:dyDescent="0.25">
      <c r="C5" s="343" t="s">
        <v>300</v>
      </c>
      <c r="D5" s="343"/>
      <c r="E5" s="343"/>
      <c r="F5" s="343"/>
      <c r="G5" s="343"/>
      <c r="H5" s="343"/>
      <c r="I5" s="343"/>
      <c r="J5" s="56"/>
    </row>
    <row r="6" spans="1:10" ht="12.75" customHeight="1" x14ac:dyDescent="0.25">
      <c r="B6" s="247" t="s">
        <v>298</v>
      </c>
      <c r="C6" s="247"/>
      <c r="D6" s="247"/>
      <c r="E6" s="247"/>
      <c r="F6" s="247"/>
      <c r="G6" s="247"/>
      <c r="H6" s="247"/>
      <c r="I6" s="247"/>
    </row>
    <row r="7" spans="1:10" ht="12.75" customHeight="1" thickBot="1" x14ac:dyDescent="0.3">
      <c r="C7" s="71"/>
      <c r="D7" s="71"/>
      <c r="E7" s="71"/>
      <c r="F7" s="118"/>
      <c r="G7" s="115"/>
      <c r="H7" s="71"/>
    </row>
    <row r="8" spans="1:10" ht="25.5" customHeight="1" x14ac:dyDescent="0.2">
      <c r="A8" s="328"/>
      <c r="B8" s="329"/>
      <c r="C8" s="332" t="s">
        <v>4</v>
      </c>
      <c r="D8" s="334" t="s">
        <v>91</v>
      </c>
      <c r="E8" s="335"/>
      <c r="F8" s="335"/>
      <c r="G8" s="335"/>
      <c r="H8" s="336"/>
      <c r="I8" s="324" t="s">
        <v>285</v>
      </c>
      <c r="J8" s="326" t="s">
        <v>51</v>
      </c>
    </row>
    <row r="9" spans="1:10" ht="90" customHeight="1" thickBot="1" x14ac:dyDescent="0.25">
      <c r="A9" s="330"/>
      <c r="B9" s="331"/>
      <c r="C9" s="333"/>
      <c r="D9" s="66" t="s">
        <v>136</v>
      </c>
      <c r="E9" s="66" t="s">
        <v>286</v>
      </c>
      <c r="F9" s="66" t="s">
        <v>50</v>
      </c>
      <c r="G9" s="66" t="s">
        <v>284</v>
      </c>
      <c r="H9" s="66" t="s">
        <v>272</v>
      </c>
      <c r="I9" s="325"/>
      <c r="J9" s="327"/>
    </row>
    <row r="10" spans="1:10" ht="15" x14ac:dyDescent="0.25">
      <c r="A10" s="337" t="s">
        <v>92</v>
      </c>
      <c r="B10" s="338"/>
      <c r="C10" s="88" t="s">
        <v>5</v>
      </c>
      <c r="D10" s="130">
        <v>26300014</v>
      </c>
      <c r="E10" s="130">
        <v>-128709</v>
      </c>
      <c r="F10" s="130">
        <v>-14688694</v>
      </c>
      <c r="G10" s="130">
        <v>14826277</v>
      </c>
      <c r="H10" s="130">
        <f>SUM(D10:G10)</f>
        <v>26308888</v>
      </c>
      <c r="I10" s="131">
        <v>2736224</v>
      </c>
      <c r="J10" s="132">
        <f>H10+I10</f>
        <v>29045112</v>
      </c>
    </row>
    <row r="11" spans="1:10" ht="19.5" customHeight="1" x14ac:dyDescent="0.2">
      <c r="A11" s="319" t="s">
        <v>242</v>
      </c>
      <c r="B11" s="320"/>
      <c r="C11" s="86" t="s">
        <v>6</v>
      </c>
      <c r="D11" s="130">
        <v>0</v>
      </c>
      <c r="E11" s="130">
        <v>0</v>
      </c>
      <c r="F11" s="131">
        <v>0</v>
      </c>
      <c r="G11" s="131">
        <v>0</v>
      </c>
      <c r="H11" s="131">
        <f>D11+E11+G11</f>
        <v>0</v>
      </c>
      <c r="I11" s="131">
        <v>0</v>
      </c>
      <c r="J11" s="132">
        <v>0</v>
      </c>
    </row>
    <row r="12" spans="1:10" ht="27" customHeight="1" x14ac:dyDescent="0.2">
      <c r="A12" s="339" t="s">
        <v>282</v>
      </c>
      <c r="B12" s="340"/>
      <c r="C12" s="86" t="s">
        <v>14</v>
      </c>
      <c r="D12" s="176">
        <f>D10</f>
        <v>26300014</v>
      </c>
      <c r="E12" s="176">
        <f t="shared" ref="E12:I12" si="0">E10</f>
        <v>-128709</v>
      </c>
      <c r="F12" s="176">
        <f>F10</f>
        <v>-14688694</v>
      </c>
      <c r="G12" s="176">
        <f>G10</f>
        <v>14826277</v>
      </c>
      <c r="H12" s="176">
        <f>SUM(D12:G12)</f>
        <v>26308888</v>
      </c>
      <c r="I12" s="176">
        <f t="shared" si="0"/>
        <v>2736224</v>
      </c>
      <c r="J12" s="177">
        <f>H12+I12</f>
        <v>29045112</v>
      </c>
    </row>
    <row r="13" spans="1:10" ht="39" customHeight="1" x14ac:dyDescent="0.2">
      <c r="A13" s="315" t="s">
        <v>243</v>
      </c>
      <c r="B13" s="316"/>
      <c r="C13" s="87" t="s">
        <v>31</v>
      </c>
      <c r="D13" s="176">
        <v>0</v>
      </c>
      <c r="E13" s="176">
        <v>0</v>
      </c>
      <c r="F13" s="176">
        <f>F14+F15</f>
        <v>-11938</v>
      </c>
      <c r="G13" s="176">
        <f>G14+G15</f>
        <v>-2793356</v>
      </c>
      <c r="H13" s="176">
        <f>H14+H15</f>
        <v>-2805294</v>
      </c>
      <c r="I13" s="176">
        <f>I14+I15</f>
        <v>-161739</v>
      </c>
      <c r="J13" s="177">
        <f>SUM(H13:I13)</f>
        <v>-2967033</v>
      </c>
    </row>
    <row r="14" spans="1:10" ht="20.25" customHeight="1" x14ac:dyDescent="0.2">
      <c r="A14" s="319" t="s">
        <v>273</v>
      </c>
      <c r="B14" s="320"/>
      <c r="C14" s="86" t="s">
        <v>254</v>
      </c>
      <c r="D14" s="130">
        <v>0</v>
      </c>
      <c r="E14" s="130">
        <v>0</v>
      </c>
      <c r="F14" s="130">
        <v>0</v>
      </c>
      <c r="G14" s="130">
        <f>'Отчет оПрибылиУбытках'!G32</f>
        <v>-2793356</v>
      </c>
      <c r="H14" s="131">
        <f t="shared" ref="H14" si="1">D14+E14+G14</f>
        <v>-2793356</v>
      </c>
      <c r="I14" s="131">
        <f>'Отчет оПрибылиУбытках'!G33</f>
        <v>-161739</v>
      </c>
      <c r="J14" s="133">
        <f>H14+I14</f>
        <v>-2955095</v>
      </c>
    </row>
    <row r="15" spans="1:10" ht="35.25" customHeight="1" x14ac:dyDescent="0.2">
      <c r="A15" s="319" t="s">
        <v>244</v>
      </c>
      <c r="B15" s="320"/>
      <c r="C15" s="87" t="s">
        <v>255</v>
      </c>
      <c r="D15" s="130">
        <v>0</v>
      </c>
      <c r="E15" s="130">
        <v>0</v>
      </c>
      <c r="F15" s="130">
        <v>-11938</v>
      </c>
      <c r="G15" s="130"/>
      <c r="H15" s="131">
        <f>SUM(D15:G15)</f>
        <v>-11938</v>
      </c>
      <c r="I15" s="131">
        <v>0</v>
      </c>
      <c r="J15" s="133">
        <f>H15+I15</f>
        <v>-11938</v>
      </c>
    </row>
    <row r="16" spans="1:10" ht="35.25" customHeight="1" x14ac:dyDescent="0.2">
      <c r="A16" s="315" t="s">
        <v>245</v>
      </c>
      <c r="B16" s="316"/>
      <c r="C16" s="87" t="s">
        <v>36</v>
      </c>
      <c r="D16" s="176">
        <f>D18+D19+D20+D21+D22+D23</f>
        <v>1914882</v>
      </c>
      <c r="E16" s="176">
        <f>E18+E19+E20+E21+E22+E23</f>
        <v>-427048</v>
      </c>
      <c r="F16" s="176">
        <f>F18+F19+F20+F21+F22+F23</f>
        <v>-589219</v>
      </c>
      <c r="G16" s="176">
        <f>G18+G19+G20+G21+G22+G23</f>
        <v>2815289</v>
      </c>
      <c r="H16" s="176">
        <f>SUM(D16:G16)</f>
        <v>3713904</v>
      </c>
      <c r="I16" s="176">
        <f>I18+I19+I20+I21+I22+I23</f>
        <v>-1416694</v>
      </c>
      <c r="J16" s="179">
        <f>H16+I16</f>
        <v>2297210</v>
      </c>
    </row>
    <row r="17" spans="1:11" x14ac:dyDescent="0.2">
      <c r="A17" s="319" t="s">
        <v>175</v>
      </c>
      <c r="B17" s="320"/>
      <c r="C17" s="86"/>
      <c r="D17" s="130">
        <v>0</v>
      </c>
      <c r="E17" s="130">
        <v>0</v>
      </c>
      <c r="F17" s="130">
        <v>0</v>
      </c>
      <c r="G17" s="130">
        <v>0</v>
      </c>
      <c r="H17" s="131">
        <f>D17+E17+G17</f>
        <v>0</v>
      </c>
      <c r="I17" s="131">
        <v>0</v>
      </c>
      <c r="J17" s="133">
        <v>0</v>
      </c>
    </row>
    <row r="18" spans="1:11" x14ac:dyDescent="0.2">
      <c r="A18" s="319" t="s">
        <v>277</v>
      </c>
      <c r="B18" s="320"/>
      <c r="C18" s="86" t="s">
        <v>256</v>
      </c>
      <c r="D18" s="130">
        <v>0</v>
      </c>
      <c r="E18" s="130">
        <v>0</v>
      </c>
      <c r="F18" s="130">
        <v>0</v>
      </c>
      <c r="G18" s="130">
        <v>0</v>
      </c>
      <c r="H18" s="131">
        <f>D18+E18+G18</f>
        <v>0</v>
      </c>
      <c r="I18" s="131">
        <v>0</v>
      </c>
      <c r="J18" s="133">
        <v>0</v>
      </c>
    </row>
    <row r="19" spans="1:11" x14ac:dyDescent="0.2">
      <c r="A19" s="321" t="s">
        <v>246</v>
      </c>
      <c r="B19" s="322"/>
      <c r="C19" s="86" t="s">
        <v>257</v>
      </c>
      <c r="D19" s="134">
        <v>1914882</v>
      </c>
      <c r="E19" s="134">
        <v>0</v>
      </c>
      <c r="F19" s="134">
        <v>-589219</v>
      </c>
      <c r="G19" s="134">
        <v>0</v>
      </c>
      <c r="H19" s="131">
        <f>D19+E19+G19+F19</f>
        <v>1325663</v>
      </c>
      <c r="I19" s="131">
        <v>0</v>
      </c>
      <c r="J19" s="135">
        <f>H19</f>
        <v>1325663</v>
      </c>
    </row>
    <row r="20" spans="1:11" ht="26.25" customHeight="1" x14ac:dyDescent="0.2">
      <c r="A20" s="321" t="s">
        <v>275</v>
      </c>
      <c r="B20" s="322"/>
      <c r="C20" s="63">
        <v>315</v>
      </c>
      <c r="D20" s="130">
        <v>0</v>
      </c>
      <c r="E20" s="130">
        <v>-427048</v>
      </c>
      <c r="F20" s="130">
        <v>0</v>
      </c>
      <c r="G20" s="130">
        <v>0</v>
      </c>
      <c r="H20" s="131">
        <f>D20+E20+G20</f>
        <v>-427048</v>
      </c>
      <c r="I20" s="131">
        <v>0</v>
      </c>
      <c r="J20" s="135">
        <f>H20</f>
        <v>-427048</v>
      </c>
    </row>
    <row r="21" spans="1:11" ht="13.5" customHeight="1" x14ac:dyDescent="0.2">
      <c r="A21" s="321" t="s">
        <v>248</v>
      </c>
      <c r="B21" s="323"/>
      <c r="C21" s="63">
        <v>316</v>
      </c>
      <c r="D21" s="130">
        <v>0</v>
      </c>
      <c r="E21" s="130">
        <v>0</v>
      </c>
      <c r="F21" s="130">
        <v>0</v>
      </c>
      <c r="G21" s="130">
        <v>0</v>
      </c>
      <c r="H21" s="131">
        <f>D21+E21+G21</f>
        <v>0</v>
      </c>
      <c r="I21" s="131">
        <v>0</v>
      </c>
      <c r="J21" s="135">
        <f t="shared" ref="J21" si="2">H21</f>
        <v>0</v>
      </c>
    </row>
    <row r="22" spans="1:11" ht="27" customHeight="1" x14ac:dyDescent="0.2">
      <c r="A22" s="321" t="s">
        <v>249</v>
      </c>
      <c r="B22" s="322"/>
      <c r="C22" s="63">
        <v>317</v>
      </c>
      <c r="D22" s="130">
        <v>0</v>
      </c>
      <c r="E22" s="130">
        <v>0</v>
      </c>
      <c r="F22" s="130">
        <v>0</v>
      </c>
      <c r="G22" s="130">
        <v>0</v>
      </c>
      <c r="H22" s="131">
        <f>D22+E22+G22</f>
        <v>0</v>
      </c>
      <c r="I22" s="131">
        <v>1684063</v>
      </c>
      <c r="J22" s="135">
        <f>SUM(D22:I22)</f>
        <v>1684063</v>
      </c>
    </row>
    <row r="23" spans="1:11" ht="40.5" customHeight="1" x14ac:dyDescent="0.2">
      <c r="A23" s="321" t="s">
        <v>250</v>
      </c>
      <c r="B23" s="322"/>
      <c r="C23" s="63">
        <v>318</v>
      </c>
      <c r="D23" s="130">
        <v>0</v>
      </c>
      <c r="E23" s="130">
        <v>0</v>
      </c>
      <c r="F23" s="130">
        <v>0</v>
      </c>
      <c r="G23" s="130">
        <v>2815289</v>
      </c>
      <c r="H23" s="131">
        <f>F23+G23</f>
        <v>2815289</v>
      </c>
      <c r="I23" s="131">
        <v>-3100757</v>
      </c>
      <c r="J23" s="135">
        <f>SUM(H23:I23)</f>
        <v>-285468</v>
      </c>
    </row>
    <row r="24" spans="1:11" ht="26.25" customHeight="1" x14ac:dyDescent="0.2">
      <c r="A24" s="344" t="s">
        <v>292</v>
      </c>
      <c r="B24" s="345"/>
      <c r="C24" s="199">
        <v>400</v>
      </c>
      <c r="D24" s="200">
        <f t="shared" ref="D24:J24" si="3">D12+D13+SUM(D18:D23)</f>
        <v>28214896</v>
      </c>
      <c r="E24" s="200">
        <f t="shared" si="3"/>
        <v>-555757</v>
      </c>
      <c r="F24" s="200">
        <f t="shared" si="3"/>
        <v>-15289851</v>
      </c>
      <c r="G24" s="200">
        <f t="shared" si="3"/>
        <v>14848210</v>
      </c>
      <c r="H24" s="200">
        <f t="shared" si="3"/>
        <v>27217498</v>
      </c>
      <c r="I24" s="200">
        <f t="shared" si="3"/>
        <v>1157791</v>
      </c>
      <c r="J24" s="201">
        <f t="shared" si="3"/>
        <v>28375289</v>
      </c>
    </row>
    <row r="25" spans="1:11" ht="15" customHeight="1" x14ac:dyDescent="0.2">
      <c r="A25" s="202"/>
      <c r="B25" s="203"/>
      <c r="C25" s="199"/>
      <c r="D25" s="200"/>
      <c r="E25" s="200"/>
      <c r="F25" s="200"/>
      <c r="G25" s="200"/>
      <c r="H25" s="200"/>
      <c r="I25" s="204"/>
      <c r="J25" s="201"/>
    </row>
    <row r="26" spans="1:11" ht="24.75" customHeight="1" x14ac:dyDescent="0.2">
      <c r="A26" s="341" t="s">
        <v>276</v>
      </c>
      <c r="B26" s="342"/>
      <c r="C26" s="64"/>
      <c r="D26" s="176">
        <f>Бух.баланс!I72</f>
        <v>31453737</v>
      </c>
      <c r="E26" s="176">
        <f>Бух.баланс!I74</f>
        <v>-585015</v>
      </c>
      <c r="F26" s="176">
        <f>Бух.баланс!I73+Бух.баланс!I75</f>
        <v>-15190974</v>
      </c>
      <c r="G26" s="176">
        <f>Бух.баланс!I76</f>
        <v>15154175</v>
      </c>
      <c r="H26" s="176">
        <f>SUM(D26:G26)</f>
        <v>30831923</v>
      </c>
      <c r="I26" s="178">
        <f>Бух.баланс!I78</f>
        <v>1187892</v>
      </c>
      <c r="J26" s="177">
        <f>H26+I26</f>
        <v>32019815</v>
      </c>
    </row>
    <row r="27" spans="1:11" x14ac:dyDescent="0.2">
      <c r="A27" s="321" t="s">
        <v>242</v>
      </c>
      <c r="B27" s="322"/>
      <c r="C27" s="63">
        <v>401</v>
      </c>
      <c r="D27" s="130"/>
      <c r="E27" s="130"/>
      <c r="F27" s="130"/>
      <c r="G27" s="130"/>
      <c r="H27" s="131">
        <f>D27+E27+G27</f>
        <v>0</v>
      </c>
      <c r="I27" s="131"/>
      <c r="J27" s="133"/>
    </row>
    <row r="28" spans="1:11" ht="28.5" customHeight="1" x14ac:dyDescent="0.2">
      <c r="A28" s="341" t="s">
        <v>283</v>
      </c>
      <c r="B28" s="342"/>
      <c r="C28" s="64">
        <v>500</v>
      </c>
      <c r="D28" s="176">
        <f>D26</f>
        <v>31453737</v>
      </c>
      <c r="E28" s="176">
        <f t="shared" ref="E28:I28" si="4">E26</f>
        <v>-585015</v>
      </c>
      <c r="F28" s="176">
        <f>SUM(F26:F27)</f>
        <v>-15190974</v>
      </c>
      <c r="G28" s="176">
        <f>G26</f>
        <v>15154175</v>
      </c>
      <c r="H28" s="176">
        <f>SUM(D28:G28)</f>
        <v>30831923</v>
      </c>
      <c r="I28" s="176">
        <f t="shared" si="4"/>
        <v>1187892</v>
      </c>
      <c r="J28" s="177">
        <f>H28+I28</f>
        <v>32019815</v>
      </c>
    </row>
    <row r="29" spans="1:11" ht="24.75" customHeight="1" x14ac:dyDescent="0.2">
      <c r="A29" s="341" t="s">
        <v>251</v>
      </c>
      <c r="B29" s="342"/>
      <c r="C29" s="64">
        <v>600</v>
      </c>
      <c r="D29" s="176">
        <v>0</v>
      </c>
      <c r="E29" s="176">
        <v>0</v>
      </c>
      <c r="F29" s="176">
        <f>F30+F31</f>
        <v>-44992</v>
      </c>
      <c r="G29" s="176">
        <f>G30+G31</f>
        <v>-2564652</v>
      </c>
      <c r="H29" s="178">
        <f>SUM(D29:G29)</f>
        <v>-2609644</v>
      </c>
      <c r="I29" s="176">
        <f>I30+I31</f>
        <v>-118745.3921</v>
      </c>
      <c r="J29" s="179">
        <f>SUM(H29:I29)</f>
        <v>-2728389.3920999998</v>
      </c>
    </row>
    <row r="30" spans="1:11" ht="12.75" customHeight="1" x14ac:dyDescent="0.2">
      <c r="A30" s="321" t="s">
        <v>274</v>
      </c>
      <c r="B30" s="322"/>
      <c r="C30" s="64">
        <v>610</v>
      </c>
      <c r="D30" s="130">
        <v>0</v>
      </c>
      <c r="E30" s="130">
        <v>0</v>
      </c>
      <c r="F30" s="130">
        <v>0</v>
      </c>
      <c r="G30" s="130">
        <f>'Отчет оПрибылиУбытках'!F32</f>
        <v>-2564652</v>
      </c>
      <c r="H30" s="131">
        <f t="shared" ref="H30:H37" si="5">SUM(D30:G30)</f>
        <v>-2564652</v>
      </c>
      <c r="I30" s="131">
        <f>'Отчет оПрибылиУбытках'!F33</f>
        <v>-117936</v>
      </c>
      <c r="J30" s="133">
        <f>SUM(H30:I30)</f>
        <v>-2682588</v>
      </c>
      <c r="K30" s="120"/>
    </row>
    <row r="31" spans="1:11" ht="36.75" customHeight="1" x14ac:dyDescent="0.2">
      <c r="A31" s="321" t="s">
        <v>252</v>
      </c>
      <c r="B31" s="322"/>
      <c r="C31" s="64">
        <v>620</v>
      </c>
      <c r="D31" s="130">
        <v>0</v>
      </c>
      <c r="E31" s="130">
        <v>0</v>
      </c>
      <c r="F31" s="130">
        <f>'Отчет оПрибылиУбытках'!F40-'Отчет оПрибылиУбытках'!F32</f>
        <v>-44992</v>
      </c>
      <c r="G31" s="130">
        <v>0</v>
      </c>
      <c r="H31" s="131">
        <f t="shared" si="5"/>
        <v>-44992</v>
      </c>
      <c r="I31" s="131">
        <f>'Отчет оПрибылиУбытках'!F41-'Отчет оПрибылиУбытках'!F33</f>
        <v>-809.3920999999973</v>
      </c>
      <c r="J31" s="133">
        <f>SUM(H31:I31)</f>
        <v>-45801.392099999997</v>
      </c>
    </row>
    <row r="32" spans="1:11" x14ac:dyDescent="0.2">
      <c r="A32" s="315" t="s">
        <v>253</v>
      </c>
      <c r="B32" s="316"/>
      <c r="C32" s="64">
        <v>700</v>
      </c>
      <c r="D32" s="176">
        <f>D33+D34+D35+D36+D37+D38</f>
        <v>126221</v>
      </c>
      <c r="E32" s="176">
        <f t="shared" ref="E32:J32" si="6">E33+E34+E35+E36+E37+E38</f>
        <v>-14331</v>
      </c>
      <c r="F32" s="176">
        <f t="shared" si="6"/>
        <v>-28712</v>
      </c>
      <c r="G32" s="176">
        <f t="shared" si="6"/>
        <v>1555258</v>
      </c>
      <c r="H32" s="176">
        <f t="shared" si="6"/>
        <v>1638436</v>
      </c>
      <c r="I32" s="176">
        <f t="shared" si="6"/>
        <v>-1908158</v>
      </c>
      <c r="J32" s="176">
        <f t="shared" si="6"/>
        <v>-269722</v>
      </c>
    </row>
    <row r="33" spans="1:10" ht="17.25" customHeight="1" x14ac:dyDescent="0.2">
      <c r="A33" s="321" t="s">
        <v>246</v>
      </c>
      <c r="B33" s="322"/>
      <c r="C33" s="81">
        <v>711</v>
      </c>
      <c r="D33" s="134">
        <v>126221</v>
      </c>
      <c r="E33" s="134">
        <v>0</v>
      </c>
      <c r="F33" s="134">
        <v>-28712</v>
      </c>
      <c r="G33" s="134">
        <v>0</v>
      </c>
      <c r="H33" s="131">
        <f t="shared" si="5"/>
        <v>97509</v>
      </c>
      <c r="I33" s="131">
        <v>0</v>
      </c>
      <c r="J33" s="135">
        <f>H33</f>
        <v>97509</v>
      </c>
    </row>
    <row r="34" spans="1:10" ht="25.5" customHeight="1" x14ac:dyDescent="0.2">
      <c r="A34" s="321" t="s">
        <v>275</v>
      </c>
      <c r="B34" s="322"/>
      <c r="C34" s="81">
        <v>712</v>
      </c>
      <c r="D34" s="134">
        <v>0</v>
      </c>
      <c r="E34" s="134">
        <v>-14331</v>
      </c>
      <c r="F34" s="134"/>
      <c r="G34" s="134"/>
      <c r="H34" s="131">
        <f t="shared" si="5"/>
        <v>-14331</v>
      </c>
      <c r="I34" s="131">
        <v>0</v>
      </c>
      <c r="J34" s="135">
        <f t="shared" ref="J34:J37" si="7">H34</f>
        <v>-14331</v>
      </c>
    </row>
    <row r="35" spans="1:10" x14ac:dyDescent="0.2">
      <c r="A35" s="321" t="s">
        <v>247</v>
      </c>
      <c r="B35" s="322"/>
      <c r="C35" s="81">
        <v>715</v>
      </c>
      <c r="D35" s="134">
        <v>0</v>
      </c>
      <c r="E35" s="134">
        <v>0</v>
      </c>
      <c r="F35" s="134">
        <v>0</v>
      </c>
      <c r="G35" s="134"/>
      <c r="H35" s="131">
        <f t="shared" si="5"/>
        <v>0</v>
      </c>
      <c r="I35" s="131">
        <v>0</v>
      </c>
      <c r="J35" s="135">
        <f t="shared" si="7"/>
        <v>0</v>
      </c>
    </row>
    <row r="36" spans="1:10" ht="24" customHeight="1" x14ac:dyDescent="0.2">
      <c r="A36" s="321" t="s">
        <v>248</v>
      </c>
      <c r="B36" s="322"/>
      <c r="C36" s="81">
        <v>716</v>
      </c>
      <c r="D36" s="134">
        <v>0</v>
      </c>
      <c r="E36" s="134">
        <v>0</v>
      </c>
      <c r="F36" s="134">
        <v>0</v>
      </c>
      <c r="G36" s="134"/>
      <c r="H36" s="131">
        <f t="shared" si="5"/>
        <v>0</v>
      </c>
      <c r="I36" s="131">
        <v>0</v>
      </c>
      <c r="J36" s="135">
        <f t="shared" si="7"/>
        <v>0</v>
      </c>
    </row>
    <row r="37" spans="1:10" ht="22.5" customHeight="1" x14ac:dyDescent="0.2">
      <c r="A37" s="321" t="s">
        <v>249</v>
      </c>
      <c r="B37" s="322"/>
      <c r="C37" s="81">
        <v>717</v>
      </c>
      <c r="D37" s="134">
        <v>0</v>
      </c>
      <c r="E37" s="134">
        <v>0</v>
      </c>
      <c r="F37" s="134">
        <v>0</v>
      </c>
      <c r="G37" s="134">
        <v>0</v>
      </c>
      <c r="H37" s="131">
        <f t="shared" si="5"/>
        <v>0</v>
      </c>
      <c r="I37" s="131">
        <v>0</v>
      </c>
      <c r="J37" s="135">
        <f t="shared" si="7"/>
        <v>0</v>
      </c>
    </row>
    <row r="38" spans="1:10" ht="38.25" customHeight="1" x14ac:dyDescent="0.2">
      <c r="A38" s="321" t="s">
        <v>250</v>
      </c>
      <c r="B38" s="322"/>
      <c r="C38" s="81">
        <v>718</v>
      </c>
      <c r="D38" s="134">
        <v>0</v>
      </c>
      <c r="E38" s="134">
        <v>0</v>
      </c>
      <c r="F38" s="134">
        <v>0</v>
      </c>
      <c r="G38" s="134">
        <v>1555258</v>
      </c>
      <c r="H38" s="131">
        <f>D38+E38+G38+F38</f>
        <v>1555258</v>
      </c>
      <c r="I38" s="131">
        <v>-1908158</v>
      </c>
      <c r="J38" s="135">
        <f>H38+I38</f>
        <v>-352900</v>
      </c>
    </row>
    <row r="39" spans="1:10" ht="39" customHeight="1" thickBot="1" x14ac:dyDescent="0.25">
      <c r="A39" s="317" t="s">
        <v>299</v>
      </c>
      <c r="B39" s="318"/>
      <c r="C39" s="65">
        <v>800</v>
      </c>
      <c r="D39" s="136">
        <f t="shared" ref="D39:J39" si="8">D28+D29+D32</f>
        <v>31579958</v>
      </c>
      <c r="E39" s="136">
        <f t="shared" si="8"/>
        <v>-599346</v>
      </c>
      <c r="F39" s="136">
        <f t="shared" si="8"/>
        <v>-15264678</v>
      </c>
      <c r="G39" s="136">
        <f t="shared" si="8"/>
        <v>14144781</v>
      </c>
      <c r="H39" s="136">
        <f t="shared" si="8"/>
        <v>29860715</v>
      </c>
      <c r="I39" s="136">
        <f t="shared" si="8"/>
        <v>-839011.39210000006</v>
      </c>
      <c r="J39" s="136">
        <f t="shared" si="8"/>
        <v>29021703.607900001</v>
      </c>
    </row>
    <row r="40" spans="1:10" ht="20.25" customHeight="1" x14ac:dyDescent="0.2">
      <c r="A40" s="181"/>
      <c r="B40" s="181"/>
      <c r="C40" s="182"/>
      <c r="D40" s="183">
        <f>D39-Бух.баланс!H72</f>
        <v>0</v>
      </c>
      <c r="E40" s="183">
        <f>Бух.баланс!H74-E39</f>
        <v>0</v>
      </c>
      <c r="F40" s="183">
        <f>Бух.баланс!H73+Бух.баланс!H75-F39</f>
        <v>0</v>
      </c>
      <c r="G40" s="183">
        <f>Бух.баланс!H76-G39</f>
        <v>0</v>
      </c>
      <c r="H40" s="183"/>
      <c r="I40" s="183"/>
      <c r="J40" s="183"/>
    </row>
    <row r="41" spans="1:10" x14ac:dyDescent="0.2">
      <c r="A41" s="180" t="s">
        <v>53</v>
      </c>
      <c r="B41" s="189" t="s">
        <v>302</v>
      </c>
      <c r="C41" s="189"/>
      <c r="D41" s="189"/>
      <c r="E41" s="117"/>
      <c r="F41" s="85"/>
      <c r="G41" s="85"/>
    </row>
    <row r="42" spans="1:10" x14ac:dyDescent="0.2">
      <c r="E42" s="116"/>
      <c r="F42" s="116"/>
      <c r="G42" s="116"/>
    </row>
    <row r="43" spans="1:10" x14ac:dyDescent="0.2">
      <c r="A43" s="180" t="s">
        <v>57</v>
      </c>
      <c r="B43" s="189" t="s">
        <v>301</v>
      </c>
      <c r="C43" s="189"/>
      <c r="D43" s="189"/>
      <c r="E43" s="117"/>
      <c r="F43" s="85"/>
      <c r="G43" s="85"/>
    </row>
    <row r="44" spans="1:10" x14ac:dyDescent="0.2">
      <c r="A44" s="9" t="s">
        <v>58</v>
      </c>
    </row>
    <row r="54" spans="7:7" x14ac:dyDescent="0.2">
      <c r="G54" s="346"/>
    </row>
  </sheetData>
  <mergeCells count="39">
    <mergeCell ref="A10:B10"/>
    <mergeCell ref="A11:B11"/>
    <mergeCell ref="A12:B12"/>
    <mergeCell ref="A26:B26"/>
    <mergeCell ref="A35:B35"/>
    <mergeCell ref="A13:B13"/>
    <mergeCell ref="A14:B14"/>
    <mergeCell ref="A28:B28"/>
    <mergeCell ref="A29:B29"/>
    <mergeCell ref="A22:B22"/>
    <mergeCell ref="A23:B23"/>
    <mergeCell ref="A24:B24"/>
    <mergeCell ref="A27:B27"/>
    <mergeCell ref="A15:B15"/>
    <mergeCell ref="H1:J1"/>
    <mergeCell ref="H2:J2"/>
    <mergeCell ref="H3:J3"/>
    <mergeCell ref="I8:I9"/>
    <mergeCell ref="J8:J9"/>
    <mergeCell ref="B6:I6"/>
    <mergeCell ref="A8:B9"/>
    <mergeCell ref="C8:C9"/>
    <mergeCell ref="D8:H8"/>
    <mergeCell ref="C5:I5"/>
    <mergeCell ref="A32:B32"/>
    <mergeCell ref="A39:B39"/>
    <mergeCell ref="A16:B16"/>
    <mergeCell ref="A17:B17"/>
    <mergeCell ref="A18:B18"/>
    <mergeCell ref="A31:B31"/>
    <mergeCell ref="A19:B19"/>
    <mergeCell ref="A20:B20"/>
    <mergeCell ref="A21:B21"/>
    <mergeCell ref="A38:B38"/>
    <mergeCell ref="A33:B33"/>
    <mergeCell ref="A34:B34"/>
    <mergeCell ref="A30:B30"/>
    <mergeCell ref="A36:B36"/>
    <mergeCell ref="A37:B37"/>
  </mergeCells>
  <phoneticPr fontId="7" type="noConversion"/>
  <pageMargins left="0.11811023622047245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2013-11-13T07:28:04Z</cp:lastPrinted>
  <dcterms:created xsi:type="dcterms:W3CDTF">2007-06-07T10:44:10Z</dcterms:created>
  <dcterms:modified xsi:type="dcterms:W3CDTF">2013-11-13T10:29:11Z</dcterms:modified>
</cp:coreProperties>
</file>