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.khafizova\Desktop\ОТЧЕТЫ ВСЕ\KASE\2017\"/>
    </mc:Choice>
  </mc:AlternateContent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</sheets>
  <externalReferences>
    <externalReference r:id="rId5"/>
  </externalReference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28" i="5" l="1"/>
  <c r="E27" i="5"/>
  <c r="E19" i="5"/>
  <c r="E62" i="2"/>
  <c r="D62" i="2" l="1"/>
  <c r="D60" i="1" l="1"/>
  <c r="E82" i="1" l="1"/>
  <c r="D75" i="5" l="1"/>
  <c r="E78" i="1" l="1"/>
  <c r="D78" i="1"/>
  <c r="E43" i="1"/>
  <c r="E12" i="5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D12" i="5"/>
  <c r="E57" i="5" l="1"/>
  <c r="E29" i="5"/>
  <c r="E74" i="5" s="1"/>
  <c r="D29" i="5"/>
  <c r="D57" i="5"/>
  <c r="I43" i="4"/>
  <c r="H51" i="4"/>
  <c r="H43" i="4" s="1"/>
  <c r="E76" i="5" l="1"/>
  <c r="D74" i="5"/>
  <c r="J43" i="4"/>
  <c r="E80" i="1"/>
  <c r="D32" i="1"/>
  <c r="E61" i="1"/>
  <c r="D61" i="1"/>
  <c r="D82" i="1" s="1"/>
  <c r="J82" i="4"/>
  <c r="J81" i="4"/>
  <c r="I74" i="4"/>
  <c r="G74" i="4"/>
  <c r="F74" i="4"/>
  <c r="E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1" i="1"/>
  <c r="E71" i="1"/>
  <c r="E32" i="1"/>
  <c r="D49" i="1"/>
  <c r="E49" i="1"/>
  <c r="E65" i="2" l="1"/>
  <c r="D76" i="5"/>
  <c r="D77" i="5" s="1"/>
  <c r="H60" i="4"/>
  <c r="I89" i="4"/>
  <c r="F89" i="4"/>
  <c r="E89" i="4"/>
  <c r="G89" i="4"/>
  <c r="D60" i="4"/>
  <c r="D89" i="4" s="1"/>
  <c r="J74" i="4"/>
  <c r="J29" i="4"/>
  <c r="E81" i="1"/>
  <c r="D50" i="1"/>
  <c r="E50" i="1"/>
  <c r="D41" i="2"/>
  <c r="H62" i="4" s="1"/>
  <c r="D56" i="2"/>
  <c r="E41" i="2"/>
  <c r="D65" i="2" l="1"/>
  <c r="E83" i="1"/>
  <c r="H30" i="4"/>
  <c r="J30" i="4" s="1"/>
  <c r="J31" i="4"/>
  <c r="J58" i="4"/>
  <c r="J60" i="4" s="1"/>
  <c r="J62" i="4"/>
  <c r="H89" i="4"/>
  <c r="J89" i="4" l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<sst xmlns="http://schemas.openxmlformats.org/spreadsheetml/2006/main" count="799" uniqueCount="280">
  <si>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</si>
  <si>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</si>
  <si>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</si>
  <si>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</si>
  <si>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</si>
  <si>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</si>
  <si>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</si>
  <si>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</si>
  <si>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</si>
  <si>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</si>
  <si>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</si>
  <si>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</si>
  <si>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</si>
  <si>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</si>
  <si>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</si>
  <si>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</si>
  <si>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</si>
  <si>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</si>
  <si>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</si>
  <si>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</si>
  <si>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</si>
  <si>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</si>
  <si>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</si>
  <si>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</si>
  <si>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</si>
  <si>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</si>
  <si>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</si>
  <si>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</si>
  <si>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</si>
  <si>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</si>
  <si>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</si>
  <si>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</si>
  <si>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</si>
  <si>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</si>
  <si>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</si>
  <si>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</si>
  <si>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</si>
  <si>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</si>
  <si>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</si>
  <si>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</si>
  <si>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</si>
  <si>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</si>
  <si>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</si>
  <si>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</si>
  <si>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</si>
  <si>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</si>
  <si>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</si>
  <si>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</si>
  <si>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</si>
  <si>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</si>
  <si>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</si>
  <si>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</si>
  <si>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</si>
  <si>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</si>
  <si>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</si>
  <si>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</si>
  <si>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</si>
  <si>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</si>
  <si>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</si>
  <si>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</si>
  <si>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</si>
  <si>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</si>
  <si>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</si>
  <si>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</si>
  <si>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</si>
  <si>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</si>
  <si>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</si>
  <si>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</si>
  <si>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</si>
  <si>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</si>
  <si>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</si>
  <si>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</si>
  <si>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</si>
  <si>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</si>
  <si>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</si>
  <si>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</si>
  <si>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</si>
  <si>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</si>
  <si>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</si>
  <si>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</si>
  <si>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</si>
  <si>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</si>
  <si>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</si>
  <si>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</si>
  <si>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</si>
  <si>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</si>
  <si>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</si>
  <si>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</si>
  <si>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</si>
  <si>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</si>
  <si>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</si>
  <si>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</si>
  <si>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</si>
  <si>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</si>
  <si>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</si>
  <si>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</si>
  <si>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</si>
  <si>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</si>
  <si>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</si>
  <si>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</si>
  <si>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</si>
  <si>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</si>
  <si>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</si>
  <si>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</si>
  <si>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</si>
  <si>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</si>
  <si>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</si>
  <si>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</si>
  <si>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</si>
  <si>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</si>
  <si>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</si>
  <si>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</si>
  <si>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</si>
  <si>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</si>
  <si>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</si>
  <si>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</si>
  <si>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</si>
  <si>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</si>
  <si>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</si>
  <si>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</si>
  <si>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</si>
  <si>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</si>
  <si>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</si>
  <si>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</si>
  <si>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</si>
  <si>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</si>
  <si>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</si>
  <si>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</si>
  <si>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</si>
  <si>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</si>
  <si>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</si>
  <si>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</si>
  <si>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</si>
  <si>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</si>
  <si>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</si>
  <si>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</si>
  <si>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</si>
  <si>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</si>
  <si>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</si>
  <si>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</si>
  <si>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</si>
  <si>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</si>
  <si>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</si>
  <si>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</si>
  <si>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</si>
  <si>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</si>
  <si>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</si>
  <si>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</si>
  <si>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</si>
  <si>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</si>
  <si>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</si>
  <si>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</si>
  <si>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</si>
  <si>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</si>
  <si>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</si>
  <si>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</si>
  <si>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</si>
  <si>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</si>
  <si>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</si>
  <si>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</si>
  <si>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</si>
  <si>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</si>
  <si>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</si>
  <si>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</si>
  <si>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</si>
  <si>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</si>
  <si>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</si>
  <si>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</si>
  <si>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</si>
  <si>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</si>
  <si>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</si>
  <si>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</si>
  <si>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</si>
  <si>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</si>
  <si>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</si>
  <si>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</si>
  <si>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</si>
  <si>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</si>
  <si>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</si>
  <si>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</si>
  <si>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</si>
  <si>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</si>
  <si>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</si>
  <si>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</si>
  <si>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</si>
  <si>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</si>
  <si>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</si>
  <si>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</si>
  <si>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</si>
  <si>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</si>
  <si>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</si>
  <si>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</si>
  <si>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</si>
  <si>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</si>
  <si>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</si>
  <si>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</si>
  <si>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</si>
  <si>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</si>
  <si>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</si>
  <si>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</si>
  <si>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</si>
  <si>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</si>
  <si>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</si>
  <si>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</si>
  <si>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</si>
  <si>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</si>
  <si>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</si>
  <si>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</si>
  <si>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</si>
  <si>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</si>
  <si>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</si>
  <si>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</si>
  <si>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</si>
  <si>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</si>
  <si>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</si>
  <si>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</si>
  <si>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</si>
  <si>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</si>
  <si>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</si>
  <si>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</si>
  <si>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</si>
  <si>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</si>
  <si>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</si>
  <si>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</si>
  <si>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</si>
  <si>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</si>
  <si>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</si>
  <si>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</si>
  <si>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</si>
  <si>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</si>
  <si>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</si>
  <si>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</si>
  <si>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</si>
  <si>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</si>
  <si>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</si>
  <si>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</si>
  <si>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</si>
  <si>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</si>
  <si>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</si>
  <si>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</si>
  <si>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</si>
  <si>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</si>
  <si>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</si>
  <si>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</si>
  <si>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</si>
  <si>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</si>
  <si>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</si>
  <si>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</si>
  <si>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</si>
  <si>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</si>
  <si>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</si>
  <si>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</si>
  <si>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</si>
  <si>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</si>
  <si>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</si>
  <si>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</si>
  <si>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</si>
  <si>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</si>
  <si>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</si>
  <si>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</si>
  <si>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</si>
  <si>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</si>
  <si>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</si>
  <si>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</si>
  <si>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</si>
  <si>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</si>
  <si>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</si>
  <si>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</si>
  <si>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</si>
  <si>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</si>
  <si>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</si>
  <si>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</si>
  <si>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</si>
  <si>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Главный бухгалтер: Кайранов Маратбек Талгатбекович</t>
  </si>
  <si>
    <t>за период с 01.01.2017 по 30.09.2017</t>
  </si>
  <si>
    <t>Председатель Правления: Султанбеков Талгат Есенжолович</t>
  </si>
  <si>
    <t>Среднегодовая численность работников: 573 чел.</t>
  </si>
  <si>
    <t>Сведения о реорганизации: Реорганизовано на АО и зарегистрировано в органах юстиции 29.03.2013</t>
  </si>
  <si>
    <t>Сальдо на 30 сентября  отчетного года (строка 500 + строка 600 + строка 700)</t>
  </si>
  <si>
    <t>Прибыль (убыток)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</si>
</sst>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  <numFmt numFmtId="189" formatCode="_-* #,##0\ _₽_-;\-* #,##0\ _₽_-;_-* &quot;-&quot;??\ _₽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11"/>
      <color indexed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  <xf numFmtId="43" fontId="5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89" fontId="47" fillId="0" borderId="18" xfId="137" applyNumberFormat="1" applyFont="1" applyFill="1" applyBorder="1" applyAlignment="1">
      <alignment horizontal="center" vertical="top" wrapText="1"/>
    </xf>
    <xf numFmtId="189" fontId="47" fillId="0" borderId="18" xfId="137" applyNumberFormat="1" applyFont="1" applyFill="1" applyBorder="1" applyAlignment="1">
      <alignment horizontal="right" vertical="top" wrapText="1"/>
    </xf>
    <xf numFmtId="189" fontId="47" fillId="0" borderId="18" xfId="137" applyNumberFormat="1" applyFont="1" applyFill="1" applyBorder="1"/>
    <xf numFmtId="167" fontId="48" fillId="0" borderId="18" xfId="43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wrapText="1"/>
    </xf>
    <xf numFmtId="167" fontId="2" fillId="0" borderId="5" xfId="0" applyNumberFormat="1" applyFont="1" applyFill="1" applyBorder="1" applyAlignment="1">
      <alignment wrapText="1"/>
    </xf>
    <xf numFmtId="189" fontId="50" fillId="0" borderId="0" xfId="137" applyNumberFormat="1" applyFont="1" applyFill="1" applyBorder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8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" xfId="137" builtinId="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hafizova/Desktop/Rufina/Reporting/FS%20Sept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2016"/>
      <sheetName val="TB"/>
      <sheetName val="OB recon"/>
      <sheetName val="FS ТКС"/>
      <sheetName val="FS"/>
      <sheetName val="TB "/>
      <sheetName val="CF"/>
      <sheetName val="Disclosures"/>
      <sheetName val="RP"/>
      <sheetName val="details"/>
      <sheetName val="ОСВ 30092017"/>
      <sheetName val="Лист1"/>
      <sheetName val="ОС"/>
      <sheetName val="deposit"/>
    </sheetNames>
    <sheetDataSet>
      <sheetData sheetId="0"/>
      <sheetData sheetId="1"/>
      <sheetData sheetId="2"/>
      <sheetData sheetId="3"/>
      <sheetData sheetId="4">
        <row r="36">
          <cell r="C36">
            <v>102369</v>
          </cell>
        </row>
        <row r="38">
          <cell r="C38">
            <v>2993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B6" sqref="B6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104" t="s">
        <v>1</v>
      </c>
      <c r="C2" s="104"/>
      <c r="D2" s="104"/>
      <c r="E2" s="104"/>
      <c r="F2" s="82"/>
    </row>
    <row r="3" spans="1:6" ht="12" customHeight="1">
      <c r="A3" s="17" t="s">
        <v>0</v>
      </c>
      <c r="B3" s="105" t="s">
        <v>170</v>
      </c>
      <c r="C3" s="105"/>
      <c r="D3" s="105"/>
      <c r="E3" s="105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277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171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276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272</v>
      </c>
      <c r="C11" s="108" t="s">
        <v>271</v>
      </c>
      <c r="D11" s="108"/>
      <c r="E11" s="108"/>
      <c r="F11" s="82"/>
    </row>
    <row r="12" spans="1:6" ht="34.5" customHeight="1">
      <c r="A12" s="17" t="s">
        <v>0</v>
      </c>
      <c r="B12" s="4" t="s">
        <v>0</v>
      </c>
      <c r="C12" s="108"/>
      <c r="D12" s="108"/>
      <c r="E12" s="108"/>
      <c r="F12" s="82"/>
    </row>
    <row r="13" spans="1:6" ht="10.5" customHeight="1">
      <c r="A13" s="17"/>
      <c r="B13" s="95"/>
      <c r="C13" s="96"/>
      <c r="D13" s="96"/>
      <c r="E13" s="96"/>
      <c r="F13" s="82"/>
    </row>
    <row r="14" spans="1:6" ht="14.25" customHeight="1">
      <c r="A14" s="17" t="s">
        <v>0</v>
      </c>
      <c r="B14" s="106" t="s">
        <v>172</v>
      </c>
      <c r="C14" s="106"/>
      <c r="D14" s="106"/>
      <c r="E14" s="106"/>
      <c r="F14" s="82"/>
    </row>
    <row r="15" spans="1:6" ht="12" customHeight="1">
      <c r="A15" s="17" t="s">
        <v>0</v>
      </c>
      <c r="B15" s="107" t="s">
        <v>274</v>
      </c>
      <c r="C15" s="107"/>
      <c r="D15" s="107"/>
      <c r="E15" s="107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6938343</v>
      </c>
      <c r="E22" s="23">
        <v>2605139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12258353</v>
      </c>
      <c r="E27" s="23">
        <v>2532086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207014</v>
      </c>
      <c r="E28" s="23">
        <v>54676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>
        <v>0</v>
      </c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919119</v>
      </c>
      <c r="E30" s="23">
        <v>511790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1487281</v>
      </c>
      <c r="E31" s="23">
        <v>258293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21810110</v>
      </c>
      <c r="E32" s="24">
        <f>SUM(E22:E31)</f>
        <v>5961984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17207986</v>
      </c>
      <c r="E43" s="23">
        <f>13070201+87071</f>
        <v>13157272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127985</v>
      </c>
      <c r="E46" s="23">
        <v>43611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v>1927650</v>
      </c>
      <c r="E48" s="23">
        <v>1721426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19263621</v>
      </c>
      <c r="E49" s="24">
        <f>SUM(E35:E48)</f>
        <v>14922309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41073731</v>
      </c>
      <c r="E50" s="24">
        <f>E49+E32</f>
        <v>20884293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684134</v>
      </c>
      <c r="E56" s="23">
        <v>396247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/>
      <c r="E57" s="23"/>
    </row>
    <row r="58" spans="1:7" ht="12" customHeight="1">
      <c r="A58" s="18" t="s">
        <v>0</v>
      </c>
      <c r="B58" s="78" t="s">
        <v>52</v>
      </c>
      <c r="C58" s="20">
        <v>215</v>
      </c>
      <c r="D58" s="23">
        <v>5320</v>
      </c>
      <c r="E58" s="23">
        <v>1314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/>
      <c r="E59" s="23"/>
    </row>
    <row r="60" spans="1:7" ht="12" customHeight="1">
      <c r="A60" s="18" t="s">
        <v>0</v>
      </c>
      <c r="B60" s="78" t="s">
        <v>54</v>
      </c>
      <c r="C60" s="20">
        <v>217</v>
      </c>
      <c r="D60" s="23">
        <f>'[1]FS ТКС'!$C$36+'[1]FS ТКС'!$C$38</f>
        <v>105362</v>
      </c>
      <c r="E60" s="23">
        <v>283565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794816</v>
      </c>
      <c r="E61" s="24">
        <f>SUM(E53:E60)</f>
        <v>681126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/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195548</v>
      </c>
      <c r="E68" s="23">
        <v>189146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98839</v>
      </c>
      <c r="E69" s="23">
        <v>98839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294387</v>
      </c>
      <c r="E71" s="24">
        <f>SUM(E64:E70)</f>
        <v>287985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41108876</v>
      </c>
      <c r="E73" s="23">
        <v>21036296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-1124348</v>
      </c>
      <c r="E77" s="23">
        <v>-1121114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39984528</v>
      </c>
      <c r="E78" s="23">
        <f>SUM(E73:E77)</f>
        <v>19915182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39984528</v>
      </c>
      <c r="E80" s="24">
        <f>E78</f>
        <v>19915182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41073731</v>
      </c>
      <c r="E81" s="24">
        <f>E80+E71+E61</f>
        <v>20884293</v>
      </c>
    </row>
    <row r="82" spans="1:6" ht="12" customHeight="1">
      <c r="B82" s="26" t="s">
        <v>174</v>
      </c>
      <c r="C82" s="17" t="s">
        <v>0</v>
      </c>
      <c r="D82" s="27">
        <f>(D50-D46-D61-D71)/765813.353</f>
        <v>52.044721920642715</v>
      </c>
      <c r="E82" s="27">
        <f>(E50-E46-E61-E71)/644744.526</f>
        <v>30.820844844210438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275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2"/>
      <c r="E85" s="17" t="s">
        <v>0</v>
      </c>
      <c r="F85" s="82"/>
    </row>
    <row r="86" spans="1:6" ht="12" customHeight="1">
      <c r="B86" s="79" t="s">
        <v>273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2"/>
      <c r="E87" s="17" t="s">
        <v>0</v>
      </c>
      <c r="F87" s="82"/>
    </row>
    <row r="88" spans="1:6" ht="12" customHeight="1">
      <c r="B88" s="74" t="s">
        <v>76</v>
      </c>
      <c r="C88" s="74"/>
      <c r="D88" s="93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1" workbookViewId="0">
      <selection activeCell="E62" sqref="E62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13"/>
      <c r="D1" s="113"/>
      <c r="E1" s="113"/>
      <c r="F1" s="1"/>
    </row>
    <row r="2" spans="1:6" ht="12" customHeight="1">
      <c r="A2" s="1" t="s">
        <v>0</v>
      </c>
      <c r="B2" s="1" t="s">
        <v>0</v>
      </c>
      <c r="C2" s="104" t="s">
        <v>77</v>
      </c>
      <c r="D2" s="104"/>
      <c r="E2" s="104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12" t="s">
        <v>170</v>
      </c>
      <c r="C4" s="112"/>
      <c r="D4" s="112"/>
      <c r="E4" s="112"/>
      <c r="F4" s="112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6" t="s">
        <v>173</v>
      </c>
      <c r="C6" s="106"/>
      <c r="D6" s="106"/>
      <c r="E6" s="106"/>
      <c r="F6" s="1"/>
    </row>
    <row r="7" spans="1:6" ht="12" customHeight="1">
      <c r="A7" s="1" t="s">
        <v>0</v>
      </c>
      <c r="B7" s="107" t="s">
        <v>274</v>
      </c>
      <c r="C7" s="107"/>
      <c r="D7" s="107"/>
      <c r="E7" s="107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-400441</v>
      </c>
      <c r="E27" s="11">
        <v>-260811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-72564</v>
      </c>
      <c r="E28" s="11">
        <v>-59708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65148</v>
      </c>
      <c r="E29" s="11">
        <v>71068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-407857</v>
      </c>
      <c r="E30" s="13">
        <f>SUM(E26:E29)+E25</f>
        <v>-249451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347003</v>
      </c>
      <c r="E31" s="11">
        <v>218430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-8507</v>
      </c>
      <c r="E32" s="11"/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/>
    </row>
    <row r="34" spans="1:7" ht="12" customHeight="1">
      <c r="A34" s="6" t="s">
        <v>0</v>
      </c>
      <c r="B34" s="6" t="s">
        <v>268</v>
      </c>
      <c r="C34" s="10" t="s">
        <v>96</v>
      </c>
      <c r="D34" s="11">
        <v>69685</v>
      </c>
      <c r="E34" s="11">
        <v>-136408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/>
      <c r="E35" s="11"/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324</v>
      </c>
      <c r="E36" s="13">
        <f>SUM(E31:E35)+E30</f>
        <v>-167429</v>
      </c>
    </row>
    <row r="37" spans="1:7" ht="12" customHeight="1">
      <c r="A37" s="6" t="s">
        <v>0</v>
      </c>
      <c r="B37" s="6" t="s">
        <v>100</v>
      </c>
      <c r="C37" s="8">
        <v>101</v>
      </c>
      <c r="D37" s="11">
        <v>-3558</v>
      </c>
      <c r="E37" s="11">
        <v>-27975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-3234</v>
      </c>
      <c r="E38" s="13">
        <f>E36+E37</f>
        <v>-195404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-3234</v>
      </c>
      <c r="E41" s="11">
        <f>E38</f>
        <v>-195404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9" t="s">
        <v>107</v>
      </c>
      <c r="C44" s="110"/>
      <c r="D44" s="110"/>
      <c r="E44" s="111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-3234</v>
      </c>
      <c r="E56" s="13">
        <f>E38</f>
        <v>-195404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9" t="s">
        <v>107</v>
      </c>
      <c r="C61" s="110"/>
      <c r="D61" s="110"/>
      <c r="E61" s="111"/>
    </row>
    <row r="62" spans="1:5" ht="12" customHeight="1">
      <c r="A62" s="6" t="s">
        <v>0</v>
      </c>
      <c r="B62" s="6" t="s">
        <v>269</v>
      </c>
      <c r="C62" s="8" t="s">
        <v>0</v>
      </c>
      <c r="D62" s="31">
        <f>D56/688939180*1000</f>
        <v>-4.6941734392286997E-3</v>
      </c>
      <c r="E62" s="31">
        <f>E56/644744526*1000</f>
        <v>-0.30307197986198953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270</v>
      </c>
      <c r="C65" s="8" t="s">
        <v>0</v>
      </c>
      <c r="D65" s="31">
        <f>D62</f>
        <v>-4.6941734392286997E-3</v>
      </c>
      <c r="E65" s="31">
        <f>E62</f>
        <v>-0.30307197986198953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275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1"/>
      <c r="E71" s="5" t="s">
        <v>0</v>
      </c>
      <c r="F71" s="1"/>
    </row>
    <row r="72" spans="1:6" ht="12" customHeight="1">
      <c r="B72" s="79" t="s">
        <v>273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E29" sqref="E29"/>
    </sheetView>
  </sheetViews>
  <sheetFormatPr defaultRowHeight="12"/>
  <cols>
    <col min="1" max="1" width="2" style="33" bestFit="1" customWidth="1"/>
    <col min="2" max="2" width="51.7109375" style="33" customWidth="1"/>
    <col min="3" max="3" width="7.5703125" style="33" customWidth="1"/>
    <col min="4" max="4" width="17.140625" style="8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5" t="s">
        <v>0</v>
      </c>
      <c r="E2" s="73" t="s">
        <v>125</v>
      </c>
    </row>
    <row r="3" spans="2:6">
      <c r="B3" s="1" t="s">
        <v>0</v>
      </c>
      <c r="C3" s="1" t="s">
        <v>0</v>
      </c>
      <c r="D3" s="15" t="s">
        <v>0</v>
      </c>
      <c r="E3" s="3" t="s">
        <v>0</v>
      </c>
    </row>
    <row r="4" spans="2:6">
      <c r="B4" s="112" t="s">
        <v>170</v>
      </c>
      <c r="C4" s="112"/>
      <c r="D4" s="112"/>
      <c r="E4" s="112"/>
    </row>
    <row r="5" spans="2:6">
      <c r="B5" s="1" t="s">
        <v>0</v>
      </c>
      <c r="C5" s="1" t="s">
        <v>0</v>
      </c>
      <c r="D5" s="15" t="s">
        <v>0</v>
      </c>
      <c r="E5" s="1" t="s">
        <v>0</v>
      </c>
    </row>
    <row r="6" spans="2:6" s="70" customFormat="1" ht="15">
      <c r="B6" s="106" t="s">
        <v>267</v>
      </c>
      <c r="C6" s="106"/>
      <c r="D6" s="106"/>
      <c r="E6" s="106"/>
    </row>
    <row r="7" spans="2:6">
      <c r="B7" s="107" t="s">
        <v>274</v>
      </c>
      <c r="C7" s="107"/>
      <c r="D7" s="107"/>
      <c r="E7" s="107"/>
    </row>
    <row r="8" spans="2:6">
      <c r="B8" s="5" t="s">
        <v>0</v>
      </c>
      <c r="C8" s="1" t="s">
        <v>0</v>
      </c>
      <c r="D8" s="15" t="s">
        <v>0</v>
      </c>
      <c r="E8" s="1" t="s">
        <v>0</v>
      </c>
    </row>
    <row r="9" spans="2:6">
      <c r="B9" s="1" t="s">
        <v>0</v>
      </c>
      <c r="C9" s="1" t="s">
        <v>0</v>
      </c>
      <c r="D9" s="15" t="s">
        <v>0</v>
      </c>
      <c r="E9" s="3" t="s">
        <v>126</v>
      </c>
    </row>
    <row r="10" spans="2:6" ht="39.75" customHeight="1">
      <c r="B10" s="34"/>
      <c r="C10" s="35" t="s">
        <v>175</v>
      </c>
      <c r="D10" s="100" t="s">
        <v>176</v>
      </c>
      <c r="E10" s="90" t="s">
        <v>80</v>
      </c>
    </row>
    <row r="11" spans="2:6" s="37" customFormat="1" ht="29.25" customHeight="1">
      <c r="B11" s="117" t="s">
        <v>177</v>
      </c>
      <c r="C11" s="115"/>
      <c r="D11" s="115"/>
      <c r="E11" s="116"/>
      <c r="F11" s="36"/>
    </row>
    <row r="12" spans="2:6" s="37" customFormat="1" ht="24">
      <c r="B12" s="38" t="s">
        <v>178</v>
      </c>
      <c r="C12" s="39">
        <v>10</v>
      </c>
      <c r="D12" s="40">
        <f>SUM(D14:D19)</f>
        <v>512124.73483999999</v>
      </c>
      <c r="E12" s="40">
        <f>SUM(E14:E19)</f>
        <v>310640</v>
      </c>
      <c r="F12" s="36"/>
    </row>
    <row r="13" spans="2:6" s="37" customFormat="1">
      <c r="B13" s="41" t="s">
        <v>179</v>
      </c>
      <c r="C13" s="42"/>
      <c r="D13" s="56"/>
      <c r="E13" s="43"/>
      <c r="F13" s="36"/>
    </row>
    <row r="14" spans="2:6" s="37" customFormat="1">
      <c r="B14" s="71" t="s">
        <v>180</v>
      </c>
      <c r="C14" s="44" t="s">
        <v>15</v>
      </c>
      <c r="D14" s="46"/>
      <c r="E14" s="46"/>
      <c r="F14" s="36"/>
    </row>
    <row r="15" spans="2:6" s="37" customFormat="1">
      <c r="B15" s="71" t="s">
        <v>181</v>
      </c>
      <c r="C15" s="44" t="s">
        <v>17</v>
      </c>
      <c r="D15" s="46">
        <v>19587.787530000001</v>
      </c>
      <c r="E15" s="97">
        <v>19961</v>
      </c>
      <c r="F15" s="36"/>
    </row>
    <row r="16" spans="2:6" s="37" customFormat="1">
      <c r="B16" s="72" t="s">
        <v>182</v>
      </c>
      <c r="C16" s="44" t="s">
        <v>19</v>
      </c>
      <c r="D16" s="46">
        <v>7678.2608</v>
      </c>
      <c r="E16" s="97">
        <v>53222</v>
      </c>
      <c r="F16" s="36"/>
    </row>
    <row r="17" spans="2:6" s="37" customFormat="1">
      <c r="B17" s="72" t="s">
        <v>183</v>
      </c>
      <c r="C17" s="44" t="s">
        <v>21</v>
      </c>
      <c r="D17" s="46"/>
      <c r="E17" s="97"/>
      <c r="F17" s="36"/>
    </row>
    <row r="18" spans="2:6" s="37" customFormat="1">
      <c r="B18" s="72" t="s">
        <v>184</v>
      </c>
      <c r="C18" s="44" t="s">
        <v>23</v>
      </c>
      <c r="D18" s="46">
        <v>264503.65549999999</v>
      </c>
      <c r="E18" s="98">
        <v>197887</v>
      </c>
      <c r="F18" s="36"/>
    </row>
    <row r="19" spans="2:6" s="37" customFormat="1">
      <c r="B19" s="72" t="s">
        <v>185</v>
      </c>
      <c r="C19" s="44" t="s">
        <v>25</v>
      </c>
      <c r="D19" s="46">
        <v>220355.03100999998</v>
      </c>
      <c r="E19" s="99">
        <f>100+39470</f>
        <v>39570</v>
      </c>
      <c r="F19" s="36"/>
    </row>
    <row r="20" spans="2:6" s="37" customFormat="1">
      <c r="B20" s="38" t="s">
        <v>186</v>
      </c>
      <c r="C20" s="39" t="s">
        <v>89</v>
      </c>
      <c r="D20" s="47">
        <f>SUM(D22:D28)</f>
        <v>-4525695.1018399997</v>
      </c>
      <c r="E20" s="47">
        <f>SUM(E22:E28)</f>
        <v>-2135814</v>
      </c>
      <c r="F20" s="36"/>
    </row>
    <row r="21" spans="2:6" s="37" customFormat="1">
      <c r="B21" s="45" t="s">
        <v>179</v>
      </c>
      <c r="C21" s="42"/>
      <c r="D21" s="56"/>
      <c r="E21" s="43"/>
      <c r="F21" s="36"/>
    </row>
    <row r="22" spans="2:6" s="37" customFormat="1">
      <c r="B22" s="72" t="s">
        <v>187</v>
      </c>
      <c r="C22" s="44" t="s">
        <v>91</v>
      </c>
      <c r="D22" s="46">
        <v>-681526.28727999981</v>
      </c>
      <c r="E22" s="46">
        <v>-537319</v>
      </c>
      <c r="F22" s="36"/>
    </row>
    <row r="23" spans="2:6" s="37" customFormat="1">
      <c r="B23" s="72" t="s">
        <v>188</v>
      </c>
      <c r="C23" s="44" t="s">
        <v>93</v>
      </c>
      <c r="D23" s="46">
        <v>-2000380.0898800001</v>
      </c>
      <c r="E23" s="46">
        <v>-33746</v>
      </c>
      <c r="F23" s="36"/>
    </row>
    <row r="24" spans="2:6" s="37" customFormat="1">
      <c r="B24" s="72" t="s">
        <v>189</v>
      </c>
      <c r="C24" s="44" t="s">
        <v>95</v>
      </c>
      <c r="D24" s="46">
        <v>-888299.79972000013</v>
      </c>
      <c r="E24" s="46">
        <v>-440836</v>
      </c>
      <c r="F24" s="36"/>
    </row>
    <row r="25" spans="2:6" s="37" customFormat="1">
      <c r="B25" s="72" t="s">
        <v>190</v>
      </c>
      <c r="C25" s="44" t="s">
        <v>96</v>
      </c>
      <c r="D25" s="46"/>
      <c r="E25" s="46"/>
      <c r="F25" s="36"/>
    </row>
    <row r="26" spans="2:6" s="37" customFormat="1">
      <c r="B26" s="72" t="s">
        <v>191</v>
      </c>
      <c r="C26" s="44" t="s">
        <v>98</v>
      </c>
      <c r="D26" s="46"/>
      <c r="E26" s="46"/>
      <c r="F26" s="36"/>
    </row>
    <row r="27" spans="2:6" s="37" customFormat="1">
      <c r="B27" s="72" t="s">
        <v>192</v>
      </c>
      <c r="C27" s="44" t="s">
        <v>193</v>
      </c>
      <c r="D27" s="46">
        <v>-695335.05726999987</v>
      </c>
      <c r="E27" s="46">
        <f>-61630-275280</f>
        <v>-336910</v>
      </c>
      <c r="F27" s="36"/>
    </row>
    <row r="28" spans="2:6" s="37" customFormat="1">
      <c r="B28" s="72" t="s">
        <v>194</v>
      </c>
      <c r="C28" s="44" t="s">
        <v>195</v>
      </c>
      <c r="D28" s="46">
        <v>-260153.86769000001</v>
      </c>
      <c r="E28" s="46">
        <f>-11378-775625</f>
        <v>-787003</v>
      </c>
      <c r="F28" s="48"/>
    </row>
    <row r="29" spans="2:6" ht="24">
      <c r="B29" s="49" t="s">
        <v>196</v>
      </c>
      <c r="C29" s="50" t="s">
        <v>127</v>
      </c>
      <c r="D29" s="47">
        <f>SUM(D20,D12)</f>
        <v>-4013570.3669999996</v>
      </c>
      <c r="E29" s="47">
        <f>SUM(E20,E12)</f>
        <v>-1825174</v>
      </c>
    </row>
    <row r="30" spans="2:6" ht="25.5" customHeight="1">
      <c r="B30" s="118" t="s">
        <v>197</v>
      </c>
      <c r="C30" s="118"/>
      <c r="D30" s="118"/>
      <c r="E30" s="118"/>
    </row>
    <row r="31" spans="2:6" ht="24">
      <c r="B31" s="51" t="s">
        <v>198</v>
      </c>
      <c r="C31" s="52" t="s">
        <v>128</v>
      </c>
      <c r="D31" s="53">
        <f>SUM(D33:D43)</f>
        <v>4435888.5843500001</v>
      </c>
      <c r="E31" s="53">
        <f>SUM(E33:E43)</f>
        <v>13676529</v>
      </c>
    </row>
    <row r="32" spans="2:6">
      <c r="B32" s="45" t="s">
        <v>179</v>
      </c>
      <c r="C32" s="42"/>
      <c r="D32" s="40"/>
      <c r="E32" s="40"/>
    </row>
    <row r="33" spans="2:5">
      <c r="B33" s="72" t="s">
        <v>199</v>
      </c>
      <c r="C33" s="44" t="s">
        <v>129</v>
      </c>
      <c r="D33" s="40"/>
      <c r="E33" s="40"/>
    </row>
    <row r="34" spans="2:5">
      <c r="B34" s="72" t="s">
        <v>200</v>
      </c>
      <c r="C34" s="44" t="s">
        <v>130</v>
      </c>
      <c r="D34" s="40"/>
      <c r="E34" s="40"/>
    </row>
    <row r="35" spans="2:5">
      <c r="B35" s="72" t="s">
        <v>201</v>
      </c>
      <c r="C35" s="44" t="s">
        <v>202</v>
      </c>
      <c r="D35" s="40"/>
      <c r="E35" s="40"/>
    </row>
    <row r="36" spans="2:5" ht="36">
      <c r="B36" s="72" t="s">
        <v>203</v>
      </c>
      <c r="C36" s="44" t="s">
        <v>204</v>
      </c>
      <c r="D36" s="40"/>
      <c r="E36" s="40"/>
    </row>
    <row r="37" spans="2:5">
      <c r="B37" s="72" t="s">
        <v>205</v>
      </c>
      <c r="C37" s="44" t="s">
        <v>206</v>
      </c>
      <c r="D37" s="40"/>
      <c r="E37" s="40"/>
    </row>
    <row r="38" spans="2:5" ht="24">
      <c r="B38" s="72" t="s">
        <v>207</v>
      </c>
      <c r="C38" s="44" t="s">
        <v>208</v>
      </c>
      <c r="D38" s="40"/>
      <c r="E38" s="40"/>
    </row>
    <row r="39" spans="2:5">
      <c r="B39" s="72" t="s">
        <v>209</v>
      </c>
      <c r="C39" s="44" t="s">
        <v>210</v>
      </c>
      <c r="D39" s="46"/>
      <c r="E39" s="46"/>
    </row>
    <row r="40" spans="2:5">
      <c r="B40" s="72" t="s">
        <v>211</v>
      </c>
      <c r="C40" s="44" t="s">
        <v>212</v>
      </c>
      <c r="D40" s="46"/>
      <c r="E40" s="46"/>
    </row>
    <row r="41" spans="2:5">
      <c r="B41" s="72" t="s">
        <v>213</v>
      </c>
      <c r="C41" s="44" t="s">
        <v>214</v>
      </c>
      <c r="D41" s="46"/>
      <c r="E41" s="46"/>
    </row>
    <row r="42" spans="2:5">
      <c r="B42" s="72" t="s">
        <v>184</v>
      </c>
      <c r="C42" s="44" t="s">
        <v>215</v>
      </c>
      <c r="D42" s="46"/>
      <c r="E42" s="46"/>
    </row>
    <row r="43" spans="2:5">
      <c r="B43" s="72" t="s">
        <v>185</v>
      </c>
      <c r="C43" s="44" t="s">
        <v>216</v>
      </c>
      <c r="D43" s="46">
        <v>4435888.5843500001</v>
      </c>
      <c r="E43" s="46">
        <v>13676529</v>
      </c>
    </row>
    <row r="44" spans="2:5">
      <c r="B44" s="38" t="s">
        <v>217</v>
      </c>
      <c r="C44" s="54" t="s">
        <v>218</v>
      </c>
      <c r="D44" s="40">
        <f>SUM(D46:D56)</f>
        <v>-16198285.701730002</v>
      </c>
      <c r="E44" s="40">
        <f>SUM(E46:E56)</f>
        <v>-21383927</v>
      </c>
    </row>
    <row r="45" spans="2:5">
      <c r="B45" s="45" t="s">
        <v>179</v>
      </c>
      <c r="C45" s="42"/>
      <c r="D45" s="40"/>
      <c r="E45" s="40"/>
    </row>
    <row r="46" spans="2:5">
      <c r="B46" s="72" t="s">
        <v>219</v>
      </c>
      <c r="C46" s="55" t="s">
        <v>220</v>
      </c>
      <c r="D46" s="46">
        <v>-2020195.4464</v>
      </c>
      <c r="E46" s="46">
        <v>-3029204</v>
      </c>
    </row>
    <row r="47" spans="2:5">
      <c r="B47" s="72" t="s">
        <v>221</v>
      </c>
      <c r="C47" s="55" t="s">
        <v>222</v>
      </c>
      <c r="D47" s="46">
        <v>-84449.977469999998</v>
      </c>
      <c r="E47" s="46">
        <v>-18534</v>
      </c>
    </row>
    <row r="48" spans="2:5">
      <c r="B48" s="72" t="s">
        <v>223</v>
      </c>
      <c r="C48" s="55" t="s">
        <v>224</v>
      </c>
      <c r="D48" s="46"/>
      <c r="E48" s="46"/>
    </row>
    <row r="49" spans="2:5" ht="36">
      <c r="B49" s="72" t="s">
        <v>225</v>
      </c>
      <c r="C49" s="55" t="s">
        <v>226</v>
      </c>
      <c r="D49" s="46"/>
      <c r="E49" s="46"/>
    </row>
    <row r="50" spans="2:5">
      <c r="B50" s="72" t="s">
        <v>227</v>
      </c>
      <c r="C50" s="55" t="s">
        <v>228</v>
      </c>
      <c r="D50" s="46"/>
      <c r="E50" s="46"/>
    </row>
    <row r="51" spans="2:5">
      <c r="B51" s="72" t="s">
        <v>229</v>
      </c>
      <c r="C51" s="55" t="s">
        <v>230</v>
      </c>
      <c r="D51" s="46"/>
      <c r="E51" s="46"/>
    </row>
    <row r="52" spans="2:5">
      <c r="B52" s="72" t="s">
        <v>231</v>
      </c>
      <c r="C52" s="55" t="s">
        <v>232</v>
      </c>
      <c r="D52" s="46"/>
      <c r="E52" s="46"/>
    </row>
    <row r="53" spans="2:5">
      <c r="B53" s="72" t="s">
        <v>233</v>
      </c>
      <c r="C53" s="55" t="s">
        <v>234</v>
      </c>
      <c r="D53" s="46"/>
      <c r="E53" s="46"/>
    </row>
    <row r="54" spans="2:5">
      <c r="B54" s="72" t="s">
        <v>211</v>
      </c>
      <c r="C54" s="55" t="s">
        <v>235</v>
      </c>
      <c r="D54" s="56"/>
      <c r="E54" s="56"/>
    </row>
    <row r="55" spans="2:5">
      <c r="B55" s="72" t="s">
        <v>236</v>
      </c>
      <c r="C55" s="55" t="s">
        <v>237</v>
      </c>
      <c r="D55" s="46"/>
      <c r="E55" s="46"/>
    </row>
    <row r="56" spans="2:5">
      <c r="B56" s="72" t="s">
        <v>194</v>
      </c>
      <c r="C56" s="55" t="s">
        <v>238</v>
      </c>
      <c r="D56" s="46">
        <v>-14093640.277860001</v>
      </c>
      <c r="E56" s="46">
        <v>-18336189</v>
      </c>
    </row>
    <row r="57" spans="2:5" ht="24">
      <c r="B57" s="38" t="s">
        <v>239</v>
      </c>
      <c r="C57" s="57" t="s">
        <v>240</v>
      </c>
      <c r="D57" s="40">
        <f>SUM(D44,D31)</f>
        <v>-11762397.117380001</v>
      </c>
      <c r="E57" s="40">
        <f>E31+E44</f>
        <v>-7707398</v>
      </c>
    </row>
    <row r="58" spans="2:5" ht="21.75" customHeight="1">
      <c r="B58" s="114" t="s">
        <v>241</v>
      </c>
      <c r="C58" s="115"/>
      <c r="D58" s="115"/>
      <c r="E58" s="116"/>
    </row>
    <row r="59" spans="2:5" ht="24">
      <c r="B59" s="38" t="s">
        <v>242</v>
      </c>
      <c r="C59" s="58" t="s">
        <v>243</v>
      </c>
      <c r="D59" s="40">
        <f>SUM(D61:D64)</f>
        <v>20072580</v>
      </c>
      <c r="E59" s="40">
        <f>SUM(E61:E64)</f>
        <v>9120196</v>
      </c>
    </row>
    <row r="60" spans="2:5" ht="15.75" customHeight="1">
      <c r="B60" s="45" t="s">
        <v>179</v>
      </c>
      <c r="C60" s="59"/>
      <c r="D60" s="40"/>
      <c r="E60" s="40"/>
    </row>
    <row r="61" spans="2:5">
      <c r="B61" s="72" t="s">
        <v>244</v>
      </c>
      <c r="C61" s="60" t="s">
        <v>245</v>
      </c>
      <c r="D61" s="46">
        <v>20072580</v>
      </c>
      <c r="E61" s="46">
        <v>9120196</v>
      </c>
    </row>
    <row r="62" spans="2:5">
      <c r="B62" s="72" t="s">
        <v>246</v>
      </c>
      <c r="C62" s="60" t="s">
        <v>247</v>
      </c>
      <c r="D62" s="46"/>
      <c r="E62" s="46"/>
    </row>
    <row r="63" spans="2:5" ht="15" customHeight="1">
      <c r="B63" s="72" t="s">
        <v>248</v>
      </c>
      <c r="C63" s="60" t="s">
        <v>249</v>
      </c>
      <c r="D63" s="46"/>
      <c r="E63" s="46"/>
    </row>
    <row r="64" spans="2:5" ht="15.75" customHeight="1">
      <c r="B64" s="72" t="s">
        <v>185</v>
      </c>
      <c r="C64" s="60" t="s">
        <v>250</v>
      </c>
      <c r="D64" s="46"/>
      <c r="E64" s="46"/>
    </row>
    <row r="65" spans="2:5">
      <c r="B65" s="38" t="s">
        <v>251</v>
      </c>
      <c r="C65" s="58" t="s">
        <v>252</v>
      </c>
      <c r="D65" s="40">
        <f>SUM(D67:D71)</f>
        <v>0</v>
      </c>
      <c r="E65" s="40">
        <f>SUM(E67:E71)</f>
        <v>0</v>
      </c>
    </row>
    <row r="66" spans="2:5">
      <c r="B66" s="45" t="s">
        <v>179</v>
      </c>
      <c r="C66" s="59"/>
      <c r="D66" s="46"/>
      <c r="E66" s="46"/>
    </row>
    <row r="67" spans="2:5">
      <c r="B67" s="72" t="s">
        <v>253</v>
      </c>
      <c r="C67" s="60" t="s">
        <v>254</v>
      </c>
      <c r="D67" s="46"/>
      <c r="E67" s="46">
        <v>0</v>
      </c>
    </row>
    <row r="68" spans="2:5">
      <c r="B68" s="72" t="s">
        <v>190</v>
      </c>
      <c r="C68" s="60" t="s">
        <v>255</v>
      </c>
      <c r="D68" s="46"/>
      <c r="E68" s="46"/>
    </row>
    <row r="69" spans="2:5">
      <c r="B69" s="72" t="s">
        <v>256</v>
      </c>
      <c r="C69" s="60" t="s">
        <v>257</v>
      </c>
      <c r="D69" s="46"/>
      <c r="E69" s="46"/>
    </row>
    <row r="70" spans="2:5">
      <c r="B70" s="72" t="s">
        <v>258</v>
      </c>
      <c r="C70" s="60" t="s">
        <v>259</v>
      </c>
      <c r="D70" s="46"/>
      <c r="E70" s="46"/>
    </row>
    <row r="71" spans="2:5">
      <c r="B71" s="72" t="s">
        <v>260</v>
      </c>
      <c r="C71" s="60" t="s">
        <v>261</v>
      </c>
      <c r="D71" s="46"/>
      <c r="E71" s="46"/>
    </row>
    <row r="72" spans="2:5" ht="24">
      <c r="B72" s="49" t="s">
        <v>262</v>
      </c>
      <c r="C72" s="58" t="s">
        <v>263</v>
      </c>
      <c r="D72" s="40">
        <f>SUM(D65,D59)</f>
        <v>20072580</v>
      </c>
      <c r="E72" s="40">
        <f>SUM(E65,E59)</f>
        <v>9120196</v>
      </c>
    </row>
    <row r="73" spans="2:5" ht="26.25" customHeight="1">
      <c r="B73" s="38" t="s">
        <v>131</v>
      </c>
      <c r="C73" s="61" t="s">
        <v>264</v>
      </c>
      <c r="D73" s="40">
        <v>36591.484230000002</v>
      </c>
      <c r="E73" s="40">
        <v>5328</v>
      </c>
    </row>
    <row r="74" spans="2:5" ht="24">
      <c r="B74" s="38" t="s">
        <v>265</v>
      </c>
      <c r="C74" s="50">
        <v>130</v>
      </c>
      <c r="D74" s="40">
        <f>D29+D57+D72</f>
        <v>4296612.5156200007</v>
      </c>
      <c r="E74" s="40">
        <f>E29+E57+E72</f>
        <v>-412376</v>
      </c>
    </row>
    <row r="75" spans="2:5" ht="24">
      <c r="B75" s="38" t="s">
        <v>266</v>
      </c>
      <c r="C75" s="50">
        <v>140</v>
      </c>
      <c r="D75" s="40">
        <f>Ф1!E22</f>
        <v>2605139</v>
      </c>
      <c r="E75" s="40">
        <v>484219</v>
      </c>
    </row>
    <row r="76" spans="2:5" ht="27.75" customHeight="1">
      <c r="B76" s="62" t="s">
        <v>132</v>
      </c>
      <c r="C76" s="63">
        <v>150</v>
      </c>
      <c r="D76" s="40">
        <f>SUM(D73:D75)</f>
        <v>6938342.9998500003</v>
      </c>
      <c r="E76" s="40">
        <f>SUM(E73:E75)</f>
        <v>77171</v>
      </c>
    </row>
    <row r="77" spans="2:5" s="67" customFormat="1">
      <c r="B77" s="64"/>
      <c r="C77" s="65"/>
      <c r="D77" s="103">
        <f>D76-Ф1!D22</f>
        <v>-1.4999974519014359E-4</v>
      </c>
      <c r="E77" s="66"/>
    </row>
    <row r="78" spans="2:5" s="67" customFormat="1">
      <c r="B78" s="68"/>
      <c r="C78" s="68"/>
      <c r="D78" s="66"/>
      <c r="E78" s="66"/>
    </row>
    <row r="79" spans="2:5">
      <c r="E79" s="89"/>
    </row>
    <row r="81" spans="2:6">
      <c r="B81" s="79" t="s">
        <v>275</v>
      </c>
      <c r="C81" s="79"/>
      <c r="D81" s="101"/>
      <c r="E81" s="1" t="s">
        <v>0</v>
      </c>
      <c r="F81" s="32"/>
    </row>
    <row r="82" spans="2:6">
      <c r="B82" s="80" t="s">
        <v>74</v>
      </c>
      <c r="C82" s="80"/>
      <c r="D82" s="102"/>
      <c r="E82" s="1" t="s">
        <v>0</v>
      </c>
      <c r="F82" s="91"/>
    </row>
    <row r="83" spans="2:6">
      <c r="B83" s="79" t="s">
        <v>273</v>
      </c>
      <c r="C83" s="79"/>
      <c r="D83" s="101"/>
      <c r="E83" s="1" t="s">
        <v>0</v>
      </c>
      <c r="F83" s="32"/>
    </row>
    <row r="84" spans="2:6">
      <c r="B84" s="80" t="s">
        <v>75</v>
      </c>
      <c r="C84" s="80"/>
      <c r="D84" s="102"/>
      <c r="E84" s="1" t="s">
        <v>0</v>
      </c>
      <c r="F84" s="91"/>
    </row>
    <row r="85" spans="2:6">
      <c r="B85" s="1" t="s">
        <v>76</v>
      </c>
      <c r="C85" s="1" t="s">
        <v>0</v>
      </c>
      <c r="D85" s="15" t="s">
        <v>0</v>
      </c>
      <c r="E85" s="1" t="s">
        <v>0</v>
      </c>
      <c r="F85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workbookViewId="0">
      <selection activeCell="B74" sqref="B74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12" t="s">
        <v>170</v>
      </c>
      <c r="C4" s="112"/>
      <c r="D4" s="112"/>
      <c r="E4" s="112"/>
      <c r="F4" s="112"/>
      <c r="G4" s="112"/>
      <c r="H4" s="112"/>
      <c r="I4" s="112"/>
      <c r="J4" s="112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6" t="s">
        <v>134</v>
      </c>
      <c r="C6" s="106"/>
      <c r="D6" s="106"/>
      <c r="E6" s="106"/>
      <c r="F6" s="106"/>
      <c r="G6" s="106"/>
      <c r="H6" s="106"/>
      <c r="I6" s="106"/>
      <c r="J6" s="106"/>
      <c r="K6" s="1"/>
    </row>
    <row r="7" spans="1:11" ht="12" customHeight="1">
      <c r="A7" s="1" t="s">
        <v>0</v>
      </c>
      <c r="B7" s="107" t="s">
        <v>274</v>
      </c>
      <c r="C7" s="107"/>
      <c r="D7" s="107"/>
      <c r="E7" s="107"/>
      <c r="F7" s="107"/>
      <c r="G7" s="107"/>
      <c r="H7" s="107"/>
      <c r="I7" s="107"/>
      <c r="J7" s="107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9" t="s">
        <v>135</v>
      </c>
      <c r="C23" s="119" t="s">
        <v>7</v>
      </c>
      <c r="D23" s="121" t="s">
        <v>136</v>
      </c>
      <c r="E23" s="122"/>
      <c r="F23" s="122"/>
      <c r="G23" s="122"/>
      <c r="H23" s="123"/>
      <c r="I23" s="119" t="s">
        <v>71</v>
      </c>
      <c r="J23" s="119" t="s">
        <v>137</v>
      </c>
    </row>
    <row r="24" spans="1:10" ht="52.5" customHeight="1">
      <c r="A24" s="6" t="s">
        <v>0</v>
      </c>
      <c r="B24" s="120"/>
      <c r="C24" s="120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20"/>
      <c r="J24" s="120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11916100</v>
      </c>
      <c r="E27" s="11">
        <v>0</v>
      </c>
      <c r="F27" s="11">
        <v>0</v>
      </c>
      <c r="G27" s="11">
        <v>0</v>
      </c>
      <c r="H27" s="11">
        <v>-932088</v>
      </c>
      <c r="I27" s="11">
        <v>0</v>
      </c>
      <c r="J27" s="13">
        <f t="shared" ref="J27:J32" si="0">SUM(D27:I27)</f>
        <v>10984012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11916100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-932088</v>
      </c>
      <c r="I29" s="13">
        <f t="shared" si="1"/>
        <v>0</v>
      </c>
      <c r="J29" s="13">
        <f t="shared" si="0"/>
        <v>10984012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-189026</v>
      </c>
      <c r="I30" s="13">
        <f t="shared" ref="I30" si="3">I29</f>
        <v>0</v>
      </c>
      <c r="J30" s="13">
        <f t="shared" si="0"/>
        <v>-189026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-189026</v>
      </c>
      <c r="I31" s="11">
        <v>0</v>
      </c>
      <c r="J31" s="13">
        <f t="shared" si="0"/>
        <v>-189026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9" t="s">
        <v>107</v>
      </c>
      <c r="C33" s="110"/>
      <c r="D33" s="110"/>
      <c r="E33" s="110"/>
      <c r="F33" s="110"/>
      <c r="G33" s="110"/>
      <c r="H33" s="110"/>
      <c r="I33" s="110"/>
      <c r="J33" s="111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v>9120196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9120196</v>
      </c>
      <c r="L43" s="12"/>
      <c r="M43" s="12"/>
      <c r="N43" s="12"/>
    </row>
    <row r="44" spans="1:14" ht="12" hidden="1" customHeight="1" outlineLevel="1">
      <c r="A44" s="6" t="s">
        <v>0</v>
      </c>
      <c r="B44" s="109" t="s">
        <v>107</v>
      </c>
      <c r="C44" s="110"/>
      <c r="D44" s="110"/>
      <c r="E44" s="110"/>
      <c r="F44" s="110"/>
      <c r="G44" s="110"/>
      <c r="H44" s="110"/>
      <c r="I44" s="110"/>
      <c r="J44" s="111"/>
      <c r="L44" s="12"/>
    </row>
    <row r="45" spans="1:14" ht="12" hidden="1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9" t="s">
        <v>107</v>
      </c>
      <c r="C46" s="110"/>
      <c r="D46" s="110"/>
      <c r="E46" s="110"/>
      <c r="F46" s="110"/>
      <c r="G46" s="110"/>
      <c r="H46" s="110"/>
      <c r="I46" s="110"/>
      <c r="J46" s="111"/>
    </row>
    <row r="47" spans="1:14" ht="12" hidden="1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154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162</v>
      </c>
      <c r="C58" s="7">
        <v>400</v>
      </c>
      <c r="D58" s="13">
        <f>Ф1!E73</f>
        <v>21036296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-1121114</v>
      </c>
      <c r="I58" s="13">
        <f t="shared" si="7"/>
        <v>0</v>
      </c>
      <c r="J58" s="13">
        <f>SUM(D58:I58)</f>
        <v>19915182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21036296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-1121114</v>
      </c>
      <c r="I60" s="13">
        <f t="shared" si="8"/>
        <v>0</v>
      </c>
      <c r="J60" s="13">
        <f t="shared" si="8"/>
        <v>19915182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279</v>
      </c>
      <c r="C62" s="8">
        <v>610</v>
      </c>
      <c r="D62" s="9"/>
      <c r="E62" s="9"/>
      <c r="F62" s="9"/>
      <c r="G62" s="9"/>
      <c r="H62" s="11">
        <f>Ф2!D41</f>
        <v>-3234</v>
      </c>
      <c r="I62" s="9"/>
      <c r="J62" s="13">
        <f>SUM(D62:I62)</f>
        <v>-3234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9" t="s">
        <v>107</v>
      </c>
      <c r="C64" s="110"/>
      <c r="D64" s="110"/>
      <c r="E64" s="110"/>
      <c r="F64" s="110"/>
      <c r="G64" s="110"/>
      <c r="H64" s="110"/>
      <c r="I64" s="110"/>
      <c r="J64" s="111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v>20072580</v>
      </c>
      <c r="E74" s="13">
        <f t="shared" ref="E74:I74" si="9">SUM(E78:E88)</f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20072580</v>
      </c>
    </row>
    <row r="75" spans="1:10" ht="12" hidden="1" customHeight="1" outlineLevel="1">
      <c r="A75" s="6" t="s">
        <v>0</v>
      </c>
      <c r="B75" s="109" t="s">
        <v>107</v>
      </c>
      <c r="C75" s="110"/>
      <c r="D75" s="110"/>
      <c r="E75" s="110"/>
      <c r="F75" s="110"/>
      <c r="G75" s="110"/>
      <c r="H75" s="110"/>
      <c r="I75" s="110"/>
      <c r="J75" s="111"/>
    </row>
    <row r="76" spans="1:10" ht="12" hidden="1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9" t="s">
        <v>107</v>
      </c>
      <c r="C77" s="110"/>
      <c r="D77" s="110"/>
      <c r="E77" s="110"/>
      <c r="F77" s="110"/>
      <c r="G77" s="110"/>
      <c r="H77" s="110"/>
      <c r="I77" s="110"/>
      <c r="J77" s="111"/>
    </row>
    <row r="78" spans="1:10" ht="12" hidden="1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29" t="s">
        <v>278</v>
      </c>
      <c r="C89" s="7">
        <v>800</v>
      </c>
      <c r="D89" s="13">
        <f t="shared" ref="D89:J89" si="10">D74+D60+D62</f>
        <v>41108876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-1124348</v>
      </c>
      <c r="I89" s="13">
        <f t="shared" si="10"/>
        <v>0</v>
      </c>
      <c r="J89" s="13">
        <f t="shared" si="10"/>
        <v>39984528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79" t="s">
        <v>275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1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273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1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4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r.khafizova</cp:lastModifiedBy>
  <cp:lastPrinted>2017-10-26T09:19:11Z</cp:lastPrinted>
  <dcterms:created xsi:type="dcterms:W3CDTF">2013-10-29T07:56:47Z</dcterms:created>
  <dcterms:modified xsi:type="dcterms:W3CDTF">2017-11-07T05:55:29Z</dcterms:modified>
</cp:coreProperties>
</file>