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 Шалкия\ФО KASE 2018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E54" i="5" l="1"/>
  <c r="E25" i="5"/>
  <c r="J87" i="4" l="1"/>
  <c r="H87" i="4"/>
  <c r="J61" i="4"/>
  <c r="H61" i="4"/>
  <c r="H30" i="4"/>
  <c r="J51" i="4"/>
  <c r="E62" i="2"/>
  <c r="D62" i="2"/>
  <c r="D34" i="2" l="1"/>
  <c r="E31" i="1" l="1"/>
  <c r="E48" i="1"/>
  <c r="D60" i="1"/>
  <c r="D48" i="1"/>
  <c r="E56" i="1" l="1"/>
  <c r="E60" i="1"/>
  <c r="J59" i="4" l="1"/>
  <c r="D43" i="4" l="1"/>
  <c r="D73" i="5" l="1"/>
  <c r="E78" i="1" l="1"/>
  <c r="D78" i="1"/>
  <c r="E10" i="5" l="1"/>
  <c r="E63" i="5" l="1"/>
  <c r="D63" i="5" l="1"/>
  <c r="D58" i="4"/>
  <c r="G43" i="4"/>
  <c r="F43" i="4"/>
  <c r="E43" i="4"/>
  <c r="G30" i="4"/>
  <c r="F30" i="4"/>
  <c r="E30" i="4"/>
  <c r="D30" i="4"/>
  <c r="H58" i="4" l="1"/>
  <c r="E57" i="5"/>
  <c r="E70" i="5" s="1"/>
  <c r="D57" i="5"/>
  <c r="D70" i="5" s="1"/>
  <c r="E42" i="5"/>
  <c r="D42" i="5"/>
  <c r="E29" i="5"/>
  <c r="D29" i="5"/>
  <c r="E18" i="5"/>
  <c r="D18" i="5"/>
  <c r="D10" i="5"/>
  <c r="E55" i="5" l="1"/>
  <c r="E27" i="5"/>
  <c r="D27" i="5"/>
  <c r="D55" i="5"/>
  <c r="I43" i="4"/>
  <c r="H43" i="4"/>
  <c r="E72" i="5" l="1"/>
  <c r="E74" i="5" s="1"/>
  <c r="D72" i="5"/>
  <c r="J43" i="4"/>
  <c r="E80" i="1"/>
  <c r="D32" i="1"/>
  <c r="E61" i="1"/>
  <c r="D61" i="1"/>
  <c r="J82" i="4"/>
  <c r="J81" i="4"/>
  <c r="I74" i="4"/>
  <c r="G74" i="4"/>
  <c r="F74" i="4"/>
  <c r="E74" i="4"/>
  <c r="D74" i="4"/>
  <c r="D89" i="4" s="1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H74" i="4"/>
  <c r="D71" i="1"/>
  <c r="E71" i="1"/>
  <c r="E32" i="1"/>
  <c r="D49" i="1"/>
  <c r="E49" i="1"/>
  <c r="D36" i="2" l="1"/>
  <c r="D38" i="2" s="1"/>
  <c r="E65" i="2"/>
  <c r="D74" i="5"/>
  <c r="D75" i="5" s="1"/>
  <c r="H60" i="4"/>
  <c r="I89" i="4"/>
  <c r="F89" i="4"/>
  <c r="E89" i="4"/>
  <c r="G89" i="4"/>
  <c r="D60" i="4"/>
  <c r="J74" i="4"/>
  <c r="J29" i="4"/>
  <c r="E81" i="1"/>
  <c r="D50" i="1"/>
  <c r="D82" i="1" s="1"/>
  <c r="E50" i="1"/>
  <c r="E82" i="1" s="1"/>
  <c r="E41" i="2"/>
  <c r="D56" i="2" l="1"/>
  <c r="D41" i="2"/>
  <c r="H62" i="4" s="1"/>
  <c r="H89" i="4" s="1"/>
  <c r="E83" i="1"/>
  <c r="J30" i="4"/>
  <c r="J31" i="4"/>
  <c r="J58" i="4"/>
  <c r="J60" i="4" s="1"/>
  <c r="D65" i="2" l="1"/>
  <c r="J62" i="4"/>
  <c r="J89" i="4" s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<sst xmlns="http://schemas.openxmlformats.org/spreadsheetml/2006/main" count="788" uniqueCount="278">
  <si>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</si>
  <si>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</si>
  <si>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</si>
  <si>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</si>
  <si>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</si>
  <si>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</si>
  <si>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</si>
  <si>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</si>
  <si>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</si>
  <si>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</si>
  <si>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</si>
  <si>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</si>
  <si>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</si>
  <si>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</si>
  <si>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</si>
  <si>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</si>
  <si>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</si>
  <si>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</si>
  <si>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</si>
  <si>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</si>
  <si>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</si>
  <si>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</si>
  <si>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</si>
  <si>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</si>
  <si>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</si>
  <si>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</si>
  <si>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</si>
  <si>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</si>
  <si>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</si>
  <si>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</si>
  <si>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</si>
  <si>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</si>
  <si>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</si>
  <si>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</si>
  <si>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</si>
  <si>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</si>
  <si>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</si>
  <si>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</si>
  <si>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</si>
  <si>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</si>
  <si>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</si>
  <si>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</si>
  <si>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</si>
  <si>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</si>
  <si>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</si>
  <si>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</si>
  <si>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</si>
  <si>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</si>
  <si>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</si>
  <si>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</si>
  <si>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</si>
  <si>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</si>
  <si>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</si>
  <si>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</si>
  <si>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</si>
  <si>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</si>
  <si>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</si>
  <si>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</si>
  <si>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</si>
  <si>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</si>
  <si>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</si>
  <si>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</si>
  <si>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</si>
  <si>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</si>
  <si>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</si>
  <si>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</si>
  <si>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</si>
  <si>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</si>
  <si>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</si>
  <si>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</si>
  <si>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</si>
  <si>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</si>
  <si>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</si>
  <si>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</si>
  <si>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</si>
  <si>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</si>
  <si>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</si>
  <si>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</si>
  <si>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</si>
  <si>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</si>
  <si>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</si>
  <si>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</si>
  <si>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</si>
  <si>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</si>
  <si>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</si>
  <si>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</si>
  <si>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</si>
  <si>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</si>
  <si>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</si>
  <si>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</si>
  <si>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</si>
  <si>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</si>
  <si>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</si>
  <si>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</si>
  <si>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</si>
  <si>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</si>
  <si>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</si>
  <si>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</si>
  <si>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</si>
  <si>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</si>
  <si>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</si>
  <si>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</si>
  <si>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</si>
  <si>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</si>
  <si>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</si>
  <si>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</si>
  <si>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</si>
  <si>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</si>
  <si>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</si>
  <si>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</si>
  <si>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</si>
  <si>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</si>
  <si>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</si>
  <si>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</si>
  <si>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</si>
  <si>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</si>
  <si>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</si>
  <si>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</si>
  <si>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</si>
  <si>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</si>
  <si>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</si>
  <si>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</si>
  <si>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</si>
  <si>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</si>
  <si>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</si>
  <si>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</si>
  <si>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</si>
  <si>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</si>
  <si>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</si>
  <si>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</si>
  <si>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</si>
  <si>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</si>
  <si>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</si>
  <si>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</si>
  <si>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</si>
  <si>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</si>
  <si>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</si>
  <si>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</si>
  <si>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</si>
  <si>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</si>
  <si>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</si>
  <si>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</si>
  <si>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</si>
  <si>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</si>
  <si>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</si>
  <si>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</si>
  <si>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</si>
  <si>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</si>
  <si>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</si>
  <si>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</si>
  <si>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</si>
  <si>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</si>
  <si>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</si>
  <si>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</si>
  <si>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</si>
  <si>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</si>
  <si>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</si>
  <si>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</si>
  <si>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</si>
  <si>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</si>
  <si>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</si>
  <si>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</si>
  <si>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</si>
  <si>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</si>
  <si>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</si>
  <si>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</si>
  <si>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</si>
  <si>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</si>
  <si>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</si>
  <si>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</si>
  <si>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</si>
  <si>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</si>
  <si>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</si>
  <si>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</si>
  <si>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</si>
  <si>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</si>
  <si>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</si>
  <si>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</si>
  <si>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</si>
  <si>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</si>
  <si>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</si>
  <si>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</si>
  <si>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</si>
  <si>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</si>
  <si>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</si>
  <si>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</si>
  <si>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</si>
  <si>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</si>
  <si>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</si>
  <si>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</si>
  <si>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</si>
  <si>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</si>
  <si>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</si>
  <si>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</si>
  <si>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</si>
  <si>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</si>
  <si>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</si>
  <si>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</si>
  <si>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</si>
  <si>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</si>
  <si>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</si>
  <si>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</si>
  <si>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</si>
  <si>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</si>
  <si>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</si>
  <si>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</si>
  <si>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</si>
  <si>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</si>
  <si>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</si>
  <si>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</si>
  <si>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</si>
  <si>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</si>
  <si>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</si>
  <si>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</si>
  <si>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</si>
  <si>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</si>
  <si>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</si>
  <si>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</si>
  <si>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</si>
  <si>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</si>
  <si>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</si>
  <si>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</si>
  <si>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</si>
  <si>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</si>
  <si>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</si>
  <si>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</si>
  <si>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</si>
  <si>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</si>
  <si>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</si>
  <si>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</si>
  <si>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</si>
  <si>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</si>
  <si>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</si>
  <si>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</si>
  <si>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</si>
  <si>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</si>
  <si>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</si>
  <si>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</si>
  <si>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</si>
  <si>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</si>
  <si>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</si>
  <si>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</si>
  <si>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</si>
  <si>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</si>
  <si>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</si>
  <si>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</si>
  <si>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</si>
  <si>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</si>
  <si>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</si>
  <si>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</si>
  <si>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</si>
  <si>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</si>
  <si>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</si>
  <si>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</si>
  <si>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</si>
  <si>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</si>
  <si>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</si>
  <si>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</si>
  <si>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</si>
  <si>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</si>
  <si>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</si>
  <si>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</si>
  <si>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</si>
  <si>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</si>
  <si>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</si>
  <si>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</si>
  <si>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</si>
  <si>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</si>
  <si>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</si>
  <si>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</si>
  <si>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</si>
  <si>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</si>
  <si>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</si>
  <si>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Главный бухгалтер: Тепляков Сергей Юрьевич</t>
  </si>
  <si>
    <t>Генеральный директор: Джаукенов Аскар Амангельдиевич</t>
  </si>
  <si>
    <t>Сальдо на 30 сентября  отчетного года (строка 500 + строка 600 + строка 700)</t>
  </si>
  <si>
    <t>за период с 01.01.2018 по 31.12.2018</t>
  </si>
  <si>
    <t>Среднегодовая численность работников: 718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</si>
</sst>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\ _р_._-;\-* #,##0\ _р_._-;_-* &quot;-&quot;\ _р_.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  <numFmt numFmtId="189" formatCode="#,##0\ _р_.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2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8" fontId="54" fillId="0" borderId="1" xfId="0" applyNumberFormat="1" applyFont="1" applyFill="1" applyBorder="1" applyAlignment="1">
      <alignment horizontal="right" vertical="center" wrapText="1"/>
    </xf>
    <xf numFmtId="189" fontId="1" fillId="0" borderId="1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35" workbookViewId="0">
      <selection activeCell="H33" sqref="H33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100" t="s">
        <v>1</v>
      </c>
      <c r="C2" s="100"/>
      <c r="D2" s="100"/>
      <c r="E2" s="100"/>
      <c r="F2" s="82"/>
    </row>
    <row r="3" spans="1:6" ht="12" customHeight="1">
      <c r="A3" s="17" t="s">
        <v>0</v>
      </c>
      <c r="B3" s="101" t="s">
        <v>169</v>
      </c>
      <c r="C3" s="101"/>
      <c r="D3" s="101"/>
      <c r="E3" s="101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171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170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277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272</v>
      </c>
      <c r="C11" s="104" t="s">
        <v>271</v>
      </c>
      <c r="D11" s="104"/>
      <c r="E11" s="104"/>
      <c r="F11" s="82"/>
    </row>
    <row r="12" spans="1:6" ht="34.5" customHeight="1">
      <c r="A12" s="17" t="s">
        <v>0</v>
      </c>
      <c r="B12" s="4" t="s">
        <v>0</v>
      </c>
      <c r="C12" s="104"/>
      <c r="D12" s="104"/>
      <c r="E12" s="104"/>
      <c r="F12" s="82"/>
    </row>
    <row r="13" spans="1:6" ht="10.5" customHeight="1">
      <c r="A13" s="17"/>
      <c r="B13" s="94"/>
      <c r="C13" s="95"/>
      <c r="D13" s="95"/>
      <c r="E13" s="95"/>
      <c r="F13" s="82"/>
    </row>
    <row r="14" spans="1:6" ht="14.25" customHeight="1">
      <c r="A14" s="17" t="s">
        <v>0</v>
      </c>
      <c r="B14" s="102" t="s">
        <v>172</v>
      </c>
      <c r="C14" s="102"/>
      <c r="D14" s="102"/>
      <c r="E14" s="102"/>
      <c r="F14" s="82"/>
    </row>
    <row r="15" spans="1:6" ht="12" customHeight="1">
      <c r="A15" s="17" t="s">
        <v>0</v>
      </c>
      <c r="B15" s="103" t="s">
        <v>276</v>
      </c>
      <c r="C15" s="103"/>
      <c r="D15" s="103"/>
      <c r="E15" s="103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1518853</v>
      </c>
      <c r="E22" s="23">
        <v>6652742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3374048</v>
      </c>
      <c r="E27" s="23">
        <v>9325506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187132</v>
      </c>
      <c r="E28" s="23">
        <v>252236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>
        <v>0</v>
      </c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0</v>
      </c>
      <c r="E30" s="23">
        <v>0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15327</v>
      </c>
      <c r="E31" s="23">
        <f>16477+111198</f>
        <v>127675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5095360</v>
      </c>
      <c r="E32" s="24">
        <f>SUM(E22:E31)</f>
        <v>16358159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2596653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32953892</v>
      </c>
      <c r="E43" s="23">
        <v>20210301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138223</v>
      </c>
      <c r="E46" s="23">
        <v>134579</v>
      </c>
    </row>
    <row r="47" spans="1:9" ht="12" customHeight="1">
      <c r="A47" s="18" t="s">
        <v>0</v>
      </c>
      <c r="B47" s="78" t="s">
        <v>43</v>
      </c>
      <c r="C47" s="20">
        <v>122</v>
      </c>
      <c r="D47" s="23">
        <v>387619</v>
      </c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f>168827+2310181+2186578+154168+2961264</f>
        <v>7781018</v>
      </c>
      <c r="E48" s="23">
        <f>3173224+1283803+313641</f>
        <v>4770668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43857405</v>
      </c>
      <c r="E49" s="24">
        <f>SUM(E35:E48)</f>
        <v>25115548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48952765</v>
      </c>
      <c r="E50" s="24">
        <f>E49+E32</f>
        <v>41473707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1239625</v>
      </c>
      <c r="E56" s="23">
        <f>1005539-68590</f>
        <v>936949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>
        <v>154975</v>
      </c>
      <c r="E57" s="23">
        <v>138567</v>
      </c>
    </row>
    <row r="58" spans="1:7" ht="12" customHeight="1">
      <c r="A58" s="18" t="s">
        <v>0</v>
      </c>
      <c r="B58" s="78" t="s">
        <v>52</v>
      </c>
      <c r="C58" s="20">
        <v>215</v>
      </c>
      <c r="D58" s="23">
        <v>56307</v>
      </c>
      <c r="E58" s="23">
        <v>0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>
        <v>31809</v>
      </c>
      <c r="E59" s="23">
        <v>12929</v>
      </c>
    </row>
    <row r="60" spans="1:7" ht="12" customHeight="1">
      <c r="A60" s="18" t="s">
        <v>0</v>
      </c>
      <c r="B60" s="78" t="s">
        <v>54</v>
      </c>
      <c r="C60" s="20">
        <v>217</v>
      </c>
      <c r="D60" s="23">
        <f>74127+17+34458</f>
        <v>108602</v>
      </c>
      <c r="E60" s="23">
        <f>122859+68590</f>
        <v>191449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1591318</v>
      </c>
      <c r="E61" s="24">
        <f>SUM(E53:E60)</f>
        <v>1279894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>
        <v>209164</v>
      </c>
      <c r="E67" s="23">
        <v>0</v>
      </c>
    </row>
    <row r="68" spans="1:8" ht="12" customHeight="1">
      <c r="A68" s="18" t="s">
        <v>0</v>
      </c>
      <c r="B68" s="78" t="s">
        <v>60</v>
      </c>
      <c r="C68" s="20">
        <v>314</v>
      </c>
      <c r="D68" s="23">
        <v>62998</v>
      </c>
      <c r="E68" s="23">
        <v>201178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0</v>
      </c>
      <c r="E69" s="23">
        <v>127349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272162</v>
      </c>
      <c r="E71" s="24">
        <f>SUM(E64:E70)</f>
        <v>328527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49108877</v>
      </c>
      <c r="E73" s="23">
        <v>41108876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-2019592</v>
      </c>
      <c r="E77" s="23">
        <v>-1243590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47089285</v>
      </c>
      <c r="E78" s="23">
        <f>SUM(E73:E77)</f>
        <v>39865286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47089285</v>
      </c>
      <c r="E80" s="24">
        <f>E78</f>
        <v>39865286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48952765</v>
      </c>
      <c r="E81" s="24">
        <f>E80+E71+E61</f>
        <v>41473707</v>
      </c>
    </row>
    <row r="82" spans="1:6" ht="12" customHeight="1">
      <c r="B82" s="26" t="s">
        <v>174</v>
      </c>
      <c r="C82" s="17" t="s">
        <v>0</v>
      </c>
      <c r="D82" s="27">
        <f>(D50-D46-D61-D71)/783914.13</f>
        <v>59.893118650635877</v>
      </c>
      <c r="E82" s="27">
        <f>(E50-E46-E61-E71)/765813.353</f>
        <v>51.880405120071075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274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1"/>
      <c r="E85" s="17" t="s">
        <v>0</v>
      </c>
      <c r="F85" s="82"/>
    </row>
    <row r="86" spans="1:6" ht="12" customHeight="1">
      <c r="B86" s="79" t="s">
        <v>273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1"/>
      <c r="E87" s="17" t="s">
        <v>0</v>
      </c>
      <c r="F87" s="82"/>
    </row>
    <row r="88" spans="1:6" ht="12" customHeight="1">
      <c r="B88" s="74" t="s">
        <v>76</v>
      </c>
      <c r="C88" s="74"/>
      <c r="D88" s="92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78740157480314965" right="0.31496062992125984" top="0.78740157480314965" bottom="0.59055118110236227" header="0.31496062992125984" footer="0.31496062992125984"/>
  <pageSetup paperSize="9" scale="6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8" workbookViewId="0">
      <selection activeCell="G54" sqref="G54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9"/>
      <c r="D1" s="109"/>
      <c r="E1" s="109"/>
      <c r="F1" s="1"/>
    </row>
    <row r="2" spans="1:6" ht="12" customHeight="1">
      <c r="A2" s="1" t="s">
        <v>0</v>
      </c>
      <c r="B2" s="1" t="s">
        <v>0</v>
      </c>
      <c r="C2" s="100" t="s">
        <v>77</v>
      </c>
      <c r="D2" s="100"/>
      <c r="E2" s="100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8" t="s">
        <v>169</v>
      </c>
      <c r="C4" s="108"/>
      <c r="D4" s="108"/>
      <c r="E4" s="108"/>
      <c r="F4" s="108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2" t="s">
        <v>173</v>
      </c>
      <c r="C6" s="102"/>
      <c r="D6" s="102"/>
      <c r="E6" s="102"/>
      <c r="F6" s="1"/>
    </row>
    <row r="7" spans="1:6" ht="12" customHeight="1">
      <c r="A7" s="1" t="s">
        <v>0</v>
      </c>
      <c r="B7" s="103" t="s">
        <v>276</v>
      </c>
      <c r="C7" s="103"/>
      <c r="D7" s="103"/>
      <c r="E7" s="103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-541608</v>
      </c>
      <c r="E27" s="11">
        <v>-363172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-179913</v>
      </c>
      <c r="E28" s="11">
        <v>-253488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229356</v>
      </c>
      <c r="E29" s="11">
        <v>201619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-492165</v>
      </c>
      <c r="E30" s="13">
        <f>SUM(E26:E29)+E25</f>
        <v>-415041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652860</v>
      </c>
      <c r="E31" s="11">
        <v>603926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-23616</v>
      </c>
      <c r="E32" s="11">
        <v>-31189</v>
      </c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 ht="12" customHeight="1">
      <c r="A34" s="6" t="s">
        <v>0</v>
      </c>
      <c r="B34" s="6" t="s">
        <v>268</v>
      </c>
      <c r="C34" s="10" t="s">
        <v>96</v>
      </c>
      <c r="D34" s="11">
        <f>637553+701540</f>
        <v>1339093</v>
      </c>
      <c r="E34" s="11">
        <v>-248104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>
        <v>-60764</v>
      </c>
      <c r="E35" s="11">
        <v>0</v>
      </c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1415408</v>
      </c>
      <c r="E36" s="13">
        <f>SUM(E31:E35)+E30</f>
        <v>-90408</v>
      </c>
    </row>
    <row r="37" spans="1:7" ht="12" customHeight="1">
      <c r="A37" s="6" t="s">
        <v>0</v>
      </c>
      <c r="B37" s="6" t="s">
        <v>100</v>
      </c>
      <c r="C37" s="8">
        <v>101</v>
      </c>
      <c r="D37" s="11">
        <v>-174586</v>
      </c>
      <c r="E37" s="11">
        <v>-32068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1240822</v>
      </c>
      <c r="E38" s="13">
        <f>E36+E37</f>
        <v>-122476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1240822</v>
      </c>
      <c r="E41" s="11">
        <f>E38</f>
        <v>-122476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5" t="s">
        <v>107</v>
      </c>
      <c r="C44" s="106"/>
      <c r="D44" s="106"/>
      <c r="E44" s="107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1240822</v>
      </c>
      <c r="E56" s="13">
        <f>E38</f>
        <v>-122476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5" t="s">
        <v>107</v>
      </c>
      <c r="C61" s="106"/>
      <c r="D61" s="106"/>
      <c r="E61" s="107"/>
    </row>
    <row r="62" spans="1:5" ht="12" customHeight="1">
      <c r="A62" s="6" t="s">
        <v>0</v>
      </c>
      <c r="B62" s="6" t="s">
        <v>269</v>
      </c>
      <c r="C62" s="8" t="s">
        <v>0</v>
      </c>
      <c r="D62" s="31">
        <f>D56/774948356*1000</f>
        <v>1.6011673428209712</v>
      </c>
      <c r="E62" s="96">
        <f>E56/708194602*1000</f>
        <v>-0.17294116568259299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270</v>
      </c>
      <c r="C65" s="8" t="s">
        <v>0</v>
      </c>
      <c r="D65" s="31">
        <f>D62</f>
        <v>1.6011673428209712</v>
      </c>
      <c r="E65" s="31">
        <f>E62</f>
        <v>-0.17294116568259299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274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0"/>
      <c r="E71" s="5" t="s">
        <v>0</v>
      </c>
      <c r="F71" s="1"/>
    </row>
    <row r="72" spans="1:6" ht="12" customHeight="1">
      <c r="B72" s="79" t="s">
        <v>273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8740157480314965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zoomScaleNormal="100" workbookViewId="0">
      <selection activeCell="H66" sqref="H66"/>
    </sheetView>
  </sheetViews>
  <sheetFormatPr defaultRowHeight="12"/>
  <cols>
    <col min="1" max="1" width="2" style="33" bestFit="1" customWidth="1"/>
    <col min="2" max="2" width="72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08" t="s">
        <v>169</v>
      </c>
      <c r="C2" s="108"/>
      <c r="D2" s="108"/>
      <c r="E2" s="108"/>
    </row>
    <row r="3" spans="2:6">
      <c r="B3" s="1" t="s">
        <v>0</v>
      </c>
      <c r="C3" s="1" t="s">
        <v>0</v>
      </c>
      <c r="D3" s="1" t="s">
        <v>0</v>
      </c>
      <c r="E3" s="1" t="s">
        <v>0</v>
      </c>
    </row>
    <row r="4" spans="2:6" s="70" customFormat="1" ht="15">
      <c r="B4" s="102" t="s">
        <v>267</v>
      </c>
      <c r="C4" s="102"/>
      <c r="D4" s="102"/>
      <c r="E4" s="102"/>
    </row>
    <row r="5" spans="2:6">
      <c r="B5" s="103" t="s">
        <v>276</v>
      </c>
      <c r="C5" s="103"/>
      <c r="D5" s="103"/>
      <c r="E5" s="103"/>
    </row>
    <row r="6" spans="2:6">
      <c r="B6" s="5" t="s">
        <v>0</v>
      </c>
      <c r="C6" s="1" t="s">
        <v>0</v>
      </c>
      <c r="D6" s="1" t="s">
        <v>0</v>
      </c>
      <c r="E6" s="1" t="s">
        <v>0</v>
      </c>
    </row>
    <row r="7" spans="2:6">
      <c r="B7" s="1" t="s">
        <v>0</v>
      </c>
      <c r="C7" s="1" t="s">
        <v>0</v>
      </c>
      <c r="D7" s="1" t="s">
        <v>0</v>
      </c>
      <c r="E7" s="3" t="s">
        <v>125</v>
      </c>
    </row>
    <row r="8" spans="2:6" ht="39.75" customHeight="1">
      <c r="B8" s="34"/>
      <c r="C8" s="35" t="s">
        <v>175</v>
      </c>
      <c r="D8" s="35" t="s">
        <v>176</v>
      </c>
      <c r="E8" s="89" t="s">
        <v>80</v>
      </c>
    </row>
    <row r="9" spans="2:6" s="37" customFormat="1">
      <c r="B9" s="113" t="s">
        <v>177</v>
      </c>
      <c r="C9" s="111"/>
      <c r="D9" s="111"/>
      <c r="E9" s="112"/>
      <c r="F9" s="36"/>
    </row>
    <row r="10" spans="2:6" s="37" customFormat="1">
      <c r="B10" s="38" t="s">
        <v>178</v>
      </c>
      <c r="C10" s="39">
        <v>10</v>
      </c>
      <c r="D10" s="40">
        <f>SUM(D12:D17)</f>
        <v>440059</v>
      </c>
      <c r="E10" s="40">
        <f>SUM(E12:E17)</f>
        <v>869017</v>
      </c>
      <c r="F10" s="36"/>
    </row>
    <row r="11" spans="2:6" s="37" customFormat="1">
      <c r="B11" s="41" t="s">
        <v>179</v>
      </c>
      <c r="C11" s="42"/>
      <c r="D11" s="43"/>
      <c r="E11" s="43"/>
      <c r="F11" s="36"/>
    </row>
    <row r="12" spans="2:6" s="37" customFormat="1">
      <c r="B12" s="71" t="s">
        <v>180</v>
      </c>
      <c r="C12" s="44" t="s">
        <v>15</v>
      </c>
      <c r="D12" s="46"/>
      <c r="E12" s="46"/>
      <c r="F12" s="36"/>
    </row>
    <row r="13" spans="2:6" s="37" customFormat="1">
      <c r="B13" s="71" t="s">
        <v>181</v>
      </c>
      <c r="C13" s="44" t="s">
        <v>17</v>
      </c>
      <c r="D13" s="46">
        <v>53733</v>
      </c>
      <c r="E13" s="46">
        <v>30963</v>
      </c>
      <c r="F13" s="36"/>
    </row>
    <row r="14" spans="2:6" s="37" customFormat="1">
      <c r="B14" s="72" t="s">
        <v>182</v>
      </c>
      <c r="C14" s="44" t="s">
        <v>19</v>
      </c>
      <c r="D14" s="46">
        <v>14890</v>
      </c>
      <c r="E14" s="46">
        <v>8215</v>
      </c>
      <c r="F14" s="36"/>
    </row>
    <row r="15" spans="2:6" s="37" customFormat="1">
      <c r="B15" s="72" t="s">
        <v>183</v>
      </c>
      <c r="C15" s="44" t="s">
        <v>21</v>
      </c>
      <c r="D15" s="46"/>
      <c r="E15" s="46"/>
      <c r="F15" s="36"/>
    </row>
    <row r="16" spans="2:6" s="37" customFormat="1">
      <c r="B16" s="72" t="s">
        <v>184</v>
      </c>
      <c r="C16" s="44" t="s">
        <v>23</v>
      </c>
      <c r="D16" s="46">
        <v>296667</v>
      </c>
      <c r="E16" s="46">
        <v>466649</v>
      </c>
      <c r="F16" s="36"/>
    </row>
    <row r="17" spans="2:6" s="37" customFormat="1">
      <c r="B17" s="72" t="s">
        <v>185</v>
      </c>
      <c r="C17" s="44" t="s">
        <v>25</v>
      </c>
      <c r="D17" s="46">
        <v>74769</v>
      </c>
      <c r="E17" s="46">
        <v>363190</v>
      </c>
      <c r="F17" s="36"/>
    </row>
    <row r="18" spans="2:6" s="37" customFormat="1">
      <c r="B18" s="38" t="s">
        <v>186</v>
      </c>
      <c r="C18" s="39" t="s">
        <v>89</v>
      </c>
      <c r="D18" s="47">
        <f>SUM(D20:D26)</f>
        <v>-1134712</v>
      </c>
      <c r="E18" s="47">
        <f>SUM(E20:E26)</f>
        <v>-2271468</v>
      </c>
      <c r="F18" s="36"/>
    </row>
    <row r="19" spans="2:6" s="37" customFormat="1">
      <c r="B19" s="45" t="s">
        <v>179</v>
      </c>
      <c r="C19" s="42"/>
      <c r="D19" s="43"/>
      <c r="E19" s="43"/>
      <c r="F19" s="36"/>
    </row>
    <row r="20" spans="2:6" s="37" customFormat="1">
      <c r="B20" s="72" t="s">
        <v>187</v>
      </c>
      <c r="C20" s="44" t="s">
        <v>91</v>
      </c>
      <c r="D20" s="46">
        <v>-146818</v>
      </c>
      <c r="E20" s="46">
        <v>-70101</v>
      </c>
      <c r="F20" s="36"/>
    </row>
    <row r="21" spans="2:6" s="37" customFormat="1">
      <c r="B21" s="72" t="s">
        <v>188</v>
      </c>
      <c r="C21" s="44" t="s">
        <v>93</v>
      </c>
      <c r="D21" s="46">
        <v>-59697</v>
      </c>
      <c r="E21" s="46">
        <v>-858046</v>
      </c>
      <c r="F21" s="36"/>
    </row>
    <row r="22" spans="2:6" s="37" customFormat="1">
      <c r="B22" s="72" t="s">
        <v>189</v>
      </c>
      <c r="C22" s="44" t="s">
        <v>95</v>
      </c>
      <c r="D22" s="46">
        <v>-380490</v>
      </c>
      <c r="E22" s="46">
        <v>-292798</v>
      </c>
      <c r="F22" s="36"/>
    </row>
    <row r="23" spans="2:6" s="37" customFormat="1">
      <c r="B23" s="72" t="s">
        <v>190</v>
      </c>
      <c r="C23" s="44" t="s">
        <v>96</v>
      </c>
      <c r="D23" s="46"/>
      <c r="E23" s="46"/>
      <c r="F23" s="36"/>
    </row>
    <row r="24" spans="2:6" s="37" customFormat="1">
      <c r="B24" s="72" t="s">
        <v>191</v>
      </c>
      <c r="C24" s="44" t="s">
        <v>98</v>
      </c>
      <c r="D24" s="46"/>
      <c r="E24" s="46"/>
      <c r="F24" s="36"/>
    </row>
    <row r="25" spans="2:6" s="37" customFormat="1">
      <c r="B25" s="72" t="s">
        <v>192</v>
      </c>
      <c r="C25" s="44" t="s">
        <v>193</v>
      </c>
      <c r="D25" s="46">
        <v>-435258</v>
      </c>
      <c r="E25" s="46">
        <f>-568773-8168</f>
        <v>-576941</v>
      </c>
      <c r="F25" s="36"/>
    </row>
    <row r="26" spans="2:6" s="37" customFormat="1">
      <c r="B26" s="72" t="s">
        <v>194</v>
      </c>
      <c r="C26" s="44" t="s">
        <v>195</v>
      </c>
      <c r="D26" s="46">
        <v>-112449</v>
      </c>
      <c r="E26" s="46">
        <v>-473582</v>
      </c>
      <c r="F26" s="48"/>
    </row>
    <row r="27" spans="2:6" ht="24">
      <c r="B27" s="49" t="s">
        <v>196</v>
      </c>
      <c r="C27" s="50" t="s">
        <v>126</v>
      </c>
      <c r="D27" s="47">
        <f>SUM(D18,D10)</f>
        <v>-694653</v>
      </c>
      <c r="E27" s="47">
        <f>SUM(E18,E10)</f>
        <v>-1402451</v>
      </c>
    </row>
    <row r="28" spans="2:6">
      <c r="B28" s="114" t="s">
        <v>197</v>
      </c>
      <c r="C28" s="114"/>
      <c r="D28" s="114"/>
      <c r="E28" s="114"/>
    </row>
    <row r="29" spans="2:6">
      <c r="B29" s="51" t="s">
        <v>198</v>
      </c>
      <c r="C29" s="52" t="s">
        <v>127</v>
      </c>
      <c r="D29" s="53">
        <f>SUM(D31:D41)</f>
        <v>39519697</v>
      </c>
      <c r="E29" s="53">
        <f>SUM(E31:E41)</f>
        <v>19316968</v>
      </c>
    </row>
    <row r="30" spans="2:6">
      <c r="B30" s="45" t="s">
        <v>179</v>
      </c>
      <c r="C30" s="42"/>
      <c r="D30" s="40"/>
      <c r="E30" s="40"/>
    </row>
    <row r="31" spans="2:6">
      <c r="B31" s="72" t="s">
        <v>199</v>
      </c>
      <c r="C31" s="44" t="s">
        <v>128</v>
      </c>
      <c r="D31" s="40"/>
      <c r="E31" s="40"/>
    </row>
    <row r="32" spans="2:6">
      <c r="B32" s="72" t="s">
        <v>200</v>
      </c>
      <c r="C32" s="44" t="s">
        <v>129</v>
      </c>
      <c r="D32" s="40"/>
      <c r="E32" s="40"/>
    </row>
    <row r="33" spans="2:5">
      <c r="B33" s="72" t="s">
        <v>201</v>
      </c>
      <c r="C33" s="44" t="s">
        <v>202</v>
      </c>
      <c r="D33" s="46">
        <v>1041600</v>
      </c>
      <c r="E33" s="40"/>
    </row>
    <row r="34" spans="2:5" ht="24">
      <c r="B34" s="72" t="s">
        <v>203</v>
      </c>
      <c r="C34" s="44" t="s">
        <v>204</v>
      </c>
      <c r="D34" s="40"/>
      <c r="E34" s="40"/>
    </row>
    <row r="35" spans="2:5">
      <c r="B35" s="72" t="s">
        <v>205</v>
      </c>
      <c r="C35" s="44" t="s">
        <v>206</v>
      </c>
      <c r="D35" s="40"/>
      <c r="E35" s="40"/>
    </row>
    <row r="36" spans="2:5">
      <c r="B36" s="72" t="s">
        <v>207</v>
      </c>
      <c r="C36" s="44" t="s">
        <v>208</v>
      </c>
      <c r="D36" s="40"/>
      <c r="E36" s="40"/>
    </row>
    <row r="37" spans="2:5">
      <c r="B37" s="72" t="s">
        <v>209</v>
      </c>
      <c r="C37" s="44" t="s">
        <v>210</v>
      </c>
      <c r="D37" s="46"/>
      <c r="E37" s="46"/>
    </row>
    <row r="38" spans="2:5">
      <c r="B38" s="72" t="s">
        <v>211</v>
      </c>
      <c r="C38" s="44" t="s">
        <v>212</v>
      </c>
      <c r="D38" s="46"/>
      <c r="E38" s="46"/>
    </row>
    <row r="39" spans="2:5">
      <c r="B39" s="72" t="s">
        <v>213</v>
      </c>
      <c r="C39" s="44" t="s">
        <v>214</v>
      </c>
      <c r="D39" s="46"/>
      <c r="E39" s="46"/>
    </row>
    <row r="40" spans="2:5">
      <c r="B40" s="72" t="s">
        <v>184</v>
      </c>
      <c r="C40" s="44" t="s">
        <v>215</v>
      </c>
      <c r="D40" s="46"/>
      <c r="E40" s="46"/>
    </row>
    <row r="41" spans="2:5">
      <c r="B41" s="72" t="s">
        <v>185</v>
      </c>
      <c r="C41" s="44" t="s">
        <v>216</v>
      </c>
      <c r="D41" s="46">
        <v>38478097</v>
      </c>
      <c r="E41" s="46">
        <v>19316968</v>
      </c>
    </row>
    <row r="42" spans="2:5">
      <c r="B42" s="38" t="s">
        <v>217</v>
      </c>
      <c r="C42" s="54" t="s">
        <v>218</v>
      </c>
      <c r="D42" s="40">
        <f>SUM(D44:D54)</f>
        <v>-51850755</v>
      </c>
      <c r="E42" s="40">
        <f>SUM(E44:E54)</f>
        <v>-33764977</v>
      </c>
    </row>
    <row r="43" spans="2:5">
      <c r="B43" s="45" t="s">
        <v>179</v>
      </c>
      <c r="C43" s="42"/>
      <c r="D43" s="40"/>
      <c r="E43" s="40"/>
    </row>
    <row r="44" spans="2:5">
      <c r="B44" s="72" t="s">
        <v>219</v>
      </c>
      <c r="C44" s="55" t="s">
        <v>220</v>
      </c>
      <c r="D44" s="46">
        <v>-3139468</v>
      </c>
      <c r="E44" s="46">
        <v>-6353241</v>
      </c>
    </row>
    <row r="45" spans="2:5">
      <c r="B45" s="72" t="s">
        <v>221</v>
      </c>
      <c r="C45" s="55" t="s">
        <v>222</v>
      </c>
      <c r="D45" s="46">
        <v>-33931</v>
      </c>
      <c r="E45" s="46">
        <v>-56673</v>
      </c>
    </row>
    <row r="46" spans="2:5">
      <c r="B46" s="72" t="s">
        <v>223</v>
      </c>
      <c r="C46" s="55" t="s">
        <v>224</v>
      </c>
      <c r="D46" s="46">
        <v>-11942206</v>
      </c>
      <c r="E46" s="46"/>
    </row>
    <row r="47" spans="2:5" ht="24">
      <c r="B47" s="72" t="s">
        <v>225</v>
      </c>
      <c r="C47" s="55" t="s">
        <v>226</v>
      </c>
      <c r="D47" s="46"/>
      <c r="E47" s="46"/>
    </row>
    <row r="48" spans="2:5">
      <c r="B48" s="72" t="s">
        <v>227</v>
      </c>
      <c r="C48" s="55" t="s">
        <v>228</v>
      </c>
      <c r="D48" s="46"/>
      <c r="E48" s="46"/>
    </row>
    <row r="49" spans="2:5">
      <c r="B49" s="72" t="s">
        <v>229</v>
      </c>
      <c r="C49" s="55" t="s">
        <v>230</v>
      </c>
      <c r="D49" s="46"/>
      <c r="E49" s="46"/>
    </row>
    <row r="50" spans="2:5">
      <c r="B50" s="72" t="s">
        <v>231</v>
      </c>
      <c r="C50" s="55" t="s">
        <v>232</v>
      </c>
      <c r="D50" s="46">
        <v>-5089746</v>
      </c>
      <c r="E50" s="46"/>
    </row>
    <row r="51" spans="2:5">
      <c r="B51" s="72" t="s">
        <v>233</v>
      </c>
      <c r="C51" s="55" t="s">
        <v>234</v>
      </c>
      <c r="D51" s="46"/>
      <c r="E51" s="46"/>
    </row>
    <row r="52" spans="2:5">
      <c r="B52" s="72" t="s">
        <v>211</v>
      </c>
      <c r="C52" s="55" t="s">
        <v>235</v>
      </c>
      <c r="D52" s="56"/>
      <c r="E52" s="56"/>
    </row>
    <row r="53" spans="2:5">
      <c r="B53" s="72" t="s">
        <v>236</v>
      </c>
      <c r="C53" s="55" t="s">
        <v>237</v>
      </c>
      <c r="D53" s="46"/>
      <c r="E53" s="46"/>
    </row>
    <row r="54" spans="2:5">
      <c r="B54" s="72" t="s">
        <v>194</v>
      </c>
      <c r="C54" s="55" t="s">
        <v>238</v>
      </c>
      <c r="D54" s="46">
        <v>-31645404</v>
      </c>
      <c r="E54" s="46">
        <f>-26078567-1276496</f>
        <v>-27355063</v>
      </c>
    </row>
    <row r="55" spans="2:5" ht="24">
      <c r="B55" s="38" t="s">
        <v>239</v>
      </c>
      <c r="C55" s="57" t="s">
        <v>240</v>
      </c>
      <c r="D55" s="40">
        <f>SUM(D42,D29)</f>
        <v>-12331058</v>
      </c>
      <c r="E55" s="40">
        <f>E29+E42</f>
        <v>-14448009</v>
      </c>
    </row>
    <row r="56" spans="2:5">
      <c r="B56" s="110" t="s">
        <v>241</v>
      </c>
      <c r="C56" s="111"/>
      <c r="D56" s="111"/>
      <c r="E56" s="112"/>
    </row>
    <row r="57" spans="2:5">
      <c r="B57" s="38" t="s">
        <v>242</v>
      </c>
      <c r="C57" s="58" t="s">
        <v>243</v>
      </c>
      <c r="D57" s="40">
        <f>SUM(D59:D62)</f>
        <v>8000001</v>
      </c>
      <c r="E57" s="40">
        <f>SUM(E59:E62)</f>
        <v>20072580</v>
      </c>
    </row>
    <row r="58" spans="2:5" ht="15.75" customHeight="1">
      <c r="B58" s="45" t="s">
        <v>179</v>
      </c>
      <c r="C58" s="59"/>
      <c r="D58" s="40"/>
      <c r="E58" s="40"/>
    </row>
    <row r="59" spans="2:5">
      <c r="B59" s="72" t="s">
        <v>244</v>
      </c>
      <c r="C59" s="60" t="s">
        <v>245</v>
      </c>
      <c r="D59" s="46">
        <v>8000001</v>
      </c>
      <c r="E59" s="46">
        <v>20072580</v>
      </c>
    </row>
    <row r="60" spans="2:5">
      <c r="B60" s="72" t="s">
        <v>246</v>
      </c>
      <c r="C60" s="60" t="s">
        <v>247</v>
      </c>
      <c r="D60" s="46"/>
      <c r="E60" s="46"/>
    </row>
    <row r="61" spans="2:5" ht="15" customHeight="1">
      <c r="B61" s="72" t="s">
        <v>248</v>
      </c>
      <c r="C61" s="60" t="s">
        <v>249</v>
      </c>
      <c r="D61" s="46"/>
      <c r="E61" s="46"/>
    </row>
    <row r="62" spans="2:5" ht="15.75" customHeight="1">
      <c r="B62" s="72" t="s">
        <v>185</v>
      </c>
      <c r="C62" s="60" t="s">
        <v>250</v>
      </c>
      <c r="D62" s="46"/>
      <c r="E62" s="46"/>
    </row>
    <row r="63" spans="2:5">
      <c r="B63" s="38" t="s">
        <v>251</v>
      </c>
      <c r="C63" s="58" t="s">
        <v>252</v>
      </c>
      <c r="D63" s="40">
        <f>SUM(D65:D69)</f>
        <v>0</v>
      </c>
      <c r="E63" s="40">
        <f>SUM(E65:E69)</f>
        <v>0</v>
      </c>
    </row>
    <row r="64" spans="2:5">
      <c r="B64" s="45" t="s">
        <v>179</v>
      </c>
      <c r="C64" s="59"/>
      <c r="D64" s="46"/>
      <c r="E64" s="46"/>
    </row>
    <row r="65" spans="2:6">
      <c r="B65" s="72" t="s">
        <v>253</v>
      </c>
      <c r="C65" s="60" t="s">
        <v>254</v>
      </c>
      <c r="D65" s="46"/>
      <c r="E65" s="46">
        <v>0</v>
      </c>
    </row>
    <row r="66" spans="2:6">
      <c r="B66" s="72" t="s">
        <v>190</v>
      </c>
      <c r="C66" s="60" t="s">
        <v>255</v>
      </c>
      <c r="D66" s="46"/>
      <c r="E66" s="46"/>
    </row>
    <row r="67" spans="2:6">
      <c r="B67" s="72" t="s">
        <v>256</v>
      </c>
      <c r="C67" s="60" t="s">
        <v>257</v>
      </c>
      <c r="D67" s="46"/>
      <c r="E67" s="46"/>
    </row>
    <row r="68" spans="2:6">
      <c r="B68" s="72" t="s">
        <v>258</v>
      </c>
      <c r="C68" s="60" t="s">
        <v>259</v>
      </c>
      <c r="D68" s="46"/>
      <c r="E68" s="46"/>
    </row>
    <row r="69" spans="2:6">
      <c r="B69" s="72" t="s">
        <v>260</v>
      </c>
      <c r="C69" s="60" t="s">
        <v>261</v>
      </c>
      <c r="D69" s="46"/>
      <c r="E69" s="46"/>
    </row>
    <row r="70" spans="2:6" ht="24">
      <c r="B70" s="49" t="s">
        <v>262</v>
      </c>
      <c r="C70" s="58" t="s">
        <v>263</v>
      </c>
      <c r="D70" s="40">
        <f>SUM(D63,D57)</f>
        <v>8000001</v>
      </c>
      <c r="E70" s="40">
        <f>SUM(E63,E57)</f>
        <v>20072580</v>
      </c>
    </row>
    <row r="71" spans="2:6">
      <c r="B71" s="38" t="s">
        <v>130</v>
      </c>
      <c r="C71" s="61" t="s">
        <v>264</v>
      </c>
      <c r="D71" s="40">
        <v>-108179</v>
      </c>
      <c r="E71" s="40">
        <v>-174517</v>
      </c>
    </row>
    <row r="72" spans="2:6" ht="24">
      <c r="B72" s="38" t="s">
        <v>265</v>
      </c>
      <c r="C72" s="50">
        <v>130</v>
      </c>
      <c r="D72" s="40">
        <f>D27+D55+D70</f>
        <v>-5025710</v>
      </c>
      <c r="E72" s="40">
        <f>E27+E55+E70</f>
        <v>4222120</v>
      </c>
    </row>
    <row r="73" spans="2:6">
      <c r="B73" s="38" t="s">
        <v>266</v>
      </c>
      <c r="C73" s="50">
        <v>140</v>
      </c>
      <c r="D73" s="40">
        <f>Ф1!E22</f>
        <v>6652742</v>
      </c>
      <c r="E73" s="40">
        <v>2605139</v>
      </c>
    </row>
    <row r="74" spans="2:6">
      <c r="B74" s="62" t="s">
        <v>131</v>
      </c>
      <c r="C74" s="63">
        <v>150</v>
      </c>
      <c r="D74" s="40">
        <f>SUM(D71:D73)</f>
        <v>1518853</v>
      </c>
      <c r="E74" s="40">
        <f>SUM(E71:E73)</f>
        <v>6652742</v>
      </c>
    </row>
    <row r="75" spans="2:6" s="67" customFormat="1">
      <c r="B75" s="64"/>
      <c r="C75" s="65"/>
      <c r="D75" s="66">
        <f>D74-Ф1!D22</f>
        <v>0</v>
      </c>
      <c r="E75" s="66"/>
    </row>
    <row r="76" spans="2:6" s="67" customFormat="1">
      <c r="B76" s="68"/>
      <c r="C76" s="68"/>
      <c r="D76" s="66"/>
      <c r="E76" s="66"/>
    </row>
    <row r="77" spans="2:6">
      <c r="B77" s="79" t="s">
        <v>274</v>
      </c>
      <c r="C77" s="79"/>
      <c r="D77" s="79"/>
      <c r="E77" s="1" t="s">
        <v>0</v>
      </c>
      <c r="F77" s="32"/>
    </row>
    <row r="78" spans="2:6">
      <c r="B78" s="80" t="s">
        <v>74</v>
      </c>
      <c r="C78" s="80"/>
      <c r="D78" s="80"/>
      <c r="E78" s="1" t="s">
        <v>0</v>
      </c>
      <c r="F78" s="90"/>
    </row>
    <row r="79" spans="2:6">
      <c r="B79" s="79" t="s">
        <v>273</v>
      </c>
      <c r="C79" s="79"/>
      <c r="D79" s="79"/>
      <c r="E79" s="1" t="s">
        <v>0</v>
      </c>
      <c r="F79" s="32"/>
    </row>
    <row r="80" spans="2:6">
      <c r="B80" s="80" t="s">
        <v>75</v>
      </c>
      <c r="C80" s="80"/>
      <c r="D80" s="80"/>
      <c r="E80" s="1" t="s">
        <v>0</v>
      </c>
      <c r="F80" s="90"/>
    </row>
    <row r="81" spans="2:6">
      <c r="B81" s="1" t="s">
        <v>76</v>
      </c>
      <c r="C81" s="1" t="s">
        <v>0</v>
      </c>
      <c r="D81" s="1" t="s">
        <v>0</v>
      </c>
      <c r="E81" s="1" t="s">
        <v>0</v>
      </c>
      <c r="F81" s="1" t="s">
        <v>0</v>
      </c>
    </row>
  </sheetData>
  <mergeCells count="6">
    <mergeCell ref="B56:E56"/>
    <mergeCell ref="B2:E2"/>
    <mergeCell ref="B4:E4"/>
    <mergeCell ref="B5:E5"/>
    <mergeCell ref="B9:E9"/>
    <mergeCell ref="B28:E28"/>
  </mergeCells>
  <pageMargins left="0.78740157480314965" right="0" top="0.39370078740157483" bottom="0.59055118110236227" header="0.51181102362204722" footer="0.51181102362204722"/>
  <pageSetup scale="6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58" workbookViewId="0">
      <selection activeCell="H87" sqref="H87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132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8" t="s">
        <v>169</v>
      </c>
      <c r="C4" s="108"/>
      <c r="D4" s="108"/>
      <c r="E4" s="108"/>
      <c r="F4" s="108"/>
      <c r="G4" s="108"/>
      <c r="H4" s="108"/>
      <c r="I4" s="108"/>
      <c r="J4" s="108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2" t="s">
        <v>133</v>
      </c>
      <c r="C6" s="102"/>
      <c r="D6" s="102"/>
      <c r="E6" s="102"/>
      <c r="F6" s="102"/>
      <c r="G6" s="102"/>
      <c r="H6" s="102"/>
      <c r="I6" s="102"/>
      <c r="J6" s="102"/>
      <c r="K6" s="1"/>
    </row>
    <row r="7" spans="1:11" ht="12" customHeight="1">
      <c r="A7" s="1" t="s">
        <v>0</v>
      </c>
      <c r="B7" s="103" t="s">
        <v>276</v>
      </c>
      <c r="C7" s="103"/>
      <c r="D7" s="103"/>
      <c r="E7" s="103"/>
      <c r="F7" s="103"/>
      <c r="G7" s="103"/>
      <c r="H7" s="103"/>
      <c r="I7" s="103"/>
      <c r="J7" s="103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5" t="s">
        <v>134</v>
      </c>
      <c r="C23" s="115" t="s">
        <v>7</v>
      </c>
      <c r="D23" s="117" t="s">
        <v>135</v>
      </c>
      <c r="E23" s="118"/>
      <c r="F23" s="118"/>
      <c r="G23" s="118"/>
      <c r="H23" s="119"/>
      <c r="I23" s="115" t="s">
        <v>71</v>
      </c>
      <c r="J23" s="115" t="s">
        <v>136</v>
      </c>
    </row>
    <row r="24" spans="1:10" ht="52.5" customHeight="1">
      <c r="A24" s="6" t="s">
        <v>0</v>
      </c>
      <c r="B24" s="116"/>
      <c r="C24" s="116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137</v>
      </c>
      <c r="I24" s="116"/>
      <c r="J24" s="116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138</v>
      </c>
      <c r="C27" s="10" t="s">
        <v>13</v>
      </c>
      <c r="D27" s="11">
        <v>21036296</v>
      </c>
      <c r="E27" s="11">
        <v>0</v>
      </c>
      <c r="F27" s="11">
        <v>0</v>
      </c>
      <c r="G27" s="11">
        <v>0</v>
      </c>
      <c r="H27" s="11">
        <v>-1121114</v>
      </c>
      <c r="I27" s="11">
        <v>0</v>
      </c>
      <c r="J27" s="13">
        <f t="shared" ref="J27:J32" si="0">SUM(D27:I27)</f>
        <v>19915182</v>
      </c>
    </row>
    <row r="28" spans="1:10" ht="12" customHeight="1">
      <c r="A28" s="6" t="s">
        <v>0</v>
      </c>
      <c r="B28" s="6" t="s">
        <v>139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140</v>
      </c>
      <c r="C29" s="7">
        <v>100</v>
      </c>
      <c r="D29" s="13">
        <f t="shared" ref="D29:I29" si="1">D27+D28</f>
        <v>21036296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-1121114</v>
      </c>
      <c r="I29" s="13">
        <f t="shared" si="1"/>
        <v>0</v>
      </c>
      <c r="J29" s="13">
        <f t="shared" si="0"/>
        <v>19915182</v>
      </c>
    </row>
    <row r="30" spans="1:10" ht="24" customHeight="1">
      <c r="A30" s="6" t="s">
        <v>0</v>
      </c>
      <c r="B30" s="29" t="s">
        <v>141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>SUM(H31:H32)</f>
        <v>-122476</v>
      </c>
      <c r="I30" s="13">
        <f t="shared" ref="I30" si="3">I29</f>
        <v>0</v>
      </c>
      <c r="J30" s="13">
        <f t="shared" si="0"/>
        <v>-122476</v>
      </c>
    </row>
    <row r="31" spans="1:10" ht="12" customHeight="1">
      <c r="A31" s="6" t="s">
        <v>0</v>
      </c>
      <c r="B31" s="6" t="s">
        <v>142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-122476</v>
      </c>
      <c r="I31" s="11">
        <v>0</v>
      </c>
      <c r="J31" s="13">
        <f t="shared" si="0"/>
        <v>-122476</v>
      </c>
    </row>
    <row r="32" spans="1:10" ht="24" hidden="1" customHeight="1" outlineLevel="1">
      <c r="A32" s="6" t="s">
        <v>0</v>
      </c>
      <c r="B32" s="6" t="s">
        <v>143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5" t="s">
        <v>107</v>
      </c>
      <c r="C33" s="106"/>
      <c r="D33" s="106"/>
      <c r="E33" s="106"/>
      <c r="F33" s="106"/>
      <c r="G33" s="106"/>
      <c r="H33" s="106"/>
      <c r="I33" s="106"/>
      <c r="J33" s="107"/>
    </row>
    <row r="34" spans="1:14" ht="24" hidden="1" customHeight="1" outlineLevel="1">
      <c r="A34" s="6" t="s">
        <v>0</v>
      </c>
      <c r="B34" s="6" t="s">
        <v>144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145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146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147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148</v>
      </c>
      <c r="C43" s="7">
        <v>300</v>
      </c>
      <c r="D43" s="13">
        <f>D51</f>
        <v>20072580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97">
        <f t="shared" ref="J43" si="6">SUM(D43:I43)</f>
        <v>20072580</v>
      </c>
      <c r="L43" s="12"/>
      <c r="M43" s="12"/>
      <c r="N43" s="12"/>
    </row>
    <row r="44" spans="1:14" ht="12" customHeight="1" outlineLevel="1">
      <c r="A44" s="6" t="s">
        <v>0</v>
      </c>
      <c r="B44" s="105" t="s">
        <v>107</v>
      </c>
      <c r="C44" s="106"/>
      <c r="D44" s="106"/>
      <c r="E44" s="106"/>
      <c r="F44" s="106"/>
      <c r="G44" s="106"/>
      <c r="H44" s="106"/>
      <c r="I44" s="106"/>
      <c r="J44" s="107"/>
      <c r="L44" s="12"/>
    </row>
    <row r="45" spans="1:14" ht="12" customHeight="1" outlineLevel="1">
      <c r="A45" s="6" t="s">
        <v>0</v>
      </c>
      <c r="B45" s="6" t="s">
        <v>149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customHeight="1" outlineLevel="1">
      <c r="A46" s="6" t="s">
        <v>0</v>
      </c>
      <c r="B46" s="105" t="s">
        <v>107</v>
      </c>
      <c r="C46" s="106"/>
      <c r="D46" s="106"/>
      <c r="E46" s="106"/>
      <c r="F46" s="106"/>
      <c r="G46" s="106"/>
      <c r="H46" s="106"/>
      <c r="I46" s="106"/>
      <c r="J46" s="107"/>
    </row>
    <row r="47" spans="1:14" ht="12" customHeight="1" outlineLevel="1">
      <c r="A47" s="6" t="s">
        <v>0</v>
      </c>
      <c r="B47" s="6" t="s">
        <v>150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customHeight="1" outlineLevel="1">
      <c r="A48" s="6" t="s">
        <v>0</v>
      </c>
      <c r="B48" s="6" t="s">
        <v>151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customHeight="1" outlineLevel="1">
      <c r="A49" s="6" t="s">
        <v>0</v>
      </c>
      <c r="B49" s="6" t="s">
        <v>152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customHeight="1" outlineLevel="1">
      <c r="A50" s="6" t="s">
        <v>0</v>
      </c>
      <c r="B50" s="6" t="s">
        <v>153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customHeight="1" outlineLevel="1">
      <c r="A51" s="6" t="s">
        <v>0</v>
      </c>
      <c r="B51" s="6" t="s">
        <v>154</v>
      </c>
      <c r="C51" s="8">
        <v>312</v>
      </c>
      <c r="D51" s="13">
        <v>20072580</v>
      </c>
      <c r="E51" s="9"/>
      <c r="F51" s="9"/>
      <c r="G51" s="9"/>
      <c r="H51" s="9"/>
      <c r="I51" s="9"/>
      <c r="J51" s="97">
        <f>SUM(D51:I51)</f>
        <v>20072580</v>
      </c>
    </row>
    <row r="52" spans="1:12" ht="24" customHeight="1" outlineLevel="1">
      <c r="A52" s="6" t="s">
        <v>0</v>
      </c>
      <c r="B52" s="6" t="s">
        <v>155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customHeight="1" outlineLevel="1">
      <c r="A53" s="6" t="s">
        <v>0</v>
      </c>
      <c r="B53" s="6" t="s">
        <v>156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customHeight="1" outlineLevel="1">
      <c r="A54" s="6" t="s">
        <v>0</v>
      </c>
      <c r="B54" s="6" t="s">
        <v>157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customHeight="1" outlineLevel="1">
      <c r="A55" s="6" t="s">
        <v>0</v>
      </c>
      <c r="B55" s="6" t="s">
        <v>158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customHeight="1" outlineLevel="1">
      <c r="A56" s="6" t="s">
        <v>0</v>
      </c>
      <c r="B56" s="6" t="s">
        <v>159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customHeight="1" outlineLevel="1">
      <c r="A57" s="6" t="s">
        <v>0</v>
      </c>
      <c r="B57" s="6" t="s">
        <v>160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>
      <c r="A58" s="6" t="s">
        <v>0</v>
      </c>
      <c r="B58" s="29" t="s">
        <v>161</v>
      </c>
      <c r="C58" s="7">
        <v>400</v>
      </c>
      <c r="D58" s="13">
        <f>Ф1!E73</f>
        <v>41108876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-1243590</v>
      </c>
      <c r="I58" s="13">
        <f t="shared" si="7"/>
        <v>0</v>
      </c>
      <c r="J58" s="13">
        <f>SUM(D58:I58)</f>
        <v>39865286</v>
      </c>
      <c r="L58" s="12"/>
    </row>
    <row r="59" spans="1:12" ht="12" customHeight="1">
      <c r="A59" s="6" t="s">
        <v>0</v>
      </c>
      <c r="B59" s="6" t="s">
        <v>139</v>
      </c>
      <c r="C59" s="8">
        <v>401</v>
      </c>
      <c r="D59" s="9"/>
      <c r="E59" s="9"/>
      <c r="F59" s="9"/>
      <c r="G59" s="9"/>
      <c r="H59" s="11">
        <v>-168582</v>
      </c>
      <c r="I59" s="9"/>
      <c r="J59" s="13">
        <f>SUM(D59:I59)</f>
        <v>-168582</v>
      </c>
    </row>
    <row r="60" spans="1:12" ht="12" customHeight="1">
      <c r="A60" s="6" t="s">
        <v>0</v>
      </c>
      <c r="B60" s="29" t="s">
        <v>162</v>
      </c>
      <c r="C60" s="7">
        <v>500</v>
      </c>
      <c r="D60" s="13">
        <f>D58+D59</f>
        <v>41108876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-1412172</v>
      </c>
      <c r="I60" s="13">
        <f t="shared" si="8"/>
        <v>0</v>
      </c>
      <c r="J60" s="13">
        <f t="shared" si="8"/>
        <v>39696704</v>
      </c>
    </row>
    <row r="61" spans="1:12" ht="24" customHeight="1">
      <c r="A61" s="6" t="s">
        <v>0</v>
      </c>
      <c r="B61" s="29" t="s">
        <v>163</v>
      </c>
      <c r="C61" s="7">
        <v>600</v>
      </c>
      <c r="D61" s="14"/>
      <c r="E61" s="14"/>
      <c r="F61" s="14"/>
      <c r="G61" s="14"/>
      <c r="H61" s="13">
        <f>SUM(H62:H63)</f>
        <v>1240822</v>
      </c>
      <c r="I61" s="14"/>
      <c r="J61" s="13">
        <f t="shared" ref="J61" si="9">SUM(D61:I61)</f>
        <v>1240822</v>
      </c>
    </row>
    <row r="62" spans="1:12" ht="12" customHeight="1">
      <c r="A62" s="6" t="s">
        <v>0</v>
      </c>
      <c r="B62" s="6" t="s">
        <v>142</v>
      </c>
      <c r="C62" s="8">
        <v>610</v>
      </c>
      <c r="D62" s="9"/>
      <c r="E62" s="9"/>
      <c r="F62" s="9"/>
      <c r="G62" s="9"/>
      <c r="H62" s="11">
        <f>Ф2!D41</f>
        <v>1240822</v>
      </c>
      <c r="I62" s="9"/>
      <c r="J62" s="13">
        <f>SUM(D62:I62)</f>
        <v>1240822</v>
      </c>
    </row>
    <row r="63" spans="1:12" ht="24" hidden="1" customHeight="1" outlineLevel="1">
      <c r="A63" s="6" t="s">
        <v>0</v>
      </c>
      <c r="B63" s="6" t="s">
        <v>164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5" t="s">
        <v>107</v>
      </c>
      <c r="C64" s="106"/>
      <c r="D64" s="106"/>
      <c r="E64" s="106"/>
      <c r="F64" s="106"/>
      <c r="G64" s="106"/>
      <c r="H64" s="106"/>
      <c r="I64" s="106"/>
      <c r="J64" s="107"/>
    </row>
    <row r="65" spans="1:10" ht="24" hidden="1" customHeight="1" outlineLevel="1">
      <c r="A65" s="6" t="s">
        <v>0</v>
      </c>
      <c r="B65" s="6" t="s">
        <v>144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145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146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165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147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166</v>
      </c>
      <c r="C74" s="7">
        <v>700</v>
      </c>
      <c r="D74" s="13">
        <f t="shared" ref="D74:I74" si="10">SUM(D78:D88)</f>
        <v>8000001</v>
      </c>
      <c r="E74" s="13">
        <f t="shared" si="10"/>
        <v>0</v>
      </c>
      <c r="F74" s="13">
        <f t="shared" si="10"/>
        <v>0</v>
      </c>
      <c r="G74" s="13">
        <f t="shared" si="10"/>
        <v>0</v>
      </c>
      <c r="H74" s="13">
        <f t="shared" si="10"/>
        <v>-1848242</v>
      </c>
      <c r="I74" s="13">
        <f t="shared" si="10"/>
        <v>0</v>
      </c>
      <c r="J74" s="13">
        <f>SUM(D74:I74)</f>
        <v>6151759</v>
      </c>
    </row>
    <row r="75" spans="1:10" ht="12" customHeight="1" outlineLevel="1">
      <c r="A75" s="6" t="s">
        <v>0</v>
      </c>
      <c r="B75" s="105" t="s">
        <v>107</v>
      </c>
      <c r="C75" s="106"/>
      <c r="D75" s="106"/>
      <c r="E75" s="106"/>
      <c r="F75" s="106"/>
      <c r="G75" s="106"/>
      <c r="H75" s="106"/>
      <c r="I75" s="106"/>
      <c r="J75" s="107"/>
    </row>
    <row r="76" spans="1:10" ht="12" customHeight="1" outlineLevel="1">
      <c r="A76" s="6" t="s">
        <v>0</v>
      </c>
      <c r="B76" s="6" t="s">
        <v>167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05" t="s">
        <v>107</v>
      </c>
      <c r="C77" s="106"/>
      <c r="D77" s="106"/>
      <c r="E77" s="106"/>
      <c r="F77" s="106"/>
      <c r="G77" s="106"/>
      <c r="H77" s="106"/>
      <c r="I77" s="106"/>
      <c r="J77" s="107"/>
    </row>
    <row r="78" spans="1:10" ht="12" customHeight="1" outlineLevel="1">
      <c r="A78" s="6" t="s">
        <v>0</v>
      </c>
      <c r="B78" s="6" t="s">
        <v>150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151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152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153</v>
      </c>
      <c r="C81" s="8">
        <v>711</v>
      </c>
      <c r="D81" s="11">
        <v>8000001</v>
      </c>
      <c r="E81" s="9"/>
      <c r="F81" s="9"/>
      <c r="G81" s="9"/>
      <c r="H81" s="9"/>
      <c r="I81" s="9"/>
      <c r="J81" s="13">
        <f>SUM(D81:I81)</f>
        <v>8000001</v>
      </c>
    </row>
    <row r="82" spans="1:13" ht="12" customHeight="1" outlineLevel="1">
      <c r="A82" s="6" t="s">
        <v>0</v>
      </c>
      <c r="B82" s="6" t="s">
        <v>154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168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156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157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158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159</v>
      </c>
      <c r="C87" s="8">
        <v>717</v>
      </c>
      <c r="D87" s="9"/>
      <c r="E87" s="9"/>
      <c r="F87" s="9"/>
      <c r="G87" s="9"/>
      <c r="H87" s="11">
        <f>-2310303+462061</f>
        <v>-1848242</v>
      </c>
      <c r="I87" s="9"/>
      <c r="J87" s="13">
        <f>SUM(D87:I87)</f>
        <v>-1848242</v>
      </c>
    </row>
    <row r="88" spans="1:13" ht="24" customHeight="1" outlineLevel="1">
      <c r="A88" s="6" t="s">
        <v>0</v>
      </c>
      <c r="B88" s="6" t="s">
        <v>160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275</v>
      </c>
      <c r="C89" s="7">
        <v>800</v>
      </c>
      <c r="D89" s="13">
        <f>D74+D60+D62</f>
        <v>49108877</v>
      </c>
      <c r="E89" s="13">
        <f t="shared" ref="E89:J89" si="11">E74+E60+E62</f>
        <v>0</v>
      </c>
      <c r="F89" s="13">
        <f t="shared" si="11"/>
        <v>0</v>
      </c>
      <c r="G89" s="13">
        <f t="shared" si="11"/>
        <v>0</v>
      </c>
      <c r="H89" s="13">
        <f t="shared" si="11"/>
        <v>-2019592</v>
      </c>
      <c r="I89" s="13">
        <f t="shared" si="11"/>
        <v>0</v>
      </c>
      <c r="J89" s="13">
        <f t="shared" si="11"/>
        <v>47089285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98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99" t="s">
        <v>274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0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273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0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3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78740157480314965" right="0.11811023622047245" top="0.15748031496062992" bottom="0.15748031496062992" header="0.31496062992125984" footer="0.31496062992125984"/>
  <pageSetup paperSize="9" scale="7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Дариха Ахметова</cp:lastModifiedBy>
  <cp:lastPrinted>2018-10-25T06:01:39Z</cp:lastPrinted>
  <dcterms:created xsi:type="dcterms:W3CDTF">2013-10-29T07:56:47Z</dcterms:created>
  <dcterms:modified xsi:type="dcterms:W3CDTF">2019-02-11T07:45:56Z</dcterms:modified>
</cp:coreProperties>
</file>