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calcPr calcId="124519"/>
</workbook>
</file>

<file path=xl/calcChain.xml><?xml version="1.0" encoding="utf-8"?>
<calcChain xmlns="http://schemas.openxmlformats.org/spreadsheetml/2006/main">
  <c r="D50" i="1"/>
  <c r="D23"/>
  <c r="E24" i="11"/>
  <c r="E52"/>
  <c r="E23"/>
  <c r="E21"/>
  <c r="E20"/>
  <c r="E19"/>
  <c r="E18"/>
  <c r="E15"/>
  <c r="D24"/>
  <c r="D52"/>
  <c r="D47" s="1"/>
  <c r="D16"/>
  <c r="D20"/>
  <c r="D23"/>
  <c r="D19"/>
  <c r="D18"/>
  <c r="D15"/>
  <c r="E17" i="2"/>
  <c r="D16"/>
  <c r="D17"/>
  <c r="D41" i="1" l="1"/>
  <c r="E9" i="11" l="1"/>
  <c r="D9"/>
  <c r="E18" i="2" l="1"/>
  <c r="E53" i="11"/>
  <c r="E47"/>
  <c r="E36"/>
  <c r="E27"/>
  <c r="E45" s="1"/>
  <c r="E16"/>
  <c r="E25" s="1"/>
  <c r="E59" l="1"/>
  <c r="E60" s="1"/>
  <c r="E62" s="1"/>
  <c r="E24" i="2"/>
  <c r="E26" s="1"/>
  <c r="E28" s="1"/>
  <c r="E45" l="1"/>
  <c r="E46" s="1"/>
  <c r="G23" i="5"/>
  <c r="C13"/>
  <c r="C19" s="1"/>
  <c r="G13"/>
  <c r="E55" i="1" l="1"/>
  <c r="D55"/>
  <c r="E65" l="1"/>
  <c r="D25" i="11" l="1"/>
  <c r="D53"/>
  <c r="D36"/>
  <c r="D27"/>
  <c r="D45" s="1"/>
  <c r="D59" l="1"/>
  <c r="D60" s="1"/>
  <c r="E64"/>
  <c r="D62" l="1"/>
  <c r="D64" s="1"/>
  <c r="I13" i="5"/>
  <c r="C6" l="1"/>
  <c r="G21" l="1"/>
  <c r="C16" l="1"/>
  <c r="D22"/>
  <c r="E22"/>
  <c r="F22"/>
  <c r="C22"/>
  <c r="E72" i="1"/>
  <c r="E74" s="1"/>
  <c r="E75" s="1"/>
  <c r="D72"/>
  <c r="D74" s="1"/>
  <c r="D16" i="5"/>
  <c r="F16"/>
  <c r="E16"/>
  <c r="I14"/>
  <c r="I24"/>
  <c r="D15"/>
  <c r="D20" s="1"/>
  <c r="D21" s="1"/>
  <c r="E15"/>
  <c r="F15"/>
  <c r="F20" s="1"/>
  <c r="F21" s="1"/>
  <c r="E13" i="2"/>
  <c r="D13"/>
  <c r="D18" s="1"/>
  <c r="D24" s="1"/>
  <c r="E41" i="1"/>
  <c r="E24"/>
  <c r="D65"/>
  <c r="D24"/>
  <c r="B7" i="2"/>
  <c r="B4"/>
  <c r="E20" i="5" l="1"/>
  <c r="E21" s="1"/>
  <c r="C21"/>
  <c r="I21" s="1"/>
  <c r="I20"/>
  <c r="D26" i="2"/>
  <c r="D28" s="1"/>
  <c r="E25" i="5"/>
  <c r="E42" i="1"/>
  <c r="I15" i="5"/>
  <c r="F25"/>
  <c r="D25"/>
  <c r="D42" i="1"/>
  <c r="C25" i="5" l="1"/>
  <c r="D75" i="1"/>
  <c r="D45" i="2"/>
  <c r="G17" i="5" l="1"/>
  <c r="I17" s="1"/>
  <c r="D46" i="2"/>
  <c r="G22" i="5"/>
  <c r="I23"/>
  <c r="G16" l="1"/>
  <c r="G19"/>
  <c r="I19" s="1"/>
  <c r="I16"/>
  <c r="G25"/>
  <c r="I25" s="1"/>
  <c r="I22"/>
</calcChain>
</file>

<file path=xl/sharedStrings.xml><?xml version="1.0" encoding="utf-8"?>
<sst xmlns="http://schemas.openxmlformats.org/spreadsheetml/2006/main" count="285" uniqueCount="232">
  <si>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</si>
  <si>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</si>
  <si>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</si>
  <si>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</si>
  <si>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</si>
  <si>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</si>
  <si>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</si>
  <si>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</si>
  <si>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</si>
  <si>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</si>
  <si>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</si>
  <si>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</si>
  <si>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</si>
  <si>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</si>
  <si>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</si>
  <si>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</si>
  <si>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</si>
  <si>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</si>
  <si>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</si>
  <si>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</si>
  <si>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</si>
  <si>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</si>
  <si>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</si>
  <si>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</si>
  <si>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</si>
  <si>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</si>
  <si>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</si>
  <si>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</si>
  <si>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</si>
  <si>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</si>
  <si>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</si>
  <si>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</si>
  <si>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</si>
  <si>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</si>
  <si>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</si>
  <si>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</si>
  <si>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</si>
  <si>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</si>
  <si>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</si>
  <si>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</si>
  <si>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</si>
  <si>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</si>
  <si>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</si>
  <si>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</si>
  <si>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</si>
  <si>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</si>
  <si>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</si>
  <si>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</si>
  <si>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</si>
  <si>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</si>
  <si>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</si>
  <si>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</si>
  <si>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</si>
  <si>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</si>
  <si>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</si>
  <si>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</si>
  <si>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</si>
  <si>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</si>
  <si>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</si>
  <si>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</si>
  <si>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</si>
  <si>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</si>
  <si>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</si>
  <si>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</si>
  <si>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</si>
  <si>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</si>
  <si>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</si>
  <si>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</si>
  <si>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</si>
  <si>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</si>
  <si>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</si>
  <si>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</si>
  <si>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</si>
  <si>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</si>
  <si>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</si>
  <si>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</si>
  <si>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</si>
  <si>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</si>
  <si>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</si>
  <si>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</si>
  <si>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</si>
  <si>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</si>
  <si>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</si>
  <si>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</si>
  <si>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</si>
  <si>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</si>
  <si>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</si>
  <si>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</si>
  <si>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</si>
  <si>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</si>
  <si>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</si>
  <si>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</si>
  <si>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</si>
  <si>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</si>
  <si>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</si>
  <si>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</si>
  <si>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</si>
  <si>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</si>
  <si>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</si>
  <si>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</si>
  <si>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</si>
  <si>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</si>
  <si>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</si>
  <si>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</si>
  <si>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</si>
  <si>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</si>
  <si>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</si>
  <si>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</si>
  <si>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</si>
  <si>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</si>
  <si>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</si>
  <si>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</si>
  <si>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</si>
  <si>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</si>
  <si>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</si>
  <si>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</si>
  <si>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</si>
  <si>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</si>
  <si>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</si>
  <si>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тыс. тенге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</si>
  <si>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</si>
  <si>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</si>
  <si>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</si>
  <si>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</si>
  <si>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>Президент  Оспанов Б.Н.   _______________</t>
  </si>
  <si>
    <t xml:space="preserve">Главный бухгалтер Деева Ю.А.                                                 </t>
  </si>
  <si>
    <t>Президент Оспанов Б.Н.  _______________</t>
  </si>
  <si>
    <t>Главный бухгалтер Деева Ю.А.</t>
  </si>
  <si>
    <t>Президент Оспанов Б.Н. _______________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</si>
  <si>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</si>
  <si>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</si>
  <si>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</si>
  <si>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</si>
  <si>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</si>
  <si>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</si>
  <si>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</si>
  <si>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</si>
  <si>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</si>
  <si>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</si>
  <si>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</si>
  <si>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</si>
  <si>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</si>
  <si>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</si>
  <si>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</si>
  <si>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</si>
  <si>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</si>
  <si>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</si>
  <si>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</si>
  <si>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</si>
  <si>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</si>
  <si>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</si>
  <si>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</si>
  <si>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</si>
  <si>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</si>
  <si>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</si>
  <si>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</si>
  <si>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</si>
  <si>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</si>
  <si>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</si>
  <si>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</si>
  <si>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</si>
  <si>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</si>
  <si>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</si>
  <si>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</si>
  <si>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</si>
  <si>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</si>
  <si>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</si>
  <si>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</si>
  <si>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</si>
  <si>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</si>
  <si>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</si>
  <si>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</si>
  <si>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</si>
  <si>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</si>
  <si>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</si>
  <si>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</si>
  <si>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</si>
  <si>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</si>
  <si>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</si>
  <si>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</si>
  <si>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</si>
  <si>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</si>
  <si>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</si>
  <si>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</si>
  <si>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</si>
  <si>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</si>
  <si>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</si>
  <si>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</si>
  <si>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</si>
  <si>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</si>
  <si>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</si>
  <si>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</si>
  <si>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</si>
  <si>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</si>
  <si>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</si>
  <si>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</si>
  <si>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</si>
  <si>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</si>
  <si>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</si>
  <si>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</si>
  <si>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</si>
  <si>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</si>
  <si>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</si>
  <si>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</si>
  <si>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</si>
  <si>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</si>
  <si>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</si>
  <si>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</si>
  <si>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</si>
  <si>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</si>
  <si>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</si>
  <si>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</si>
  <si>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</si>
  <si>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</si>
  <si>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</si>
  <si>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</si>
  <si>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Президент Оспанов Б.Н.                   _______________</t>
  </si>
  <si>
    <t>На начало отчетного периода на 31.12.2013г.</t>
  </si>
  <si>
    <t>Сальдо на начало отчетного периода 01.01.14г</t>
  </si>
  <si>
    <t>Сальдо на начало отчетного периода 01.01.13г.</t>
  </si>
  <si>
    <t>Сальдо на конец отчетного периода 31.12.13г.</t>
  </si>
  <si>
    <t>Эмиссия акций</t>
  </si>
  <si>
    <t xml:space="preserve"> тенге</t>
  </si>
  <si>
    <t>тенге</t>
  </si>
  <si>
    <t>                                               тенге</t>
  </si>
  <si>
    <t>Балансовая стоимость одной акции, в тенге</t>
  </si>
  <si>
    <t>Базовая разводненная прибыль</t>
  </si>
  <si>
    <t>На конец отчетного периода 30.09.2014г.</t>
  </si>
  <si>
    <t>по состоянию на "30" Сентября 2014 года</t>
  </si>
  <si>
    <t>За 9 месяцев 2014 года (01.10.14г)</t>
  </si>
  <si>
    <t>за 9 месяцев 2013 года (01.10.2013г)</t>
  </si>
  <si>
    <t>Сальдо на конец отчетного периода 30.09.14г.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</si>
</sst>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1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62" workbookViewId="0">
      <selection activeCell="D77" sqref="D77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6" max="6" width="11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85</v>
      </c>
      <c r="C3" s="44"/>
      <c r="D3" s="49" t="s">
        <v>91</v>
      </c>
    </row>
    <row r="4" spans="1:5" ht="12.75" customHeight="1">
      <c r="B4" s="1" t="s">
        <v>86</v>
      </c>
      <c r="C4" s="44"/>
      <c r="D4" s="49" t="s">
        <v>93</v>
      </c>
    </row>
    <row r="5" spans="1:5" ht="12.75" customHeight="1">
      <c r="B5" s="1" t="s">
        <v>87</v>
      </c>
      <c r="C5" s="44"/>
      <c r="D5" s="49" t="s">
        <v>90</v>
      </c>
    </row>
    <row r="6" spans="1:5" ht="14.25" customHeight="1">
      <c r="B6" s="1" t="s">
        <v>88</v>
      </c>
      <c r="C6" s="44"/>
      <c r="D6" s="49" t="s">
        <v>97</v>
      </c>
    </row>
    <row r="7" spans="1:5" ht="12.75" customHeight="1">
      <c r="B7" s="1" t="s">
        <v>89</v>
      </c>
      <c r="C7" s="44"/>
      <c r="D7" s="49" t="s">
        <v>92</v>
      </c>
    </row>
    <row r="8" spans="1:5" ht="15.75">
      <c r="B8" s="28" t="s">
        <v>120</v>
      </c>
      <c r="C8" s="66"/>
    </row>
    <row r="9" spans="1:5">
      <c r="B9" s="29" t="s">
        <v>228</v>
      </c>
      <c r="C9" s="67"/>
      <c r="E9" s="52" t="s">
        <v>223</v>
      </c>
    </row>
    <row r="10" spans="1:5" ht="4.5" customHeight="1" thickBot="1">
      <c r="D10" s="117"/>
      <c r="E10" s="117"/>
    </row>
    <row r="11" spans="1:5" ht="15" customHeight="1">
      <c r="A11" s="12"/>
      <c r="B11" s="111" t="s">
        <v>94</v>
      </c>
      <c r="C11" s="118" t="s">
        <v>122</v>
      </c>
      <c r="D11" s="113" t="s">
        <v>227</v>
      </c>
      <c r="E11" s="115" t="s">
        <v>217</v>
      </c>
    </row>
    <row r="12" spans="1:5" ht="9" customHeight="1">
      <c r="A12" s="12"/>
      <c r="B12" s="112"/>
      <c r="C12" s="119"/>
      <c r="D12" s="114"/>
      <c r="E12" s="116" t="s">
        <v>0</v>
      </c>
    </row>
    <row r="13" spans="1:5">
      <c r="A13" s="12"/>
      <c r="B13" s="20" t="s">
        <v>1</v>
      </c>
      <c r="C13" s="63"/>
      <c r="D13" s="14"/>
      <c r="E13" s="21"/>
    </row>
    <row r="14" spans="1:5">
      <c r="A14" s="12"/>
      <c r="B14" s="22" t="s">
        <v>2</v>
      </c>
      <c r="C14" s="62">
        <v>4</v>
      </c>
      <c r="D14" s="56">
        <v>938286</v>
      </c>
      <c r="E14" s="51">
        <v>1766279.81</v>
      </c>
    </row>
    <row r="15" spans="1:5" hidden="1">
      <c r="A15" s="12"/>
      <c r="B15" s="22" t="s">
        <v>57</v>
      </c>
      <c r="C15" s="62"/>
      <c r="D15" s="56"/>
      <c r="E15" s="51"/>
    </row>
    <row r="16" spans="1:5" hidden="1">
      <c r="A16" s="12"/>
      <c r="B16" s="22" t="s">
        <v>3</v>
      </c>
      <c r="C16" s="62"/>
      <c r="D16" s="56"/>
      <c r="E16" s="51"/>
    </row>
    <row r="17" spans="1:7" ht="13.5" hidden="1" customHeight="1">
      <c r="A17" s="12"/>
      <c r="B17" s="22" t="s">
        <v>58</v>
      </c>
      <c r="C17" s="62"/>
      <c r="D17" s="56"/>
      <c r="E17" s="51"/>
    </row>
    <row r="18" spans="1:7" hidden="1">
      <c r="A18" s="12"/>
      <c r="B18" s="22" t="s">
        <v>59</v>
      </c>
      <c r="C18" s="62"/>
      <c r="D18" s="56"/>
      <c r="E18" s="51"/>
    </row>
    <row r="19" spans="1:7">
      <c r="A19" s="12"/>
      <c r="B19" s="22" t="s">
        <v>4</v>
      </c>
      <c r="C19" s="62"/>
      <c r="D19" s="56"/>
      <c r="E19" s="51"/>
    </row>
    <row r="20" spans="1:7" ht="15.75" customHeight="1">
      <c r="A20" s="12"/>
      <c r="B20" s="22" t="s">
        <v>60</v>
      </c>
      <c r="C20" s="62">
        <v>8</v>
      </c>
      <c r="D20" s="56">
        <v>18925</v>
      </c>
      <c r="E20" s="51">
        <v>9463.8860000000004</v>
      </c>
      <c r="G20" s="5"/>
    </row>
    <row r="21" spans="1:7">
      <c r="A21" s="12"/>
      <c r="B21" s="22" t="s">
        <v>5</v>
      </c>
      <c r="C21" s="62"/>
      <c r="D21" s="56"/>
      <c r="E21" s="51"/>
    </row>
    <row r="22" spans="1:7" ht="12.75" customHeight="1">
      <c r="A22" s="12"/>
      <c r="B22" s="22" t="s">
        <v>6</v>
      </c>
      <c r="C22" s="62">
        <v>5</v>
      </c>
      <c r="D22" s="56">
        <v>88822</v>
      </c>
      <c r="E22" s="51">
        <v>90858.883000000002</v>
      </c>
      <c r="G22" s="5"/>
    </row>
    <row r="23" spans="1:7">
      <c r="A23" s="12"/>
      <c r="B23" s="22" t="s">
        <v>7</v>
      </c>
      <c r="C23" s="62">
        <v>6</v>
      </c>
      <c r="D23" s="56">
        <f>68540+266369</f>
        <v>334909</v>
      </c>
      <c r="E23" s="51">
        <v>191956</v>
      </c>
      <c r="G23" s="5"/>
    </row>
    <row r="24" spans="1:7">
      <c r="A24" s="12"/>
      <c r="B24" s="20" t="s">
        <v>103</v>
      </c>
      <c r="C24" s="63"/>
      <c r="D24" s="15">
        <f>SUM(D14:D23)</f>
        <v>1380942</v>
      </c>
      <c r="E24" s="46">
        <f>SUM(E14:E23)</f>
        <v>2058558.5789999999</v>
      </c>
    </row>
    <row r="25" spans="1:7" ht="24" customHeight="1">
      <c r="A25" s="12"/>
      <c r="B25" s="22" t="s">
        <v>111</v>
      </c>
      <c r="C25" s="62"/>
      <c r="D25" s="56"/>
      <c r="E25" s="51"/>
    </row>
    <row r="26" spans="1:7">
      <c r="A26" s="12"/>
      <c r="B26" s="20" t="s">
        <v>8</v>
      </c>
      <c r="C26" s="63"/>
      <c r="D26" s="15"/>
      <c r="E26" s="51"/>
    </row>
    <row r="27" spans="1:7" hidden="1">
      <c r="A27" s="12"/>
      <c r="B27" s="22" t="s">
        <v>57</v>
      </c>
      <c r="C27" s="62"/>
      <c r="D27" s="56"/>
      <c r="E27" s="51"/>
    </row>
    <row r="28" spans="1:7" hidden="1">
      <c r="A28" s="12"/>
      <c r="B28" s="22" t="s">
        <v>3</v>
      </c>
      <c r="C28" s="62"/>
      <c r="D28" s="56"/>
      <c r="E28" s="51"/>
    </row>
    <row r="29" spans="1:7" ht="14.25" hidden="1" customHeight="1">
      <c r="A29" s="12"/>
      <c r="B29" s="22" t="s">
        <v>58</v>
      </c>
      <c r="C29" s="62"/>
      <c r="D29" s="56"/>
      <c r="E29" s="51"/>
    </row>
    <row r="30" spans="1:7" hidden="1">
      <c r="A30" s="12"/>
      <c r="B30" s="22" t="s">
        <v>59</v>
      </c>
      <c r="C30" s="62"/>
      <c r="D30" s="56"/>
      <c r="E30" s="51"/>
    </row>
    <row r="31" spans="1:7" hidden="1">
      <c r="A31" s="12"/>
      <c r="B31" s="22" t="s">
        <v>9</v>
      </c>
      <c r="C31" s="62"/>
      <c r="D31" s="56"/>
      <c r="E31" s="51"/>
    </row>
    <row r="32" spans="1:7" ht="15" customHeight="1">
      <c r="A32" s="12"/>
      <c r="B32" s="22" t="s">
        <v>67</v>
      </c>
      <c r="C32" s="62">
        <v>7</v>
      </c>
      <c r="D32" s="56">
        <v>2</v>
      </c>
      <c r="E32" s="51">
        <v>1</v>
      </c>
      <c r="G32" s="5"/>
    </row>
    <row r="33" spans="1:7">
      <c r="A33" s="12"/>
      <c r="B33" s="22" t="s">
        <v>61</v>
      </c>
      <c r="C33" s="62"/>
      <c r="D33" s="56"/>
      <c r="E33" s="51"/>
      <c r="G33" s="5"/>
    </row>
    <row r="34" spans="1:7">
      <c r="A34" s="12"/>
      <c r="B34" s="22" t="s">
        <v>10</v>
      </c>
      <c r="C34" s="62"/>
      <c r="D34" s="56"/>
      <c r="E34" s="51"/>
      <c r="G34" s="5"/>
    </row>
    <row r="35" spans="1:7">
      <c r="A35" s="12"/>
      <c r="B35" s="22" t="s">
        <v>11</v>
      </c>
      <c r="C35" s="62">
        <v>2</v>
      </c>
      <c r="D35" s="56">
        <v>39243</v>
      </c>
      <c r="E35" s="51">
        <v>31767.126</v>
      </c>
      <c r="F35" s="5"/>
      <c r="G35" s="5"/>
    </row>
    <row r="36" spans="1:7">
      <c r="A36" s="12"/>
      <c r="B36" s="22" t="s">
        <v>12</v>
      </c>
      <c r="C36" s="62"/>
      <c r="D36" s="56"/>
      <c r="E36" s="51"/>
      <c r="G36" s="5"/>
    </row>
    <row r="37" spans="1:7">
      <c r="A37" s="12"/>
      <c r="B37" s="22" t="s">
        <v>13</v>
      </c>
      <c r="C37" s="62">
        <v>3</v>
      </c>
      <c r="D37" s="102">
        <v>2456064</v>
      </c>
      <c r="E37" s="51">
        <v>2209047</v>
      </c>
      <c r="F37" s="5"/>
      <c r="G37" s="5"/>
    </row>
    <row r="38" spans="1:7">
      <c r="A38" s="12"/>
      <c r="B38" s="22" t="s">
        <v>14</v>
      </c>
      <c r="C38" s="62">
        <v>1</v>
      </c>
      <c r="D38" s="56">
        <v>13618</v>
      </c>
      <c r="E38" s="51">
        <v>17854.095000000001</v>
      </c>
      <c r="G38" s="5"/>
    </row>
    <row r="39" spans="1:7">
      <c r="A39" s="12"/>
      <c r="B39" s="22" t="s">
        <v>15</v>
      </c>
      <c r="C39" s="62"/>
      <c r="D39" s="56"/>
      <c r="E39" s="51"/>
      <c r="G39" s="5"/>
    </row>
    <row r="40" spans="1:7">
      <c r="A40" s="12"/>
      <c r="B40" s="22" t="s">
        <v>16</v>
      </c>
      <c r="C40" s="62">
        <v>2</v>
      </c>
      <c r="D40" s="56">
        <v>456740</v>
      </c>
      <c r="E40" s="51">
        <v>456740</v>
      </c>
      <c r="G40" s="5"/>
    </row>
    <row r="41" spans="1:7">
      <c r="A41" s="12"/>
      <c r="B41" s="20" t="s">
        <v>104</v>
      </c>
      <c r="C41" s="63"/>
      <c r="D41" s="15">
        <f>SUM(D27:D40)</f>
        <v>2965667</v>
      </c>
      <c r="E41" s="46">
        <f>SUM(E27:E40)</f>
        <v>2715409.2210000004</v>
      </c>
    </row>
    <row r="42" spans="1:7" ht="15.75" thickBot="1">
      <c r="A42" s="12"/>
      <c r="B42" s="23" t="s">
        <v>105</v>
      </c>
      <c r="C42" s="65"/>
      <c r="D42" s="24">
        <f>D24+D25+D41</f>
        <v>4346609</v>
      </c>
      <c r="E42" s="25">
        <f>E24+E25+E41</f>
        <v>4773967.8000000007</v>
      </c>
    </row>
    <row r="43" spans="1:7" s="19" customFormat="1" ht="7.5" customHeight="1" thickBot="1">
      <c r="A43" s="13"/>
      <c r="B43" s="17"/>
      <c r="C43" s="68"/>
      <c r="D43" s="18"/>
      <c r="E43" s="18"/>
    </row>
    <row r="44" spans="1:7" ht="15" customHeight="1">
      <c r="A44" s="12"/>
      <c r="B44" s="111" t="s">
        <v>98</v>
      </c>
      <c r="C44" s="69"/>
      <c r="D44" s="113" t="s">
        <v>227</v>
      </c>
      <c r="E44" s="115" t="s">
        <v>217</v>
      </c>
    </row>
    <row r="45" spans="1:7" ht="8.25" customHeight="1">
      <c r="A45" s="12"/>
      <c r="B45" s="112"/>
      <c r="C45" s="70"/>
      <c r="D45" s="114"/>
      <c r="E45" s="116" t="s">
        <v>0</v>
      </c>
    </row>
    <row r="46" spans="1:7">
      <c r="A46" s="12"/>
      <c r="B46" s="20" t="s">
        <v>17</v>
      </c>
      <c r="C46" s="63"/>
      <c r="D46" s="56"/>
      <c r="E46" s="21"/>
    </row>
    <row r="47" spans="1:7">
      <c r="A47" s="12"/>
      <c r="B47" s="22" t="s">
        <v>18</v>
      </c>
      <c r="C47" s="62">
        <v>10</v>
      </c>
      <c r="D47" s="56"/>
      <c r="E47" s="51">
        <v>739715.98600000003</v>
      </c>
      <c r="G47" s="5"/>
    </row>
    <row r="48" spans="1:7" hidden="1">
      <c r="A48" s="12"/>
      <c r="B48" s="22" t="s">
        <v>3</v>
      </c>
      <c r="C48" s="62"/>
      <c r="D48" s="56"/>
      <c r="E48" s="21"/>
      <c r="G48" s="5"/>
    </row>
    <row r="49" spans="1:7">
      <c r="A49" s="12"/>
      <c r="B49" s="22" t="s">
        <v>66</v>
      </c>
      <c r="C49" s="62"/>
      <c r="D49" s="56"/>
      <c r="E49" s="21"/>
      <c r="G49" s="5"/>
    </row>
    <row r="50" spans="1:7" ht="15" customHeight="1">
      <c r="A50" s="12"/>
      <c r="B50" s="22" t="s">
        <v>68</v>
      </c>
      <c r="C50" s="62">
        <v>11</v>
      </c>
      <c r="D50" s="56">
        <f>3892+1264+1695506</f>
        <v>1700662</v>
      </c>
      <c r="E50" s="51">
        <v>1675963</v>
      </c>
      <c r="G50" s="5"/>
    </row>
    <row r="51" spans="1:7" hidden="1">
      <c r="A51" s="12"/>
      <c r="B51" s="22" t="s">
        <v>19</v>
      </c>
      <c r="C51" s="62"/>
      <c r="D51" s="56"/>
      <c r="E51" s="51"/>
      <c r="G51" s="5"/>
    </row>
    <row r="52" spans="1:7" hidden="1">
      <c r="A52" s="12"/>
      <c r="B52" s="22" t="s">
        <v>62</v>
      </c>
      <c r="C52" s="62"/>
      <c r="D52" s="56"/>
      <c r="E52" s="21"/>
      <c r="G52" s="5"/>
    </row>
    <row r="53" spans="1:7">
      <c r="A53" s="12"/>
      <c r="B53" s="22" t="s">
        <v>20</v>
      </c>
      <c r="C53" s="62"/>
      <c r="D53" s="56"/>
      <c r="E53" s="21"/>
      <c r="G53" s="5"/>
    </row>
    <row r="54" spans="1:7">
      <c r="A54" s="12"/>
      <c r="B54" s="22" t="s">
        <v>21</v>
      </c>
      <c r="C54" s="62">
        <v>12</v>
      </c>
      <c r="D54" s="56">
        <v>19650</v>
      </c>
      <c r="E54" s="99">
        <v>19649.7</v>
      </c>
      <c r="G54" s="5"/>
    </row>
    <row r="55" spans="1:7">
      <c r="A55" s="12"/>
      <c r="B55" s="20" t="s">
        <v>106</v>
      </c>
      <c r="C55" s="63"/>
      <c r="D55" s="15">
        <f>SUM(D47:D54)</f>
        <v>1720312</v>
      </c>
      <c r="E55" s="15">
        <f>SUM(E47:E54)</f>
        <v>2435328.6860000002</v>
      </c>
      <c r="G55" s="5"/>
    </row>
    <row r="56" spans="1:7" ht="27" customHeight="1">
      <c r="A56" s="12"/>
      <c r="B56" s="22" t="s">
        <v>63</v>
      </c>
      <c r="C56" s="62"/>
      <c r="D56" s="56"/>
      <c r="E56" s="21"/>
    </row>
    <row r="57" spans="1:7">
      <c r="A57" s="12"/>
      <c r="B57" s="20" t="s">
        <v>22</v>
      </c>
      <c r="C57" s="63"/>
      <c r="D57" s="56"/>
      <c r="E57" s="21"/>
    </row>
    <row r="58" spans="1:7">
      <c r="A58" s="12"/>
      <c r="B58" s="22" t="s">
        <v>18</v>
      </c>
      <c r="C58" s="62">
        <v>10</v>
      </c>
      <c r="D58" s="56"/>
      <c r="E58" s="51"/>
    </row>
    <row r="59" spans="1:7" hidden="1">
      <c r="A59" s="12"/>
      <c r="B59" s="22" t="s">
        <v>3</v>
      </c>
      <c r="C59" s="62"/>
      <c r="D59" s="56"/>
      <c r="E59" s="21"/>
    </row>
    <row r="60" spans="1:7" hidden="1">
      <c r="A60" s="12"/>
      <c r="B60" s="22" t="s">
        <v>64</v>
      </c>
      <c r="C60" s="62"/>
      <c r="D60" s="56"/>
      <c r="E60" s="21"/>
    </row>
    <row r="61" spans="1:7" ht="24" hidden="1">
      <c r="A61" s="12"/>
      <c r="B61" s="22" t="s">
        <v>65</v>
      </c>
      <c r="C61" s="62"/>
      <c r="D61" s="56"/>
      <c r="E61" s="21"/>
    </row>
    <row r="62" spans="1:7">
      <c r="A62" s="12"/>
      <c r="B62" s="22" t="s">
        <v>23</v>
      </c>
      <c r="D62" s="56"/>
      <c r="E62" s="51"/>
    </row>
    <row r="63" spans="1:7">
      <c r="A63" s="12"/>
      <c r="B63" s="22" t="s">
        <v>24</v>
      </c>
      <c r="C63" s="62"/>
      <c r="D63" s="56"/>
      <c r="E63" s="21"/>
    </row>
    <row r="64" spans="1:7">
      <c r="A64" s="12"/>
      <c r="B64" s="22" t="s">
        <v>25</v>
      </c>
      <c r="C64" s="62">
        <v>13</v>
      </c>
      <c r="D64" s="56">
        <v>63548</v>
      </c>
      <c r="E64" s="98">
        <v>63547.972000000002</v>
      </c>
    </row>
    <row r="65" spans="1:7">
      <c r="A65" s="12"/>
      <c r="B65" s="20" t="s">
        <v>107</v>
      </c>
      <c r="C65" s="63"/>
      <c r="D65" s="15">
        <f>SUM(D58:D64)</f>
        <v>63548</v>
      </c>
      <c r="E65" s="15">
        <f>SUM(E58:E64)</f>
        <v>63547.972000000002</v>
      </c>
    </row>
    <row r="66" spans="1:7">
      <c r="A66" s="12"/>
      <c r="B66" s="20" t="s">
        <v>26</v>
      </c>
      <c r="C66" s="63"/>
      <c r="D66" s="56"/>
      <c r="E66" s="21"/>
      <c r="G66" s="5"/>
    </row>
    <row r="67" spans="1:7">
      <c r="A67" s="12"/>
      <c r="B67" s="22" t="s">
        <v>27</v>
      </c>
      <c r="C67" s="62">
        <v>9</v>
      </c>
      <c r="D67" s="56">
        <v>4157886</v>
      </c>
      <c r="E67" s="51">
        <v>3640387.753</v>
      </c>
    </row>
    <row r="68" spans="1:7">
      <c r="A68" s="12"/>
      <c r="B68" s="22" t="s">
        <v>28</v>
      </c>
      <c r="C68" s="62"/>
      <c r="D68" s="56"/>
      <c r="E68" s="21"/>
    </row>
    <row r="69" spans="1:7" hidden="1">
      <c r="A69" s="12"/>
      <c r="B69" s="22" t="s">
        <v>29</v>
      </c>
      <c r="C69" s="62"/>
      <c r="D69" s="56"/>
      <c r="E69" s="21"/>
    </row>
    <row r="70" spans="1:7">
      <c r="A70" s="12"/>
      <c r="B70" s="22" t="s">
        <v>30</v>
      </c>
      <c r="C70" s="62"/>
      <c r="D70" s="56"/>
      <c r="E70" s="21"/>
      <c r="F70" s="5"/>
    </row>
    <row r="71" spans="1:7" ht="12" customHeight="1">
      <c r="A71" s="12"/>
      <c r="B71" s="22" t="s">
        <v>69</v>
      </c>
      <c r="C71" s="62"/>
      <c r="D71" s="56">
        <v>-1595137</v>
      </c>
      <c r="E71" s="51">
        <v>-1365296.496</v>
      </c>
      <c r="F71" s="5"/>
    </row>
    <row r="72" spans="1:7" ht="12.75" customHeight="1">
      <c r="A72" s="12"/>
      <c r="B72" s="20" t="s">
        <v>108</v>
      </c>
      <c r="C72" s="63"/>
      <c r="D72" s="15">
        <f>D67+D71</f>
        <v>2562749</v>
      </c>
      <c r="E72" s="46">
        <f>E67+E71</f>
        <v>2275091.2570000002</v>
      </c>
    </row>
    <row r="73" spans="1:7">
      <c r="A73" s="12"/>
      <c r="B73" s="22" t="s">
        <v>31</v>
      </c>
      <c r="C73" s="62"/>
      <c r="D73" s="56"/>
      <c r="E73" s="21"/>
    </row>
    <row r="74" spans="1:7">
      <c r="A74" s="12"/>
      <c r="B74" s="20" t="s">
        <v>109</v>
      </c>
      <c r="C74" s="63"/>
      <c r="D74" s="15">
        <f>D72+D73</f>
        <v>2562749</v>
      </c>
      <c r="E74" s="46">
        <f>E72+E73</f>
        <v>2275091.2570000002</v>
      </c>
    </row>
    <row r="75" spans="1:7" ht="15.75" thickBot="1">
      <c r="A75" s="12"/>
      <c r="B75" s="23" t="s">
        <v>110</v>
      </c>
      <c r="C75" s="65"/>
      <c r="D75" s="24">
        <f>D55+D65+D74</f>
        <v>4346609</v>
      </c>
      <c r="E75" s="25">
        <f>E55+E65+E74</f>
        <v>4773967.915000001</v>
      </c>
    </row>
    <row r="76" spans="1:7" s="19" customFormat="1" ht="14.25" customHeight="1">
      <c r="A76" s="13"/>
      <c r="B76" s="103" t="s">
        <v>225</v>
      </c>
      <c r="C76" s="104">
        <v>18</v>
      </c>
      <c r="D76" s="110">
        <v>24751.96</v>
      </c>
      <c r="E76" s="110">
        <v>22572.37</v>
      </c>
    </row>
    <row r="77" spans="1:7" ht="15.75" customHeight="1">
      <c r="B77" s="17"/>
      <c r="C77" s="68"/>
      <c r="D77" s="53"/>
      <c r="E77" s="53"/>
    </row>
    <row r="78" spans="1:7">
      <c r="B78" s="26" t="s">
        <v>124</v>
      </c>
      <c r="C78" s="67"/>
      <c r="D78" s="71"/>
      <c r="E78" s="11"/>
      <c r="F78" s="5"/>
    </row>
    <row r="79" spans="1:7" ht="12" customHeight="1">
      <c r="B79" s="48" t="s">
        <v>95</v>
      </c>
      <c r="C79" s="48"/>
      <c r="D79" s="11"/>
    </row>
    <row r="80" spans="1:7" ht="11.25" customHeight="1">
      <c r="B80" s="44" t="s">
        <v>32</v>
      </c>
      <c r="C80" s="44"/>
    </row>
    <row r="81" spans="2:5">
      <c r="B81" s="26" t="s">
        <v>125</v>
      </c>
      <c r="C81" s="67"/>
      <c r="D81" s="54"/>
    </row>
    <row r="82" spans="2:5" ht="9.75" customHeight="1">
      <c r="B82" s="44" t="s">
        <v>96</v>
      </c>
      <c r="C82" s="44"/>
    </row>
    <row r="83" spans="2:5" ht="5.25" customHeight="1"/>
    <row r="84" spans="2:5">
      <c r="D84" s="11"/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workbookViewId="0">
      <selection activeCell="E18" sqref="E18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9" customWidth="1"/>
    <col min="4" max="4" width="19.42578125" style="34" customWidth="1"/>
    <col min="5" max="5" width="19.5703125" style="34" customWidth="1"/>
    <col min="6" max="6" width="9.7109375" style="12" bestFit="1" customWidth="1"/>
    <col min="7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9" t="s">
        <v>91</v>
      </c>
    </row>
    <row r="6" spans="2:5" ht="15.75">
      <c r="B6" s="28" t="s">
        <v>121</v>
      </c>
      <c r="C6" s="60"/>
    </row>
    <row r="7" spans="2:5">
      <c r="B7" s="29" t="str">
        <f>ББ!B9</f>
        <v>по состоянию на "30" Сентября 2014 года</v>
      </c>
      <c r="C7" s="61"/>
    </row>
    <row r="8" spans="2:5" ht="13.5" thickBot="1">
      <c r="E8" s="35" t="s">
        <v>222</v>
      </c>
    </row>
    <row r="9" spans="2:5" ht="12" customHeight="1">
      <c r="B9" s="120" t="s">
        <v>33</v>
      </c>
      <c r="C9" s="118" t="s">
        <v>122</v>
      </c>
      <c r="D9" s="113" t="s">
        <v>229</v>
      </c>
      <c r="E9" s="115" t="s">
        <v>230</v>
      </c>
    </row>
    <row r="10" spans="2:5" ht="21.75" customHeight="1">
      <c r="B10" s="121"/>
      <c r="C10" s="123"/>
      <c r="D10" s="114"/>
      <c r="E10" s="116" t="s">
        <v>0</v>
      </c>
    </row>
    <row r="11" spans="2:5">
      <c r="B11" s="22" t="s">
        <v>34</v>
      </c>
      <c r="C11" s="62"/>
      <c r="D11" s="56"/>
      <c r="E11" s="57"/>
    </row>
    <row r="12" spans="2:5">
      <c r="B12" s="22" t="s">
        <v>70</v>
      </c>
      <c r="C12" s="62"/>
      <c r="D12" s="56"/>
      <c r="E12" s="57"/>
    </row>
    <row r="13" spans="2:5">
      <c r="B13" s="20" t="s">
        <v>112</v>
      </c>
      <c r="C13" s="63"/>
      <c r="D13" s="15">
        <f>D11-D12</f>
        <v>0</v>
      </c>
      <c r="E13" s="46">
        <f>E11-E12</f>
        <v>0</v>
      </c>
    </row>
    <row r="14" spans="2:5">
      <c r="B14" s="22" t="s">
        <v>35</v>
      </c>
      <c r="C14" s="62"/>
      <c r="D14" s="56"/>
      <c r="E14" s="57"/>
    </row>
    <row r="15" spans="2:5">
      <c r="B15" s="22" t="s">
        <v>36</v>
      </c>
      <c r="C15" s="62">
        <v>16</v>
      </c>
      <c r="D15" s="56">
        <v>173842</v>
      </c>
      <c r="E15" s="100">
        <v>75681</v>
      </c>
    </row>
    <row r="16" spans="2:5" ht="12.75" customHeight="1">
      <c r="B16" s="32" t="s">
        <v>37</v>
      </c>
      <c r="C16" s="64">
        <v>17</v>
      </c>
      <c r="D16" s="56">
        <f>113248</f>
        <v>113248</v>
      </c>
      <c r="E16" s="100">
        <v>22307</v>
      </c>
    </row>
    <row r="17" spans="2:5">
      <c r="B17" s="32" t="s">
        <v>38</v>
      </c>
      <c r="C17" s="64">
        <v>14</v>
      </c>
      <c r="D17" s="101">
        <f>482+19322</f>
        <v>19804</v>
      </c>
      <c r="E17" s="100">
        <f>482+7564</f>
        <v>8046</v>
      </c>
    </row>
    <row r="18" spans="2:5">
      <c r="B18" s="32" t="s">
        <v>113</v>
      </c>
      <c r="C18" s="64"/>
      <c r="D18" s="56">
        <f>D13+D17-D15-D16</f>
        <v>-267286</v>
      </c>
      <c r="E18" s="100">
        <f>E13+E17-E15-E16</f>
        <v>-89942</v>
      </c>
    </row>
    <row r="19" spans="2:5">
      <c r="B19" s="22" t="s">
        <v>39</v>
      </c>
      <c r="C19" s="62"/>
      <c r="D19" s="56">
        <v>37445</v>
      </c>
      <c r="E19" s="100">
        <v>16</v>
      </c>
    </row>
    <row r="20" spans="2:5">
      <c r="B20" s="22" t="s">
        <v>40</v>
      </c>
      <c r="C20" s="62"/>
      <c r="D20" s="56"/>
      <c r="E20" s="100"/>
    </row>
    <row r="21" spans="2:5" ht="36">
      <c r="B21" s="22" t="s">
        <v>71</v>
      </c>
      <c r="C21" s="62"/>
      <c r="D21" s="56"/>
      <c r="E21" s="100"/>
    </row>
    <row r="22" spans="2:5">
      <c r="B22" s="22" t="s">
        <v>41</v>
      </c>
      <c r="C22" s="62">
        <v>15</v>
      </c>
      <c r="D22" s="56"/>
      <c r="E22" s="100"/>
    </row>
    <row r="23" spans="2:5">
      <c r="B23" s="22" t="s">
        <v>42</v>
      </c>
      <c r="C23" s="62"/>
      <c r="D23" s="56"/>
      <c r="E23" s="100"/>
    </row>
    <row r="24" spans="2:5">
      <c r="B24" s="20" t="s">
        <v>114</v>
      </c>
      <c r="C24" s="63"/>
      <c r="D24" s="15">
        <f>D18+D19</f>
        <v>-229841</v>
      </c>
      <c r="E24" s="15">
        <f>E18+E19-E20</f>
        <v>-89926</v>
      </c>
    </row>
    <row r="25" spans="2:5">
      <c r="B25" s="22" t="s">
        <v>43</v>
      </c>
      <c r="C25" s="62"/>
      <c r="D25" s="56"/>
      <c r="E25" s="100"/>
    </row>
    <row r="26" spans="2:5" ht="24">
      <c r="B26" s="20" t="s">
        <v>115</v>
      </c>
      <c r="C26" s="63"/>
      <c r="D26" s="15">
        <f>D24-D25</f>
        <v>-229841</v>
      </c>
      <c r="E26" s="15">
        <f>E24-E25</f>
        <v>-89926</v>
      </c>
    </row>
    <row r="27" spans="2:5" ht="24">
      <c r="B27" s="22" t="s">
        <v>72</v>
      </c>
      <c r="C27" s="62"/>
      <c r="D27" s="56"/>
      <c r="E27" s="100"/>
    </row>
    <row r="28" spans="2:5" ht="15" customHeight="1">
      <c r="B28" s="20" t="s">
        <v>116</v>
      </c>
      <c r="C28" s="63"/>
      <c r="D28" s="15">
        <f>D26+D27</f>
        <v>-229841</v>
      </c>
      <c r="E28" s="15">
        <f>E26+E27</f>
        <v>-89926</v>
      </c>
    </row>
    <row r="29" spans="2:5">
      <c r="B29" s="22" t="s">
        <v>44</v>
      </c>
      <c r="C29" s="62"/>
      <c r="D29" s="56"/>
      <c r="E29" s="100"/>
    </row>
    <row r="30" spans="2:5">
      <c r="B30" s="22" t="s">
        <v>45</v>
      </c>
      <c r="C30" s="62"/>
      <c r="D30" s="56"/>
      <c r="E30" s="100"/>
    </row>
    <row r="31" spans="2:5">
      <c r="B31" s="22" t="s">
        <v>100</v>
      </c>
      <c r="C31" s="62"/>
      <c r="D31" s="56"/>
      <c r="E31" s="100"/>
    </row>
    <row r="32" spans="2:5">
      <c r="B32" s="22" t="s">
        <v>46</v>
      </c>
      <c r="C32" s="62"/>
      <c r="D32" s="56"/>
      <c r="E32" s="100"/>
    </row>
    <row r="33" spans="2:5">
      <c r="B33" s="22" t="s">
        <v>47</v>
      </c>
      <c r="C33" s="62"/>
      <c r="D33" s="56"/>
      <c r="E33" s="100"/>
    </row>
    <row r="34" spans="2:5" ht="24">
      <c r="B34" s="22" t="s">
        <v>73</v>
      </c>
      <c r="C34" s="62"/>
      <c r="D34" s="56"/>
      <c r="E34" s="100"/>
    </row>
    <row r="35" spans="2:5">
      <c r="B35" s="22" t="s">
        <v>48</v>
      </c>
      <c r="C35" s="62"/>
      <c r="D35" s="122"/>
      <c r="E35" s="122"/>
    </row>
    <row r="36" spans="2:5" ht="24">
      <c r="B36" s="22" t="s">
        <v>74</v>
      </c>
      <c r="C36" s="62"/>
      <c r="D36" s="122"/>
      <c r="E36" s="122"/>
    </row>
    <row r="37" spans="2:5">
      <c r="B37" s="22" t="s">
        <v>75</v>
      </c>
      <c r="C37" s="62"/>
      <c r="D37" s="56"/>
      <c r="E37" s="100"/>
    </row>
    <row r="38" spans="2:5" ht="24">
      <c r="B38" s="22" t="s">
        <v>76</v>
      </c>
      <c r="C38" s="62"/>
      <c r="D38" s="56"/>
      <c r="E38" s="100"/>
    </row>
    <row r="39" spans="2:5">
      <c r="B39" s="22" t="s">
        <v>49</v>
      </c>
      <c r="C39" s="62"/>
      <c r="D39" s="56"/>
      <c r="E39" s="100"/>
    </row>
    <row r="40" spans="2:5">
      <c r="B40" s="22" t="s">
        <v>77</v>
      </c>
      <c r="C40" s="62"/>
      <c r="D40" s="56"/>
      <c r="E40" s="100"/>
    </row>
    <row r="41" spans="2:5">
      <c r="B41" s="22" t="s">
        <v>78</v>
      </c>
      <c r="C41" s="62"/>
      <c r="D41" s="56"/>
      <c r="E41" s="100"/>
    </row>
    <row r="42" spans="2:5">
      <c r="B42" s="22" t="s">
        <v>79</v>
      </c>
      <c r="C42" s="62"/>
      <c r="D42" s="56"/>
      <c r="E42" s="100"/>
    </row>
    <row r="43" spans="2:5">
      <c r="B43" s="22" t="s">
        <v>80</v>
      </c>
      <c r="C43" s="62"/>
      <c r="D43" s="56"/>
      <c r="E43" s="100"/>
    </row>
    <row r="44" spans="2:5">
      <c r="B44" s="22" t="s">
        <v>81</v>
      </c>
      <c r="C44" s="62"/>
      <c r="D44" s="56"/>
      <c r="E44" s="100"/>
    </row>
    <row r="45" spans="2:5" ht="12.75" thickBot="1">
      <c r="B45" s="20" t="s">
        <v>102</v>
      </c>
      <c r="C45" s="63"/>
      <c r="D45" s="15">
        <f>D28</f>
        <v>-229841</v>
      </c>
      <c r="E45" s="15">
        <f>E28</f>
        <v>-89926</v>
      </c>
    </row>
    <row r="46" spans="2:5" ht="12.75" customHeight="1" thickBot="1">
      <c r="B46" s="105" t="s">
        <v>226</v>
      </c>
      <c r="C46" s="106"/>
      <c r="D46" s="107">
        <f>D45/90</f>
        <v>-2553.7888888888888</v>
      </c>
      <c r="E46" s="108">
        <f>E45/90</f>
        <v>-999.17777777777781</v>
      </c>
    </row>
    <row r="47" spans="2:5" ht="12.75" customHeight="1">
      <c r="B47" s="17"/>
      <c r="C47" s="109"/>
      <c r="D47" s="18"/>
      <c r="E47" s="18"/>
    </row>
    <row r="48" spans="2:5" customFormat="1" ht="15">
      <c r="B48" s="26" t="s">
        <v>126</v>
      </c>
      <c r="C48" s="61"/>
      <c r="D48" s="71"/>
      <c r="E48" s="11"/>
    </row>
    <row r="49" spans="2:5" customFormat="1" ht="15">
      <c r="B49" s="48" t="s">
        <v>95</v>
      </c>
      <c r="C49" s="58"/>
      <c r="D49" s="11"/>
      <c r="E49" s="9"/>
    </row>
    <row r="50" spans="2:5" customFormat="1" ht="15">
      <c r="B50" s="44" t="s">
        <v>32</v>
      </c>
      <c r="C50" s="58"/>
      <c r="D50" s="9"/>
      <c r="E50" s="9"/>
    </row>
    <row r="51" spans="2:5" customFormat="1" ht="15">
      <c r="B51" s="26" t="s">
        <v>127</v>
      </c>
      <c r="C51" s="61"/>
      <c r="D51" s="54"/>
      <c r="E51" s="9"/>
    </row>
    <row r="52" spans="2:5" customFormat="1" ht="15">
      <c r="B52" s="48" t="s">
        <v>96</v>
      </c>
      <c r="C52" s="58"/>
      <c r="D52" s="9"/>
      <c r="E52" s="9"/>
    </row>
    <row r="53" spans="2:5" customFormat="1" ht="4.5" customHeight="1">
      <c r="C53" s="59"/>
      <c r="D53" s="9"/>
      <c r="E53" s="9"/>
    </row>
    <row r="54" spans="2:5" customFormat="1" ht="15">
      <c r="B54" s="1"/>
      <c r="C54" s="58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topLeftCell="A7" workbookViewId="0">
      <selection activeCell="B20" sqref="B20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85</v>
      </c>
      <c r="C6" s="49" t="str">
        <f>ББ!D3</f>
        <v>Акционерное общество "Сырымбет"</v>
      </c>
      <c r="G6" s="3"/>
      <c r="H6" s="2"/>
      <c r="I6" s="2"/>
    </row>
    <row r="7" spans="2:9">
      <c r="B7" s="27"/>
      <c r="C7" s="49"/>
      <c r="G7" s="3"/>
      <c r="H7" s="2"/>
      <c r="I7" s="2"/>
    </row>
    <row r="8" spans="2:9" ht="15.75">
      <c r="B8" s="28" t="s">
        <v>99</v>
      </c>
    </row>
    <row r="9" spans="2:9">
      <c r="B9" s="29" t="s">
        <v>228</v>
      </c>
    </row>
    <row r="10" spans="2:9" ht="15.75" thickBot="1">
      <c r="G10" s="35"/>
      <c r="H10" s="35"/>
      <c r="I10" s="35" t="s">
        <v>224</v>
      </c>
    </row>
    <row r="11" spans="2:9">
      <c r="B11" s="129" t="s">
        <v>82</v>
      </c>
      <c r="C11" s="124" t="s">
        <v>56</v>
      </c>
      <c r="D11" s="124"/>
      <c r="E11" s="124"/>
      <c r="F11" s="124"/>
      <c r="G11" s="124"/>
      <c r="H11" s="125" t="s">
        <v>123</v>
      </c>
      <c r="I11" s="127" t="s">
        <v>83</v>
      </c>
    </row>
    <row r="12" spans="2:9" ht="50.25" customHeight="1">
      <c r="B12" s="130"/>
      <c r="C12" s="73" t="s">
        <v>27</v>
      </c>
      <c r="D12" s="72" t="s">
        <v>28</v>
      </c>
      <c r="E12" s="72" t="s">
        <v>29</v>
      </c>
      <c r="F12" s="72" t="s">
        <v>30</v>
      </c>
      <c r="G12" s="72" t="s">
        <v>84</v>
      </c>
      <c r="H12" s="126"/>
      <c r="I12" s="128"/>
    </row>
    <row r="13" spans="2:9" ht="25.5">
      <c r="B13" s="38" t="s">
        <v>218</v>
      </c>
      <c r="C13" s="15">
        <f>ББ!E67</f>
        <v>3640387.753</v>
      </c>
      <c r="D13" s="6"/>
      <c r="E13" s="6"/>
      <c r="F13" s="6"/>
      <c r="G13" s="15">
        <f>ББ!E71</f>
        <v>-1365296.496</v>
      </c>
      <c r="H13" s="37"/>
      <c r="I13" s="43">
        <f>SUM(C13:G13)</f>
        <v>2275091.2570000002</v>
      </c>
    </row>
    <row r="14" spans="2:9" ht="14.25" customHeight="1">
      <c r="B14" s="39" t="s">
        <v>221</v>
      </c>
      <c r="C14" s="101">
        <v>517498.26799999998</v>
      </c>
      <c r="D14" s="16"/>
      <c r="E14" s="16"/>
      <c r="F14" s="16"/>
      <c r="G14" s="16"/>
      <c r="H14" s="16"/>
      <c r="I14" s="30">
        <f t="shared" ref="I14:I24" si="0">SUM(C14:G14)</f>
        <v>517498.26799999998</v>
      </c>
    </row>
    <row r="15" spans="2:9" ht="12.75" customHeight="1">
      <c r="B15" s="39" t="s">
        <v>101</v>
      </c>
      <c r="C15" s="15"/>
      <c r="D15" s="6">
        <f t="shared" ref="D15:F15" si="1">D13+D14</f>
        <v>0</v>
      </c>
      <c r="E15" s="6">
        <f t="shared" si="1"/>
        <v>0</v>
      </c>
      <c r="F15" s="6">
        <f t="shared" si="1"/>
        <v>0</v>
      </c>
      <c r="G15" s="6"/>
      <c r="H15" s="6"/>
      <c r="I15" s="31">
        <f t="shared" si="0"/>
        <v>0</v>
      </c>
    </row>
    <row r="16" spans="2:9">
      <c r="B16" s="39" t="s">
        <v>102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-229841</v>
      </c>
      <c r="H16" s="6"/>
      <c r="I16" s="31">
        <f t="shared" si="0"/>
        <v>-229841</v>
      </c>
    </row>
    <row r="17" spans="2:10" ht="15" customHeight="1">
      <c r="B17" s="39" t="s">
        <v>118</v>
      </c>
      <c r="C17" s="56"/>
      <c r="D17" s="16"/>
      <c r="E17" s="16"/>
      <c r="F17" s="16"/>
      <c r="G17" s="16">
        <f>ОПУ!D45</f>
        <v>-229841</v>
      </c>
      <c r="H17" s="16"/>
      <c r="I17" s="30">
        <f t="shared" si="0"/>
        <v>-229841</v>
      </c>
    </row>
    <row r="18" spans="2:10">
      <c r="B18" s="39" t="s">
        <v>100</v>
      </c>
      <c r="C18" s="56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231</v>
      </c>
      <c r="C19" s="15">
        <f>C13+C14</f>
        <v>4157886.0210000002</v>
      </c>
      <c r="D19" s="47"/>
      <c r="E19" s="47"/>
      <c r="F19" s="47"/>
      <c r="G19" s="45">
        <f>G13+G16</f>
        <v>-1595137.496</v>
      </c>
      <c r="H19" s="47"/>
      <c r="I19" s="31">
        <f>C19+G19</f>
        <v>2562748.5250000004</v>
      </c>
    </row>
    <row r="20" spans="2:10" ht="25.5">
      <c r="B20" s="38" t="s">
        <v>219</v>
      </c>
      <c r="C20" s="15">
        <v>1907886.02</v>
      </c>
      <c r="D20" s="6">
        <f t="shared" ref="D20:F20" si="2">D15+D16</f>
        <v>0</v>
      </c>
      <c r="E20" s="6">
        <f t="shared" si="2"/>
        <v>0</v>
      </c>
      <c r="F20" s="6">
        <f t="shared" si="2"/>
        <v>0</v>
      </c>
      <c r="G20" s="6">
        <v>-1134832</v>
      </c>
      <c r="H20" s="6"/>
      <c r="I20" s="31">
        <f>SUM(C20:G20)</f>
        <v>773054.02</v>
      </c>
    </row>
    <row r="21" spans="2:10">
      <c r="B21" s="39" t="s">
        <v>117</v>
      </c>
      <c r="C21" s="56">
        <f>C20</f>
        <v>1907886.02</v>
      </c>
      <c r="D21" s="16">
        <f t="shared" ref="D21:F21" si="3">D20</f>
        <v>0</v>
      </c>
      <c r="E21" s="16">
        <f t="shared" si="3"/>
        <v>0</v>
      </c>
      <c r="F21" s="16">
        <f t="shared" si="3"/>
        <v>0</v>
      </c>
      <c r="G21" s="16">
        <f>G20</f>
        <v>-1134832</v>
      </c>
      <c r="H21" s="16"/>
      <c r="I21" s="30">
        <f>SUM(C21:G21)</f>
        <v>773054.02</v>
      </c>
    </row>
    <row r="22" spans="2:10">
      <c r="B22" s="39" t="s">
        <v>102</v>
      </c>
      <c r="C22" s="15">
        <f>C23</f>
        <v>0</v>
      </c>
      <c r="D22" s="45">
        <f t="shared" ref="D22:G22" si="4">D23</f>
        <v>0</v>
      </c>
      <c r="E22" s="45">
        <f t="shared" si="4"/>
        <v>0</v>
      </c>
      <c r="F22" s="45">
        <f t="shared" si="4"/>
        <v>0</v>
      </c>
      <c r="G22" s="45">
        <f t="shared" si="4"/>
        <v>-89926</v>
      </c>
      <c r="H22" s="16"/>
      <c r="I22" s="31">
        <f t="shared" si="0"/>
        <v>-89926</v>
      </c>
    </row>
    <row r="23" spans="2:10" ht="15" customHeight="1">
      <c r="B23" s="39" t="s">
        <v>118</v>
      </c>
      <c r="C23" s="56"/>
      <c r="D23" s="16"/>
      <c r="E23" s="16"/>
      <c r="F23" s="16"/>
      <c r="G23" s="16">
        <f>ОПУ!E28</f>
        <v>-89926</v>
      </c>
      <c r="H23" s="16"/>
      <c r="I23" s="30">
        <f t="shared" si="0"/>
        <v>-89926</v>
      </c>
    </row>
    <row r="24" spans="2:10">
      <c r="B24" s="39" t="s">
        <v>221</v>
      </c>
      <c r="C24" s="56">
        <v>1732501.733</v>
      </c>
      <c r="D24" s="16">
        <v>0</v>
      </c>
      <c r="E24" s="16">
        <v>0</v>
      </c>
      <c r="F24" s="16">
        <v>0</v>
      </c>
      <c r="G24" s="16">
        <v>0</v>
      </c>
      <c r="H24" s="16"/>
      <c r="I24" s="30">
        <f t="shared" si="0"/>
        <v>1732501.733</v>
      </c>
    </row>
    <row r="25" spans="2:10" ht="26.25" thickBot="1">
      <c r="B25" s="42" t="s">
        <v>220</v>
      </c>
      <c r="C25" s="24">
        <f>C21+C22+C24</f>
        <v>3640387.753</v>
      </c>
      <c r="D25" s="40">
        <f>D21+D22+D24</f>
        <v>0</v>
      </c>
      <c r="E25" s="40">
        <f>E21+E22+E24</f>
        <v>0</v>
      </c>
      <c r="F25" s="40">
        <f>F21+F22+F24</f>
        <v>0</v>
      </c>
      <c r="G25" s="40">
        <f>G21+G22+G24</f>
        <v>-1224758</v>
      </c>
      <c r="H25" s="40"/>
      <c r="I25" s="41">
        <f>SUM(C25:G25)</f>
        <v>2415629.753</v>
      </c>
      <c r="J25" s="5"/>
    </row>
    <row r="26" spans="2:10">
      <c r="B26" s="7"/>
      <c r="C26" s="18"/>
      <c r="D26" s="8"/>
      <c r="E26" s="8"/>
      <c r="F26" s="8"/>
      <c r="G26" s="8"/>
      <c r="H26" s="8"/>
      <c r="I26" s="8"/>
      <c r="J26" s="5"/>
    </row>
    <row r="27" spans="2:10" ht="12" customHeight="1">
      <c r="B27" s="26" t="s">
        <v>128</v>
      </c>
      <c r="C27" s="50"/>
      <c r="D27" s="11"/>
      <c r="E27" s="19"/>
    </row>
    <row r="28" spans="2:10">
      <c r="B28" s="48" t="s">
        <v>95</v>
      </c>
      <c r="C28" s="11"/>
      <c r="D28" s="9"/>
    </row>
    <row r="29" spans="2:10">
      <c r="B29" s="44" t="s">
        <v>32</v>
      </c>
      <c r="D29" s="9"/>
    </row>
    <row r="30" spans="2:10">
      <c r="B30" s="26" t="s">
        <v>129</v>
      </c>
      <c r="D30" s="9"/>
      <c r="E30" s="55"/>
      <c r="F30" s="55"/>
    </row>
    <row r="31" spans="2:10">
      <c r="B31" s="48" t="s">
        <v>96</v>
      </c>
      <c r="D31" s="9"/>
    </row>
    <row r="32" spans="2:10" ht="8.25" customHeight="1"/>
    <row r="33" spans="2:2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J6" sqref="J6"/>
    </sheetView>
  </sheetViews>
  <sheetFormatPr defaultRowHeight="12.75"/>
  <cols>
    <col min="1" max="1" width="4.5703125" style="78" customWidth="1"/>
    <col min="2" max="2" width="43.42578125" style="79" customWidth="1"/>
    <col min="3" max="3" width="8" style="76" customWidth="1"/>
    <col min="4" max="4" width="16" style="80" customWidth="1"/>
    <col min="5" max="5" width="16.5703125" style="80" customWidth="1"/>
    <col min="6" max="16384" width="9.140625" style="76"/>
  </cols>
  <sheetData>
    <row r="1" spans="1:5">
      <c r="A1" s="74" t="s">
        <v>130</v>
      </c>
      <c r="B1" s="75"/>
      <c r="C1" s="133" t="s">
        <v>131</v>
      </c>
      <c r="D1" s="134"/>
      <c r="E1" s="134"/>
    </row>
    <row r="3" spans="1:5">
      <c r="A3" s="135" t="s">
        <v>132</v>
      </c>
      <c r="B3" s="135"/>
      <c r="C3" s="135"/>
      <c r="D3" s="135"/>
      <c r="E3" s="135"/>
    </row>
    <row r="4" spans="1:5">
      <c r="A4" s="136" t="s">
        <v>228</v>
      </c>
      <c r="B4" s="136"/>
      <c r="C4" s="136"/>
      <c r="D4" s="77"/>
      <c r="E4" s="77"/>
    </row>
    <row r="5" spans="1:5">
      <c r="A5" s="135" t="s">
        <v>133</v>
      </c>
      <c r="B5" s="135"/>
      <c r="C5" s="135"/>
      <c r="D5" s="135"/>
      <c r="E5" s="135"/>
    </row>
    <row r="6" spans="1:5" ht="13.5" thickBot="1">
      <c r="E6" s="81" t="s">
        <v>119</v>
      </c>
    </row>
    <row r="7" spans="1:5" ht="42.75" customHeight="1">
      <c r="A7" s="137" t="s">
        <v>33</v>
      </c>
      <c r="B7" s="138"/>
      <c r="C7" s="82" t="s">
        <v>134</v>
      </c>
      <c r="D7" s="113" t="s">
        <v>229</v>
      </c>
      <c r="E7" s="115" t="s">
        <v>230</v>
      </c>
    </row>
    <row r="8" spans="1:5" s="85" customFormat="1">
      <c r="A8" s="83" t="s">
        <v>50</v>
      </c>
      <c r="B8" s="84" t="s">
        <v>135</v>
      </c>
      <c r="C8" s="84"/>
      <c r="D8" s="114"/>
      <c r="E8" s="116" t="s">
        <v>0</v>
      </c>
    </row>
    <row r="9" spans="1:5" ht="15" customHeight="1">
      <c r="A9" s="86">
        <v>1</v>
      </c>
      <c r="B9" s="87" t="s">
        <v>136</v>
      </c>
      <c r="C9" s="88" t="s">
        <v>137</v>
      </c>
      <c r="D9" s="89">
        <f>D11+D12+D13+D14+D15</f>
        <v>5098</v>
      </c>
      <c r="E9" s="89">
        <f>E11+E12+E13+E14+E15</f>
        <v>6512</v>
      </c>
    </row>
    <row r="10" spans="1:5" ht="15" customHeight="1">
      <c r="A10" s="86"/>
      <c r="B10" s="87" t="s">
        <v>46</v>
      </c>
      <c r="C10" s="88"/>
      <c r="D10" s="89"/>
      <c r="E10" s="89"/>
    </row>
    <row r="11" spans="1:5" ht="15" customHeight="1">
      <c r="A11" s="86"/>
      <c r="B11" s="90" t="s">
        <v>138</v>
      </c>
      <c r="C11" s="88" t="s">
        <v>139</v>
      </c>
      <c r="D11" s="91">
        <v>3003</v>
      </c>
      <c r="E11" s="91"/>
    </row>
    <row r="12" spans="1:5" ht="15" customHeight="1">
      <c r="A12" s="86"/>
      <c r="B12" s="90" t="s">
        <v>140</v>
      </c>
      <c r="C12" s="88" t="s">
        <v>141</v>
      </c>
      <c r="D12" s="91"/>
      <c r="E12" s="91"/>
    </row>
    <row r="13" spans="1:5" ht="15" customHeight="1">
      <c r="A13" s="86"/>
      <c r="B13" s="90" t="s">
        <v>142</v>
      </c>
      <c r="C13" s="88" t="s">
        <v>143</v>
      </c>
      <c r="D13" s="91"/>
      <c r="E13" s="91"/>
    </row>
    <row r="14" spans="1:5" ht="15" customHeight="1">
      <c r="A14" s="86"/>
      <c r="B14" s="90" t="s">
        <v>144</v>
      </c>
      <c r="C14" s="88" t="s">
        <v>145</v>
      </c>
      <c r="D14" s="91"/>
      <c r="E14" s="91"/>
    </row>
    <row r="15" spans="1:5" ht="15" customHeight="1">
      <c r="A15" s="86"/>
      <c r="B15" s="90" t="s">
        <v>51</v>
      </c>
      <c r="C15" s="88" t="s">
        <v>146</v>
      </c>
      <c r="D15" s="91">
        <f>1460+307+22+1+179+16+110</f>
        <v>2095</v>
      </c>
      <c r="E15" s="91">
        <f>5362+16+161+298+27+468+180</f>
        <v>6512</v>
      </c>
    </row>
    <row r="16" spans="1:5" ht="15" customHeight="1">
      <c r="A16" s="86">
        <v>2</v>
      </c>
      <c r="B16" s="87" t="s">
        <v>147</v>
      </c>
      <c r="C16" s="88" t="s">
        <v>148</v>
      </c>
      <c r="D16" s="89">
        <f>D18+D19+D20+D21+D23+D24</f>
        <v>534570</v>
      </c>
      <c r="E16" s="89">
        <f>E18+E19+E20+E23+E24+E21</f>
        <v>320213</v>
      </c>
    </row>
    <row r="17" spans="1:5" ht="15" customHeight="1">
      <c r="A17" s="86"/>
      <c r="B17" s="87" t="s">
        <v>46</v>
      </c>
      <c r="C17" s="92"/>
      <c r="D17" s="89"/>
      <c r="E17" s="89"/>
    </row>
    <row r="18" spans="1:5" ht="15" customHeight="1">
      <c r="A18" s="86"/>
      <c r="B18" s="90" t="s">
        <v>149</v>
      </c>
      <c r="C18" s="88" t="s">
        <v>150</v>
      </c>
      <c r="D18" s="91">
        <f>163+80803</f>
        <v>80966</v>
      </c>
      <c r="E18" s="91">
        <f>26951</f>
        <v>26951</v>
      </c>
    </row>
    <row r="19" spans="1:5" ht="15" customHeight="1">
      <c r="A19" s="86"/>
      <c r="B19" s="90" t="s">
        <v>151</v>
      </c>
      <c r="C19" s="88" t="s">
        <v>152</v>
      </c>
      <c r="D19" s="91">
        <f>1338+252593</f>
        <v>253931</v>
      </c>
      <c r="E19" s="91">
        <f>146056</f>
        <v>146056</v>
      </c>
    </row>
    <row r="20" spans="1:5" ht="15" customHeight="1">
      <c r="A20" s="86"/>
      <c r="B20" s="90" t="s">
        <v>153</v>
      </c>
      <c r="C20" s="88" t="s">
        <v>154</v>
      </c>
      <c r="D20" s="91">
        <f>65342+66876+917</f>
        <v>133135</v>
      </c>
      <c r="E20" s="91">
        <f>41476+34495</f>
        <v>75971</v>
      </c>
    </row>
    <row r="21" spans="1:5" ht="15" customHeight="1">
      <c r="A21" s="86"/>
      <c r="B21" s="90" t="s">
        <v>155</v>
      </c>
      <c r="C21" s="88" t="s">
        <v>156</v>
      </c>
      <c r="D21" s="91">
        <v>6901</v>
      </c>
      <c r="E21" s="91">
        <f>35721</f>
        <v>35721</v>
      </c>
    </row>
    <row r="22" spans="1:5" ht="15" customHeight="1">
      <c r="A22" s="86"/>
      <c r="B22" s="90" t="s">
        <v>157</v>
      </c>
      <c r="C22" s="88" t="s">
        <v>158</v>
      </c>
      <c r="D22" s="91"/>
      <c r="E22" s="91"/>
    </row>
    <row r="23" spans="1:5" ht="15" customHeight="1">
      <c r="A23" s="86"/>
      <c r="B23" s="90" t="s">
        <v>159</v>
      </c>
      <c r="C23" s="88" t="s">
        <v>160</v>
      </c>
      <c r="D23" s="91">
        <f>538+27122+11820</f>
        <v>39480</v>
      </c>
      <c r="E23" s="91">
        <f>16531+7418</f>
        <v>23949</v>
      </c>
    </row>
    <row r="24" spans="1:5" ht="15" customHeight="1">
      <c r="A24" s="86"/>
      <c r="B24" s="90" t="s">
        <v>161</v>
      </c>
      <c r="C24" s="88" t="s">
        <v>162</v>
      </c>
      <c r="D24" s="91">
        <f>11726+20+6680+1731</f>
        <v>20157</v>
      </c>
      <c r="E24" s="91">
        <f>5813+5780-28</f>
        <v>11565</v>
      </c>
    </row>
    <row r="25" spans="1:5" ht="24" customHeight="1">
      <c r="A25" s="86">
        <v>3</v>
      </c>
      <c r="B25" s="87" t="s">
        <v>163</v>
      </c>
      <c r="C25" s="88" t="s">
        <v>164</v>
      </c>
      <c r="D25" s="89">
        <f>D9-D16</f>
        <v>-529472</v>
      </c>
      <c r="E25" s="89">
        <f>E9-E16</f>
        <v>-313701</v>
      </c>
    </row>
    <row r="26" spans="1:5" ht="18.75" customHeight="1">
      <c r="A26" s="83" t="s">
        <v>52</v>
      </c>
      <c r="B26" s="84" t="s">
        <v>165</v>
      </c>
      <c r="C26" s="84"/>
      <c r="D26" s="84"/>
      <c r="E26" s="84"/>
    </row>
    <row r="27" spans="1:5" ht="14.25" customHeight="1">
      <c r="A27" s="86">
        <v>1</v>
      </c>
      <c r="B27" s="87" t="s">
        <v>136</v>
      </c>
      <c r="C27" s="88" t="s">
        <v>166</v>
      </c>
      <c r="D27" s="89">
        <f>SUM(D29:D35)</f>
        <v>0</v>
      </c>
      <c r="E27" s="89">
        <f>SUM(E29:E35)</f>
        <v>0</v>
      </c>
    </row>
    <row r="28" spans="1:5" ht="14.25" customHeight="1">
      <c r="A28" s="86"/>
      <c r="B28" s="87" t="s">
        <v>46</v>
      </c>
      <c r="C28" s="92"/>
      <c r="D28" s="89"/>
      <c r="E28" s="89"/>
    </row>
    <row r="29" spans="1:5" ht="14.25" customHeight="1">
      <c r="A29" s="86"/>
      <c r="B29" s="90" t="s">
        <v>167</v>
      </c>
      <c r="C29" s="88" t="s">
        <v>168</v>
      </c>
      <c r="D29" s="91"/>
      <c r="E29" s="91"/>
    </row>
    <row r="30" spans="1:5" ht="14.25" customHeight="1">
      <c r="A30" s="86"/>
      <c r="B30" s="90" t="s">
        <v>169</v>
      </c>
      <c r="C30" s="88" t="s">
        <v>170</v>
      </c>
      <c r="D30" s="91"/>
      <c r="E30" s="91"/>
    </row>
    <row r="31" spans="1:5" ht="14.25" customHeight="1">
      <c r="A31" s="86"/>
      <c r="B31" s="90" t="s">
        <v>171</v>
      </c>
      <c r="C31" s="88" t="s">
        <v>172</v>
      </c>
      <c r="D31" s="91"/>
      <c r="E31" s="91"/>
    </row>
    <row r="32" spans="1:5" ht="14.25" customHeight="1">
      <c r="A32" s="86"/>
      <c r="B32" s="90" t="s">
        <v>173</v>
      </c>
      <c r="C32" s="88" t="s">
        <v>174</v>
      </c>
      <c r="D32" s="91"/>
      <c r="E32" s="91"/>
    </row>
    <row r="33" spans="1:5" ht="24" customHeight="1">
      <c r="A33" s="86"/>
      <c r="B33" s="90" t="s">
        <v>175</v>
      </c>
      <c r="C33" s="88" t="s">
        <v>176</v>
      </c>
      <c r="D33" s="91"/>
      <c r="E33" s="91"/>
    </row>
    <row r="34" spans="1:5" ht="24.75" customHeight="1">
      <c r="A34" s="86"/>
      <c r="B34" s="90" t="s">
        <v>177</v>
      </c>
      <c r="C34" s="88" t="s">
        <v>178</v>
      </c>
      <c r="D34" s="91"/>
      <c r="E34" s="91"/>
    </row>
    <row r="35" spans="1:5" ht="14.25" customHeight="1">
      <c r="A35" s="86"/>
      <c r="B35" s="90" t="s">
        <v>51</v>
      </c>
      <c r="C35" s="88" t="s">
        <v>179</v>
      </c>
      <c r="D35" s="91"/>
      <c r="E35" s="91"/>
    </row>
    <row r="36" spans="1:5" ht="14.25" customHeight="1">
      <c r="A36" s="86">
        <v>2</v>
      </c>
      <c r="B36" s="87" t="s">
        <v>147</v>
      </c>
      <c r="C36" s="88" t="s">
        <v>180</v>
      </c>
      <c r="D36" s="89">
        <f>SUM(D38:D44)</f>
        <v>0</v>
      </c>
      <c r="E36" s="89">
        <f>SUM(E38:E44)</f>
        <v>0</v>
      </c>
    </row>
    <row r="37" spans="1:5" ht="14.25" customHeight="1">
      <c r="A37" s="86"/>
      <c r="B37" s="87" t="s">
        <v>46</v>
      </c>
      <c r="C37" s="92"/>
      <c r="D37" s="91"/>
      <c r="E37" s="91"/>
    </row>
    <row r="38" spans="1:5" ht="14.25" customHeight="1">
      <c r="A38" s="86"/>
      <c r="B38" s="90" t="s">
        <v>181</v>
      </c>
      <c r="C38" s="88" t="s">
        <v>182</v>
      </c>
      <c r="D38" s="91"/>
      <c r="E38" s="91"/>
    </row>
    <row r="39" spans="1:5" ht="14.25" customHeight="1">
      <c r="A39" s="86"/>
      <c r="B39" s="90" t="s">
        <v>183</v>
      </c>
      <c r="C39" s="88" t="s">
        <v>184</v>
      </c>
      <c r="D39" s="91"/>
      <c r="E39" s="91"/>
    </row>
    <row r="40" spans="1:5" ht="24" customHeight="1">
      <c r="A40" s="86"/>
      <c r="B40" s="90" t="s">
        <v>185</v>
      </c>
      <c r="C40" s="88" t="s">
        <v>186</v>
      </c>
      <c r="D40" s="91"/>
      <c r="E40" s="91"/>
    </row>
    <row r="41" spans="1:5" ht="14.25" customHeight="1">
      <c r="A41" s="86"/>
      <c r="B41" s="90" t="s">
        <v>187</v>
      </c>
      <c r="C41" s="88" t="s">
        <v>188</v>
      </c>
      <c r="D41" s="91"/>
      <c r="E41" s="91"/>
    </row>
    <row r="42" spans="1:5" ht="24" customHeight="1">
      <c r="A42" s="86"/>
      <c r="B42" s="90" t="s">
        <v>189</v>
      </c>
      <c r="C42" s="88" t="s">
        <v>190</v>
      </c>
      <c r="D42" s="91"/>
      <c r="E42" s="91"/>
    </row>
    <row r="43" spans="1:5" ht="24.75" customHeight="1">
      <c r="A43" s="86"/>
      <c r="B43" s="90" t="s">
        <v>177</v>
      </c>
      <c r="C43" s="88" t="s">
        <v>191</v>
      </c>
      <c r="D43" s="91"/>
      <c r="E43" s="91"/>
    </row>
    <row r="44" spans="1:5" ht="14.25" customHeight="1">
      <c r="A44" s="86"/>
      <c r="B44" s="90" t="s">
        <v>161</v>
      </c>
      <c r="C44" s="88" t="s">
        <v>192</v>
      </c>
      <c r="D44" s="91"/>
      <c r="E44" s="91"/>
    </row>
    <row r="45" spans="1:5" ht="28.5" customHeight="1">
      <c r="A45" s="86">
        <v>3</v>
      </c>
      <c r="B45" s="87" t="s">
        <v>193</v>
      </c>
      <c r="C45" s="88" t="s">
        <v>194</v>
      </c>
      <c r="D45" s="89">
        <f>D27-D36</f>
        <v>0</v>
      </c>
      <c r="E45" s="89">
        <f>E27-E36</f>
        <v>0</v>
      </c>
    </row>
    <row r="46" spans="1:5">
      <c r="A46" s="83" t="s">
        <v>53</v>
      </c>
      <c r="B46" s="84" t="s">
        <v>195</v>
      </c>
      <c r="C46" s="84"/>
      <c r="D46" s="84"/>
      <c r="E46" s="84"/>
    </row>
    <row r="47" spans="1:5" ht="14.25" customHeight="1">
      <c r="A47" s="86">
        <v>1</v>
      </c>
      <c r="B47" s="87" t="s">
        <v>136</v>
      </c>
      <c r="C47" s="88" t="s">
        <v>196</v>
      </c>
      <c r="D47" s="89">
        <f>SUM(D49:D52)</f>
        <v>554625</v>
      </c>
      <c r="E47" s="89">
        <f>SUM(E49:E52)</f>
        <v>598441</v>
      </c>
    </row>
    <row r="48" spans="1:5" ht="14.25" customHeight="1">
      <c r="A48" s="86"/>
      <c r="B48" s="87" t="s">
        <v>46</v>
      </c>
      <c r="C48" s="92"/>
      <c r="D48" s="89"/>
      <c r="E48" s="89"/>
    </row>
    <row r="49" spans="1:5" ht="13.5" customHeight="1">
      <c r="A49" s="86"/>
      <c r="B49" s="90" t="s">
        <v>197</v>
      </c>
      <c r="C49" s="88" t="s">
        <v>198</v>
      </c>
      <c r="D49" s="91">
        <v>517498</v>
      </c>
      <c r="E49" s="91"/>
    </row>
    <row r="50" spans="1:5" ht="13.5" customHeight="1">
      <c r="A50" s="86"/>
      <c r="B50" s="90" t="s">
        <v>54</v>
      </c>
      <c r="C50" s="88" t="s">
        <v>199</v>
      </c>
      <c r="D50" s="91"/>
      <c r="E50" s="91">
        <v>444661</v>
      </c>
    </row>
    <row r="51" spans="1:5" ht="28.5" customHeight="1">
      <c r="A51" s="86"/>
      <c r="B51" s="90" t="s">
        <v>200</v>
      </c>
      <c r="C51" s="88" t="s">
        <v>201</v>
      </c>
      <c r="D51" s="91"/>
      <c r="E51" s="91"/>
    </row>
    <row r="52" spans="1:5" ht="13.5" customHeight="1">
      <c r="A52" s="86"/>
      <c r="B52" s="90" t="s">
        <v>51</v>
      </c>
      <c r="C52" s="88" t="s">
        <v>202</v>
      </c>
      <c r="D52" s="91">
        <f>5300+31827</f>
        <v>37127</v>
      </c>
      <c r="E52" s="91">
        <f>148804+4976</f>
        <v>153780</v>
      </c>
    </row>
    <row r="53" spans="1:5" ht="13.5" customHeight="1">
      <c r="A53" s="86">
        <v>2</v>
      </c>
      <c r="B53" s="87" t="s">
        <v>147</v>
      </c>
      <c r="C53" s="88" t="s">
        <v>203</v>
      </c>
      <c r="D53" s="89">
        <f>SUM(D55:D58)</f>
        <v>853146</v>
      </c>
      <c r="E53" s="89">
        <f>SUM(E55:E58)</f>
        <v>263195</v>
      </c>
    </row>
    <row r="54" spans="1:5" ht="13.5" customHeight="1">
      <c r="A54" s="86"/>
      <c r="B54" s="87" t="s">
        <v>46</v>
      </c>
      <c r="C54" s="92"/>
      <c r="D54" s="89"/>
      <c r="E54" s="89"/>
    </row>
    <row r="55" spans="1:5" ht="13.5" customHeight="1">
      <c r="A55" s="86"/>
      <c r="B55" s="90" t="s">
        <v>55</v>
      </c>
      <c r="C55" s="88" t="s">
        <v>204</v>
      </c>
      <c r="D55" s="91">
        <v>744709</v>
      </c>
      <c r="E55" s="91">
        <v>262255</v>
      </c>
    </row>
    <row r="56" spans="1:5" ht="13.5" customHeight="1">
      <c r="A56" s="86"/>
      <c r="B56" s="90" t="s">
        <v>205</v>
      </c>
      <c r="C56" s="88" t="s">
        <v>206</v>
      </c>
      <c r="D56" s="91"/>
      <c r="E56" s="91"/>
    </row>
    <row r="57" spans="1:5" ht="13.5" customHeight="1">
      <c r="A57" s="86"/>
      <c r="B57" s="90" t="s">
        <v>207</v>
      </c>
      <c r="C57" s="88" t="s">
        <v>208</v>
      </c>
      <c r="D57" s="91"/>
      <c r="E57" s="91"/>
    </row>
    <row r="58" spans="1:5" ht="13.5" customHeight="1">
      <c r="A58" s="86"/>
      <c r="B58" s="90" t="s">
        <v>161</v>
      </c>
      <c r="C58" s="88" t="s">
        <v>209</v>
      </c>
      <c r="D58" s="91">
        <v>108437</v>
      </c>
      <c r="E58" s="91">
        <v>940</v>
      </c>
    </row>
    <row r="59" spans="1:5" ht="29.25" customHeight="1">
      <c r="A59" s="86">
        <v>3</v>
      </c>
      <c r="B59" s="87" t="s">
        <v>210</v>
      </c>
      <c r="C59" s="88" t="s">
        <v>211</v>
      </c>
      <c r="D59" s="89">
        <f>D47-D53</f>
        <v>-298521</v>
      </c>
      <c r="E59" s="89">
        <f>E47-E53</f>
        <v>335246</v>
      </c>
    </row>
    <row r="60" spans="1:5" ht="13.5" customHeight="1">
      <c r="A60" s="131" t="s">
        <v>212</v>
      </c>
      <c r="B60" s="132"/>
      <c r="C60" s="92"/>
      <c r="D60" s="89">
        <f>D25+D59</f>
        <v>-827993</v>
      </c>
      <c r="E60" s="89">
        <f>E25+E45+E59</f>
        <v>21545</v>
      </c>
    </row>
    <row r="61" spans="1:5" ht="13.5" customHeight="1">
      <c r="A61" s="131" t="s">
        <v>213</v>
      </c>
      <c r="B61" s="132"/>
      <c r="C61" s="92"/>
      <c r="D61" s="89">
        <v>1766279</v>
      </c>
      <c r="E61" s="89">
        <v>724</v>
      </c>
    </row>
    <row r="62" spans="1:5" ht="13.5" customHeight="1">
      <c r="A62" s="131" t="s">
        <v>214</v>
      </c>
      <c r="B62" s="132"/>
      <c r="C62" s="92"/>
      <c r="D62" s="89">
        <f>D60+D61</f>
        <v>938286</v>
      </c>
      <c r="E62" s="89">
        <f>E60+E61</f>
        <v>22269</v>
      </c>
    </row>
    <row r="63" spans="1:5">
      <c r="A63" s="93"/>
    </row>
    <row r="64" spans="1:5">
      <c r="C64" s="94"/>
      <c r="D64" s="95">
        <f>D61+D60-D62</f>
        <v>0</v>
      </c>
      <c r="E64" s="95">
        <f>E61+E60-E62</f>
        <v>0</v>
      </c>
    </row>
    <row r="65" spans="2:4" customFormat="1" ht="15">
      <c r="B65" s="26" t="s">
        <v>216</v>
      </c>
      <c r="C65" s="9"/>
      <c r="D65" s="9"/>
    </row>
    <row r="66" spans="2:4" customFormat="1" ht="15">
      <c r="B66" s="48" t="s">
        <v>95</v>
      </c>
      <c r="C66" s="9"/>
      <c r="D66" s="11"/>
    </row>
    <row r="67" spans="2:4" customFormat="1" ht="4.5" customHeight="1">
      <c r="B67" s="96"/>
      <c r="C67" s="9"/>
      <c r="D67" s="9"/>
    </row>
    <row r="68" spans="2:4" customFormat="1" ht="15">
      <c r="B68" s="26" t="s">
        <v>215</v>
      </c>
      <c r="C68" s="9"/>
      <c r="D68" s="9"/>
    </row>
    <row r="69" spans="2:4" customFormat="1" ht="15">
      <c r="B69" s="44" t="s">
        <v>96</v>
      </c>
      <c r="C69" s="97" t="s">
        <v>32</v>
      </c>
      <c r="D69" s="9"/>
    </row>
    <row r="70" spans="2:4">
      <c r="B70" s="76"/>
    </row>
    <row r="71" spans="2:4">
      <c r="B71" s="75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2014-11-25T06:32:51Z</cp:lastPrinted>
  <dcterms:created xsi:type="dcterms:W3CDTF">2011-04-01T07:12:23Z</dcterms:created>
  <dcterms:modified xsi:type="dcterms:W3CDTF">2014-11-25T06:39:33Z</dcterms:modified>
</cp:coreProperties>
</file>