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720" windowHeight="11835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ф1!$A$1:$D$128</definedName>
    <definedName name="_xlnm.Print_Area" localSheetId="1">ф2!$A$1:$F$123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E123" i="2"/>
  <c r="A122"/>
  <c r="A118"/>
  <c r="A116"/>
  <c r="D107"/>
  <c r="D102"/>
  <c r="D101"/>
  <c r="C100"/>
  <c r="D98"/>
  <c r="D96"/>
  <c r="D100" s="1"/>
  <c r="D87"/>
  <c r="D85"/>
  <c r="C85"/>
  <c r="D84"/>
  <c r="D83"/>
  <c r="C83"/>
  <c r="D82"/>
  <c r="D75"/>
  <c r="C75"/>
  <c r="C74"/>
  <c r="D73"/>
  <c r="D72"/>
  <c r="D71"/>
  <c r="D70"/>
  <c r="D67"/>
  <c r="D74" s="1"/>
  <c r="D61"/>
  <c r="D105" s="1"/>
  <c r="C61"/>
  <c r="C105" s="1"/>
  <c r="D58"/>
  <c r="D50"/>
  <c r="D48"/>
  <c r="I53" s="1"/>
  <c r="C48"/>
  <c r="J47"/>
  <c r="I47"/>
  <c r="G47"/>
  <c r="D47"/>
  <c r="J46"/>
  <c r="I46"/>
  <c r="D46"/>
  <c r="H46" s="1"/>
  <c r="C46"/>
  <c r="C60" s="1"/>
  <c r="C106" s="1"/>
  <c r="C108" s="1"/>
  <c r="C110" s="1"/>
  <c r="J45"/>
  <c r="I45"/>
  <c r="G45"/>
  <c r="D45"/>
  <c r="H45" s="1"/>
  <c r="C42"/>
  <c r="D40"/>
  <c r="D39"/>
  <c r="D37"/>
  <c r="D31"/>
  <c r="D42" s="1"/>
  <c r="D30"/>
  <c r="D29"/>
  <c r="D25"/>
  <c r="D24"/>
  <c r="D22"/>
  <c r="H16" s="1"/>
  <c r="D21"/>
  <c r="D20"/>
  <c r="D18"/>
  <c r="J16"/>
  <c r="I16"/>
  <c r="G16"/>
  <c r="D16"/>
  <c r="D15"/>
  <c r="H12" s="1"/>
  <c r="J12"/>
  <c r="I12"/>
  <c r="G12"/>
  <c r="D12"/>
  <c r="D60" s="1"/>
  <c r="D106" s="1"/>
  <c r="D108" s="1"/>
  <c r="D110" s="1"/>
  <c r="D111" s="1"/>
  <c r="A6"/>
  <c r="A4"/>
  <c r="D113" i="1"/>
  <c r="C109"/>
  <c r="C103"/>
  <c r="C113" s="1"/>
  <c r="D95"/>
  <c r="D114" s="1"/>
  <c r="C70"/>
  <c r="C95" s="1"/>
  <c r="C114" s="1"/>
  <c r="D61"/>
  <c r="C38"/>
  <c r="C11"/>
  <c r="C61" s="1"/>
  <c r="G46" i="2" l="1"/>
  <c r="H47"/>
</calcChain>
</file>

<file path=xl/sharedStrings.xml><?xml version="1.0" encoding="utf-8"?>
<sst xmlns="http://schemas.openxmlformats.org/spreadsheetml/2006/main" count="345" uniqueCount="290">
  <si>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</si>
  <si>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</si>
  <si>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</si>
  <si>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</si>
  <si>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</si>
  <si>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июля 2018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</si>
  <si>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</si>
  <si>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</si>
  <si>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</si>
  <si>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</si>
  <si>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</si>
  <si>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</si>
  <si>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</si>
  <si>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</si>
  <si>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</si>
  <si>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</si>
  <si>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</si>
  <si>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</si>
  <si>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</si>
  <si>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</si>
  <si>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</si>
  <si>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</si>
  <si>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</si>
  <si>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</si>
  <si>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</si>
  <si>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</si>
  <si>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</si>
  <si>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</si>
  <si>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</si>
  <si>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</si>
  <si>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</si>
  <si>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</si>
  <si>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</si>
  <si>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</si>
  <si>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</si>
  <si>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</si>
  <si>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</si>
  <si>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</si>
  <si>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</si>
  <si>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</si>
  <si>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</si>
  <si>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</si>
  <si>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</si>
  <si>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</si>
  <si>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</si>
  <si>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</si>
  <si>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</si>
  <si>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</si>
  <si>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</si>
  <si>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</si>
  <si>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</si>
  <si>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</si>
  <si>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</si>
  <si>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</si>
  <si>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</si>
  <si>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</si>
  <si>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</si>
  <si>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</si>
  <si>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</si>
  <si>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</si>
  <si>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</si>
  <si>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</si>
  <si>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</si>
  <si>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</si>
  <si>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</si>
  <si>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</si>
  <si>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</si>
  <si>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</si>
  <si>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</si>
  <si>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</si>
  <si>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</si>
  <si>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</si>
  <si>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</si>
  <si>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</si>
  <si>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</si>
  <si>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</si>
  <si>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</si>
  <si>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</si>
  <si>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</si>
  <si>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</si>
  <si>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</si>
  <si>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</si>
  <si>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</si>
  <si>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</si>
  <si>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</si>
  <si>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</si>
  <si>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</si>
  <si>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</si>
  <si>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</si>
  <si>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</si>
  <si>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</si>
  <si>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</si>
  <si>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</si>
  <si>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</si>
  <si>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</si>
  <si>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</si>
  <si>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</si>
  <si>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</si>
  <si>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</si>
  <si>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</si>
  <si>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</si>
  <si>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</si>
  <si>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</si>
  <si>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</si>
  <si>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</si>
  <si>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</si>
  <si>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</si>
  <si>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</si>
  <si>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</si>
  <si>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</si>
  <si>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</si>
  <si>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</si>
  <si>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</si>
  <si>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</si>
  <si>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</si>
  <si>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</si>
  <si>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</si>
  <si>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</si>
  <si>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</si>
  <si>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</si>
  <si>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</si>
  <si>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</si>
  <si>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</si>
  <si>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</si>
  <si>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</si>
  <si>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</si>
  <si>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</si>
  <si>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</si>
  <si>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</si>
  <si>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</si>
  <si>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</si>
  <si>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</si>
  <si>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</si>
  <si>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</si>
  <si>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</si>
  <si>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</si>
  <si>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</si>
  <si>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</si>
  <si>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</si>
  <si>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</si>
  <si>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</si>
  <si>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</si>
  <si>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</si>
  <si>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</si>
  <si>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</si>
  <si>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</si>
  <si>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</si>
  <si>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 + стр. 43)</t>
  </si>
  <si>
    <t>Статья «Доля меньшинства» заполняется при составлении консолидированной финансовой отчетности.</t>
  </si>
  <si>
    <t>Главный бухгалтер  ______________________________Сатпаева Ш.К.</t>
  </si>
  <si>
    <t>Телефон</t>
  </si>
  <si>
    <t>355-01-02 (вн.206)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</si>
  <si>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</si>
  <si>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</si>
  <si>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</si>
  <si>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</si>
  <si>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</si>
  <si>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</si>
  <si>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</si>
  <si>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</si>
  <si>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</si>
  <si>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</si>
  <si>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</si>
  <si>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</si>
  <si>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</si>
  <si>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</si>
  <si>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</si>
  <si>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</si>
  <si>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</si>
  <si>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</si>
  <si>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</si>
  <si>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</si>
  <si>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</si>
  <si>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</si>
  <si>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</si>
  <si>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</si>
  <si>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</si>
  <si>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</si>
  <si>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</si>
  <si>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</si>
  <si>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</si>
  <si>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</si>
  <si>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</si>
  <si>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</si>
  <si>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</si>
  <si>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</si>
  <si>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</si>
  <si>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</si>
  <si>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</si>
  <si>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</si>
  <si>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</si>
  <si>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</si>
  <si>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</si>
  <si>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</si>
  <si>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</si>
  <si>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</si>
  <si>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</si>
  <si>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</si>
  <si>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</si>
  <si>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</si>
  <si>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</si>
  <si>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</si>
  <si>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</si>
  <si>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</si>
  <si>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</si>
  <si>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</si>
  <si>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</si>
  <si>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</si>
  <si>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</si>
  <si>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</si>
  <si>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</si>
  <si>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</si>
  <si>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</si>
  <si>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</si>
  <si>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</si>
  <si>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</si>
  <si>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</si>
  <si>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</si>
  <si>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</si>
  <si>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</si>
  <si>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</si>
  <si>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</si>
  <si>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</si>
  <si>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</si>
  <si>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</si>
  <si>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</si>
  <si>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</si>
  <si>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</si>
  <si>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</si>
  <si>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</si>
  <si>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</si>
  <si>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</si>
  <si>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</si>
  <si>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</si>
  <si>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</si>
  <si>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</si>
  <si>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</si>
  <si>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</si>
  <si>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</si>
  <si>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</si>
  <si>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</si>
  <si>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</si>
  <si>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</si>
  <si>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</si>
  <si>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</si>
  <si>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</si>
  <si>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</si>
  <si>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</si>
  <si>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</si>
  <si>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</si>
  <si>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</si>
  <si>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</si>
  <si>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</si>
  <si>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</si>
  <si>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</si>
  <si>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</si>
  <si>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</si>
  <si>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</si>
  <si>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</si>
  <si>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24.5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</si>
  <si>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</si>
  <si>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</si>
  <si>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</si>
  <si>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</si>
  <si>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</si>
  <si>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26.3</t>
  </si>
  <si>
    <t>общехозяйственные  и 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</si>
  <si>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</si>
  <si>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</si>
  <si>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</si>
  <si>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</si>
  <si>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</si>
  <si>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</si>
  <si>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</si>
  <si>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</si>
  <si>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</si>
  <si>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</si>
  <si>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</si>
  <si>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</si>
  <si>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</si>
  <si>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</si>
  <si>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</si>
  <si>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</si>
  <si>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</si>
  <si>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</si>
  <si>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</si>
  <si>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</si>
  <si>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</si>
  <si>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И.о. Председателя Правления _________________________Джунусбеков М.М.</t>
  </si>
  <si>
    <t>Дата отчета: 09.07.2018г.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</si>
</sst>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3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0"/>
      <color rgb="FFFF000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b/>
      <sz val="8"/>
      <name val="Arial"/>
      <family val="2"/>
    </font>
    <font>
      <b/>
      <i/>
      <sz val="10"/>
      <name val="Arial Cyr"/>
      <charset val="204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0" fontId="19" fillId="0" borderId="0"/>
    <xf numFmtId="0" fontId="17" fillId="0" borderId="0"/>
    <xf numFmtId="0" fontId="25" fillId="0" borderId="0"/>
    <xf numFmtId="0" fontId="17" fillId="0" borderId="0"/>
    <xf numFmtId="164" fontId="17" fillId="0" borderId="0" applyFont="0" applyFill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left" vertical="top"/>
    </xf>
    <xf numFmtId="0" fontId="3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Protection="1"/>
    <xf numFmtId="0" fontId="8" fillId="3" borderId="0" xfId="1" applyFont="1" applyFill="1" applyProtection="1"/>
    <xf numFmtId="0" fontId="8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left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  <protection locked="0"/>
    </xf>
    <xf numFmtId="4" fontId="10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horizontal="left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0" fontId="12" fillId="2" borderId="0" xfId="1" applyFont="1" applyFill="1" applyProtection="1">
      <protection locked="0"/>
    </xf>
    <xf numFmtId="4" fontId="13" fillId="2" borderId="0" xfId="1" applyNumberFormat="1" applyFont="1" applyFill="1" applyProtection="1">
      <protection locked="0"/>
    </xf>
    <xf numFmtId="0" fontId="11" fillId="2" borderId="1" xfId="1" quotePrefix="1" applyFont="1" applyFill="1" applyBorder="1" applyAlignment="1" applyProtection="1">
      <alignment horizontal="left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wrapText="1"/>
    </xf>
    <xf numFmtId="3" fontId="12" fillId="2" borderId="0" xfId="1" applyNumberFormat="1" applyFont="1" applyFill="1" applyProtection="1">
      <protection locked="0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0" xfId="1" applyNumberFormat="1" applyFont="1" applyFill="1" applyProtection="1">
      <protection locked="0"/>
    </xf>
    <xf numFmtId="0" fontId="14" fillId="2" borderId="1" xfId="1" applyFont="1" applyFill="1" applyBorder="1" applyAlignment="1" applyProtection="1">
      <protection locked="0"/>
    </xf>
    <xf numFmtId="0" fontId="14" fillId="2" borderId="0" xfId="2" applyFont="1" applyFill="1" applyProtection="1">
      <protection locked="0"/>
    </xf>
    <xf numFmtId="0" fontId="15" fillId="2" borderId="1" xfId="1" applyFont="1" applyFill="1" applyBorder="1" applyAlignment="1" applyProtection="1">
      <protection locked="0"/>
    </xf>
    <xf numFmtId="4" fontId="12" fillId="2" borderId="0" xfId="1" applyNumberFormat="1" applyFont="1" applyFill="1" applyProtection="1">
      <protection locked="0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0" fontId="16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horizontal="right"/>
    </xf>
    <xf numFmtId="0" fontId="16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3" fontId="16" fillId="2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justify"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0" fontId="14" fillId="2" borderId="1" xfId="1" applyFont="1" applyFill="1" applyBorder="1" applyAlignment="1" applyProtection="1">
      <alignment horizontal="left" wrapText="1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3" fontId="16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3" fontId="11" fillId="2" borderId="1" xfId="1" applyNumberFormat="1" applyFont="1" applyFill="1" applyBorder="1" applyAlignment="1" applyProtection="1">
      <alignment vertical="top" wrapText="1"/>
    </xf>
    <xf numFmtId="0" fontId="11" fillId="2" borderId="1" xfId="1" applyFont="1" applyFill="1" applyBorder="1" applyAlignment="1" applyProtection="1">
      <alignment horizontal="justify" wrapText="1"/>
    </xf>
    <xf numFmtId="3" fontId="11" fillId="2" borderId="1" xfId="1" applyNumberFormat="1" applyFont="1" applyFill="1" applyBorder="1" applyAlignment="1" applyProtection="1">
      <alignment vertical="top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Protection="1"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3" fontId="18" fillId="2" borderId="0" xfId="1" applyNumberFormat="1" applyFont="1" applyFill="1" applyProtection="1">
      <protection locked="0"/>
    </xf>
    <xf numFmtId="0" fontId="14" fillId="2" borderId="0" xfId="1" applyFont="1" applyFill="1" applyAlignment="1">
      <alignment horizontal="left"/>
    </xf>
    <xf numFmtId="3" fontId="18" fillId="3" borderId="0" xfId="1" applyNumberFormat="1" applyFont="1" applyFill="1" applyProtection="1">
      <protection locked="0"/>
    </xf>
    <xf numFmtId="49" fontId="14" fillId="2" borderId="0" xfId="3" applyNumberFormat="1" applyFont="1" applyFill="1" applyProtection="1">
      <protection locked="0"/>
    </xf>
    <xf numFmtId="0" fontId="9" fillId="0" borderId="0" xfId="4" applyFont="1" applyFill="1" applyAlignment="1"/>
    <xf numFmtId="0" fontId="9" fillId="2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16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8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3" fontId="19" fillId="3" borderId="1" xfId="1" applyNumberFormat="1" applyFont="1" applyFill="1" applyBorder="1" applyAlignment="1" applyProtection="1">
      <alignment horizontal="right" vertical="top"/>
    </xf>
    <xf numFmtId="3" fontId="19" fillId="3" borderId="1" xfId="1" applyNumberFormat="1" applyFont="1" applyFill="1" applyBorder="1" applyAlignment="1" applyProtection="1">
      <alignment vertical="top"/>
    </xf>
    <xf numFmtId="3" fontId="19" fillId="3" borderId="1" xfId="1" applyNumberFormat="1" applyFont="1" applyFill="1" applyBorder="1" applyProtection="1">
      <protection locked="0"/>
    </xf>
    <xf numFmtId="0" fontId="23" fillId="3" borderId="1" xfId="1" applyNumberFormat="1" applyFont="1" applyFill="1" applyBorder="1" applyAlignment="1" applyProtection="1">
      <alignment horizontal="right" vertical="top"/>
    </xf>
    <xf numFmtId="3" fontId="23" fillId="3" borderId="1" xfId="1" applyNumberFormat="1" applyFont="1" applyFill="1" applyBorder="1" applyAlignment="1" applyProtection="1">
      <alignment horizontal="right" vertical="top"/>
    </xf>
    <xf numFmtId="3" fontId="23" fillId="3" borderId="1" xfId="1" applyNumberFormat="1" applyFont="1" applyFill="1" applyBorder="1" applyAlignment="1" applyProtection="1">
      <alignment vertical="top"/>
    </xf>
    <xf numFmtId="3" fontId="23" fillId="3" borderId="1" xfId="1" applyNumberFormat="1" applyFont="1" applyFill="1" applyBorder="1" applyAlignment="1" applyProtection="1">
      <alignment horizontal="right" vertical="top"/>
      <protection locked="0"/>
    </xf>
    <xf numFmtId="3" fontId="23" fillId="3" borderId="1" xfId="1" applyNumberFormat="1" applyFont="1" applyFill="1" applyBorder="1" applyAlignment="1" applyProtection="1">
      <alignment vertical="top"/>
      <protection locked="0"/>
    </xf>
    <xf numFmtId="3" fontId="23" fillId="3" borderId="1" xfId="1" applyNumberFormat="1" applyFont="1" applyFill="1" applyBorder="1" applyProtection="1">
      <protection locked="0"/>
    </xf>
    <xf numFmtId="0" fontId="23" fillId="3" borderId="1" xfId="1" applyFont="1" applyFill="1" applyBorder="1" applyProtection="1">
      <protection locked="0"/>
    </xf>
    <xf numFmtId="3" fontId="24" fillId="3" borderId="1" xfId="1" applyNumberFormat="1" applyFont="1" applyFill="1" applyBorder="1" applyProtection="1">
      <protection locked="0"/>
    </xf>
    <xf numFmtId="3" fontId="19" fillId="3" borderId="1" xfId="1" applyNumberFormat="1" applyFont="1" applyFill="1" applyBorder="1" applyProtection="1"/>
    <xf numFmtId="3" fontId="19" fillId="3" borderId="1" xfId="1" applyNumberFormat="1" applyFont="1" applyFill="1" applyBorder="1" applyAlignment="1" applyProtection="1">
      <alignment horizontal="right"/>
      <protection locked="0"/>
    </xf>
    <xf numFmtId="0" fontId="19" fillId="3" borderId="1" xfId="1" applyFont="1" applyFill="1" applyBorder="1" applyProtection="1">
      <protection locked="0"/>
    </xf>
    <xf numFmtId="3" fontId="26" fillId="3" borderId="0" xfId="1" applyNumberFormat="1" applyFont="1" applyFill="1" applyProtection="1">
      <protection locked="0"/>
    </xf>
    <xf numFmtId="0" fontId="28" fillId="3" borderId="0" xfId="6" applyFont="1" applyFill="1" applyProtection="1">
      <protection locked="0"/>
    </xf>
    <xf numFmtId="14" fontId="28" fillId="3" borderId="0" xfId="6" applyNumberFormat="1" applyFont="1" applyFill="1" applyProtection="1">
      <protection locked="0"/>
    </xf>
    <xf numFmtId="0" fontId="8" fillId="3" borderId="0" xfId="6" applyFont="1" applyFill="1" applyProtection="1">
      <protection locked="0"/>
    </xf>
    <xf numFmtId="0" fontId="20" fillId="3" borderId="0" xfId="1" applyFont="1" applyFill="1" applyAlignment="1" applyProtection="1">
      <alignment horizontal="right" wrapText="1"/>
      <protection locked="0"/>
    </xf>
    <xf numFmtId="0" fontId="20" fillId="3" borderId="0" xfId="1" applyFont="1" applyFill="1" applyAlignment="1">
      <alignment horizontal="right" wrapText="1"/>
    </xf>
    <xf numFmtId="0" fontId="20" fillId="3" borderId="0" xfId="1" applyFont="1" applyFill="1" applyAlignment="1" applyProtection="1">
      <alignment horizontal="right" wrapText="1"/>
    </xf>
    <xf numFmtId="0" fontId="4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6" fillId="3" borderId="0" xfId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/>
      <protection locked="0"/>
    </xf>
    <xf numFmtId="0" fontId="21" fillId="3" borderId="0" xfId="1" applyFont="1" applyFill="1" applyAlignment="1" applyProtection="1">
      <alignment horizontal="center"/>
      <protection locked="0"/>
    </xf>
    <xf numFmtId="0" fontId="14" fillId="3" borderId="0" xfId="1" applyFont="1" applyFill="1" applyAlignment="1" applyProtection="1">
      <alignment horizontal="center"/>
      <protection locked="0"/>
    </xf>
    <xf numFmtId="0" fontId="8" fillId="3" borderId="0" xfId="1" applyFont="1" applyFill="1" applyAlignment="1" applyProtection="1">
      <alignment horizontal="right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center"/>
      <protection locked="0"/>
    </xf>
    <xf numFmtId="0" fontId="19" fillId="3" borderId="3" xfId="1" applyFont="1" applyFill="1" applyBorder="1" applyAlignment="1" applyProtection="1">
      <alignment vertical="top" wrapText="1"/>
    </xf>
    <xf numFmtId="0" fontId="19" fillId="3" borderId="4" xfId="1" applyFont="1" applyFill="1" applyBorder="1" applyAlignment="1" applyProtection="1">
      <alignment horizontal="center" vertical="top" wrapText="1"/>
      <protection locked="0"/>
    </xf>
    <xf numFmtId="3" fontId="14" fillId="3" borderId="0" xfId="2" applyNumberFormat="1" applyFont="1" applyFill="1" applyProtection="1">
      <protection locked="0"/>
    </xf>
    <xf numFmtId="0" fontId="22" fillId="3" borderId="0" xfId="2" applyFont="1" applyFill="1" applyAlignment="1" applyProtection="1">
      <alignment wrapText="1" shrinkToFit="1"/>
      <protection locked="0"/>
    </xf>
    <xf numFmtId="0" fontId="14" fillId="3" borderId="0" xfId="2" applyFont="1" applyFill="1" applyProtection="1">
      <protection locked="0"/>
    </xf>
    <xf numFmtId="49" fontId="19" fillId="3" borderId="4" xfId="1" applyNumberFormat="1" applyFont="1" applyFill="1" applyBorder="1" applyAlignment="1" applyProtection="1">
      <alignment horizontal="center" vertical="top" wrapText="1"/>
      <protection locked="0"/>
    </xf>
    <xf numFmtId="3" fontId="2" fillId="3" borderId="0" xfId="1" applyNumberFormat="1" applyFont="1" applyFill="1" applyProtection="1">
      <protection locked="0"/>
    </xf>
    <xf numFmtId="0" fontId="23" fillId="3" borderId="3" xfId="1" applyFont="1" applyFill="1" applyBorder="1" applyAlignment="1" applyProtection="1">
      <alignment vertical="top" wrapText="1"/>
    </xf>
    <xf numFmtId="0" fontId="23" fillId="3" borderId="4" xfId="1" applyFont="1" applyFill="1" applyBorder="1" applyAlignment="1" applyProtection="1">
      <alignment horizontal="center" vertical="top" wrapText="1"/>
      <protection locked="0"/>
    </xf>
    <xf numFmtId="0" fontId="15" fillId="3" borderId="0" xfId="2" applyFont="1" applyFill="1" applyProtection="1">
      <protection locked="0"/>
    </xf>
    <xf numFmtId="0" fontId="12" fillId="3" borderId="0" xfId="1" applyFont="1" applyFill="1" applyProtection="1">
      <protection locked="0"/>
    </xf>
    <xf numFmtId="3" fontId="19" fillId="3" borderId="1" xfId="1" applyNumberFormat="1" applyFont="1" applyFill="1" applyBorder="1" applyAlignment="1" applyProtection="1"/>
    <xf numFmtId="4" fontId="14" fillId="3" borderId="0" xfId="2" applyNumberFormat="1" applyFont="1" applyFill="1" applyProtection="1">
      <protection locked="0"/>
    </xf>
    <xf numFmtId="4" fontId="15" fillId="3" borderId="0" xfId="2" applyNumberFormat="1" applyFont="1" applyFill="1" applyProtection="1">
      <protection locked="0"/>
    </xf>
    <xf numFmtId="49" fontId="23" fillId="3" borderId="4" xfId="1" applyNumberFormat="1" applyFont="1" applyFill="1" applyBorder="1" applyAlignment="1" applyProtection="1">
      <alignment horizontal="center" vertical="top" wrapText="1"/>
      <protection locked="0"/>
    </xf>
    <xf numFmtId="49" fontId="19" fillId="3" borderId="5" xfId="1" applyNumberFormat="1" applyFont="1" applyFill="1" applyBorder="1" applyAlignment="1" applyProtection="1">
      <alignment horizontal="center" vertical="top" wrapText="1"/>
      <protection locked="0"/>
    </xf>
    <xf numFmtId="0" fontId="24" fillId="3" borderId="3" xfId="1" applyFont="1" applyFill="1" applyBorder="1" applyAlignment="1" applyProtection="1">
      <alignment vertical="top" wrapText="1"/>
    </xf>
    <xf numFmtId="49" fontId="23" fillId="3" borderId="5" xfId="1" applyNumberFormat="1" applyFont="1" applyFill="1" applyBorder="1" applyAlignment="1" applyProtection="1">
      <alignment horizontal="center" vertical="top" wrapText="1"/>
      <protection locked="0"/>
    </xf>
    <xf numFmtId="0" fontId="19" fillId="3" borderId="1" xfId="1" applyFont="1" applyFill="1" applyBorder="1" applyAlignment="1" applyProtection="1">
      <alignment vertical="top" wrapText="1"/>
    </xf>
    <xf numFmtId="49" fontId="19" fillId="3" borderId="1" xfId="1" applyNumberFormat="1" applyFont="1" applyFill="1" applyBorder="1" applyAlignment="1" applyProtection="1">
      <alignment horizontal="center"/>
      <protection locked="0"/>
    </xf>
    <xf numFmtId="0" fontId="24" fillId="3" borderId="1" xfId="1" applyFont="1" applyFill="1" applyBorder="1" applyAlignment="1" applyProtection="1">
      <alignment vertical="top" wrapText="1"/>
    </xf>
    <xf numFmtId="0" fontId="14" fillId="3" borderId="0" xfId="1" applyFont="1" applyFill="1" applyAlignment="1" applyProtection="1">
      <alignment horizontal="left" wrapText="1"/>
      <protection locked="0"/>
    </xf>
    <xf numFmtId="0" fontId="14" fillId="3" borderId="0" xfId="1" applyFont="1" applyFill="1" applyAlignment="1" applyProtection="1">
      <alignment horizontal="left" wrapText="1"/>
      <protection locked="0"/>
    </xf>
    <xf numFmtId="0" fontId="24" fillId="3" borderId="0" xfId="6" applyFont="1" applyFill="1" applyAlignment="1" applyProtection="1">
      <protection locked="0"/>
    </xf>
    <xf numFmtId="0" fontId="27" fillId="3" borderId="0" xfId="6" applyFont="1" applyFill="1" applyProtection="1">
      <protection locked="0"/>
    </xf>
    <xf numFmtId="0" fontId="29" fillId="3" borderId="0" xfId="1" applyFont="1" applyFill="1" applyProtection="1">
      <protection locked="0"/>
    </xf>
    <xf numFmtId="3" fontId="29" fillId="3" borderId="0" xfId="1" applyNumberFormat="1" applyFont="1" applyFill="1" applyProtection="1">
      <protection locked="0"/>
    </xf>
    <xf numFmtId="0" fontId="16" fillId="3" borderId="0" xfId="6" applyFont="1" applyFill="1" applyAlignment="1" applyProtection="1">
      <alignment wrapText="1"/>
      <protection locked="0"/>
    </xf>
    <xf numFmtId="0" fontId="9" fillId="3" borderId="0" xfId="6" applyFont="1" applyFill="1" applyProtection="1">
      <protection locked="0"/>
    </xf>
    <xf numFmtId="0" fontId="8" fillId="3" borderId="0" xfId="6" applyFont="1" applyFill="1" applyAlignment="1" applyProtection="1">
      <alignment wrapText="1"/>
      <protection locked="0"/>
    </xf>
    <xf numFmtId="0" fontId="8" fillId="3" borderId="0" xfId="6" applyFont="1" applyFill="1" applyAlignment="1" applyProtection="1">
      <alignment horizontal="left" wrapText="1"/>
      <protection locked="0"/>
    </xf>
    <xf numFmtId="49" fontId="14" fillId="3" borderId="0" xfId="3" applyNumberFormat="1" applyFont="1" applyFill="1" applyProtection="1">
      <protection locked="0"/>
    </xf>
    <xf numFmtId="0" fontId="18" fillId="3" borderId="0" xfId="1" applyFont="1" applyFill="1" applyProtection="1">
      <protection locked="0"/>
    </xf>
    <xf numFmtId="0" fontId="16" fillId="3" borderId="0" xfId="2" applyFont="1" applyFill="1" applyProtection="1">
      <protection locked="0"/>
    </xf>
    <xf numFmtId="3" fontId="36" fillId="3" borderId="1" xfId="5" applyNumberFormat="1" applyFont="1" applyFill="1" applyBorder="1" applyAlignment="1">
      <alignment horizontal="right" wrapText="1"/>
    </xf>
    <xf numFmtId="0" fontId="37" fillId="3" borderId="0" xfId="1" applyFont="1" applyFill="1" applyProtection="1">
      <protection locked="0"/>
    </xf>
    <xf numFmtId="4" fontId="38" fillId="3" borderId="6" xfId="5" applyNumberFormat="1" applyFont="1" applyFill="1" applyBorder="1" applyAlignment="1">
      <alignment horizontal="right" vertical="top" wrapText="1"/>
    </xf>
    <xf numFmtId="0" fontId="38" fillId="3" borderId="6" xfId="5" applyNumberFormat="1" applyFont="1" applyFill="1" applyBorder="1" applyAlignment="1">
      <alignment horizontal="right" vertical="top" wrapText="1"/>
    </xf>
  </cellXfs>
  <cellStyles count="84">
    <cellStyle name="Euro" xfId="7"/>
    <cellStyle name="S0" xfId="8"/>
    <cellStyle name="S1" xfId="9"/>
    <cellStyle name="S19" xfId="10"/>
    <cellStyle name="S2" xfId="11"/>
    <cellStyle name="S3" xfId="12"/>
    <cellStyle name="S8" xfId="13"/>
    <cellStyle name="Гиперссылка 2" xfId="14"/>
    <cellStyle name="Обычный" xfId="0" builtinId="0"/>
    <cellStyle name="Обычный 2" xfId="6"/>
    <cellStyle name="Обычный 2 2" xfId="15"/>
    <cellStyle name="Обычный 2 3" xfId="16"/>
    <cellStyle name="Обычный 2 4" xfId="17"/>
    <cellStyle name="Обычный 3" xfId="4"/>
    <cellStyle name="Обычный 3 2" xfId="18"/>
    <cellStyle name="Обычный 3 2 2" xfId="19"/>
    <cellStyle name="Обычный 3 2 2 2" xfId="20"/>
    <cellStyle name="Обычный 3 2 3" xfId="21"/>
    <cellStyle name="Обычный 4" xfId="22"/>
    <cellStyle name="Обычный 5" xfId="23"/>
    <cellStyle name="Обычный 5 2" xfId="24"/>
    <cellStyle name="Обычный 5 2 2" xfId="25"/>
    <cellStyle name="Обычный 5 3" xfId="26"/>
    <cellStyle name="Обычный 6" xfId="27"/>
    <cellStyle name="Обычный 6 2" xfId="28"/>
    <cellStyle name="Обычный 7" xfId="29"/>
    <cellStyle name="Обычный 7 2" xfId="30"/>
    <cellStyle name="Обычный 8" xfId="31"/>
    <cellStyle name="Обычный 9" xfId="32"/>
    <cellStyle name="Обычный_I0000609Айнаш" xfId="1"/>
    <cellStyle name="Обычный_I0000709" xfId="2"/>
    <cellStyle name="Обычный_Приложения к Правилам по ИК_рус" xfId="3"/>
    <cellStyle name="Обычный_ф2" xfId="5"/>
    <cellStyle name="Процентный 2" xfId="33"/>
    <cellStyle name="Процентный 3" xfId="34"/>
    <cellStyle name="Стиль 1" xfId="35"/>
    <cellStyle name="Финансовый 10" xfId="36"/>
    <cellStyle name="Финансовый 10 2" xfId="37"/>
    <cellStyle name="Финансовый 11" xfId="38"/>
    <cellStyle name="Финансовый 2" xfId="39"/>
    <cellStyle name="Финансовый 2 2" xfId="40"/>
    <cellStyle name="Финансовый 2 3" xfId="41"/>
    <cellStyle name="Финансовый 2 4" xfId="42"/>
    <cellStyle name="Финансовый 2 5" xfId="43"/>
    <cellStyle name="Финансовый 2 6" xfId="44"/>
    <cellStyle name="Финансовый 2 7" xfId="45"/>
    <cellStyle name="Финансовый 2 7 2" xfId="46"/>
    <cellStyle name="Финансовый 2 8" xfId="47"/>
    <cellStyle name="Финансовый 3" xfId="48"/>
    <cellStyle name="Финансовый 3 2" xfId="49"/>
    <cellStyle name="Финансовый 3 2 2" xfId="50"/>
    <cellStyle name="Финансовый 3 2 3" xfId="51"/>
    <cellStyle name="Финансовый 3 2 3 2" xfId="52"/>
    <cellStyle name="Финансовый 3 2 3 2 2" xfId="53"/>
    <cellStyle name="Финансовый 3 2 3 3" xfId="54"/>
    <cellStyle name="Финансовый 3 2 4" xfId="55"/>
    <cellStyle name="Финансовый 3 2 4 2" xfId="56"/>
    <cellStyle name="Финансовый 3 2 5" xfId="57"/>
    <cellStyle name="Финансовый 3 3" xfId="58"/>
    <cellStyle name="Финансовый 3 3 2" xfId="59"/>
    <cellStyle name="Финансовый 3 4" xfId="60"/>
    <cellStyle name="Финансовый 4" xfId="61"/>
    <cellStyle name="Финансовый 4 2" xfId="62"/>
    <cellStyle name="Финансовый 4 2 2" xfId="63"/>
    <cellStyle name="Финансовый 4 3" xfId="64"/>
    <cellStyle name="Финансовый 5" xfId="65"/>
    <cellStyle name="Финансовый 5 2" xfId="66"/>
    <cellStyle name="Финансовый 5 2 2" xfId="67"/>
    <cellStyle name="Финансовый 5 3" xfId="68"/>
    <cellStyle name="Финансовый 6" xfId="69"/>
    <cellStyle name="Финансовый 7" xfId="70"/>
    <cellStyle name="Финансовый 7 2" xfId="71"/>
    <cellStyle name="Финансовый 7 2 2" xfId="72"/>
    <cellStyle name="Финансовый 7 3" xfId="73"/>
    <cellStyle name="Финансовый 8" xfId="74"/>
    <cellStyle name="Финансовый 8 2" xfId="75"/>
    <cellStyle name="Финансовый 8 2 2" xfId="76"/>
    <cellStyle name="Финансовый 8 2 2 2" xfId="77"/>
    <cellStyle name="Финансовый 8 2 3" xfId="78"/>
    <cellStyle name="Финансовый 8 3" xfId="79"/>
    <cellStyle name="Финансовый 8 3 2" xfId="80"/>
    <cellStyle name="Финансовый 8 4" xfId="81"/>
    <cellStyle name="Финансовый 9" xfId="82"/>
    <cellStyle name="Финансовый 9 2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8;&#1040;&#1057;_K1_01.07.2018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Пруд УИП БД (2)"/>
      <sheetName val="оборотка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9"/>
  <sheetViews>
    <sheetView tabSelected="1" view="pageBreakPreview" topLeftCell="A55" zoomScale="85" zoomScaleSheetLayoutView="85" workbookViewId="0">
      <selection activeCell="F66" sqref="F66"/>
    </sheetView>
  </sheetViews>
  <sheetFormatPr defaultRowHeight="12.75"/>
  <cols>
    <col min="1" max="1" width="77" style="1" customWidth="1"/>
    <col min="2" max="2" width="12.140625" style="1" customWidth="1"/>
    <col min="3" max="3" width="15.85546875" style="67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>
      <c r="C1" s="2" t="s">
        <v>0</v>
      </c>
      <c r="D1" s="3"/>
    </row>
    <row r="2" spans="1:7" ht="21" customHeight="1">
      <c r="C2" s="4"/>
      <c r="D2" s="5" t="s">
        <v>1</v>
      </c>
    </row>
    <row r="3" spans="1:7" s="7" customFormat="1" ht="14.25">
      <c r="A3" s="6" t="s">
        <v>2</v>
      </c>
      <c r="B3" s="6"/>
      <c r="C3" s="6"/>
      <c r="D3" s="6"/>
    </row>
    <row r="4" spans="1:7" s="7" customFormat="1" ht="14.25">
      <c r="A4" s="8" t="s">
        <v>3</v>
      </c>
      <c r="B4" s="8"/>
      <c r="C4" s="8"/>
      <c r="D4" s="8"/>
    </row>
    <row r="5" spans="1:7" s="7" customFormat="1" ht="15">
      <c r="A5" s="9" t="s">
        <v>4</v>
      </c>
      <c r="B5" s="9"/>
      <c r="C5" s="9"/>
      <c r="D5" s="9"/>
    </row>
    <row r="6" spans="1:7" s="7" customFormat="1" ht="15">
      <c r="A6" s="9" t="s">
        <v>5</v>
      </c>
      <c r="B6" s="9"/>
      <c r="C6" s="9"/>
      <c r="D6" s="9"/>
    </row>
    <row r="7" spans="1:7" s="13" customFormat="1">
      <c r="A7" s="10"/>
      <c r="B7" s="10"/>
      <c r="C7" s="11"/>
      <c r="D7" s="12" t="s">
        <v>6</v>
      </c>
    </row>
    <row r="8" spans="1:7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7">
      <c r="A9" s="16">
        <v>1</v>
      </c>
      <c r="B9" s="16">
        <v>2</v>
      </c>
      <c r="C9" s="17">
        <v>3</v>
      </c>
      <c r="D9" s="16">
        <v>4</v>
      </c>
    </row>
    <row r="10" spans="1:7">
      <c r="A10" s="18" t="s">
        <v>11</v>
      </c>
      <c r="B10" s="19"/>
      <c r="C10" s="20"/>
      <c r="D10" s="21"/>
    </row>
    <row r="11" spans="1:7">
      <c r="A11" s="22" t="s">
        <v>12</v>
      </c>
      <c r="B11" s="23">
        <v>1</v>
      </c>
      <c r="C11" s="24">
        <f>C13+C14</f>
        <v>798986</v>
      </c>
      <c r="D11" s="24">
        <v>1579034</v>
      </c>
      <c r="G11" s="25"/>
    </row>
    <row r="12" spans="1:7" s="29" customFormat="1">
      <c r="A12" s="26" t="s">
        <v>13</v>
      </c>
      <c r="B12" s="27"/>
      <c r="C12" s="28"/>
      <c r="D12" s="28"/>
      <c r="G12" s="30"/>
    </row>
    <row r="13" spans="1:7" s="29" customFormat="1">
      <c r="A13" s="31" t="s">
        <v>14</v>
      </c>
      <c r="B13" s="32" t="s">
        <v>15</v>
      </c>
      <c r="C13" s="28"/>
      <c r="D13" s="28">
        <v>210</v>
      </c>
      <c r="G13" s="30"/>
    </row>
    <row r="14" spans="1:7" s="29" customFormat="1" ht="25.5">
      <c r="A14" s="26" t="s">
        <v>16</v>
      </c>
      <c r="B14" s="32" t="s">
        <v>17</v>
      </c>
      <c r="C14" s="28">
        <v>798986</v>
      </c>
      <c r="D14" s="28">
        <v>1578824</v>
      </c>
      <c r="G14" s="30"/>
    </row>
    <row r="15" spans="1:7">
      <c r="A15" s="33" t="s">
        <v>18</v>
      </c>
      <c r="B15" s="23">
        <v>2</v>
      </c>
      <c r="C15" s="24"/>
      <c r="D15" s="24"/>
      <c r="G15" s="25"/>
    </row>
    <row r="16" spans="1:7">
      <c r="A16" s="33" t="s">
        <v>19</v>
      </c>
      <c r="B16" s="23">
        <v>3</v>
      </c>
      <c r="C16" s="24">
        <v>56811</v>
      </c>
      <c r="D16" s="24">
        <v>54533</v>
      </c>
      <c r="F16" s="34"/>
    </row>
    <row r="17" spans="1:8" s="29" customFormat="1">
      <c r="A17" s="35" t="s">
        <v>20</v>
      </c>
      <c r="B17" s="27"/>
      <c r="C17" s="28"/>
      <c r="D17" s="28"/>
      <c r="G17" s="30"/>
    </row>
    <row r="18" spans="1:8" s="29" customFormat="1">
      <c r="A18" s="35" t="s">
        <v>21</v>
      </c>
      <c r="B18" s="32" t="s">
        <v>22</v>
      </c>
      <c r="C18" s="28">
        <v>563</v>
      </c>
      <c r="D18" s="28">
        <v>4533</v>
      </c>
      <c r="G18" s="30"/>
    </row>
    <row r="19" spans="1:8">
      <c r="A19" s="33" t="s">
        <v>23</v>
      </c>
      <c r="B19" s="23">
        <v>4</v>
      </c>
      <c r="C19" s="24">
        <v>768176</v>
      </c>
      <c r="D19" s="24">
        <v>1210613</v>
      </c>
      <c r="F19" s="34"/>
      <c r="H19" s="34"/>
    </row>
    <row r="20" spans="1:8" s="29" customFormat="1">
      <c r="A20" s="35" t="s">
        <v>20</v>
      </c>
      <c r="B20" s="32"/>
      <c r="C20" s="28"/>
      <c r="D20" s="28"/>
      <c r="G20" s="30"/>
    </row>
    <row r="21" spans="1:8" s="29" customFormat="1">
      <c r="A21" s="35" t="s">
        <v>21</v>
      </c>
      <c r="B21" s="32" t="s">
        <v>24</v>
      </c>
      <c r="C21" s="28">
        <v>176</v>
      </c>
      <c r="D21" s="28">
        <v>613</v>
      </c>
      <c r="G21" s="30"/>
    </row>
    <row r="22" spans="1:8" ht="25.5">
      <c r="A22" s="33" t="s">
        <v>25</v>
      </c>
      <c r="B22" s="23">
        <v>5</v>
      </c>
      <c r="C22" s="24">
        <v>2143151</v>
      </c>
      <c r="D22" s="24">
        <v>2884863</v>
      </c>
      <c r="F22" s="34"/>
      <c r="G22" s="25"/>
    </row>
    <row r="23" spans="1:8">
      <c r="A23" s="35" t="s">
        <v>20</v>
      </c>
      <c r="B23" s="23"/>
      <c r="C23" s="24"/>
      <c r="D23" s="24"/>
      <c r="F23" s="34"/>
      <c r="G23" s="25"/>
    </row>
    <row r="24" spans="1:8" s="29" customFormat="1">
      <c r="A24" s="35" t="s">
        <v>21</v>
      </c>
      <c r="B24" s="32" t="s">
        <v>26</v>
      </c>
      <c r="C24" s="28">
        <v>11820</v>
      </c>
      <c r="D24" s="28">
        <v>7875</v>
      </c>
      <c r="F24" s="36"/>
      <c r="G24" s="30"/>
    </row>
    <row r="25" spans="1:8">
      <c r="A25" s="33" t="s">
        <v>27</v>
      </c>
      <c r="B25" s="23">
        <v>6</v>
      </c>
      <c r="C25" s="24">
        <v>4911038</v>
      </c>
      <c r="D25" s="24">
        <v>8438987</v>
      </c>
      <c r="F25" s="34"/>
    </row>
    <row r="26" spans="1:8" s="29" customFormat="1">
      <c r="A26" s="35" t="s">
        <v>20</v>
      </c>
      <c r="B26" s="32"/>
      <c r="C26" s="28"/>
      <c r="D26" s="28"/>
      <c r="F26" s="36"/>
      <c r="G26" s="30"/>
    </row>
    <row r="27" spans="1:8" s="29" customFormat="1">
      <c r="A27" s="35" t="s">
        <v>21</v>
      </c>
      <c r="B27" s="32" t="s">
        <v>28</v>
      </c>
      <c r="C27" s="28">
        <v>20135</v>
      </c>
      <c r="D27" s="28">
        <v>62184</v>
      </c>
      <c r="F27" s="36"/>
      <c r="G27" s="30"/>
    </row>
    <row r="28" spans="1:8">
      <c r="A28" s="33" t="s">
        <v>29</v>
      </c>
      <c r="B28" s="37" t="s">
        <v>30</v>
      </c>
      <c r="C28" s="24"/>
      <c r="D28" s="24"/>
    </row>
    <row r="29" spans="1:8" s="29" customFormat="1">
      <c r="A29" s="35" t="s">
        <v>20</v>
      </c>
      <c r="B29" s="32"/>
      <c r="C29" s="28"/>
      <c r="D29" s="28"/>
      <c r="F29" s="36"/>
      <c r="G29" s="30"/>
    </row>
    <row r="30" spans="1:8" s="29" customFormat="1">
      <c r="A30" s="35" t="s">
        <v>21</v>
      </c>
      <c r="B30" s="32" t="s">
        <v>31</v>
      </c>
      <c r="C30" s="28"/>
      <c r="D30" s="28"/>
      <c r="F30" s="36"/>
      <c r="G30" s="30"/>
    </row>
    <row r="31" spans="1:8">
      <c r="A31" s="33" t="s">
        <v>32</v>
      </c>
      <c r="B31" s="23">
        <v>8</v>
      </c>
      <c r="C31" s="24"/>
      <c r="D31" s="24"/>
      <c r="F31" s="34"/>
      <c r="H31" s="38"/>
    </row>
    <row r="32" spans="1:8">
      <c r="A32" s="33" t="s">
        <v>33</v>
      </c>
      <c r="B32" s="23">
        <v>9</v>
      </c>
      <c r="C32" s="24">
        <v>0</v>
      </c>
      <c r="D32" s="24">
        <v>0</v>
      </c>
      <c r="H32" s="38"/>
    </row>
    <row r="33" spans="1:8">
      <c r="A33" s="33" t="s">
        <v>34</v>
      </c>
      <c r="B33" s="23">
        <v>10</v>
      </c>
      <c r="C33" s="24">
        <v>769</v>
      </c>
      <c r="D33" s="24">
        <v>530</v>
      </c>
      <c r="H33" s="38"/>
    </row>
    <row r="34" spans="1:8">
      <c r="A34" s="33" t="s">
        <v>35</v>
      </c>
      <c r="B34" s="23">
        <v>11</v>
      </c>
      <c r="C34" s="24">
        <v>2000</v>
      </c>
      <c r="D34" s="24">
        <v>4000</v>
      </c>
      <c r="H34" s="38"/>
    </row>
    <row r="35" spans="1:8">
      <c r="A35" s="39" t="s">
        <v>36</v>
      </c>
      <c r="B35" s="23">
        <v>12</v>
      </c>
      <c r="C35" s="24">
        <v>13453</v>
      </c>
      <c r="D35" s="24">
        <v>6063</v>
      </c>
      <c r="H35" s="38"/>
    </row>
    <row r="36" spans="1:8">
      <c r="A36" s="33" t="s">
        <v>37</v>
      </c>
      <c r="B36" s="23">
        <v>13</v>
      </c>
      <c r="C36" s="24">
        <v>0</v>
      </c>
      <c r="D36" s="24">
        <v>0</v>
      </c>
      <c r="H36" s="38"/>
    </row>
    <row r="37" spans="1:8">
      <c r="A37" s="33" t="s">
        <v>38</v>
      </c>
      <c r="B37" s="23">
        <v>14</v>
      </c>
      <c r="C37" s="24">
        <v>4718175</v>
      </c>
      <c r="D37" s="24">
        <v>337633</v>
      </c>
      <c r="H37" s="38"/>
    </row>
    <row r="38" spans="1:8">
      <c r="A38" s="33" t="s">
        <v>39</v>
      </c>
      <c r="B38" s="23">
        <v>15</v>
      </c>
      <c r="C38" s="24">
        <f>SUM(C40,C43:C50)</f>
        <v>11277</v>
      </c>
      <c r="D38" s="24">
        <v>8212</v>
      </c>
      <c r="E38" s="40"/>
      <c r="F38" s="40"/>
      <c r="H38" s="38"/>
    </row>
    <row r="39" spans="1:8" s="29" customFormat="1">
      <c r="A39" s="41" t="s">
        <v>20</v>
      </c>
      <c r="B39" s="27"/>
      <c r="C39" s="28"/>
      <c r="D39" s="28"/>
    </row>
    <row r="40" spans="1:8" s="29" customFormat="1">
      <c r="A40" s="41" t="s">
        <v>40</v>
      </c>
      <c r="B40" s="32" t="s">
        <v>41</v>
      </c>
      <c r="C40" s="28"/>
      <c r="D40" s="28"/>
    </row>
    <row r="41" spans="1:8" s="29" customFormat="1">
      <c r="A41" s="41" t="s">
        <v>42</v>
      </c>
      <c r="B41" s="32" t="s">
        <v>43</v>
      </c>
      <c r="C41" s="28"/>
      <c r="D41" s="28"/>
    </row>
    <row r="42" spans="1:8" s="29" customFormat="1">
      <c r="A42" s="41" t="s">
        <v>44</v>
      </c>
      <c r="B42" s="32" t="s">
        <v>45</v>
      </c>
      <c r="C42" s="28"/>
      <c r="D42" s="28"/>
    </row>
    <row r="43" spans="1:8" s="29" customFormat="1">
      <c r="A43" s="41" t="s">
        <v>46</v>
      </c>
      <c r="B43" s="32" t="s">
        <v>47</v>
      </c>
      <c r="C43" s="28">
        <v>1165</v>
      </c>
      <c r="D43" s="28">
        <v>595</v>
      </c>
      <c r="F43" s="42"/>
    </row>
    <row r="44" spans="1:8" s="29" customFormat="1">
      <c r="A44" s="41" t="s">
        <v>48</v>
      </c>
      <c r="B44" s="32" t="s">
        <v>49</v>
      </c>
      <c r="C44" s="28"/>
      <c r="D44" s="28"/>
      <c r="F44" s="42"/>
    </row>
    <row r="45" spans="1:8" s="29" customFormat="1">
      <c r="A45" s="41" t="s">
        <v>50</v>
      </c>
      <c r="B45" s="32" t="s">
        <v>51</v>
      </c>
      <c r="C45" s="28">
        <v>9565</v>
      </c>
      <c r="D45" s="28">
        <v>7198</v>
      </c>
      <c r="F45" s="42"/>
    </row>
    <row r="46" spans="1:8" s="29" customFormat="1">
      <c r="A46" s="41" t="s">
        <v>52</v>
      </c>
      <c r="B46" s="32" t="s">
        <v>53</v>
      </c>
      <c r="C46" s="28">
        <v>547</v>
      </c>
      <c r="D46" s="28">
        <v>419</v>
      </c>
      <c r="F46" s="42"/>
    </row>
    <row r="47" spans="1:8" s="29" customFormat="1">
      <c r="A47" s="41" t="s">
        <v>54</v>
      </c>
      <c r="B47" s="32" t="s">
        <v>55</v>
      </c>
      <c r="C47" s="28"/>
      <c r="D47" s="28"/>
      <c r="F47" s="42"/>
    </row>
    <row r="48" spans="1:8" s="29" customFormat="1">
      <c r="A48" s="41" t="s">
        <v>56</v>
      </c>
      <c r="B48" s="32" t="s">
        <v>57</v>
      </c>
      <c r="C48" s="28"/>
      <c r="D48" s="28"/>
      <c r="F48" s="42"/>
    </row>
    <row r="49" spans="1:8" s="29" customFormat="1">
      <c r="A49" s="35" t="s">
        <v>58</v>
      </c>
      <c r="B49" s="32" t="s">
        <v>59</v>
      </c>
      <c r="C49" s="28"/>
      <c r="D49" s="28"/>
      <c r="F49" s="42"/>
    </row>
    <row r="50" spans="1:8" s="29" customFormat="1">
      <c r="A50" s="35" t="s">
        <v>60</v>
      </c>
      <c r="B50" s="32" t="s">
        <v>61</v>
      </c>
      <c r="C50" s="28"/>
      <c r="D50" s="28"/>
      <c r="F50" s="42"/>
    </row>
    <row r="51" spans="1:8">
      <c r="A51" s="33" t="s">
        <v>62</v>
      </c>
      <c r="B51" s="37" t="s">
        <v>63</v>
      </c>
      <c r="C51" s="24"/>
      <c r="D51" s="24"/>
      <c r="F51" s="38"/>
    </row>
    <row r="52" spans="1:8" s="29" customFormat="1">
      <c r="A52" s="35" t="s">
        <v>20</v>
      </c>
      <c r="B52" s="32"/>
      <c r="C52" s="28"/>
      <c r="D52" s="28"/>
      <c r="F52" s="36"/>
    </row>
    <row r="53" spans="1:8" s="29" customFormat="1">
      <c r="A53" s="35" t="s">
        <v>64</v>
      </c>
      <c r="B53" s="32" t="s">
        <v>65</v>
      </c>
      <c r="C53" s="28"/>
      <c r="D53" s="28"/>
      <c r="F53" s="36"/>
      <c r="G53" s="42"/>
    </row>
    <row r="54" spans="1:8" s="29" customFormat="1">
      <c r="A54" s="35" t="s">
        <v>66</v>
      </c>
      <c r="B54" s="32" t="s">
        <v>67</v>
      </c>
      <c r="C54" s="28"/>
      <c r="D54" s="28"/>
      <c r="G54" s="42"/>
    </row>
    <row r="55" spans="1:8" s="29" customFormat="1">
      <c r="A55" s="35" t="s">
        <v>68</v>
      </c>
      <c r="B55" s="32" t="s">
        <v>69</v>
      </c>
      <c r="C55" s="28"/>
      <c r="D55" s="28"/>
    </row>
    <row r="56" spans="1:8" s="29" customFormat="1">
      <c r="A56" s="35" t="s">
        <v>70</v>
      </c>
      <c r="B56" s="32" t="s">
        <v>71</v>
      </c>
      <c r="C56" s="24"/>
      <c r="D56" s="28"/>
      <c r="F56" s="36"/>
    </row>
    <row r="57" spans="1:8">
      <c r="A57" s="33" t="s">
        <v>72</v>
      </c>
      <c r="B57" s="23">
        <v>17</v>
      </c>
      <c r="C57" s="43">
        <v>32358</v>
      </c>
      <c r="D57" s="24">
        <v>24916</v>
      </c>
      <c r="H57" s="38"/>
    </row>
    <row r="58" spans="1:8">
      <c r="A58" s="33" t="s">
        <v>73</v>
      </c>
      <c r="B58" s="23">
        <v>18</v>
      </c>
      <c r="C58" s="43">
        <v>7157</v>
      </c>
      <c r="D58" s="24">
        <v>7157</v>
      </c>
      <c r="H58" s="38"/>
    </row>
    <row r="59" spans="1:8">
      <c r="A59" s="33" t="s">
        <v>74</v>
      </c>
      <c r="B59" s="23">
        <v>19</v>
      </c>
      <c r="C59" s="43">
        <v>117792</v>
      </c>
      <c r="D59" s="24">
        <v>24515</v>
      </c>
      <c r="H59" s="38"/>
    </row>
    <row r="60" spans="1:8">
      <c r="A60" s="33" t="s">
        <v>75</v>
      </c>
      <c r="B60" s="23">
        <v>20</v>
      </c>
      <c r="C60" s="24"/>
      <c r="D60" s="24"/>
      <c r="F60" s="34"/>
      <c r="H60" s="38"/>
    </row>
    <row r="61" spans="1:8">
      <c r="A61" s="44" t="s">
        <v>76</v>
      </c>
      <c r="B61" s="23">
        <v>21</v>
      </c>
      <c r="C61" s="45">
        <f>C11+C15+C16+C19+C22+C25+C28+C31+C32+C33+C34+C35+C36+C37+C38+C51+C57+C58+C59+C60</f>
        <v>13581143</v>
      </c>
      <c r="D61" s="45">
        <f>D11+D15+D16+D19+D22+D25+D28+D31+D32+D33+D34+D35+D36+D37+D38+D51+D57+D58+D59+D60</f>
        <v>14581056</v>
      </c>
      <c r="E61" s="34"/>
    </row>
    <row r="62" spans="1:8">
      <c r="A62" s="46" t="s">
        <v>77</v>
      </c>
      <c r="B62" s="23"/>
      <c r="C62" s="47"/>
      <c r="D62" s="48"/>
    </row>
    <row r="63" spans="1:8">
      <c r="A63" s="33" t="s">
        <v>78</v>
      </c>
      <c r="B63" s="23">
        <v>22</v>
      </c>
      <c r="C63" s="24"/>
      <c r="D63" s="49">
        <v>0</v>
      </c>
    </row>
    <row r="64" spans="1:8">
      <c r="A64" s="50" t="s">
        <v>79</v>
      </c>
      <c r="B64" s="23">
        <v>23</v>
      </c>
      <c r="C64" s="24"/>
      <c r="D64" s="51"/>
    </row>
    <row r="65" spans="1:8">
      <c r="A65" s="52" t="s">
        <v>80</v>
      </c>
      <c r="B65" s="23">
        <v>24</v>
      </c>
      <c r="C65" s="47"/>
      <c r="D65" s="48"/>
    </row>
    <row r="66" spans="1:8">
      <c r="A66" s="22" t="s">
        <v>81</v>
      </c>
      <c r="B66" s="23">
        <v>25</v>
      </c>
      <c r="C66" s="47"/>
      <c r="D66" s="48"/>
    </row>
    <row r="67" spans="1:8">
      <c r="A67" s="22" t="s">
        <v>82</v>
      </c>
      <c r="B67" s="23">
        <v>26</v>
      </c>
      <c r="C67" s="47">
        <v>309594</v>
      </c>
      <c r="D67" s="48"/>
    </row>
    <row r="68" spans="1:8">
      <c r="A68" s="52" t="s">
        <v>83</v>
      </c>
      <c r="B68" s="23">
        <v>27</v>
      </c>
      <c r="C68" s="47"/>
      <c r="D68" s="48"/>
    </row>
    <row r="69" spans="1:8">
      <c r="A69" s="22" t="s">
        <v>84</v>
      </c>
      <c r="B69" s="23">
        <v>28</v>
      </c>
      <c r="C69" s="43">
        <v>1815</v>
      </c>
      <c r="D69" s="24">
        <v>564</v>
      </c>
      <c r="H69" s="38"/>
    </row>
    <row r="70" spans="1:8">
      <c r="A70" s="22" t="s">
        <v>85</v>
      </c>
      <c r="B70" s="23">
        <v>29</v>
      </c>
      <c r="C70" s="43">
        <f>SUM(C72:C83)</f>
        <v>238</v>
      </c>
      <c r="D70" s="43">
        <v>793</v>
      </c>
      <c r="H70" s="38"/>
    </row>
    <row r="71" spans="1:8" s="29" customFormat="1">
      <c r="A71" s="26" t="s">
        <v>20</v>
      </c>
      <c r="B71" s="27"/>
      <c r="C71" s="53"/>
      <c r="D71" s="53"/>
      <c r="H71" s="42"/>
    </row>
    <row r="72" spans="1:8" s="29" customFormat="1">
      <c r="A72" s="26" t="s">
        <v>86</v>
      </c>
      <c r="B72" s="32" t="s">
        <v>87</v>
      </c>
      <c r="C72" s="53"/>
      <c r="D72" s="53"/>
      <c r="F72" s="42"/>
      <c r="H72" s="42"/>
    </row>
    <row r="73" spans="1:8" s="29" customFormat="1">
      <c r="A73" s="26" t="s">
        <v>88</v>
      </c>
      <c r="B73" s="32" t="s">
        <v>89</v>
      </c>
      <c r="C73" s="53"/>
      <c r="D73" s="53"/>
      <c r="F73" s="42"/>
    </row>
    <row r="74" spans="1:8" s="29" customFormat="1">
      <c r="A74" s="26" t="s">
        <v>90</v>
      </c>
      <c r="B74" s="32" t="s">
        <v>91</v>
      </c>
      <c r="C74" s="53"/>
      <c r="D74" s="53"/>
      <c r="F74" s="42"/>
    </row>
    <row r="75" spans="1:8" s="29" customFormat="1">
      <c r="A75" s="26" t="s">
        <v>92</v>
      </c>
      <c r="B75" s="32" t="s">
        <v>93</v>
      </c>
      <c r="C75" s="53"/>
      <c r="D75" s="53"/>
      <c r="F75" s="42"/>
    </row>
    <row r="76" spans="1:8" s="29" customFormat="1">
      <c r="A76" s="26" t="s">
        <v>94</v>
      </c>
      <c r="B76" s="32" t="s">
        <v>95</v>
      </c>
      <c r="C76" s="53"/>
      <c r="D76" s="53"/>
      <c r="F76" s="42"/>
      <c r="G76" s="42"/>
    </row>
    <row r="77" spans="1:8" s="29" customFormat="1">
      <c r="A77" s="26" t="s">
        <v>96</v>
      </c>
      <c r="B77" s="32" t="s">
        <v>97</v>
      </c>
      <c r="C77" s="53"/>
      <c r="D77" s="53"/>
      <c r="F77" s="42"/>
      <c r="G77" s="42"/>
      <c r="H77" s="42"/>
    </row>
    <row r="78" spans="1:8" s="29" customFormat="1">
      <c r="A78" s="26" t="s">
        <v>98</v>
      </c>
      <c r="B78" s="32" t="s">
        <v>99</v>
      </c>
      <c r="C78" s="53">
        <v>88</v>
      </c>
      <c r="D78" s="53">
        <v>39</v>
      </c>
      <c r="F78" s="42"/>
      <c r="G78" s="42"/>
      <c r="H78" s="42"/>
    </row>
    <row r="79" spans="1:8" s="29" customFormat="1">
      <c r="A79" s="26" t="s">
        <v>100</v>
      </c>
      <c r="B79" s="32" t="s">
        <v>101</v>
      </c>
      <c r="C79" s="53">
        <v>119</v>
      </c>
      <c r="D79" s="53">
        <v>87</v>
      </c>
      <c r="F79" s="42"/>
      <c r="G79" s="42"/>
      <c r="H79" s="42"/>
    </row>
    <row r="80" spans="1:8" s="29" customFormat="1">
      <c r="A80" s="26" t="s">
        <v>102</v>
      </c>
      <c r="B80" s="32" t="s">
        <v>103</v>
      </c>
      <c r="C80" s="53"/>
      <c r="D80" s="53"/>
      <c r="F80" s="42"/>
      <c r="G80" s="42"/>
      <c r="H80" s="42"/>
    </row>
    <row r="81" spans="1:8" s="29" customFormat="1">
      <c r="A81" s="26" t="s">
        <v>104</v>
      </c>
      <c r="B81" s="32" t="s">
        <v>105</v>
      </c>
      <c r="C81" s="53"/>
      <c r="D81" s="53">
        <v>639</v>
      </c>
      <c r="F81" s="42"/>
      <c r="G81" s="42"/>
      <c r="H81" s="38"/>
    </row>
    <row r="82" spans="1:8" s="29" customFormat="1">
      <c r="A82" s="26" t="s">
        <v>106</v>
      </c>
      <c r="B82" s="32" t="s">
        <v>107</v>
      </c>
      <c r="C82" s="53">
        <v>31</v>
      </c>
      <c r="D82" s="53">
        <v>28</v>
      </c>
      <c r="F82" s="42"/>
      <c r="G82" s="42"/>
      <c r="H82" s="38"/>
    </row>
    <row r="83" spans="1:8" s="29" customFormat="1">
      <c r="A83" s="26" t="s">
        <v>108</v>
      </c>
      <c r="B83" s="32" t="s">
        <v>109</v>
      </c>
      <c r="C83" s="53"/>
      <c r="D83" s="53"/>
      <c r="G83" s="42"/>
      <c r="H83" s="38"/>
    </row>
    <row r="84" spans="1:8">
      <c r="A84" s="22" t="s">
        <v>110</v>
      </c>
      <c r="B84" s="23">
        <v>30</v>
      </c>
      <c r="C84" s="47"/>
      <c r="D84" s="47"/>
      <c r="F84" s="38"/>
      <c r="G84" s="38"/>
      <c r="H84" s="38"/>
    </row>
    <row r="85" spans="1:8" s="29" customFormat="1">
      <c r="A85" s="26" t="s">
        <v>20</v>
      </c>
      <c r="B85" s="27"/>
      <c r="C85" s="54"/>
      <c r="D85" s="54"/>
      <c r="F85" s="42"/>
      <c r="G85" s="42"/>
      <c r="H85" s="38"/>
    </row>
    <row r="86" spans="1:8" s="29" customFormat="1">
      <c r="A86" s="26" t="s">
        <v>111</v>
      </c>
      <c r="B86" s="32" t="s">
        <v>112</v>
      </c>
      <c r="C86" s="54"/>
      <c r="D86" s="54"/>
      <c r="F86" s="42"/>
      <c r="H86" s="38"/>
    </row>
    <row r="87" spans="1:8" s="29" customFormat="1">
      <c r="A87" s="26" t="s">
        <v>113</v>
      </c>
      <c r="B87" s="32" t="s">
        <v>114</v>
      </c>
      <c r="C87" s="54"/>
      <c r="D87" s="54"/>
      <c r="H87" s="38"/>
    </row>
    <row r="88" spans="1:8" s="29" customFormat="1">
      <c r="A88" s="26" t="s">
        <v>115</v>
      </c>
      <c r="B88" s="32" t="s">
        <v>116</v>
      </c>
      <c r="C88" s="54"/>
      <c r="D88" s="54"/>
      <c r="F88" s="42"/>
      <c r="H88" s="38"/>
    </row>
    <row r="89" spans="1:8" s="29" customFormat="1">
      <c r="A89" s="26" t="s">
        <v>117</v>
      </c>
      <c r="B89" s="32" t="s">
        <v>118</v>
      </c>
      <c r="C89" s="54"/>
      <c r="D89" s="54"/>
      <c r="H89" s="38"/>
    </row>
    <row r="90" spans="1:8">
      <c r="A90" s="33" t="s">
        <v>119</v>
      </c>
      <c r="B90" s="23">
        <v>31</v>
      </c>
      <c r="C90" s="24">
        <v>8561</v>
      </c>
      <c r="D90" s="24">
        <v>8056</v>
      </c>
      <c r="H90" s="38"/>
    </row>
    <row r="91" spans="1:8">
      <c r="A91" s="33" t="s">
        <v>120</v>
      </c>
      <c r="B91" s="23">
        <v>32</v>
      </c>
      <c r="C91" s="24"/>
      <c r="D91" s="24"/>
      <c r="H91" s="38"/>
    </row>
    <row r="92" spans="1:8">
      <c r="A92" s="33" t="s">
        <v>121</v>
      </c>
      <c r="B92" s="23">
        <v>33</v>
      </c>
      <c r="C92" s="24"/>
      <c r="D92" s="24"/>
      <c r="H92" s="38"/>
    </row>
    <row r="93" spans="1:8">
      <c r="A93" s="33" t="s">
        <v>122</v>
      </c>
      <c r="B93" s="23">
        <v>34</v>
      </c>
      <c r="C93" s="24">
        <v>12974</v>
      </c>
      <c r="D93" s="24">
        <v>12134</v>
      </c>
      <c r="H93" s="38"/>
    </row>
    <row r="94" spans="1:8">
      <c r="A94" s="33" t="s">
        <v>123</v>
      </c>
      <c r="B94" s="23">
        <v>35</v>
      </c>
      <c r="C94" s="24"/>
      <c r="D94" s="24"/>
      <c r="E94" s="34"/>
      <c r="H94" s="38"/>
    </row>
    <row r="95" spans="1:8">
      <c r="A95" s="44" t="s">
        <v>124</v>
      </c>
      <c r="B95" s="23">
        <v>36</v>
      </c>
      <c r="C95" s="55">
        <f>C63+C64+C65+C66+C67+C68+C69+C70+C84+C90+C91+C92+C93+C94</f>
        <v>333182</v>
      </c>
      <c r="D95" s="55">
        <f>D63+D64+D65+D66+D67+D68+D69+D70+D84+D90+D91+D92+D93+D94</f>
        <v>21547</v>
      </c>
      <c r="H95" s="38"/>
    </row>
    <row r="96" spans="1:8">
      <c r="A96" s="56" t="s">
        <v>125</v>
      </c>
      <c r="B96" s="23"/>
      <c r="C96" s="57"/>
      <c r="D96" s="58"/>
      <c r="H96" s="38"/>
    </row>
    <row r="97" spans="1:8">
      <c r="A97" s="33" t="s">
        <v>126</v>
      </c>
      <c r="B97" s="23">
        <v>37</v>
      </c>
      <c r="C97" s="24">
        <v>50559902</v>
      </c>
      <c r="D97" s="51">
        <v>50559902</v>
      </c>
      <c r="E97" s="40"/>
      <c r="F97" s="40"/>
      <c r="H97" s="38"/>
    </row>
    <row r="98" spans="1:8" s="29" customFormat="1">
      <c r="A98" s="35" t="s">
        <v>20</v>
      </c>
      <c r="B98" s="27"/>
      <c r="C98" s="28"/>
      <c r="D98" s="59"/>
      <c r="H98" s="38"/>
    </row>
    <row r="99" spans="1:8" s="29" customFormat="1">
      <c r="A99" s="60" t="s">
        <v>127</v>
      </c>
      <c r="B99" s="27" t="s">
        <v>128</v>
      </c>
      <c r="C99" s="28">
        <v>50559902</v>
      </c>
      <c r="D99" s="61">
        <v>50559902</v>
      </c>
      <c r="H99" s="38"/>
    </row>
    <row r="100" spans="1:8" s="29" customFormat="1">
      <c r="A100" s="35" t="s">
        <v>129</v>
      </c>
      <c r="B100" s="27" t="s">
        <v>130</v>
      </c>
      <c r="C100" s="28"/>
      <c r="D100" s="61"/>
      <c r="H100" s="38"/>
    </row>
    <row r="101" spans="1:8">
      <c r="A101" s="33" t="s">
        <v>131</v>
      </c>
      <c r="B101" s="23">
        <v>38</v>
      </c>
      <c r="C101" s="24"/>
      <c r="D101" s="51"/>
      <c r="H101" s="38"/>
    </row>
    <row r="102" spans="1:8">
      <c r="A102" s="33" t="s">
        <v>132</v>
      </c>
      <c r="B102" s="23">
        <v>39</v>
      </c>
      <c r="C102" s="24"/>
      <c r="D102" s="51"/>
      <c r="H102" s="38"/>
    </row>
    <row r="103" spans="1:8">
      <c r="A103" s="33" t="s">
        <v>133</v>
      </c>
      <c r="B103" s="23">
        <v>40</v>
      </c>
      <c r="C103" s="24">
        <f>SUM(C105:C106)</f>
        <v>-164058</v>
      </c>
      <c r="D103" s="24">
        <v>818944</v>
      </c>
      <c r="E103" s="38"/>
      <c r="H103" s="38"/>
    </row>
    <row r="104" spans="1:8" s="29" customFormat="1">
      <c r="A104" s="35" t="s">
        <v>20</v>
      </c>
      <c r="B104" s="27"/>
      <c r="C104" s="28"/>
      <c r="D104" s="59"/>
      <c r="E104" s="42"/>
      <c r="H104" s="38"/>
    </row>
    <row r="105" spans="1:8" s="29" customFormat="1" ht="25.5">
      <c r="A105" s="35" t="s">
        <v>134</v>
      </c>
      <c r="B105" s="27" t="s">
        <v>135</v>
      </c>
      <c r="C105" s="28">
        <v>-164058</v>
      </c>
      <c r="D105" s="28">
        <v>818944</v>
      </c>
      <c r="E105" s="42"/>
      <c r="H105" s="38"/>
    </row>
    <row r="106" spans="1:8" s="29" customFormat="1">
      <c r="A106" s="35" t="s">
        <v>136</v>
      </c>
      <c r="B106" s="27" t="s">
        <v>137</v>
      </c>
      <c r="C106" s="28"/>
      <c r="D106" s="59"/>
      <c r="E106" s="42"/>
      <c r="H106" s="38"/>
    </row>
    <row r="107" spans="1:8" s="29" customFormat="1" ht="25.5">
      <c r="A107" s="35" t="s">
        <v>138</v>
      </c>
      <c r="B107" s="27" t="s">
        <v>139</v>
      </c>
      <c r="C107" s="28"/>
      <c r="D107" s="59"/>
      <c r="E107" s="42"/>
      <c r="H107" s="38"/>
    </row>
    <row r="108" spans="1:8">
      <c r="A108" s="33" t="s">
        <v>140</v>
      </c>
      <c r="B108" s="23">
        <v>41</v>
      </c>
      <c r="C108" s="24"/>
      <c r="D108" s="24"/>
      <c r="E108" s="38"/>
      <c r="H108" s="38"/>
    </row>
    <row r="109" spans="1:8">
      <c r="A109" s="33" t="s">
        <v>141</v>
      </c>
      <c r="B109" s="23">
        <v>42</v>
      </c>
      <c r="C109" s="62">
        <f>C111+C112</f>
        <v>-37147883</v>
      </c>
      <c r="D109" s="63">
        <v>-36819337</v>
      </c>
      <c r="H109" s="38"/>
    </row>
    <row r="110" spans="1:8" s="29" customFormat="1">
      <c r="A110" s="35" t="s">
        <v>20</v>
      </c>
      <c r="B110" s="64"/>
      <c r="C110" s="28"/>
      <c r="D110" s="59"/>
      <c r="H110" s="38"/>
    </row>
    <row r="111" spans="1:8" s="29" customFormat="1">
      <c r="A111" s="65" t="s">
        <v>142</v>
      </c>
      <c r="B111" s="27" t="s">
        <v>143</v>
      </c>
      <c r="C111" s="28">
        <v>-38081150</v>
      </c>
      <c r="D111" s="28">
        <v>-38081152</v>
      </c>
      <c r="H111" s="38"/>
    </row>
    <row r="112" spans="1:8" s="29" customFormat="1">
      <c r="A112" s="35" t="s">
        <v>144</v>
      </c>
      <c r="B112" s="27" t="s">
        <v>145</v>
      </c>
      <c r="C112" s="28">
        <v>933267</v>
      </c>
      <c r="D112" s="28">
        <v>1261815</v>
      </c>
      <c r="E112" s="36"/>
      <c r="H112" s="38"/>
    </row>
    <row r="113" spans="1:8">
      <c r="A113" s="56" t="s">
        <v>146</v>
      </c>
      <c r="B113" s="66">
        <v>43</v>
      </c>
      <c r="C113" s="57">
        <f>C97+C101+C102+C103+C108+C109</f>
        <v>13247961</v>
      </c>
      <c r="D113" s="57">
        <f>D97+D101+D102+D103+D108+D109</f>
        <v>14559509</v>
      </c>
      <c r="E113" s="34"/>
      <c r="H113" s="38"/>
    </row>
    <row r="114" spans="1:8">
      <c r="A114" s="56" t="s">
        <v>147</v>
      </c>
      <c r="B114" s="66">
        <v>44</v>
      </c>
      <c r="C114" s="57">
        <f>C95+C113</f>
        <v>13581143</v>
      </c>
      <c r="D114" s="57">
        <f>D95+D113</f>
        <v>14581056</v>
      </c>
      <c r="E114" s="34"/>
      <c r="H114" s="38"/>
    </row>
    <row r="115" spans="1:8">
      <c r="D115" s="68"/>
      <c r="H115" s="38"/>
    </row>
    <row r="116" spans="1:8">
      <c r="A116" s="69" t="s">
        <v>148</v>
      </c>
      <c r="B116" s="69"/>
      <c r="C116" s="69"/>
      <c r="D116" s="69"/>
      <c r="E116" s="70"/>
      <c r="H116" s="38"/>
    </row>
    <row r="117" spans="1:8">
      <c r="A117" s="71"/>
      <c r="H117" s="38"/>
    </row>
    <row r="118" spans="1:8">
      <c r="A118" s="71"/>
      <c r="H118" s="38"/>
    </row>
    <row r="119" spans="1:8">
      <c r="A119" s="71"/>
      <c r="H119" s="38"/>
    </row>
    <row r="120" spans="1:8">
      <c r="A120" s="72" t="s">
        <v>288</v>
      </c>
      <c r="B120" s="73"/>
      <c r="C120" s="74"/>
      <c r="D120" s="75"/>
      <c r="H120" s="38"/>
    </row>
    <row r="121" spans="1:8">
      <c r="A121" s="76"/>
      <c r="B121" s="77"/>
      <c r="C121" s="74"/>
      <c r="D121" s="78"/>
      <c r="H121" s="38"/>
    </row>
    <row r="122" spans="1:8">
      <c r="A122" s="79" t="s">
        <v>149</v>
      </c>
      <c r="B122" s="77"/>
      <c r="C122" s="74"/>
      <c r="D122" s="75"/>
    </row>
    <row r="123" spans="1:8">
      <c r="A123" s="76"/>
      <c r="B123" s="73"/>
      <c r="C123" s="74"/>
      <c r="D123" s="77"/>
    </row>
    <row r="124" spans="1:8">
      <c r="H124" s="38"/>
    </row>
    <row r="125" spans="1:8">
      <c r="A125" s="76"/>
      <c r="B125" s="77"/>
      <c r="C125" s="74"/>
      <c r="D125" s="77"/>
    </row>
    <row r="126" spans="1:8">
      <c r="A126" s="80" t="s">
        <v>150</v>
      </c>
      <c r="B126" s="73"/>
      <c r="C126" s="74"/>
      <c r="D126" s="77"/>
    </row>
    <row r="127" spans="1:8">
      <c r="A127" s="81" t="s">
        <v>151</v>
      </c>
      <c r="B127" s="73"/>
      <c r="C127" s="74"/>
      <c r="D127" s="77"/>
    </row>
    <row r="128" spans="1:8">
      <c r="A128" s="80" t="s">
        <v>152</v>
      </c>
      <c r="B128" s="77"/>
      <c r="C128" s="74" t="s">
        <v>289</v>
      </c>
      <c r="D128" s="77"/>
    </row>
    <row r="129" spans="1:1">
      <c r="A129" s="71"/>
    </row>
  </sheetData>
  <mergeCells count="6">
    <mergeCell ref="C1:D1"/>
    <mergeCell ref="A3:D3"/>
    <mergeCell ref="A4:D4"/>
    <mergeCell ref="A5:D5"/>
    <mergeCell ref="A6:D6"/>
    <mergeCell ref="A116:D11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6"/>
  <sheetViews>
    <sheetView view="pageBreakPreview" zoomScale="70" zoomScaleSheetLayoutView="70" workbookViewId="0">
      <selection activeCell="B110" sqref="B110"/>
    </sheetView>
  </sheetViews>
  <sheetFormatPr defaultRowHeight="12.75"/>
  <cols>
    <col min="1" max="1" width="102.28515625" style="67" customWidth="1"/>
    <col min="2" max="2" width="10.85546875" style="67" customWidth="1"/>
    <col min="3" max="3" width="16.5703125" style="67" customWidth="1"/>
    <col min="4" max="4" width="16.42578125" style="67" customWidth="1"/>
    <col min="5" max="5" width="17.5703125" style="67" customWidth="1"/>
    <col min="6" max="6" width="21.42578125" style="67" customWidth="1"/>
    <col min="7" max="7" width="11.42578125" style="67" customWidth="1"/>
    <col min="8" max="8" width="12.5703125" style="67" customWidth="1"/>
    <col min="9" max="9" width="13.5703125" style="67" customWidth="1"/>
    <col min="10" max="10" width="15.28515625" style="67" customWidth="1"/>
    <col min="11" max="16384" width="9.140625" style="67"/>
  </cols>
  <sheetData>
    <row r="1" spans="1:13" ht="45.75" customHeight="1">
      <c r="E1" s="102" t="s">
        <v>153</v>
      </c>
      <c r="F1" s="103"/>
    </row>
    <row r="2" spans="1:13">
      <c r="E2" s="4"/>
      <c r="F2" s="104" t="s">
        <v>154</v>
      </c>
    </row>
    <row r="3" spans="1:13" s="106" customFormat="1" ht="14.25">
      <c r="A3" s="105" t="s">
        <v>155</v>
      </c>
      <c r="B3" s="105"/>
      <c r="C3" s="105"/>
      <c r="D3" s="105"/>
      <c r="E3" s="105"/>
      <c r="F3" s="105"/>
    </row>
    <row r="4" spans="1:13" s="106" customFormat="1" ht="14.25">
      <c r="A4" s="107" t="str">
        <f>ф1!A4</f>
        <v>АО "Инвестиционный дом "Fincraft"</v>
      </c>
      <c r="B4" s="107"/>
      <c r="C4" s="107"/>
      <c r="D4" s="107"/>
      <c r="E4" s="107"/>
      <c r="F4" s="107"/>
    </row>
    <row r="5" spans="1:13" s="106" customFormat="1" ht="15">
      <c r="A5" s="108" t="s">
        <v>4</v>
      </c>
      <c r="B5" s="108"/>
      <c r="C5" s="108"/>
      <c r="D5" s="108"/>
      <c r="E5" s="108"/>
      <c r="F5" s="108"/>
    </row>
    <row r="6" spans="1:13" s="106" customFormat="1" ht="15">
      <c r="A6" s="109" t="str">
        <f>ф1!A6</f>
        <v xml:space="preserve"> по состоянию на "01" июля 2018 года</v>
      </c>
      <c r="B6" s="109"/>
      <c r="C6" s="109"/>
      <c r="D6" s="109"/>
      <c r="E6" s="109"/>
      <c r="F6" s="109"/>
    </row>
    <row r="7" spans="1:13">
      <c r="A7" s="110"/>
      <c r="B7" s="110"/>
      <c r="C7" s="110"/>
      <c r="D7" s="110"/>
      <c r="E7" s="110"/>
      <c r="F7" s="110"/>
    </row>
    <row r="8" spans="1:13" s="83" customFormat="1">
      <c r="A8" s="82"/>
      <c r="B8" s="82"/>
      <c r="C8" s="82"/>
      <c r="D8" s="82"/>
      <c r="E8" s="82"/>
      <c r="F8" s="82"/>
    </row>
    <row r="9" spans="1:13" s="83" customFormat="1">
      <c r="A9" s="11"/>
      <c r="B9" s="11"/>
      <c r="C9" s="11"/>
      <c r="F9" s="111" t="s">
        <v>156</v>
      </c>
    </row>
    <row r="10" spans="1:13" ht="51">
      <c r="A10" s="15" t="s">
        <v>7</v>
      </c>
      <c r="B10" s="15" t="s">
        <v>8</v>
      </c>
      <c r="C10" s="15" t="s">
        <v>157</v>
      </c>
      <c r="D10" s="15" t="s">
        <v>158</v>
      </c>
      <c r="E10" s="15" t="s">
        <v>159</v>
      </c>
      <c r="F10" s="15" t="s">
        <v>160</v>
      </c>
      <c r="G10" s="112"/>
      <c r="H10" s="113"/>
    </row>
    <row r="11" spans="1:13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</row>
    <row r="12" spans="1:13" ht="15.75">
      <c r="A12" s="114" t="s">
        <v>161</v>
      </c>
      <c r="B12" s="115">
        <v>1</v>
      </c>
      <c r="C12" s="84">
        <v>76522</v>
      </c>
      <c r="D12" s="84">
        <f>372237+C12</f>
        <v>448759</v>
      </c>
      <c r="E12" s="85">
        <v>95327</v>
      </c>
      <c r="F12" s="85">
        <v>558170</v>
      </c>
      <c r="G12" s="116">
        <f>C16+C29+C15+C30</f>
        <v>76522</v>
      </c>
      <c r="H12" s="116">
        <f>D16+D29+D15+D30</f>
        <v>448759</v>
      </c>
      <c r="I12" s="116">
        <f>E16+E29+E15+E30</f>
        <v>95327</v>
      </c>
      <c r="J12" s="116">
        <f>F16+F29+F15+F30</f>
        <v>558170</v>
      </c>
    </row>
    <row r="13" spans="1:13" ht="15.75">
      <c r="A13" s="114" t="s">
        <v>20</v>
      </c>
      <c r="B13" s="115"/>
      <c r="C13" s="85"/>
      <c r="D13" s="85"/>
      <c r="E13" s="85"/>
      <c r="F13" s="85"/>
      <c r="G13" s="117"/>
      <c r="H13" s="116"/>
      <c r="I13" s="118"/>
      <c r="J13" s="118"/>
    </row>
    <row r="14" spans="1:13" ht="15.75">
      <c r="A14" s="114" t="s">
        <v>162</v>
      </c>
      <c r="B14" s="119" t="s">
        <v>15</v>
      </c>
      <c r="C14" s="86"/>
      <c r="D14" s="86"/>
      <c r="E14" s="86"/>
      <c r="F14" s="86"/>
      <c r="G14" s="118"/>
      <c r="H14" s="118"/>
      <c r="I14" s="118"/>
      <c r="J14" s="118"/>
    </row>
    <row r="15" spans="1:13" ht="15.75">
      <c r="A15" s="114" t="s">
        <v>163</v>
      </c>
      <c r="B15" s="119" t="s">
        <v>17</v>
      </c>
      <c r="C15" s="87">
        <v>1231</v>
      </c>
      <c r="D15" s="87">
        <f>2817+C15</f>
        <v>4048</v>
      </c>
      <c r="E15" s="86">
        <v>4164</v>
      </c>
      <c r="F15" s="86">
        <v>4164</v>
      </c>
      <c r="G15" s="118"/>
      <c r="H15" s="118"/>
      <c r="I15" s="118"/>
      <c r="J15" s="118"/>
    </row>
    <row r="16" spans="1:13" ht="15.75">
      <c r="A16" s="114" t="s">
        <v>164</v>
      </c>
      <c r="B16" s="119" t="s">
        <v>165</v>
      </c>
      <c r="C16" s="88">
        <v>47375</v>
      </c>
      <c r="D16" s="88">
        <f>263544+C16</f>
        <v>310919</v>
      </c>
      <c r="E16" s="86">
        <v>88460</v>
      </c>
      <c r="F16" s="86">
        <v>409742</v>
      </c>
      <c r="G16" s="116">
        <f>C18+C22+C26</f>
        <v>47375</v>
      </c>
      <c r="H16" s="116">
        <f>D18+D22+D26</f>
        <v>310919</v>
      </c>
      <c r="I16" s="116">
        <f t="shared" ref="I16:J16" si="0">E18+E22+E26</f>
        <v>88460</v>
      </c>
      <c r="J16" s="116">
        <f t="shared" si="0"/>
        <v>409742</v>
      </c>
      <c r="M16" s="120"/>
    </row>
    <row r="17" spans="1:13" ht="15.75">
      <c r="A17" s="114" t="s">
        <v>20</v>
      </c>
      <c r="B17" s="115"/>
      <c r="C17" s="85"/>
      <c r="D17" s="85"/>
      <c r="E17" s="85"/>
      <c r="F17" s="85"/>
      <c r="G17" s="118"/>
      <c r="H17" s="118"/>
      <c r="I17" s="118"/>
      <c r="J17" s="118"/>
    </row>
    <row r="18" spans="1:13" ht="15.75">
      <c r="A18" s="114" t="s">
        <v>166</v>
      </c>
      <c r="B18" s="119" t="s">
        <v>167</v>
      </c>
      <c r="C18" s="96">
        <v>16934</v>
      </c>
      <c r="D18" s="96">
        <f>91471+C18</f>
        <v>108405</v>
      </c>
      <c r="E18" s="85">
        <v>30980</v>
      </c>
      <c r="F18" s="85">
        <v>89013</v>
      </c>
      <c r="G18" s="117"/>
      <c r="H18" s="116"/>
      <c r="I18" s="118"/>
      <c r="J18" s="118"/>
    </row>
    <row r="19" spans="1:13" ht="15.75">
      <c r="A19" s="121" t="s">
        <v>20</v>
      </c>
      <c r="B19" s="119"/>
      <c r="C19" s="85"/>
      <c r="D19" s="85"/>
      <c r="E19" s="85"/>
      <c r="F19" s="85"/>
      <c r="G19" s="117"/>
      <c r="H19" s="116"/>
      <c r="I19" s="118"/>
      <c r="J19" s="118"/>
    </row>
    <row r="20" spans="1:13" s="124" customFormat="1" ht="47.25">
      <c r="A20" s="121" t="s">
        <v>168</v>
      </c>
      <c r="B20" s="122" t="s">
        <v>169</v>
      </c>
      <c r="C20" s="89">
        <v>4842</v>
      </c>
      <c r="D20" s="89">
        <f>14583+C20</f>
        <v>19425</v>
      </c>
      <c r="E20" s="89"/>
      <c r="F20" s="89"/>
      <c r="G20" s="123"/>
      <c r="H20" s="123"/>
      <c r="I20" s="123"/>
      <c r="J20" s="123"/>
    </row>
    <row r="21" spans="1:13" s="124" customFormat="1" ht="31.5">
      <c r="A21" s="121" t="s">
        <v>170</v>
      </c>
      <c r="B21" s="122" t="s">
        <v>171</v>
      </c>
      <c r="C21" s="90">
        <v>730</v>
      </c>
      <c r="D21" s="90">
        <f>1309+C21</f>
        <v>2039</v>
      </c>
      <c r="E21" s="89">
        <v>719</v>
      </c>
      <c r="F21" s="89">
        <v>2153</v>
      </c>
      <c r="G21" s="123"/>
      <c r="H21" s="123"/>
      <c r="I21" s="123"/>
      <c r="J21" s="123"/>
    </row>
    <row r="22" spans="1:13" ht="47.25">
      <c r="A22" s="114" t="s">
        <v>172</v>
      </c>
      <c r="B22" s="119" t="s">
        <v>173</v>
      </c>
      <c r="C22" s="96">
        <v>30441</v>
      </c>
      <c r="D22" s="96">
        <f>172073+C22</f>
        <v>202514</v>
      </c>
      <c r="E22" s="125">
        <v>33643</v>
      </c>
      <c r="F22" s="125">
        <v>296892</v>
      </c>
      <c r="G22" s="118"/>
      <c r="H22" s="118"/>
      <c r="I22" s="118"/>
      <c r="J22" s="126"/>
    </row>
    <row r="23" spans="1:13" ht="15.75">
      <c r="A23" s="121" t="s">
        <v>20</v>
      </c>
      <c r="B23" s="119"/>
      <c r="C23" s="85"/>
      <c r="D23" s="85"/>
      <c r="E23" s="85"/>
      <c r="F23" s="85"/>
      <c r="G23" s="117"/>
      <c r="H23" s="116"/>
      <c r="I23" s="118"/>
      <c r="J23" s="118"/>
    </row>
    <row r="24" spans="1:13" s="124" customFormat="1" ht="31.5">
      <c r="A24" s="121" t="s">
        <v>174</v>
      </c>
      <c r="B24" s="122" t="s">
        <v>175</v>
      </c>
      <c r="C24" s="91">
        <v>58</v>
      </c>
      <c r="D24" s="91">
        <f>3855+C24</f>
        <v>3913</v>
      </c>
      <c r="E24" s="91"/>
      <c r="F24" s="91"/>
      <c r="G24" s="123"/>
      <c r="H24" s="123"/>
      <c r="I24" s="123"/>
      <c r="J24" s="127"/>
    </row>
    <row r="25" spans="1:13" s="124" customFormat="1" ht="31.5">
      <c r="A25" s="121" t="s">
        <v>176</v>
      </c>
      <c r="B25" s="122" t="s">
        <v>177</v>
      </c>
      <c r="C25" s="89">
        <v>8863</v>
      </c>
      <c r="D25" s="89">
        <f>49240+C25</f>
        <v>58103</v>
      </c>
      <c r="E25" s="89">
        <v>9848</v>
      </c>
      <c r="F25" s="89">
        <v>61278</v>
      </c>
      <c r="G25" s="123"/>
      <c r="H25" s="123"/>
      <c r="I25" s="123"/>
      <c r="J25" s="127"/>
    </row>
    <row r="26" spans="1:13" ht="31.5">
      <c r="A26" s="114" t="s">
        <v>178</v>
      </c>
      <c r="B26" s="119" t="s">
        <v>179</v>
      </c>
      <c r="C26" s="86"/>
      <c r="D26" s="86"/>
      <c r="E26" s="86">
        <v>23837</v>
      </c>
      <c r="F26" s="86">
        <v>23837</v>
      </c>
      <c r="G26" s="118"/>
      <c r="H26" s="118"/>
      <c r="I26" s="118"/>
      <c r="J26" s="126"/>
    </row>
    <row r="27" spans="1:13" ht="15.75">
      <c r="A27" s="121" t="s">
        <v>20</v>
      </c>
      <c r="B27" s="119"/>
      <c r="C27" s="85"/>
      <c r="D27" s="85"/>
      <c r="E27" s="85"/>
      <c r="F27" s="85"/>
      <c r="G27" s="117"/>
      <c r="H27" s="116"/>
      <c r="I27" s="118"/>
      <c r="J27" s="118"/>
    </row>
    <row r="28" spans="1:13" s="124" customFormat="1" ht="15.75" customHeight="1">
      <c r="A28" s="121" t="s">
        <v>180</v>
      </c>
      <c r="B28" s="122" t="s">
        <v>181</v>
      </c>
      <c r="C28" s="89"/>
      <c r="D28" s="92"/>
      <c r="E28" s="89">
        <v>23837</v>
      </c>
      <c r="F28" s="89">
        <v>23837</v>
      </c>
      <c r="G28" s="123"/>
      <c r="H28" s="123"/>
      <c r="I28" s="123"/>
      <c r="J28" s="127"/>
    </row>
    <row r="29" spans="1:13" ht="15.75">
      <c r="A29" s="114" t="s">
        <v>182</v>
      </c>
      <c r="B29" s="119" t="s">
        <v>183</v>
      </c>
      <c r="C29" s="85">
        <v>25510</v>
      </c>
      <c r="D29" s="85">
        <f>104500+C29</f>
        <v>130010</v>
      </c>
      <c r="E29" s="85">
        <v>2703</v>
      </c>
      <c r="F29" s="86">
        <v>144264</v>
      </c>
      <c r="G29" s="118"/>
      <c r="H29" s="118"/>
      <c r="I29" s="118"/>
      <c r="J29" s="126"/>
      <c r="M29" s="120"/>
    </row>
    <row r="30" spans="1:13" ht="15.75">
      <c r="A30" s="114" t="s">
        <v>184</v>
      </c>
      <c r="B30" s="119" t="s">
        <v>185</v>
      </c>
      <c r="C30" s="86">
        <v>2406</v>
      </c>
      <c r="D30" s="86">
        <f>1376+C30</f>
        <v>3782</v>
      </c>
      <c r="E30" s="86"/>
      <c r="F30" s="86"/>
      <c r="G30" s="118"/>
      <c r="H30" s="118"/>
      <c r="I30" s="118"/>
      <c r="J30" s="126"/>
      <c r="K30" s="126"/>
      <c r="M30" s="120"/>
    </row>
    <row r="31" spans="1:13" ht="15.75">
      <c r="A31" s="114" t="s">
        <v>39</v>
      </c>
      <c r="B31" s="119">
        <v>2</v>
      </c>
      <c r="C31" s="86">
        <v>1114</v>
      </c>
      <c r="D31" s="86">
        <f>6618+C31</f>
        <v>7732</v>
      </c>
      <c r="E31" s="86">
        <v>1521</v>
      </c>
      <c r="F31" s="86">
        <v>10233</v>
      </c>
      <c r="G31" s="118"/>
      <c r="H31" s="118"/>
      <c r="I31" s="118"/>
      <c r="J31" s="126"/>
      <c r="M31" s="120"/>
    </row>
    <row r="32" spans="1:13" s="124" customFormat="1" ht="15.75">
      <c r="A32" s="121" t="s">
        <v>186</v>
      </c>
      <c r="B32" s="128"/>
      <c r="C32" s="93"/>
      <c r="D32" s="93"/>
      <c r="E32" s="93"/>
      <c r="F32" s="93"/>
      <c r="G32" s="123"/>
      <c r="H32" s="123"/>
      <c r="I32" s="123"/>
      <c r="J32" s="123"/>
    </row>
    <row r="33" spans="1:13" s="124" customFormat="1" ht="15.75">
      <c r="A33" s="121" t="s">
        <v>187</v>
      </c>
      <c r="B33" s="128" t="s">
        <v>188</v>
      </c>
      <c r="C33" s="92"/>
      <c r="D33" s="92"/>
      <c r="E33" s="89"/>
      <c r="F33" s="92"/>
      <c r="G33" s="123"/>
      <c r="H33" s="123"/>
      <c r="I33" s="123"/>
      <c r="J33" s="127"/>
    </row>
    <row r="34" spans="1:13" s="124" customFormat="1" ht="15.75">
      <c r="A34" s="121" t="s">
        <v>20</v>
      </c>
      <c r="B34" s="128"/>
      <c r="C34" s="92"/>
      <c r="D34" s="92"/>
      <c r="E34" s="92"/>
      <c r="F34" s="92"/>
      <c r="G34" s="123"/>
      <c r="H34" s="123"/>
      <c r="I34" s="123"/>
      <c r="J34" s="123"/>
    </row>
    <row r="35" spans="1:13" s="124" customFormat="1" ht="15.75">
      <c r="A35" s="121" t="s">
        <v>42</v>
      </c>
      <c r="B35" s="128" t="s">
        <v>189</v>
      </c>
      <c r="C35" s="92"/>
      <c r="D35" s="92"/>
      <c r="E35" s="92"/>
      <c r="F35" s="92"/>
      <c r="G35" s="123"/>
      <c r="H35" s="123"/>
      <c r="I35" s="123"/>
      <c r="J35" s="123"/>
    </row>
    <row r="36" spans="1:13" s="124" customFormat="1" ht="15.75">
      <c r="A36" s="121" t="s">
        <v>44</v>
      </c>
      <c r="B36" s="128" t="s">
        <v>190</v>
      </c>
      <c r="C36" s="89"/>
      <c r="D36" s="89"/>
      <c r="E36" s="89"/>
      <c r="F36" s="89"/>
      <c r="G36" s="123"/>
      <c r="H36" s="123"/>
      <c r="I36" s="123"/>
      <c r="J36" s="123"/>
    </row>
    <row r="37" spans="1:13" s="124" customFormat="1" ht="15.75">
      <c r="A37" s="121" t="s">
        <v>46</v>
      </c>
      <c r="B37" s="128" t="s">
        <v>191</v>
      </c>
      <c r="C37" s="89">
        <v>215</v>
      </c>
      <c r="D37" s="89">
        <f>1075+C37</f>
        <v>1290</v>
      </c>
      <c r="E37" s="89">
        <v>215</v>
      </c>
      <c r="F37" s="89">
        <v>1290</v>
      </c>
    </row>
    <row r="38" spans="1:13" s="124" customFormat="1" ht="15.75">
      <c r="A38" s="121" t="s">
        <v>48</v>
      </c>
      <c r="B38" s="128" t="s">
        <v>192</v>
      </c>
      <c r="C38" s="89"/>
      <c r="D38" s="89"/>
      <c r="E38" s="89"/>
      <c r="F38" s="89"/>
    </row>
    <row r="39" spans="1:13" s="124" customFormat="1" ht="15.75">
      <c r="A39" s="121" t="s">
        <v>52</v>
      </c>
      <c r="B39" s="128" t="s">
        <v>193</v>
      </c>
      <c r="C39" s="89"/>
      <c r="D39" s="89">
        <f>127+C39</f>
        <v>127</v>
      </c>
      <c r="E39" s="89"/>
      <c r="F39" s="89"/>
    </row>
    <row r="40" spans="1:13" s="124" customFormat="1" ht="15.75">
      <c r="A40" s="121" t="s">
        <v>50</v>
      </c>
      <c r="B40" s="128" t="s">
        <v>194</v>
      </c>
      <c r="C40" s="89">
        <v>899</v>
      </c>
      <c r="D40" s="89">
        <f>5392+C40</f>
        <v>6291</v>
      </c>
      <c r="E40" s="89">
        <v>1306</v>
      </c>
      <c r="F40" s="89">
        <v>8471</v>
      </c>
    </row>
    <row r="41" spans="1:13" s="124" customFormat="1" ht="15.75">
      <c r="A41" s="121" t="s">
        <v>54</v>
      </c>
      <c r="B41" s="128" t="s">
        <v>195</v>
      </c>
      <c r="C41" s="89"/>
      <c r="D41" s="89"/>
      <c r="E41" s="89"/>
      <c r="F41" s="89"/>
    </row>
    <row r="42" spans="1:13" s="124" customFormat="1" ht="15.75">
      <c r="A42" s="121" t="s">
        <v>196</v>
      </c>
      <c r="B42" s="128" t="s">
        <v>197</v>
      </c>
      <c r="C42" s="89">
        <f>C31-SUM(C37:C41,C33)</f>
        <v>0</v>
      </c>
      <c r="D42" s="89">
        <f>D31-SUM(D37:D41,D33)</f>
        <v>24</v>
      </c>
      <c r="E42" s="89">
        <v>0</v>
      </c>
      <c r="F42" s="89">
        <v>472</v>
      </c>
    </row>
    <row r="43" spans="1:13" s="124" customFormat="1" ht="15.75">
      <c r="A43" s="121" t="s">
        <v>56</v>
      </c>
      <c r="B43" s="128" t="s">
        <v>198</v>
      </c>
      <c r="C43" s="89"/>
      <c r="D43" s="89"/>
      <c r="E43" s="89"/>
      <c r="F43" s="89"/>
    </row>
    <row r="44" spans="1:13" s="124" customFormat="1" ht="15.75">
      <c r="A44" s="121" t="s">
        <v>58</v>
      </c>
      <c r="B44" s="128" t="s">
        <v>199</v>
      </c>
      <c r="C44" s="89"/>
      <c r="D44" s="89"/>
      <c r="E44" s="89"/>
      <c r="F44" s="89"/>
    </row>
    <row r="45" spans="1:13" ht="15.75">
      <c r="A45" s="114" t="s">
        <v>200</v>
      </c>
      <c r="B45" s="119">
        <v>3</v>
      </c>
      <c r="C45" s="85">
        <v>4935</v>
      </c>
      <c r="D45" s="85">
        <f>405+C45</f>
        <v>5340</v>
      </c>
      <c r="E45" s="85">
        <v>0</v>
      </c>
      <c r="F45" s="85">
        <v>136</v>
      </c>
      <c r="G45" s="120">
        <f t="shared" ref="G45:J46" si="1">C45-C82</f>
        <v>4908</v>
      </c>
      <c r="H45" s="120">
        <f t="shared" si="1"/>
        <v>-61382</v>
      </c>
      <c r="I45" s="120">
        <f t="shared" si="1"/>
        <v>0</v>
      </c>
      <c r="J45" s="120">
        <f t="shared" si="1"/>
        <v>136</v>
      </c>
    </row>
    <row r="46" spans="1:13" ht="31.5">
      <c r="A46" s="114" t="s">
        <v>201</v>
      </c>
      <c r="B46" s="119">
        <v>4</v>
      </c>
      <c r="C46" s="85">
        <f>407250+705657</f>
        <v>1112907</v>
      </c>
      <c r="D46" s="85">
        <f>6133266+C46</f>
        <v>7246173</v>
      </c>
      <c r="E46" s="85">
        <v>844194</v>
      </c>
      <c r="F46" s="85">
        <v>4435589</v>
      </c>
      <c r="G46" s="120">
        <f t="shared" si="1"/>
        <v>341694</v>
      </c>
      <c r="H46" s="120">
        <f t="shared" si="1"/>
        <v>1133088</v>
      </c>
      <c r="I46" s="120">
        <f t="shared" si="1"/>
        <v>133993</v>
      </c>
      <c r="J46" s="120">
        <f t="shared" si="1"/>
        <v>342406</v>
      </c>
    </row>
    <row r="47" spans="1:13" ht="15.75">
      <c r="A47" s="114" t="s">
        <v>202</v>
      </c>
      <c r="B47" s="119">
        <v>5</v>
      </c>
      <c r="C47" s="85">
        <v>155</v>
      </c>
      <c r="D47" s="85">
        <f>157+C47</f>
        <v>312</v>
      </c>
      <c r="E47" s="85">
        <v>2</v>
      </c>
      <c r="F47" s="85">
        <v>4</v>
      </c>
      <c r="G47" s="120">
        <f>C47+C48-C84-C85</f>
        <v>98576</v>
      </c>
      <c r="H47" s="120">
        <f>D47+D48-D84-D85</f>
        <v>-18138</v>
      </c>
      <c r="I47" s="120">
        <f>E47+E48-E84-E85</f>
        <v>90735</v>
      </c>
      <c r="J47" s="120">
        <f>F47+F48-F84-F85</f>
        <v>-102537</v>
      </c>
      <c r="M47" s="120"/>
    </row>
    <row r="48" spans="1:13" ht="15.75">
      <c r="A48" s="114" t="s">
        <v>203</v>
      </c>
      <c r="B48" s="119">
        <v>6</v>
      </c>
      <c r="C48" s="85">
        <f>832341-705657</f>
        <v>126684</v>
      </c>
      <c r="D48" s="85">
        <f>315383+C48</f>
        <v>442067</v>
      </c>
      <c r="E48" s="85">
        <v>167722</v>
      </c>
      <c r="F48" s="85">
        <v>824259</v>
      </c>
      <c r="G48" s="120"/>
      <c r="H48" s="120"/>
      <c r="I48" s="120"/>
      <c r="M48" s="120"/>
    </row>
    <row r="49" spans="1:13" ht="15.75">
      <c r="A49" s="114" t="s">
        <v>204</v>
      </c>
      <c r="B49" s="119">
        <v>7</v>
      </c>
      <c r="C49" s="85"/>
      <c r="D49" s="85"/>
      <c r="E49" s="85"/>
      <c r="F49" s="85"/>
    </row>
    <row r="50" spans="1:13" ht="15.75">
      <c r="A50" s="114" t="s">
        <v>205</v>
      </c>
      <c r="B50" s="119">
        <v>8</v>
      </c>
      <c r="C50" s="85"/>
      <c r="D50" s="85">
        <f>1786+C50</f>
        <v>1786</v>
      </c>
      <c r="E50" s="85"/>
      <c r="F50" s="85"/>
      <c r="M50" s="120"/>
    </row>
    <row r="51" spans="1:13" ht="15.75">
      <c r="A51" s="114" t="s">
        <v>206</v>
      </c>
      <c r="B51" s="119">
        <v>9</v>
      </c>
      <c r="C51" s="85"/>
      <c r="D51" s="85"/>
      <c r="E51" s="85"/>
      <c r="F51" s="85"/>
    </row>
    <row r="52" spans="1:13" ht="15.75">
      <c r="A52" s="114" t="s">
        <v>207</v>
      </c>
      <c r="B52" s="119">
        <v>10</v>
      </c>
      <c r="C52" s="85"/>
      <c r="D52" s="85"/>
      <c r="E52" s="85"/>
      <c r="F52" s="85"/>
    </row>
    <row r="53" spans="1:13" ht="15.75">
      <c r="A53" s="114" t="s">
        <v>20</v>
      </c>
      <c r="B53" s="119"/>
      <c r="C53" s="85"/>
      <c r="D53" s="85"/>
      <c r="E53" s="85"/>
      <c r="F53" s="85"/>
      <c r="I53" s="120">
        <f>D48-D85</f>
        <v>-15514</v>
      </c>
    </row>
    <row r="54" spans="1:13" ht="15.75">
      <c r="A54" s="114" t="s">
        <v>208</v>
      </c>
      <c r="B54" s="119" t="s">
        <v>209</v>
      </c>
      <c r="C54" s="85"/>
      <c r="D54" s="85"/>
      <c r="E54" s="85"/>
      <c r="F54" s="85"/>
    </row>
    <row r="55" spans="1:13" ht="15.75">
      <c r="A55" s="114" t="s">
        <v>210</v>
      </c>
      <c r="B55" s="119" t="s">
        <v>211</v>
      </c>
      <c r="C55" s="85"/>
      <c r="D55" s="85"/>
      <c r="E55" s="85"/>
      <c r="F55" s="85"/>
    </row>
    <row r="56" spans="1:13" ht="15.75">
      <c r="A56" s="114" t="s">
        <v>212</v>
      </c>
      <c r="B56" s="119" t="s">
        <v>213</v>
      </c>
      <c r="C56" s="85"/>
      <c r="D56" s="85"/>
      <c r="E56" s="85"/>
      <c r="F56" s="85"/>
    </row>
    <row r="57" spans="1:13" ht="15.75">
      <c r="A57" s="114" t="s">
        <v>214</v>
      </c>
      <c r="B57" s="119" t="s">
        <v>215</v>
      </c>
      <c r="C57" s="85"/>
      <c r="D57" s="85"/>
      <c r="E57" s="85"/>
      <c r="F57" s="85"/>
    </row>
    <row r="58" spans="1:13" ht="31.5">
      <c r="A58" s="114" t="s">
        <v>216</v>
      </c>
      <c r="B58" s="119">
        <v>11</v>
      </c>
      <c r="C58" s="85"/>
      <c r="D58" s="85">
        <f>88+C58</f>
        <v>88</v>
      </c>
      <c r="E58" s="85">
        <v>255</v>
      </c>
      <c r="F58" s="85">
        <v>460</v>
      </c>
    </row>
    <row r="59" spans="1:13" ht="15.75">
      <c r="A59" s="114" t="s">
        <v>217</v>
      </c>
      <c r="B59" s="129" t="s">
        <v>218</v>
      </c>
      <c r="C59" s="85"/>
      <c r="D59" s="85"/>
      <c r="E59" s="85"/>
      <c r="F59" s="85"/>
    </row>
    <row r="60" spans="1:13" ht="15.75">
      <c r="A60" s="130" t="s">
        <v>219</v>
      </c>
      <c r="B60" s="129" t="s">
        <v>220</v>
      </c>
      <c r="C60" s="94">
        <f>C12+C31+C45+C46+C47+C48+C49+C50+C51+C52+C58+C59</f>
        <v>1322317</v>
      </c>
      <c r="D60" s="94">
        <f t="shared" ref="D60" si="2">D12+D31+D45+D46+D47+D48+D49+D50+D51+D52+D58+D59</f>
        <v>8152257</v>
      </c>
      <c r="E60" s="94">
        <v>1109021</v>
      </c>
      <c r="F60" s="94">
        <v>5828851</v>
      </c>
    </row>
    <row r="61" spans="1:13" ht="15.75">
      <c r="A61" s="114" t="s">
        <v>221</v>
      </c>
      <c r="B61" s="129">
        <v>14</v>
      </c>
      <c r="C61" s="86">
        <f>SUM(C63:C66)</f>
        <v>156</v>
      </c>
      <c r="D61" s="86">
        <f t="shared" ref="D61" si="3">SUM(D63:D66)</f>
        <v>3813</v>
      </c>
      <c r="E61" s="86">
        <v>0</v>
      </c>
      <c r="F61" s="86">
        <v>0</v>
      </c>
      <c r="G61" s="118"/>
      <c r="H61" s="118"/>
      <c r="I61" s="118"/>
      <c r="J61" s="118"/>
    </row>
    <row r="62" spans="1:13" ht="15.75">
      <c r="A62" s="114" t="s">
        <v>20</v>
      </c>
      <c r="B62" s="129"/>
      <c r="C62" s="86"/>
      <c r="D62" s="86"/>
      <c r="E62" s="86"/>
      <c r="F62" s="86"/>
    </row>
    <row r="63" spans="1:13" ht="15.75">
      <c r="A63" s="114" t="s">
        <v>222</v>
      </c>
      <c r="B63" s="129" t="s">
        <v>223</v>
      </c>
      <c r="C63" s="95"/>
      <c r="D63" s="95"/>
      <c r="E63" s="95"/>
      <c r="F63" s="95"/>
    </row>
    <row r="64" spans="1:13" ht="15.75">
      <c r="A64" s="114" t="s">
        <v>224</v>
      </c>
      <c r="B64" s="129" t="s">
        <v>225</v>
      </c>
      <c r="C64" s="86"/>
      <c r="D64" s="86"/>
      <c r="E64" s="86"/>
      <c r="F64" s="86"/>
    </row>
    <row r="65" spans="1:14" ht="15.75">
      <c r="A65" s="114" t="s">
        <v>226</v>
      </c>
      <c r="B65" s="129" t="s">
        <v>227</v>
      </c>
      <c r="C65" s="86"/>
      <c r="D65" s="86"/>
      <c r="E65" s="86"/>
      <c r="F65" s="86"/>
    </row>
    <row r="66" spans="1:14" ht="15.75">
      <c r="A66" s="114" t="s">
        <v>228</v>
      </c>
      <c r="B66" s="129" t="s">
        <v>229</v>
      </c>
      <c r="C66" s="86">
        <v>156</v>
      </c>
      <c r="D66" s="86">
        <v>3813</v>
      </c>
      <c r="E66" s="86"/>
      <c r="F66" s="86"/>
    </row>
    <row r="67" spans="1:14" ht="15.75">
      <c r="A67" s="114" t="s">
        <v>230</v>
      </c>
      <c r="B67" s="129">
        <v>15</v>
      </c>
      <c r="C67" s="86">
        <v>2930</v>
      </c>
      <c r="D67" s="86">
        <f>23392+C67</f>
        <v>26322</v>
      </c>
      <c r="E67" s="86">
        <v>2199</v>
      </c>
      <c r="F67" s="86">
        <v>15499</v>
      </c>
      <c r="M67" s="120"/>
    </row>
    <row r="68" spans="1:14" s="124" customFormat="1" ht="15.75">
      <c r="A68" s="121" t="s">
        <v>20</v>
      </c>
      <c r="B68" s="131"/>
      <c r="C68" s="92"/>
      <c r="D68" s="92"/>
      <c r="E68" s="92"/>
      <c r="F68" s="92"/>
    </row>
    <row r="69" spans="1:14" s="124" customFormat="1" ht="15.75">
      <c r="A69" s="121" t="s">
        <v>231</v>
      </c>
      <c r="B69" s="131" t="s">
        <v>41</v>
      </c>
      <c r="C69" s="92"/>
      <c r="D69" s="92"/>
      <c r="E69" s="92"/>
      <c r="F69" s="92"/>
      <c r="G69" s="123"/>
      <c r="H69" s="123"/>
      <c r="I69" s="123"/>
      <c r="J69" s="123"/>
    </row>
    <row r="70" spans="1:14" s="124" customFormat="1" ht="15.75">
      <c r="A70" s="121" t="s">
        <v>232</v>
      </c>
      <c r="B70" s="131" t="s">
        <v>47</v>
      </c>
      <c r="C70" s="92">
        <v>429</v>
      </c>
      <c r="D70" s="92">
        <f>4402+C70</f>
        <v>4831</v>
      </c>
      <c r="E70" s="92">
        <v>1127</v>
      </c>
      <c r="F70" s="92">
        <v>7489</v>
      </c>
    </row>
    <row r="71" spans="1:14" s="124" customFormat="1" ht="15.75">
      <c r="A71" s="121" t="s">
        <v>233</v>
      </c>
      <c r="B71" s="131" t="s">
        <v>49</v>
      </c>
      <c r="C71" s="92">
        <v>609</v>
      </c>
      <c r="D71" s="92">
        <f>7382+C71</f>
        <v>7991</v>
      </c>
      <c r="E71" s="92">
        <v>109</v>
      </c>
      <c r="F71" s="92">
        <v>1012</v>
      </c>
    </row>
    <row r="72" spans="1:14" s="124" customFormat="1" ht="15.75">
      <c r="A72" s="121" t="s">
        <v>234</v>
      </c>
      <c r="B72" s="131" t="s">
        <v>51</v>
      </c>
      <c r="C72" s="92">
        <v>32</v>
      </c>
      <c r="D72" s="92">
        <f>49+C72</f>
        <v>81</v>
      </c>
      <c r="E72" s="92">
        <v>33</v>
      </c>
      <c r="F72" s="92">
        <v>78</v>
      </c>
    </row>
    <row r="73" spans="1:14" s="124" customFormat="1" ht="15.75">
      <c r="A73" s="121" t="s">
        <v>235</v>
      </c>
      <c r="B73" s="131" t="s">
        <v>53</v>
      </c>
      <c r="C73" s="92">
        <v>55</v>
      </c>
      <c r="D73" s="92">
        <f>991+C73</f>
        <v>1046</v>
      </c>
      <c r="E73" s="92"/>
      <c r="F73" s="92"/>
      <c r="G73" s="123"/>
      <c r="H73" s="123"/>
      <c r="I73" s="123"/>
      <c r="J73" s="123"/>
    </row>
    <row r="74" spans="1:14" s="124" customFormat="1" ht="15.75">
      <c r="A74" s="121" t="s">
        <v>236</v>
      </c>
      <c r="B74" s="131" t="s">
        <v>55</v>
      </c>
      <c r="C74" s="92">
        <f>C67-SUM(C69:C73)</f>
        <v>1805</v>
      </c>
      <c r="D74" s="92">
        <f>D67-SUM(D69:D73)</f>
        <v>12373</v>
      </c>
      <c r="E74" s="92">
        <v>930</v>
      </c>
      <c r="F74" s="92">
        <v>6920</v>
      </c>
    </row>
    <row r="75" spans="1:14" ht="15.75">
      <c r="A75" s="114" t="s">
        <v>237</v>
      </c>
      <c r="B75" s="129">
        <v>16</v>
      </c>
      <c r="C75" s="86">
        <f>SUM(C77:C81)</f>
        <v>0</v>
      </c>
      <c r="D75" s="86">
        <f t="shared" ref="D75" si="4">SUM(D77:D81)</f>
        <v>0</v>
      </c>
      <c r="E75" s="86">
        <v>0</v>
      </c>
      <c r="F75" s="86">
        <v>0</v>
      </c>
    </row>
    <row r="76" spans="1:14" ht="15.75">
      <c r="A76" s="114" t="s">
        <v>20</v>
      </c>
      <c r="B76" s="129"/>
      <c r="C76" s="86"/>
      <c r="D76" s="86"/>
      <c r="E76" s="86"/>
      <c r="F76" s="86"/>
      <c r="H76" s="146"/>
      <c r="I76" s="146"/>
      <c r="J76" s="146"/>
      <c r="K76" s="146"/>
      <c r="L76" s="146"/>
      <c r="M76" s="146"/>
      <c r="N76" s="146"/>
    </row>
    <row r="77" spans="1:14" ht="15.75">
      <c r="A77" s="114" t="s">
        <v>238</v>
      </c>
      <c r="B77" s="129" t="s">
        <v>65</v>
      </c>
      <c r="C77" s="86"/>
      <c r="D77" s="86"/>
      <c r="E77" s="86"/>
      <c r="F77" s="86"/>
      <c r="H77" s="146"/>
      <c r="I77" s="146"/>
      <c r="J77" s="146"/>
      <c r="K77" s="146"/>
      <c r="L77" s="146"/>
      <c r="M77" s="146"/>
      <c r="N77" s="146"/>
    </row>
    <row r="78" spans="1:14" ht="15.75">
      <c r="A78" s="114" t="s">
        <v>239</v>
      </c>
      <c r="B78" s="129" t="s">
        <v>67</v>
      </c>
      <c r="C78" s="86"/>
      <c r="D78" s="86"/>
      <c r="E78" s="86"/>
      <c r="F78" s="86"/>
      <c r="H78" s="146"/>
      <c r="I78" s="146"/>
      <c r="J78" s="146"/>
      <c r="K78" s="146"/>
      <c r="L78" s="146"/>
      <c r="M78" s="146"/>
      <c r="N78" s="146"/>
    </row>
    <row r="79" spans="1:14" ht="15.75">
      <c r="A79" s="114" t="s">
        <v>240</v>
      </c>
      <c r="B79" s="129" t="s">
        <v>69</v>
      </c>
      <c r="C79" s="86"/>
      <c r="D79" s="86"/>
      <c r="E79" s="86"/>
      <c r="F79" s="86"/>
      <c r="H79" s="146"/>
      <c r="I79" s="146"/>
      <c r="J79" s="146"/>
      <c r="K79" s="146"/>
      <c r="L79" s="146"/>
      <c r="M79" s="146"/>
      <c r="N79" s="146"/>
    </row>
    <row r="80" spans="1:14" ht="15.75">
      <c r="A80" s="114" t="s">
        <v>241</v>
      </c>
      <c r="B80" s="129" t="s">
        <v>71</v>
      </c>
      <c r="C80" s="86"/>
      <c r="D80" s="86"/>
      <c r="E80" s="86"/>
      <c r="F80" s="86"/>
      <c r="G80" s="118"/>
      <c r="H80" s="147"/>
      <c r="I80" s="147"/>
      <c r="J80" s="147"/>
      <c r="K80" s="146"/>
      <c r="L80" s="146"/>
      <c r="M80" s="146"/>
      <c r="N80" s="146"/>
    </row>
    <row r="81" spans="1:14" ht="15.75">
      <c r="A81" s="114" t="s">
        <v>242</v>
      </c>
      <c r="B81" s="129" t="s">
        <v>243</v>
      </c>
      <c r="C81" s="86"/>
      <c r="D81" s="86"/>
      <c r="E81" s="86"/>
      <c r="F81" s="86"/>
      <c r="H81" s="146"/>
      <c r="I81" s="146"/>
      <c r="J81" s="146"/>
      <c r="K81" s="146"/>
      <c r="L81" s="146"/>
      <c r="M81" s="146"/>
      <c r="N81" s="146"/>
    </row>
    <row r="82" spans="1:14" ht="15.75">
      <c r="A82" s="114" t="s">
        <v>244</v>
      </c>
      <c r="B82" s="129">
        <v>17</v>
      </c>
      <c r="C82" s="96">
        <v>27</v>
      </c>
      <c r="D82" s="86">
        <f>66695+C82</f>
        <v>66722</v>
      </c>
      <c r="E82" s="86">
        <v>0</v>
      </c>
      <c r="F82" s="86">
        <v>0</v>
      </c>
      <c r="H82" s="146"/>
      <c r="I82" s="146"/>
      <c r="J82" s="146"/>
      <c r="K82" s="146"/>
      <c r="L82" s="146"/>
      <c r="M82" s="146"/>
      <c r="N82" s="146"/>
    </row>
    <row r="83" spans="1:14" ht="31.5">
      <c r="A83" s="114" t="s">
        <v>245</v>
      </c>
      <c r="B83" s="129">
        <v>18</v>
      </c>
      <c r="C83" s="96">
        <f>234871+536342</f>
        <v>771213</v>
      </c>
      <c r="D83" s="86">
        <f>5341872+C83</f>
        <v>6113085</v>
      </c>
      <c r="E83" s="86">
        <v>710201</v>
      </c>
      <c r="F83" s="86">
        <v>4093183</v>
      </c>
      <c r="H83" s="146"/>
      <c r="I83" s="148"/>
      <c r="J83" s="146"/>
      <c r="K83" s="146"/>
      <c r="L83" s="146"/>
      <c r="M83" s="146"/>
      <c r="N83" s="146"/>
    </row>
    <row r="84" spans="1:14" ht="15.75">
      <c r="A84" s="114" t="s">
        <v>246</v>
      </c>
      <c r="B84" s="129">
        <v>19</v>
      </c>
      <c r="C84" s="96"/>
      <c r="D84" s="86">
        <f>2936+C84</f>
        <v>2936</v>
      </c>
      <c r="E84" s="86">
        <v>157</v>
      </c>
      <c r="F84" s="86">
        <v>157</v>
      </c>
      <c r="H84" s="146"/>
      <c r="I84" s="148"/>
      <c r="J84" s="146"/>
      <c r="K84" s="146"/>
      <c r="L84" s="146"/>
      <c r="M84" s="70"/>
      <c r="N84" s="146"/>
    </row>
    <row r="85" spans="1:14" ht="15.75">
      <c r="A85" s="114" t="s">
        <v>247</v>
      </c>
      <c r="B85" s="129">
        <v>20</v>
      </c>
      <c r="C85" s="96">
        <f>564605-536342</f>
        <v>28263</v>
      </c>
      <c r="D85" s="86">
        <f>429318+C85</f>
        <v>457581</v>
      </c>
      <c r="E85" s="86">
        <v>76832</v>
      </c>
      <c r="F85" s="86">
        <v>926643</v>
      </c>
      <c r="H85" s="146"/>
      <c r="I85" s="148"/>
      <c r="J85" s="146"/>
      <c r="K85" s="146"/>
      <c r="L85" s="146"/>
      <c r="M85" s="70"/>
      <c r="N85" s="146"/>
    </row>
    <row r="86" spans="1:14" ht="15.75">
      <c r="A86" s="114" t="s">
        <v>248</v>
      </c>
      <c r="B86" s="129">
        <v>21</v>
      </c>
      <c r="C86" s="86"/>
      <c r="D86" s="86"/>
      <c r="E86" s="86"/>
      <c r="F86" s="86"/>
      <c r="H86" s="146"/>
      <c r="I86" s="148"/>
      <c r="J86" s="146"/>
      <c r="K86" s="146"/>
      <c r="L86" s="146"/>
      <c r="M86" s="146"/>
      <c r="N86" s="146"/>
    </row>
    <row r="87" spans="1:14" ht="15.75">
      <c r="A87" s="114" t="s">
        <v>249</v>
      </c>
      <c r="B87" s="129">
        <v>22</v>
      </c>
      <c r="C87" s="86"/>
      <c r="D87" s="86">
        <f>2000+C87</f>
        <v>2000</v>
      </c>
      <c r="E87" s="86"/>
      <c r="F87" s="86"/>
      <c r="H87" s="146"/>
      <c r="I87" s="146"/>
      <c r="J87" s="146"/>
      <c r="K87" s="146"/>
      <c r="L87" s="146"/>
      <c r="M87" s="146"/>
      <c r="N87" s="146"/>
    </row>
    <row r="88" spans="1:14" ht="15.75">
      <c r="A88" s="114" t="s">
        <v>250</v>
      </c>
      <c r="B88" s="129">
        <v>23</v>
      </c>
      <c r="C88" s="86"/>
      <c r="D88" s="86"/>
      <c r="E88" s="86"/>
      <c r="F88" s="86"/>
      <c r="H88" s="146"/>
      <c r="I88" s="146"/>
      <c r="J88" s="146"/>
      <c r="K88" s="146"/>
      <c r="L88" s="146"/>
      <c r="M88" s="146"/>
      <c r="N88" s="146"/>
    </row>
    <row r="89" spans="1:14" ht="15.75">
      <c r="A89" s="114" t="s">
        <v>251</v>
      </c>
      <c r="B89" s="129">
        <v>24</v>
      </c>
      <c r="C89" s="86"/>
      <c r="D89" s="86"/>
      <c r="E89" s="86"/>
      <c r="F89" s="86"/>
      <c r="H89" s="146"/>
      <c r="I89" s="146"/>
      <c r="J89" s="146"/>
      <c r="K89" s="146"/>
      <c r="L89" s="146"/>
      <c r="M89" s="146"/>
      <c r="N89" s="146"/>
    </row>
    <row r="90" spans="1:14" ht="15.75">
      <c r="A90" s="114" t="s">
        <v>20</v>
      </c>
      <c r="B90" s="129"/>
      <c r="C90" s="86"/>
      <c r="D90" s="86"/>
      <c r="E90" s="86"/>
      <c r="F90" s="86"/>
      <c r="H90" s="146"/>
      <c r="I90" s="146"/>
      <c r="J90" s="146"/>
      <c r="K90" s="146"/>
      <c r="L90" s="146"/>
      <c r="M90" s="146"/>
      <c r="N90" s="146"/>
    </row>
    <row r="91" spans="1:14" ht="15.75">
      <c r="A91" s="114" t="s">
        <v>252</v>
      </c>
      <c r="B91" s="129" t="s">
        <v>253</v>
      </c>
      <c r="C91" s="86"/>
      <c r="D91" s="86"/>
      <c r="E91" s="86"/>
      <c r="F91" s="86"/>
      <c r="H91" s="146"/>
      <c r="I91" s="146"/>
      <c r="J91" s="146"/>
      <c r="K91" s="146"/>
      <c r="L91" s="146"/>
      <c r="M91" s="146"/>
      <c r="N91" s="146"/>
    </row>
    <row r="92" spans="1:14" ht="15.75">
      <c r="A92" s="114" t="s">
        <v>254</v>
      </c>
      <c r="B92" s="129" t="s">
        <v>255</v>
      </c>
      <c r="C92" s="86"/>
      <c r="D92" s="86"/>
      <c r="E92" s="86"/>
      <c r="F92" s="86"/>
      <c r="H92" s="146"/>
      <c r="I92" s="146"/>
      <c r="J92" s="146"/>
      <c r="K92" s="146"/>
      <c r="L92" s="146"/>
      <c r="M92" s="146"/>
      <c r="N92" s="146"/>
    </row>
    <row r="93" spans="1:14" ht="15.75">
      <c r="A93" s="114" t="s">
        <v>256</v>
      </c>
      <c r="B93" s="129" t="s">
        <v>257</v>
      </c>
      <c r="C93" s="86"/>
      <c r="D93" s="86"/>
      <c r="E93" s="86"/>
      <c r="F93" s="86"/>
      <c r="H93" s="146"/>
      <c r="I93" s="146"/>
      <c r="J93" s="146"/>
      <c r="K93" s="146"/>
      <c r="L93" s="146"/>
      <c r="M93" s="146"/>
      <c r="N93" s="146"/>
    </row>
    <row r="94" spans="1:14" ht="15.75">
      <c r="A94" s="114" t="s">
        <v>258</v>
      </c>
      <c r="B94" s="129" t="s">
        <v>259</v>
      </c>
      <c r="C94" s="86"/>
      <c r="D94" s="86"/>
      <c r="E94" s="86"/>
      <c r="F94" s="86"/>
      <c r="H94" s="146"/>
      <c r="I94" s="146"/>
      <c r="J94" s="146"/>
      <c r="K94" s="146"/>
      <c r="L94" s="146"/>
      <c r="M94" s="146"/>
      <c r="N94" s="146"/>
    </row>
    <row r="95" spans="1:14" ht="31.5">
      <c r="A95" s="114" t="s">
        <v>260</v>
      </c>
      <c r="B95" s="129">
        <v>25</v>
      </c>
      <c r="C95" s="86"/>
      <c r="D95" s="86"/>
      <c r="E95" s="86"/>
      <c r="F95" s="86"/>
      <c r="H95" s="146"/>
      <c r="I95" s="146"/>
      <c r="J95" s="146"/>
      <c r="K95" s="146"/>
      <c r="L95" s="146"/>
      <c r="M95" s="146"/>
      <c r="N95" s="146"/>
    </row>
    <row r="96" spans="1:14" ht="15.75">
      <c r="A96" s="114" t="s">
        <v>261</v>
      </c>
      <c r="B96" s="129">
        <v>26</v>
      </c>
      <c r="C96" s="86">
        <v>41117</v>
      </c>
      <c r="D96" s="86">
        <f>505397+C96</f>
        <v>546514</v>
      </c>
      <c r="E96" s="86">
        <v>15479</v>
      </c>
      <c r="F96" s="86">
        <v>83271</v>
      </c>
      <c r="H96" s="146"/>
      <c r="I96" s="146"/>
      <c r="J96" s="146"/>
      <c r="K96" s="146"/>
      <c r="L96" s="146"/>
      <c r="M96" s="70"/>
      <c r="N96" s="146"/>
    </row>
    <row r="97" spans="1:14" s="124" customFormat="1" ht="15.75">
      <c r="A97" s="121" t="s">
        <v>20</v>
      </c>
      <c r="B97" s="131"/>
      <c r="C97" s="92"/>
      <c r="D97" s="92"/>
      <c r="E97" s="92"/>
      <c r="F97" s="92"/>
      <c r="H97" s="149"/>
      <c r="I97" s="149"/>
      <c r="J97" s="149"/>
      <c r="K97" s="149"/>
      <c r="L97" s="149"/>
      <c r="M97" s="149"/>
      <c r="N97" s="149"/>
    </row>
    <row r="98" spans="1:14" s="124" customFormat="1" ht="15.75">
      <c r="A98" s="121" t="s">
        <v>262</v>
      </c>
      <c r="B98" s="131" t="s">
        <v>263</v>
      </c>
      <c r="C98" s="92">
        <v>31869</v>
      </c>
      <c r="D98" s="92">
        <f>410888+C98</f>
        <v>442757</v>
      </c>
      <c r="E98" s="92">
        <v>6639</v>
      </c>
      <c r="F98" s="92">
        <v>39443</v>
      </c>
      <c r="H98" s="149"/>
      <c r="I98" s="149"/>
      <c r="J98" s="149"/>
      <c r="K98" s="149"/>
      <c r="L98" s="149"/>
      <c r="M98" s="149"/>
      <c r="N98" s="149"/>
    </row>
    <row r="99" spans="1:14" s="124" customFormat="1" ht="15.75">
      <c r="A99" s="121" t="s">
        <v>264</v>
      </c>
      <c r="B99" s="131" t="s">
        <v>265</v>
      </c>
      <c r="C99" s="92"/>
      <c r="D99" s="92"/>
      <c r="E99" s="92"/>
      <c r="F99" s="92"/>
      <c r="H99" s="149"/>
      <c r="I99" s="149"/>
      <c r="J99" s="149"/>
      <c r="K99" s="149"/>
      <c r="L99" s="149"/>
      <c r="M99" s="149"/>
      <c r="N99" s="149"/>
    </row>
    <row r="100" spans="1:14" s="124" customFormat="1" ht="15.75">
      <c r="A100" s="121" t="s">
        <v>266</v>
      </c>
      <c r="B100" s="131" t="s">
        <v>267</v>
      </c>
      <c r="C100" s="92">
        <f>C96-C98-C101-C102-C103</f>
        <v>6296</v>
      </c>
      <c r="D100" s="92">
        <f>D96-D98-D101-D102-D103</f>
        <v>59620</v>
      </c>
      <c r="E100" s="92">
        <v>5682</v>
      </c>
      <c r="F100" s="92">
        <v>35840</v>
      </c>
      <c r="H100" s="149"/>
      <c r="I100" s="149"/>
      <c r="J100" s="149"/>
      <c r="K100" s="149"/>
      <c r="L100" s="149"/>
      <c r="M100" s="149"/>
      <c r="N100" s="149"/>
    </row>
    <row r="101" spans="1:14" s="124" customFormat="1" ht="15.75">
      <c r="A101" s="121" t="s">
        <v>268</v>
      </c>
      <c r="B101" s="131" t="s">
        <v>269</v>
      </c>
      <c r="C101" s="92">
        <v>125</v>
      </c>
      <c r="D101" s="92">
        <f>523+C101</f>
        <v>648</v>
      </c>
      <c r="E101" s="92">
        <v>43</v>
      </c>
      <c r="F101" s="92">
        <v>259</v>
      </c>
      <c r="H101" s="149"/>
      <c r="I101" s="149"/>
      <c r="J101" s="149"/>
      <c r="K101" s="149"/>
      <c r="L101" s="149"/>
      <c r="M101" s="149"/>
      <c r="N101" s="149"/>
    </row>
    <row r="102" spans="1:14" s="124" customFormat="1" ht="31.5">
      <c r="A102" s="121" t="s">
        <v>270</v>
      </c>
      <c r="B102" s="131" t="s">
        <v>271</v>
      </c>
      <c r="C102" s="92">
        <v>2827</v>
      </c>
      <c r="D102" s="92">
        <f>40662+C102</f>
        <v>43489</v>
      </c>
      <c r="E102" s="92">
        <v>3115</v>
      </c>
      <c r="F102" s="92">
        <v>7729</v>
      </c>
      <c r="H102" s="149"/>
      <c r="I102" s="149"/>
      <c r="J102" s="149"/>
      <c r="K102" s="149"/>
      <c r="L102" s="149"/>
      <c r="M102" s="149"/>
      <c r="N102" s="149"/>
    </row>
    <row r="103" spans="1:14" s="124" customFormat="1" ht="15.75">
      <c r="A103" s="121" t="s">
        <v>272</v>
      </c>
      <c r="B103" s="131" t="s">
        <v>273</v>
      </c>
      <c r="C103" s="92"/>
      <c r="D103" s="92">
        <v>0</v>
      </c>
      <c r="E103" s="92"/>
      <c r="F103" s="92"/>
      <c r="H103" s="149"/>
      <c r="I103" s="149"/>
      <c r="J103" s="149"/>
      <c r="K103" s="149"/>
      <c r="L103" s="149"/>
      <c r="M103" s="149"/>
      <c r="N103" s="149"/>
    </row>
    <row r="104" spans="1:14" ht="15.75">
      <c r="A104" s="132" t="s">
        <v>274</v>
      </c>
      <c r="B104" s="133" t="s">
        <v>275</v>
      </c>
      <c r="C104" s="86"/>
      <c r="D104" s="86"/>
      <c r="E104" s="86"/>
      <c r="F104" s="86"/>
      <c r="H104" s="146"/>
      <c r="I104" s="146"/>
      <c r="J104" s="146"/>
      <c r="K104" s="146"/>
      <c r="L104" s="146"/>
      <c r="M104" s="146"/>
      <c r="N104" s="146"/>
    </row>
    <row r="105" spans="1:14" ht="15.75">
      <c r="A105" s="134" t="s">
        <v>276</v>
      </c>
      <c r="B105" s="133" t="s">
        <v>277</v>
      </c>
      <c r="C105" s="94">
        <f>C61+C67+C75+C82+C83+C84+C85+C86+C87+C88+C89+C95+C96+C104</f>
        <v>843706</v>
      </c>
      <c r="D105" s="94">
        <f>D61+D67+D75+D82+D83+D84+D85+D86+D87+D88+D89+D95+D96+D104</f>
        <v>7218973</v>
      </c>
      <c r="E105" s="94">
        <v>804868</v>
      </c>
      <c r="F105" s="94">
        <v>5118753</v>
      </c>
      <c r="H105" s="146"/>
      <c r="I105" s="146"/>
      <c r="J105" s="146"/>
      <c r="K105" s="146"/>
      <c r="L105" s="146"/>
      <c r="M105" s="146"/>
      <c r="N105" s="146"/>
    </row>
    <row r="106" spans="1:14" ht="15.75">
      <c r="A106" s="134" t="s">
        <v>278</v>
      </c>
      <c r="B106" s="133" t="s">
        <v>279</v>
      </c>
      <c r="C106" s="94">
        <f>C60-C105</f>
        <v>478611</v>
      </c>
      <c r="D106" s="94">
        <f>D60-D105</f>
        <v>933284</v>
      </c>
      <c r="E106" s="94">
        <v>304153</v>
      </c>
      <c r="F106" s="94">
        <v>710098</v>
      </c>
      <c r="H106" s="146"/>
      <c r="I106" s="146"/>
      <c r="J106" s="146"/>
      <c r="K106" s="146"/>
      <c r="L106" s="146"/>
      <c r="M106" s="146"/>
      <c r="N106" s="146"/>
    </row>
    <row r="107" spans="1:14" ht="15.75">
      <c r="A107" s="132" t="s">
        <v>280</v>
      </c>
      <c r="B107" s="133" t="s">
        <v>281</v>
      </c>
      <c r="C107" s="86">
        <v>9</v>
      </c>
      <c r="D107" s="86">
        <f>8+C107</f>
        <v>17</v>
      </c>
      <c r="E107" s="86"/>
      <c r="F107" s="86"/>
      <c r="H107" s="146"/>
      <c r="I107" s="146"/>
      <c r="J107" s="146"/>
      <c r="K107" s="146"/>
      <c r="L107" s="146"/>
      <c r="M107" s="146"/>
      <c r="N107" s="146"/>
    </row>
    <row r="108" spans="1:14" ht="15.75">
      <c r="A108" s="134" t="s">
        <v>282</v>
      </c>
      <c r="B108" s="133" t="s">
        <v>283</v>
      </c>
      <c r="C108" s="94">
        <f>C106-C107</f>
        <v>478602</v>
      </c>
      <c r="D108" s="94">
        <f>D106-D107</f>
        <v>933267</v>
      </c>
      <c r="E108" s="94">
        <v>304153</v>
      </c>
      <c r="F108" s="94">
        <v>710098</v>
      </c>
      <c r="H108" s="150"/>
      <c r="I108" s="150"/>
      <c r="J108" s="150"/>
      <c r="K108" s="151"/>
      <c r="L108" s="150"/>
      <c r="M108" s="146"/>
      <c r="N108" s="146"/>
    </row>
    <row r="109" spans="1:14" ht="15.75">
      <c r="A109" s="132" t="s">
        <v>284</v>
      </c>
      <c r="B109" s="133" t="s">
        <v>285</v>
      </c>
      <c r="C109" s="97"/>
      <c r="D109" s="97"/>
      <c r="E109" s="97"/>
      <c r="F109" s="97"/>
      <c r="H109" s="146"/>
      <c r="I109" s="146"/>
      <c r="J109" s="146"/>
      <c r="K109" s="146"/>
      <c r="L109" s="146"/>
      <c r="M109" s="146"/>
      <c r="N109" s="146"/>
    </row>
    <row r="110" spans="1:14" ht="15.75">
      <c r="A110" s="134" t="s">
        <v>286</v>
      </c>
      <c r="B110" s="133" t="s">
        <v>287</v>
      </c>
      <c r="C110" s="94">
        <f>C108+C109</f>
        <v>478602</v>
      </c>
      <c r="D110" s="94">
        <f t="shared" ref="D110" si="5">D108+D109</f>
        <v>933267</v>
      </c>
      <c r="E110" s="94">
        <v>304153</v>
      </c>
      <c r="F110" s="94">
        <v>710098</v>
      </c>
      <c r="H110" s="70"/>
      <c r="I110" s="146"/>
      <c r="J110" s="146"/>
      <c r="K110" s="146"/>
      <c r="L110" s="146"/>
      <c r="M110" s="146"/>
      <c r="N110" s="146"/>
    </row>
    <row r="111" spans="1:14">
      <c r="D111" s="98">
        <f>D110-ф1!C112</f>
        <v>0</v>
      </c>
      <c r="H111" s="146"/>
      <c r="I111" s="146"/>
      <c r="J111" s="146"/>
      <c r="K111" s="146"/>
      <c r="L111" s="146"/>
      <c r="M111" s="146"/>
      <c r="N111" s="146"/>
    </row>
    <row r="112" spans="1:14">
      <c r="A112" s="135" t="s">
        <v>148</v>
      </c>
      <c r="B112" s="135"/>
      <c r="C112" s="135"/>
      <c r="D112" s="135"/>
      <c r="E112" s="135"/>
      <c r="F112" s="135"/>
      <c r="H112" s="70"/>
      <c r="I112" s="146"/>
      <c r="J112" s="146"/>
      <c r="K112" s="146"/>
      <c r="L112" s="146"/>
      <c r="M112" s="146"/>
      <c r="N112" s="146"/>
    </row>
    <row r="113" spans="1:14">
      <c r="A113" s="136"/>
      <c r="B113" s="136"/>
      <c r="C113" s="136"/>
      <c r="D113" s="136"/>
      <c r="E113" s="136"/>
      <c r="F113" s="136"/>
      <c r="H113" s="70"/>
      <c r="I113" s="146"/>
      <c r="J113" s="146"/>
      <c r="K113" s="146"/>
      <c r="L113" s="146"/>
      <c r="M113" s="146"/>
      <c r="N113" s="146"/>
    </row>
    <row r="114" spans="1:14">
      <c r="H114" s="146"/>
      <c r="I114" s="146"/>
      <c r="J114" s="146"/>
      <c r="K114" s="146"/>
      <c r="L114" s="146"/>
      <c r="M114" s="146"/>
      <c r="N114" s="146"/>
    </row>
    <row r="115" spans="1:14">
      <c r="H115" s="70"/>
      <c r="I115" s="146"/>
      <c r="J115" s="146"/>
      <c r="K115" s="146"/>
      <c r="L115" s="146"/>
      <c r="M115" s="146"/>
      <c r="N115" s="146"/>
    </row>
    <row r="116" spans="1:14" s="139" customFormat="1" ht="15.75">
      <c r="A116" s="137" t="str">
        <f>ф1!A120</f>
        <v>И.о. Председателя Правления _________________________Джунусбеков М.М.</v>
      </c>
      <c r="B116" s="138"/>
      <c r="C116" s="99"/>
      <c r="D116" s="100"/>
      <c r="F116" s="140"/>
    </row>
    <row r="117" spans="1:14" s="139" customFormat="1" ht="15.75">
      <c r="A117" s="137"/>
      <c r="B117" s="138"/>
      <c r="C117" s="99"/>
      <c r="D117" s="100"/>
    </row>
    <row r="118" spans="1:14" s="139" customFormat="1" ht="15.75">
      <c r="A118" s="137" t="str">
        <f>ф1!A122</f>
        <v>Главный бухгалтер  ______________________________Сатпаева Ш.К.</v>
      </c>
      <c r="B118" s="138"/>
      <c r="C118" s="99"/>
      <c r="D118" s="100"/>
    </row>
    <row r="119" spans="1:14">
      <c r="A119" s="141"/>
      <c r="B119" s="142"/>
      <c r="C119" s="101"/>
      <c r="D119" s="101"/>
    </row>
    <row r="120" spans="1:14">
      <c r="A120" s="141"/>
      <c r="B120" s="101"/>
      <c r="C120" s="101"/>
      <c r="D120" s="101"/>
    </row>
    <row r="121" spans="1:14">
      <c r="A121" s="143" t="s">
        <v>150</v>
      </c>
      <c r="B121" s="142"/>
      <c r="C121" s="101"/>
      <c r="D121" s="101"/>
    </row>
    <row r="122" spans="1:14">
      <c r="A122" s="144" t="str">
        <f>ф1!A127</f>
        <v>355-01-02 (вн.206)</v>
      </c>
      <c r="B122" s="142"/>
      <c r="C122" s="101"/>
      <c r="D122" s="101"/>
    </row>
    <row r="123" spans="1:14">
      <c r="A123" s="143" t="s">
        <v>152</v>
      </c>
      <c r="B123" s="101"/>
      <c r="C123" s="101"/>
      <c r="D123" s="101"/>
      <c r="E123" s="67" t="str">
        <f>ф1!C128</f>
        <v>Дата отчета: 09.07.2018г.</v>
      </c>
    </row>
    <row r="124" spans="1:14">
      <c r="A124" s="145"/>
    </row>
    <row r="125" spans="1:14">
      <c r="A125" s="145"/>
    </row>
    <row r="126" spans="1:14">
      <c r="A126" s="145"/>
    </row>
  </sheetData>
  <mergeCells count="6">
    <mergeCell ref="E1:F1"/>
    <mergeCell ref="A3:F3"/>
    <mergeCell ref="A4:F4"/>
    <mergeCell ref="A5:F5"/>
    <mergeCell ref="A6:F6"/>
    <mergeCell ref="A112:F112"/>
  </mergeCells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2018-07-10T11:27:21Z</dcterms:created>
  <dcterms:modified xsi:type="dcterms:W3CDTF">2018-07-10T11:29:40Z</dcterms:modified>
</cp:coreProperties>
</file>