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grigoryan\Downloads\"/>
    </mc:Choice>
  </mc:AlternateContent>
  <bookViews>
    <workbookView xWindow="0" yWindow="0" windowWidth="28800" windowHeight="12135" firstSheet="1" activeTab="1"/>
  </bookViews>
  <sheets>
    <sheet name="квартиры 1270" sheetId="20" state="hidden" r:id="rId1"/>
    <sheet name="BS" sheetId="1" r:id="rId2"/>
    <sheet name="IS" sheetId="2" r:id="rId3"/>
    <sheet name="CF" sheetId="3" r:id="rId4"/>
    <sheet name="Лист2" sheetId="22" state="hidden" r:id="rId5"/>
    <sheet name="анализ 7400" sheetId="6" state="hidden" r:id="rId6"/>
    <sheet name="SOCIE" sheetId="4" r:id="rId7"/>
    <sheet name="ОСВ" sheetId="5" state="hidden" r:id="rId8"/>
    <sheet name="5" sheetId="7" state="hidden" r:id="rId9"/>
    <sheet name="6" sheetId="8" state="hidden" r:id="rId10"/>
    <sheet name="7" sheetId="9" state="hidden" r:id="rId11"/>
    <sheet name="8" sheetId="10" state="hidden" r:id="rId12"/>
    <sheet name="9" sheetId="11" state="hidden" r:id="rId13"/>
    <sheet name="10" sheetId="12" state="hidden" r:id="rId14"/>
    <sheet name="12" sheetId="13" state="hidden" r:id="rId15"/>
    <sheet name="13" sheetId="14" state="hidden" r:id="rId16"/>
    <sheet name="14" sheetId="15" state="hidden" r:id="rId17"/>
    <sheet name="15" sheetId="16" state="hidden" r:id="rId18"/>
    <sheet name="17" sheetId="17" state="hidden" r:id="rId19"/>
    <sheet name="18" sheetId="18" state="hidden" r:id="rId20"/>
    <sheet name="19" sheetId="19" state="hidden" r:id="rId21"/>
  </sheets>
  <externalReferences>
    <externalReference r:id="rId22"/>
    <externalReference r:id="rId23"/>
    <externalReference r:id="rId24"/>
  </externalReferences>
  <definedNames>
    <definedName name="_Hlk2023601" localSheetId="13">'10'!$A$1</definedName>
    <definedName name="_Hlk2023613" localSheetId="13">'10'!$B$1</definedName>
    <definedName name="_xlnm._FilterDatabase" localSheetId="0" hidden="1">'квартиры 1270'!$A$10:$T$1038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3" l="1"/>
  <c r="D46" i="3" s="1"/>
  <c r="D54" i="3" s="1"/>
  <c r="D80" i="3"/>
  <c r="D49" i="3"/>
  <c r="D43" i="3"/>
  <c r="D42" i="3"/>
  <c r="D18" i="3"/>
  <c r="D41" i="3"/>
  <c r="D30" i="3"/>
  <c r="D39" i="3"/>
  <c r="D81" i="3"/>
  <c r="E225" i="6"/>
  <c r="C228" i="6"/>
  <c r="D224" i="6"/>
  <c r="D67" i="3"/>
  <c r="D77" i="3" s="1"/>
  <c r="E73" i="22"/>
  <c r="D75" i="3"/>
  <c r="D221" i="6"/>
  <c r="D216" i="6"/>
  <c r="D68" i="3"/>
  <c r="D210" i="6"/>
  <c r="D199" i="6"/>
  <c r="E157" i="22"/>
  <c r="E78" i="22"/>
  <c r="D63" i="3"/>
  <c r="C186" i="6"/>
  <c r="D57" i="3"/>
  <c r="O12" i="6"/>
  <c r="O8" i="6"/>
  <c r="O10" i="6"/>
  <c r="D52" i="3"/>
  <c r="D182" i="6"/>
  <c r="E177" i="6"/>
  <c r="D48" i="3"/>
  <c r="D172" i="6"/>
  <c r="D34" i="3"/>
  <c r="D38" i="3" l="1"/>
  <c r="D37" i="3"/>
  <c r="D36" i="3"/>
  <c r="D31" i="3"/>
  <c r="D29" i="3"/>
  <c r="D28" i="3"/>
  <c r="D27" i="3"/>
  <c r="D17" i="3"/>
  <c r="D15" i="3"/>
  <c r="D13" i="3"/>
  <c r="B16" i="18"/>
  <c r="D12" i="3" l="1"/>
  <c r="D10" i="3"/>
  <c r="D82" i="3"/>
  <c r="D88" i="3"/>
  <c r="F43" i="3"/>
  <c r="F27" i="3"/>
  <c r="F13" i="3"/>
  <c r="F2" i="8"/>
  <c r="C2" i="8"/>
  <c r="D2" i="8"/>
  <c r="E2" i="8"/>
  <c r="B2" i="8"/>
  <c r="F5" i="8"/>
  <c r="F6" i="8"/>
  <c r="D6" i="8"/>
  <c r="B6" i="8"/>
  <c r="G6" i="8"/>
  <c r="G8" i="7"/>
  <c r="G3" i="7"/>
  <c r="G4" i="7"/>
  <c r="G5" i="7"/>
  <c r="G6" i="7"/>
  <c r="G2" i="7"/>
  <c r="D56" i="1"/>
  <c r="D6" i="10"/>
  <c r="D8" i="10"/>
  <c r="D4" i="10"/>
  <c r="B8" i="10"/>
  <c r="B6" i="10"/>
  <c r="B4" i="10"/>
  <c r="C6" i="17"/>
  <c r="B6" i="17"/>
  <c r="B5" i="17"/>
  <c r="B3" i="17"/>
  <c r="B4" i="17"/>
  <c r="B7" i="16"/>
  <c r="B6" i="16"/>
  <c r="B5" i="16"/>
  <c r="B4" i="16"/>
  <c r="B3" i="16"/>
  <c r="B2" i="16"/>
  <c r="B3" i="15"/>
  <c r="B2" i="15"/>
  <c r="B4" i="15" s="1"/>
  <c r="E6" i="14"/>
  <c r="E5" i="14"/>
  <c r="E7" i="14" s="1"/>
  <c r="E3" i="14"/>
  <c r="E2" i="14"/>
  <c r="E4" i="14"/>
  <c r="E16" i="13"/>
  <c r="F17" i="13"/>
  <c r="E14" i="13"/>
  <c r="E17" i="13" s="1"/>
  <c r="B10" i="12"/>
  <c r="B9" i="12"/>
  <c r="B8" i="12"/>
  <c r="B6" i="12"/>
  <c r="B5" i="12"/>
  <c r="B4" i="12"/>
  <c r="B6" i="11"/>
  <c r="B5" i="11"/>
  <c r="J80" i="5"/>
  <c r="I80" i="5"/>
  <c r="B7" i="11"/>
  <c r="D27" i="1"/>
  <c r="D30" i="1" s="1"/>
  <c r="B4" i="11"/>
  <c r="V7" i="20"/>
  <c r="V6" i="20"/>
  <c r="B3" i="11"/>
  <c r="B2" i="11"/>
  <c r="C7" i="9"/>
  <c r="C8" i="9"/>
  <c r="C9" i="9"/>
  <c r="C6" i="9"/>
  <c r="C5" i="9"/>
  <c r="C4" i="9"/>
  <c r="C3" i="9"/>
  <c r="C2" i="9"/>
  <c r="B5" i="8"/>
  <c r="B4" i="8"/>
  <c r="F4" i="8" s="1"/>
  <c r="D5" i="8"/>
  <c r="G5" i="8" s="1"/>
  <c r="D4" i="8"/>
  <c r="G4" i="8" s="1"/>
  <c r="F4" i="7"/>
  <c r="D6" i="7"/>
  <c r="H6" i="7" s="1"/>
  <c r="D5" i="7"/>
  <c r="H5" i="7" s="1"/>
  <c r="D4" i="7"/>
  <c r="D3" i="7"/>
  <c r="F7" i="7"/>
  <c r="B6" i="7"/>
  <c r="B5" i="7"/>
  <c r="B4" i="7"/>
  <c r="B3" i="7"/>
  <c r="F2" i="7"/>
  <c r="B2" i="7"/>
  <c r="D64" i="1"/>
  <c r="H20" i="4"/>
  <c r="F28" i="2"/>
  <c r="F20" i="2"/>
  <c r="F28" i="3" s="1"/>
  <c r="F19" i="2"/>
  <c r="F12" i="3" s="1"/>
  <c r="F15" i="2"/>
  <c r="F11" i="2"/>
  <c r="F9" i="2"/>
  <c r="D15" i="2"/>
  <c r="D22" i="2"/>
  <c r="D24" i="2"/>
  <c r="D154" i="6"/>
  <c r="D146" i="6"/>
  <c r="D138" i="6"/>
  <c r="D128" i="6"/>
  <c r="D30" i="6"/>
  <c r="D14" i="6"/>
  <c r="D21" i="2"/>
  <c r="D20" i="2"/>
  <c r="D19" i="2"/>
  <c r="D11" i="2"/>
  <c r="D9" i="2"/>
  <c r="D63" i="1"/>
  <c r="D62" i="1"/>
  <c r="D61" i="1"/>
  <c r="D60" i="1"/>
  <c r="D59" i="1"/>
  <c r="D58" i="1"/>
  <c r="D57" i="1"/>
  <c r="D48" i="1"/>
  <c r="D49" i="1"/>
  <c r="D50" i="1"/>
  <c r="D47" i="1"/>
  <c r="D45" i="1"/>
  <c r="D46" i="1"/>
  <c r="D44" i="1"/>
  <c r="D37" i="1"/>
  <c r="D15" i="1"/>
  <c r="D13" i="1"/>
  <c r="D14" i="1"/>
  <c r="D12" i="1"/>
  <c r="D11" i="1"/>
  <c r="D26" i="1"/>
  <c r="D25" i="1"/>
  <c r="D24" i="1"/>
  <c r="D22" i="1"/>
  <c r="D21" i="1"/>
  <c r="D28" i="1"/>
  <c r="F5" i="7" l="1"/>
  <c r="H4" i="7"/>
  <c r="B8" i="7"/>
  <c r="H3" i="7"/>
  <c r="F6" i="7"/>
  <c r="F3" i="7"/>
  <c r="B13" i="19"/>
  <c r="B8" i="16"/>
  <c r="B9" i="16" s="1"/>
  <c r="B8" i="11"/>
  <c r="B9" i="11" s="1"/>
  <c r="C10" i="9"/>
  <c r="D8" i="7"/>
  <c r="G2" i="8" l="1"/>
  <c r="H8" i="7"/>
  <c r="F8" i="7"/>
  <c r="F28" i="4" l="1"/>
  <c r="E27" i="4"/>
  <c r="J24" i="4"/>
  <c r="H21" i="4"/>
  <c r="H22" i="4" s="1"/>
  <c r="J22" i="4" s="1"/>
  <c r="J20" i="4"/>
  <c r="I18" i="4"/>
  <c r="E18" i="4"/>
  <c r="J16" i="4"/>
  <c r="H15" i="4"/>
  <c r="F15" i="4"/>
  <c r="F18" i="4" s="1"/>
  <c r="D15" i="4"/>
  <c r="J15" i="4" s="1"/>
  <c r="J12" i="4"/>
  <c r="J11" i="4"/>
  <c r="H10" i="4"/>
  <c r="H18" i="4" s="1"/>
  <c r="H19" i="4" s="1"/>
  <c r="G10" i="4"/>
  <c r="G18" i="4" s="1"/>
  <c r="G27" i="4" s="1"/>
  <c r="F10" i="4"/>
  <c r="J10" i="4" s="1"/>
  <c r="E10" i="4"/>
  <c r="D10" i="4"/>
  <c r="D18" i="4" s="1"/>
  <c r="D27" i="4" s="1"/>
  <c r="J9" i="4"/>
  <c r="J8" i="4"/>
  <c r="D71" i="3"/>
  <c r="F70" i="3"/>
  <c r="F77" i="3" s="1"/>
  <c r="D70" i="3"/>
  <c r="F64" i="3"/>
  <c r="D64" i="3"/>
  <c r="D25" i="3"/>
  <c r="F19" i="3"/>
  <c r="F24" i="2"/>
  <c r="F13" i="2"/>
  <c r="D13" i="2"/>
  <c r="D17" i="2" s="1"/>
  <c r="D26" i="2" s="1"/>
  <c r="F66" i="1"/>
  <c r="D66" i="1"/>
  <c r="F53" i="1"/>
  <c r="D53" i="1"/>
  <c r="F41" i="1"/>
  <c r="F68" i="1" s="1"/>
  <c r="F30" i="1"/>
  <c r="F17" i="1"/>
  <c r="F32" i="1" s="1"/>
  <c r="D17" i="1"/>
  <c r="D32" i="1" s="1"/>
  <c r="F17" i="2" l="1"/>
  <c r="F26" i="2" s="1"/>
  <c r="D31" i="2"/>
  <c r="D37" i="2" s="1"/>
  <c r="J21" i="4"/>
  <c r="F19" i="4"/>
  <c r="J19" i="4" s="1"/>
  <c r="F27" i="4"/>
  <c r="D28" i="4"/>
  <c r="J18" i="4"/>
  <c r="H27" i="4"/>
  <c r="D39" i="1" s="1"/>
  <c r="F70" i="1"/>
  <c r="F31" i="2" l="1"/>
  <c r="F37" i="2" s="1"/>
  <c r="F10" i="3"/>
  <c r="F34" i="3" s="1"/>
  <c r="F46" i="3" s="1"/>
  <c r="F54" i="3" s="1"/>
  <c r="F79" i="3" s="1"/>
  <c r="F84" i="3" s="1"/>
  <c r="D79" i="3"/>
  <c r="H28" i="4"/>
  <c r="D41" i="1"/>
  <c r="K18" i="4"/>
  <c r="J27" i="4"/>
  <c r="D84" i="3" l="1"/>
  <c r="D89" i="3" s="1"/>
  <c r="J28" i="4"/>
  <c r="D68" i="1"/>
  <c r="D70" i="1" s="1"/>
  <c r="D86" i="3" l="1"/>
</calcChain>
</file>

<file path=xl/comments1.xml><?xml version="1.0" encoding="utf-8"?>
<comments xmlns="http://schemas.openxmlformats.org/spreadsheetml/2006/main">
  <authors>
    <author>Тамара Амантурлиева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Тамара Амантурлиева:</t>
        </r>
        <r>
          <rPr>
            <sz val="9"/>
            <color indexed="81"/>
            <rFont val="Tahoma"/>
            <family val="2"/>
            <charset val="204"/>
          </rPr>
          <t xml:space="preserve">
ОДДС косвенным методом: с отражения прибыли/убытка до налогообложения, далее корреткировка на типичные показатели по операциям, относящиеся к Инвест и финанс.деят-сти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Тамара Амантурлиева:</t>
        </r>
        <r>
          <rPr>
            <sz val="9"/>
            <color indexed="81"/>
            <rFont val="Tahoma"/>
            <family val="2"/>
            <charset val="204"/>
          </rPr>
          <t xml:space="preserve">
рез-тат корректр-ся на типич.показатели: изм-е запасов, ДЗ, КЗ, НДС к возмещению, прочих тек.активов и обяз-тв.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Тамара Амантурлиева:</t>
        </r>
        <r>
          <rPr>
            <sz val="9"/>
            <color indexed="81"/>
            <rFont val="Tahoma"/>
            <family val="2"/>
            <charset val="204"/>
          </rPr>
          <t xml:space="preserve">
счет 1610 - авансы по ЭКСПО (ТНС и Волстрансервис)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Тамара Амантурлиева:</t>
        </r>
        <r>
          <rPr>
            <sz val="9"/>
            <color indexed="81"/>
            <rFont val="Tahoma"/>
            <family val="2"/>
            <charset val="204"/>
          </rPr>
          <t xml:space="preserve">
убрали разницу 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Тамара Амантурлиева:</t>
        </r>
        <r>
          <rPr>
            <sz val="9"/>
            <color indexed="81"/>
            <rFont val="Tahoma"/>
            <family val="2"/>
            <charset val="204"/>
          </rPr>
          <t xml:space="preserve">
убрали разницу 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  <charset val="204"/>
          </rPr>
          <t>Тамара Амантурлиева:</t>
        </r>
        <r>
          <rPr>
            <sz val="9"/>
            <color indexed="81"/>
            <rFont val="Tahoma"/>
            <family val="2"/>
            <charset val="204"/>
          </rPr>
          <t xml:space="preserve">
остаток</t>
        </r>
      </text>
    </comment>
  </commentList>
</comments>
</file>

<file path=xl/sharedStrings.xml><?xml version="1.0" encoding="utf-8"?>
<sst xmlns="http://schemas.openxmlformats.org/spreadsheetml/2006/main" count="3045" uniqueCount="2110">
  <si>
    <t>АО «ТРАНСТЕЛЕКОМ»</t>
  </si>
  <si>
    <t>Отчет о финансовом положении</t>
  </si>
  <si>
    <t>тыс. тенге</t>
  </si>
  <si>
    <t>Agreed with Client</t>
  </si>
  <si>
    <t>Agreed to PY issued FS</t>
  </si>
  <si>
    <t>Приме-чания</t>
  </si>
  <si>
    <t>31 декабря 2020 г.</t>
  </si>
  <si>
    <t>АКТИВЫ</t>
  </si>
  <si>
    <t xml:space="preserve">ДОЛГОСРОЧНЫЕ АКТИВЫ </t>
  </si>
  <si>
    <t>Основные средства</t>
  </si>
  <si>
    <t>Нематериальные активы</t>
  </si>
  <si>
    <t>Долгосрочная часть авансов выданных</t>
  </si>
  <si>
    <t>Долгосрочная часть задолженности по финансовой аренде</t>
  </si>
  <si>
    <t>Прочие долгосрочные активы</t>
  </si>
  <si>
    <t xml:space="preserve"> </t>
  </si>
  <si>
    <t>Итого долгосрочные активы</t>
  </si>
  <si>
    <t>ТЕКУЩИЕ АКТИВЫ</t>
  </si>
  <si>
    <t xml:space="preserve">Товарно-материальные запасы </t>
  </si>
  <si>
    <t>Торговая дебиторская задолженность связанных сторон</t>
  </si>
  <si>
    <t>Торговая дебиторская задолженность</t>
  </si>
  <si>
    <t>Текущие арендные платежи по финансовой аренде</t>
  </si>
  <si>
    <t>Предоплата по подоходному налогу</t>
  </si>
  <si>
    <t>Краткосрочная часть авансов выданных</t>
  </si>
  <si>
    <t>Прочие текущие активы</t>
  </si>
  <si>
    <t>Денежные средства</t>
  </si>
  <si>
    <t xml:space="preserve">Итого текущие активы </t>
  </si>
  <si>
    <t>ИТОГО АКТИВЫ</t>
  </si>
  <si>
    <t>КАПИТАЛ И ОБЯЗАТЕЛЬСТВА</t>
  </si>
  <si>
    <t>КАПИТАЛ</t>
  </si>
  <si>
    <t xml:space="preserve">Акционерный капитал </t>
  </si>
  <si>
    <t>Дополнительно оплаченный капитал</t>
  </si>
  <si>
    <t>Нераспределенная прибыль/(накопленный дефицит)</t>
  </si>
  <si>
    <t xml:space="preserve">Итого собственный капитал </t>
  </si>
  <si>
    <t>ДОЛГОСРОЧНЫЕ ОБЯЗАТЕЛЬСТВА:</t>
  </si>
  <si>
    <t xml:space="preserve">Долгосрочные займы </t>
  </si>
  <si>
    <t>Долгосрочная торговая и прочая дебиторская задолженность</t>
  </si>
  <si>
    <t>Выпущенные долговые ценные бумаги</t>
  </si>
  <si>
    <t>Долгосрочная часть обязательств по финансовой аренде</t>
  </si>
  <si>
    <t xml:space="preserve">Обязательства по вознаграждениям работникам </t>
  </si>
  <si>
    <t>Обязательства по отложенному подоходному налогу</t>
  </si>
  <si>
    <t>Долгосрочные контрактные обязательства</t>
  </si>
  <si>
    <t>Доходы будущих периодов свыше 12 месяцев</t>
  </si>
  <si>
    <t>-</t>
  </si>
  <si>
    <t>Итого долгосрочные обязательства</t>
  </si>
  <si>
    <t>ТЕКУЩИЕ ОБЯЗАТЕЛЬСТВА</t>
  </si>
  <si>
    <t xml:space="preserve">Краткосрочные займы и текущая часть долгосрочных займов </t>
  </si>
  <si>
    <t>Текущая часть обязательств по финансовой аренде</t>
  </si>
  <si>
    <t>Текущая часть обязательств по вознаграждениям работникам</t>
  </si>
  <si>
    <t xml:space="preserve">Торговая кредиторская задолженность </t>
  </si>
  <si>
    <t>Дивиденды по акциям</t>
  </si>
  <si>
    <t>Налоги к уплате и прочие обязательные платежи</t>
  </si>
  <si>
    <t>Краткосрочные контрактные обязательства</t>
  </si>
  <si>
    <t xml:space="preserve">Прочие текущие обязательства </t>
  </si>
  <si>
    <t xml:space="preserve">Итого текущие обязательства </t>
  </si>
  <si>
    <t>ИТОГО КАПИТАЛ И ОБЯЗАТЕЛЬСТВА</t>
  </si>
  <si>
    <t>check</t>
  </si>
  <si>
    <t xml:space="preserve">Отчет о совокупном доходе </t>
  </si>
  <si>
    <t>ДОХОД ОТ ОКАЗАНИЯ УСЛУГ</t>
  </si>
  <si>
    <t>Доходы от операционной аренды</t>
  </si>
  <si>
    <t>СЕБЕСТОИМОСТЬ ОКАЗАННЫХ УСЛУГ</t>
  </si>
  <si>
    <t>ВАЛОВАЯ ДОХОД</t>
  </si>
  <si>
    <t>Общие и административные расходы</t>
  </si>
  <si>
    <t>ПРИБЫЛЬ ОТ ОСНОВНОЙ ДЕЯТЕЛЬНОСТИ</t>
  </si>
  <si>
    <t>Финансовые расходы</t>
  </si>
  <si>
    <t>Финансовые доходы</t>
  </si>
  <si>
    <t>Прибыль/(убыток) от курсовой разницы</t>
  </si>
  <si>
    <t>Прочие доходы</t>
  </si>
  <si>
    <t>(Убыток)/Доход от неосновной деятельности</t>
  </si>
  <si>
    <t>ПРИБЫЛЬ/(УБЫТОК) ДО ЭКОНОМИИ/(РАСХОДОВ) ПО ПОДОХОДНОМУ НАЛОГУ</t>
  </si>
  <si>
    <t>(РАСХОДЫ)/ЭКОНОМИЯ ПО ПОДОХОДНОМУ НАЛОГУ</t>
  </si>
  <si>
    <t>ЧИСТАЯ ПРИБЫЛЬ ЗА ГОД</t>
  </si>
  <si>
    <t>Прочий совокупный доходне подлежащий переклассификации в состав прибыли или убытка в последущих периодах:</t>
  </si>
  <si>
    <t>Актуарные прибыли/убыток по пенсионному плану с установленными выплатами</t>
  </si>
  <si>
    <t>ИТОГО СОВОКУПНЫЙ ДОХОД/(УБЫТОК) ЗА ГОД</t>
  </si>
  <si>
    <t>Отчет о движении денежных средств</t>
  </si>
  <si>
    <t>2021 год</t>
  </si>
  <si>
    <t>2020 год</t>
  </si>
  <si>
    <t>ДВИЖЕНИЕ ДЕНЕЖНЫХ СРЕДСТВ ОТ ОПЕРАЦИОННОЙ ДЕЯТЕЛЬНОСТИ:</t>
  </si>
  <si>
    <t>Корректировка прибыли/убытка в результате изменения учетной политики</t>
  </si>
  <si>
    <t>Прибыль до учета расходов по подоходному налогу</t>
  </si>
  <si>
    <t>Корректировки на:</t>
  </si>
  <si>
    <t xml:space="preserve">Финансовые расходы </t>
  </si>
  <si>
    <t>Износ и амортизацию</t>
  </si>
  <si>
    <t>Расходы по текущему подоходному налогу</t>
  </si>
  <si>
    <t>Резерв / (восстановлено) по сомнительной задолженности</t>
  </si>
  <si>
    <t xml:space="preserve">Резерв / (восстановлено) по неликвидным и устаревшим товарно-материальным запасам </t>
  </si>
  <si>
    <t>Резерв по юридическим претензиям</t>
  </si>
  <si>
    <t>Списание кредиторской задолженности</t>
  </si>
  <si>
    <t>Изменение резерва на неиспользуемые основные средства</t>
  </si>
  <si>
    <t>Резерв по вознаграждениям руководящим работникам</t>
  </si>
  <si>
    <t>Начисление резерва по сомнительной задолженности по авансам выданным и прочим текущим активам</t>
  </si>
  <si>
    <t>Резерв / (восстановлено) по обесценению основных средств</t>
  </si>
  <si>
    <t>Выходное пособие по сокращению численности (Резерв)</t>
  </si>
  <si>
    <t>Списание ТМЗ до чистой стоимости реализации</t>
  </si>
  <si>
    <t>Начисление расходов по акту налоговой проверки</t>
  </si>
  <si>
    <t xml:space="preserve">Убыток/(прибыль) от курсовой разницы </t>
  </si>
  <si>
    <t>Доходы от финансирования</t>
  </si>
  <si>
    <t xml:space="preserve">Прибыль / (убыток) от выбытия основных средств и нематериальных активов </t>
  </si>
  <si>
    <t>c</t>
  </si>
  <si>
    <t>Начисление резерва под ожидаемые кредитные убытки на денежные средства и их эквиваленты</t>
  </si>
  <si>
    <t xml:space="preserve">Расходы по вознаграждениям работникам </t>
  </si>
  <si>
    <t>Движение денежных средств от операционной деятельности до изменений в оборотном капитале</t>
  </si>
  <si>
    <t>Увеличение торговой дебиторской задолженности</t>
  </si>
  <si>
    <t>Увеличение товарно-материальных запасов</t>
  </si>
  <si>
    <t>Изменение авансов выданных</t>
  </si>
  <si>
    <t xml:space="preserve">Увеличение прочих текущих и долгосрочных активов </t>
  </si>
  <si>
    <t xml:space="preserve">Увеличение торговой кредиторской задолженности </t>
  </si>
  <si>
    <t>(Уменьшение)/увеличение налогов к уплате и прочих обязательных платежей</t>
  </si>
  <si>
    <t xml:space="preserve">Увеличение прочих текущих обязательств  </t>
  </si>
  <si>
    <t xml:space="preserve">Уменьшение обязательств по вознаграждениям работникам </t>
  </si>
  <si>
    <t>Денежные средства, полученные от операционной деятельности</t>
  </si>
  <si>
    <t xml:space="preserve">Проценты уплаченные </t>
  </si>
  <si>
    <t>Проценты полученные</t>
  </si>
  <si>
    <t>Купонные вознаграждение, уплаченное по облигациям</t>
  </si>
  <si>
    <t>Комиссии, уплаченные по займам и облигациям</t>
  </si>
  <si>
    <t>Подоходный налог уплаченный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</si>
  <si>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</si>
  <si>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</si>
  <si>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 </t>
  </si>
  <si>
    <t>Приобретение нематериальных активов</t>
  </si>
  <si>
    <t>Погашения по финансовой аренде</t>
  </si>
  <si>
    <t>Поступления от выбытия основных средств/погашения по фин аренде</t>
  </si>
  <si>
    <t>Пополнение депозитных счетов</t>
  </si>
  <si>
    <t>Поступления от краткосрочных/долгсрочных инвестиций</t>
  </si>
  <si>
    <t>Получение денежных средств по аренде</t>
  </si>
  <si>
    <t xml:space="preserve">Чистые денежные средства, использованные в инвестиционной деятельности </t>
  </si>
  <si>
    <t>ДВИЖЕНИЕ ДЕНЕЖНЫХ СРЕДСТВ ОТ ФИНАНСОВОЙ ДЕЯТЕЛЬНОСТИ:</t>
  </si>
  <si>
    <t xml:space="preserve">Погашение займов </t>
  </si>
  <si>
    <t>Получение займов</t>
  </si>
  <si>
    <t>Получение финансовой помощи</t>
  </si>
  <si>
    <t>Погашение финансовой помощи</t>
  </si>
  <si>
    <t>Размещение акций</t>
  </si>
  <si>
    <t>Выпуск облигаций</t>
  </si>
  <si>
    <t>Дивиденды уплаченные</t>
  </si>
  <si>
    <t xml:space="preserve">Погашение обязательств по финансовой аренде </t>
  </si>
  <si>
    <t xml:space="preserve">Чистые денежные средства, использованные в финансовой деятельности </t>
  </si>
  <si>
    <t xml:space="preserve">ЧИСТОЕ УВЕЛИЧЕНИЕ/(УМЕНЬШЕНИЕ) ДЕНЕЖНЫХ СРЕДСТВ И ИХ ЭКВИВАЛЕНТОВ </t>
  </si>
  <si>
    <t>Влияние изменений валютных курсов на денежные средства и их эквиваленты</t>
  </si>
  <si>
    <t>Резерв по денежным средствам</t>
  </si>
  <si>
    <t>ДЕНЕЖНЫЕ СРЕДСТВА И ИХ ЭКВИВАЛЕНТЫ на начало периода</t>
  </si>
  <si>
    <t>ДЕНЕЖНЫЕ СРЕДСТВА И ИХ ЭКВИВАЛЕНТЫ на конец периода</t>
  </si>
  <si>
    <t>Per BS</t>
  </si>
  <si>
    <t>Отчет об изменениях в капитале</t>
  </si>
  <si>
    <t>Акционерный капитал</t>
  </si>
  <si>
    <t>Нераспределенная прибыль/(накопленный убыток)</t>
  </si>
  <si>
    <t>Итого капитал</t>
  </si>
  <si>
    <t>На 01 января 2020 г.</t>
  </si>
  <si>
    <t>Эффект от применения МСФО 9 на 31 января 2019</t>
  </si>
  <si>
    <t>Прибыль и итого прочий совокупный доход за год</t>
  </si>
  <si>
    <t>Прочий совокупный доход за год</t>
  </si>
  <si>
    <t>Перевод разницы между номинальной и справедливой стоимостью займа полученного компанией от АО НК КТЖ</t>
  </si>
  <si>
    <t>Итого совокупный доход за год</t>
  </si>
  <si>
    <t>Дивиденды</t>
  </si>
  <si>
    <t>На 31 декабря 2020 г.</t>
  </si>
  <si>
    <t>На 01 января 2020г.</t>
  </si>
  <si>
    <t>30 июня 2021 г.</t>
  </si>
  <si>
    <t xml:space="preserve">Финансовая отчетность
 за период, закончившийся 30 июня 2021 г.
</t>
  </si>
  <si>
    <t>Центральный аппарат1;Актау20;Актобе04;Алматы02;Астана03;Атырау05;Дирекция инфотелекоммуникационных технологий;ДЭТС;Жамбыл11;Караганда06;Кокшетау07;Костанай08;КызылОрда09;Минск;Москва;Оскемен13;Павлодар10;Семейтранстелеком;Укажите наименование Вашей организации;ЦентрБаза;Шымкент15;Шэньчжэнь</t>
  </si>
  <si>
    <t>Оборотно-сальдовая ведомость за Январь 2021 г. - Июнь 2021 г.</t>
  </si>
  <si>
    <t>Дата формирования: 19.07.2021 15:40:18</t>
  </si>
  <si>
    <t>Пользователь: Есетов Амантай Азилханович</t>
  </si>
  <si>
    <t>Выводимые данные:</t>
  </si>
  <si>
    <t>БУ (данные бухгалтерского учета)</t>
  </si>
  <si>
    <t>Счет</t>
  </si>
  <si>
    <t>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</si>
  <si>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</si>
  <si>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</si>
  <si>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</si>
  <si>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</si>
  <si>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</si>
  <si>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1000.00</t>
  </si>
  <si>
    <t>1020.00</t>
  </si>
  <si>
    <t>Денежные средства в пути</t>
  </si>
  <si>
    <t>1021.00</t>
  </si>
  <si>
    <t>1021.01</t>
  </si>
  <si>
    <t>Денежные средства в пути в тенге</t>
  </si>
  <si>
    <t>1022.00</t>
  </si>
  <si>
    <t>Денежные средства в пути в валюте</t>
  </si>
  <si>
    <t>1022.01</t>
  </si>
  <si>
    <t>1030.00</t>
  </si>
  <si>
    <t>Денежные средства на текущих банковских счетах</t>
  </si>
  <si>
    <t>1031.00</t>
  </si>
  <si>
    <t>Денежные средства на текущих банковских счетах в тенге</t>
  </si>
  <si>
    <t>1031.01</t>
  </si>
  <si>
    <t>1031.02</t>
  </si>
  <si>
    <t>Транзитный счет в тенге</t>
  </si>
  <si>
    <t>1032.00</t>
  </si>
  <si>
    <t>Денежные средства на текущих банковских счетах в валюте</t>
  </si>
  <si>
    <t>1032.01</t>
  </si>
  <si>
    <t>Денежные средства натекущих банковских счетах в валюте внутри страны</t>
  </si>
  <si>
    <t>1040.00</t>
  </si>
  <si>
    <t>Денежные средства на карт-счетах</t>
  </si>
  <si>
    <t>1041.00</t>
  </si>
  <si>
    <t>Денежные средства на карт-счетах в тенге</t>
  </si>
  <si>
    <t>1041.01</t>
  </si>
  <si>
    <t>Денежные средства на карт счетах в тенге</t>
  </si>
  <si>
    <t>1050.00</t>
  </si>
  <si>
    <t>Денежные средства на сберегательных счетах</t>
  </si>
  <si>
    <t>1051.00</t>
  </si>
  <si>
    <t>Денежные средства на сберегательных счетах в тенге</t>
  </si>
  <si>
    <t>1051.01</t>
  </si>
  <si>
    <t>Депозиты до 3-х месяцев в тенге</t>
  </si>
  <si>
    <t>1052.00</t>
  </si>
  <si>
    <t>Денежные средства на сберегательных счетах в валюте</t>
  </si>
  <si>
    <t>1052.01</t>
  </si>
  <si>
    <t>Депозиты до 3-х месяцев в валюте</t>
  </si>
  <si>
    <t>1090.00</t>
  </si>
  <si>
    <t>Оценочный резерв под убытки от обесценения денежных средств в тенге</t>
  </si>
  <si>
    <t>1091.00</t>
  </si>
  <si>
    <t>1091.03</t>
  </si>
  <si>
    <t>Оценочный резерв под убытки от обесценения денежных средств на сберегательных счетах в тенге</t>
  </si>
  <si>
    <t>1091.11</t>
  </si>
  <si>
    <t>Резервы под обесценение счетов в банках в тенге</t>
  </si>
  <si>
    <t>1092.00</t>
  </si>
  <si>
    <t>Оценочный резерв под убытки от обесценения денежных средств в валюте</t>
  </si>
  <si>
    <t>1092.03</t>
  </si>
  <si>
    <t>Оценочный резерв под убытки от обесценения денежных средств на сберегательных счетах в валюте</t>
  </si>
  <si>
    <t>1092.11</t>
  </si>
  <si>
    <t>Резервы под обесценение счетов в банках в валюте</t>
  </si>
  <si>
    <t>1100.00</t>
  </si>
  <si>
    <t>Краткосрочные финансовые инвестиции</t>
  </si>
  <si>
    <t>1150.00</t>
  </si>
  <si>
    <t>Краткосрочные вознаграждения к получению</t>
  </si>
  <si>
    <t>1150.06</t>
  </si>
  <si>
    <t>Начисленные вознаграждения по  депозитам до 3-х месяцев</t>
  </si>
  <si>
    <t>1150.07</t>
  </si>
  <si>
    <t>Начисленные вознаграждения по депозитам свыше 3-х месяцев до 12 месяцев</t>
  </si>
  <si>
    <t>1150.08</t>
  </si>
  <si>
    <t>Начисленные вознаграждения по остатку на расчетном счете</t>
  </si>
  <si>
    <t>1150.14</t>
  </si>
  <si>
    <t>Начисленные вознаграждения по облигациям</t>
  </si>
  <si>
    <t>1150.20</t>
  </si>
  <si>
    <t>Прочие начисленные вознаграждения</t>
  </si>
  <si>
    <t>1173.00</t>
  </si>
  <si>
    <t>Оценочный резерв под убытки от обесценения краткосрочных финансовых активов (вознаграждения)</t>
  </si>
  <si>
    <t>1173.01</t>
  </si>
  <si>
    <t>Резерв под обесценение по начисленным вознаграждениям на остаток на текущих счетах</t>
  </si>
  <si>
    <t>1173.02</t>
  </si>
  <si>
    <t>Резерв под обесценение по начисленным вознаграждениям по  депозитам до 3-х месяцев</t>
  </si>
  <si>
    <t>1173.10</t>
  </si>
  <si>
    <t>Резерв под обесценение по начисленным вознаграждениям по облигациям</t>
  </si>
  <si>
    <t>1160.00</t>
  </si>
  <si>
    <t>Прочие краткосрочные финансовые инвестиции</t>
  </si>
  <si>
    <t>1160.01</t>
  </si>
  <si>
    <t>Депозиты свыше 3-х месяцев до 12 месяцев в тенге</t>
  </si>
  <si>
    <t>1160.02</t>
  </si>
  <si>
    <t>Депозиты свыше 3-х месяцев до 12 месяцев в валюте</t>
  </si>
  <si>
    <t>1174.00</t>
  </si>
  <si>
    <t>Оценочные резервы под убытки от обесценения прочих краткосрочных финансовых активов</t>
  </si>
  <si>
    <t>1174.01</t>
  </si>
  <si>
    <t>Оценочный резерв под убытки от обесценения депозитов свыше 3-х месяцев до 12 месяцев в тенге</t>
  </si>
  <si>
    <t>1174.02</t>
  </si>
  <si>
    <t>Оценочный резерв под убытки от обесценения депозитов свыше 3-х месяцев до 12 месяцев в валюте</t>
  </si>
  <si>
    <t>1200.00</t>
  </si>
  <si>
    <t>Краткосрочная дебиторская задолженность</t>
  </si>
  <si>
    <t>1210.00</t>
  </si>
  <si>
    <t>Краткосрочная дебиторская задолженность покупателей и заказчиков</t>
  </si>
  <si>
    <t>1210.04</t>
  </si>
  <si>
    <t>Неакцептованная задолженность железнодорожных администраций по перевозкам</t>
  </si>
  <si>
    <t>1210.05</t>
  </si>
  <si>
    <t>По отгруженным товарно материальным запасам</t>
  </si>
  <si>
    <t>1210.06</t>
  </si>
  <si>
    <t>По предоставленным основным средствам</t>
  </si>
  <si>
    <t>1210.07</t>
  </si>
  <si>
    <t>По выполненным работам и оказанным услугам</t>
  </si>
  <si>
    <t>1220.00</t>
  </si>
  <si>
    <t>Краткосрочная дебиторская задолженность дочерних организаций</t>
  </si>
  <si>
    <t>1220.01</t>
  </si>
  <si>
    <t>Взаиморасчеты материнской компании сдочерними организациями</t>
  </si>
  <si>
    <t>1220.02</t>
  </si>
  <si>
    <t>Взаиморасчеты дочерних организаций между собой</t>
  </si>
  <si>
    <t>1220.04</t>
  </si>
  <si>
    <t>Взаиморасчеты за потребленные товары работы и услуги до выяснения подтвержденные актами сверок</t>
  </si>
  <si>
    <t>1241.00</t>
  </si>
  <si>
    <t>Транзитный счет по передаче взаиморасчетов по доходам и расходам активов и обязательств структур подразделений и филиал</t>
  </si>
  <si>
    <t>1241.01</t>
  </si>
  <si>
    <t>1250.00</t>
  </si>
  <si>
    <t>Краткосрочная дебиторская задолженность работников</t>
  </si>
  <si>
    <t>1250.01</t>
  </si>
  <si>
    <t>По суммам выданным в подотчет на приобретение активов оплату услуг</t>
  </si>
  <si>
    <t>1250.02</t>
  </si>
  <si>
    <t>По служебным командировкам</t>
  </si>
  <si>
    <t>1250.03</t>
  </si>
  <si>
    <t>По возмещению материального ущерба причиненного организации</t>
  </si>
  <si>
    <t>1250.06</t>
  </si>
  <si>
    <t>Задолженность работников по заработной плате</t>
  </si>
  <si>
    <t>1250.09</t>
  </si>
  <si>
    <t>Текущая часть ссуды выданные на приобретение квартир индивидуальное и кооперативное жилищное строительство</t>
  </si>
  <si>
    <t>1250.10</t>
  </si>
  <si>
    <t>Прочая краткосрочная дебиторская задолженность работников</t>
  </si>
  <si>
    <t>Краткосрочная задолженность подотчетных лиц</t>
  </si>
  <si>
    <t>Прочая краткосрочная задолженность работников (хищение, порча, материальный ущерб и др.)</t>
  </si>
  <si>
    <t>1260.00</t>
  </si>
  <si>
    <t>Краткосрочная дебиторская задолженность по аренде</t>
  </si>
  <si>
    <t>1260.01</t>
  </si>
  <si>
    <t>Задолженность по операционной аренде</t>
  </si>
  <si>
    <t>1260.02</t>
  </si>
  <si>
    <t>Задолженность по финансовой аренде</t>
  </si>
  <si>
    <t>1270.00</t>
  </si>
  <si>
    <t>Прочая краткосрочная дебиторская задолженность</t>
  </si>
  <si>
    <t>1270.04</t>
  </si>
  <si>
    <t>Расчеты по предъявленным претензиям</t>
  </si>
  <si>
    <t>1270.05</t>
  </si>
  <si>
    <t>Недостачи имущества и потери от порчи запасов</t>
  </si>
  <si>
    <t>1270.06</t>
  </si>
  <si>
    <t>Штрафы пени неустойки и другие экономические санкции за нарушение обязательств по хозяйственным договорам</t>
  </si>
  <si>
    <t>1270.20</t>
  </si>
  <si>
    <t>1280.00</t>
  </si>
  <si>
    <t>Резерв по сомнительным требованиям</t>
  </si>
  <si>
    <t>1280.01</t>
  </si>
  <si>
    <t>Резервы по сомнительным требованиям по задолженности покупателей и заказчиков</t>
  </si>
  <si>
    <t>1280.01.01</t>
  </si>
  <si>
    <t>Резервы по сомнительным требованиям по задолженности покупателей и заказчиков прочие</t>
  </si>
  <si>
    <t>1280.01.06</t>
  </si>
  <si>
    <t>Резервы по сомнительным требованиям по задолженности компаний АО НК КТЖ</t>
  </si>
  <si>
    <t>1280.01.07</t>
  </si>
  <si>
    <t>Резервы по сомнительным требованиям по задолженности аффилированных компаний АО НК КТЖ</t>
  </si>
  <si>
    <t>1280.03</t>
  </si>
  <si>
    <t>Резерв по сомнительным требованиям по краткосрочной дебиторской задолженности по аренде</t>
  </si>
  <si>
    <t>1280.10</t>
  </si>
  <si>
    <t>Резервы по прочим сомнительным требованиям</t>
  </si>
  <si>
    <t>1300.00</t>
  </si>
  <si>
    <t>Запасы</t>
  </si>
  <si>
    <t>1310.00</t>
  </si>
  <si>
    <t>Сырье и материалы</t>
  </si>
  <si>
    <t>1310.11</t>
  </si>
  <si>
    <t xml:space="preserve">Прокат черных металлов </t>
  </si>
  <si>
    <t>1310.11.00</t>
  </si>
  <si>
    <t>Прокат черных металлов Код 0</t>
  </si>
  <si>
    <t>1310.11.01</t>
  </si>
  <si>
    <t>Прокат Черных Металлов, материал бывший в употреблении годный к эксплуатации Код 1</t>
  </si>
  <si>
    <t>1310.11.04</t>
  </si>
  <si>
    <t>Прокат Черных Металлов АВЗ (аварийно восстановительный запас) Код 4</t>
  </si>
  <si>
    <t>1310.12</t>
  </si>
  <si>
    <t xml:space="preserve">Кабельная продукция </t>
  </si>
  <si>
    <t>1310.12.00</t>
  </si>
  <si>
    <t>Кабельная продукция Код 0</t>
  </si>
  <si>
    <t>1310.12.01</t>
  </si>
  <si>
    <t>Кабельная Продукция, материал бывший в употреблении годный к эксплуатации Код 1</t>
  </si>
  <si>
    <t>1310.12.05</t>
  </si>
  <si>
    <t>Кабельная Продукция КВЗ (коммерческий восстановительный запас)</t>
  </si>
  <si>
    <t>1310.12.04</t>
  </si>
  <si>
    <t>Кабельная Продукция АВЗ (аварийно восстановительный запас) Код 4</t>
  </si>
  <si>
    <t>1310.13</t>
  </si>
  <si>
    <t xml:space="preserve">Прочие сырье и материалы </t>
  </si>
  <si>
    <t>1310.13.00</t>
  </si>
  <si>
    <t>Прочие сырье и материалы Код 0</t>
  </si>
  <si>
    <t>1310.13.01</t>
  </si>
  <si>
    <t>Прочие Сырье И Материалы, материал бывший в употреблении годный к эксплуатации Код 1</t>
  </si>
  <si>
    <t>1310.13.05</t>
  </si>
  <si>
    <t>ПрочиеСырьеИМатериалы КВЗ (коммерческий восстановительный запас)</t>
  </si>
  <si>
    <t>1310.13.04</t>
  </si>
  <si>
    <t>ПрочиеСырьеИМатериалы АВЗ (аварийно восстановительный запас) Код 4</t>
  </si>
  <si>
    <t>1310.31</t>
  </si>
  <si>
    <t xml:space="preserve">Нефтепродукты </t>
  </si>
  <si>
    <t>1310.31.00</t>
  </si>
  <si>
    <t>Нефтепродукты Код 0</t>
  </si>
  <si>
    <t>1310.32</t>
  </si>
  <si>
    <t xml:space="preserve">Смазочные материалы </t>
  </si>
  <si>
    <t>1310.32.00</t>
  </si>
  <si>
    <t>Смазочные материалы Код 0</t>
  </si>
  <si>
    <t>1310.41</t>
  </si>
  <si>
    <t>Тара и тарные материалы</t>
  </si>
  <si>
    <t>1310.41.00</t>
  </si>
  <si>
    <t>Тара и тарные материалы Код 0</t>
  </si>
  <si>
    <t>1310.51</t>
  </si>
  <si>
    <t>Запасные части</t>
  </si>
  <si>
    <t>1310.51.00</t>
  </si>
  <si>
    <t>Запасные части Код 0</t>
  </si>
  <si>
    <t>1310.51.01</t>
  </si>
  <si>
    <t>Запасные части, материал бывший в употреблении годный к эксплуатации Код 1</t>
  </si>
  <si>
    <t>1310.51.04</t>
  </si>
  <si>
    <t>Запасные части АВЗ (аварийно восстановительный запас) Код 4</t>
  </si>
  <si>
    <t>1310.51.05</t>
  </si>
  <si>
    <t>Запасные части КВЗ (коммерческий восстановительный запас)</t>
  </si>
  <si>
    <t>1310.61</t>
  </si>
  <si>
    <t xml:space="preserve">Отходы производства, утиль, металлолом и т.п. </t>
  </si>
  <si>
    <t>1310.61.00</t>
  </si>
  <si>
    <t>Отходы производства, утиль, металлолом и т.п. Код 0</t>
  </si>
  <si>
    <t>1310.61.01</t>
  </si>
  <si>
    <t>ОтходыПроизводстваУтильМеталлоломИТП, материал бывший в употреблении годный к эксплуатации Код 1</t>
  </si>
  <si>
    <t>1310.62</t>
  </si>
  <si>
    <t xml:space="preserve">Прочие материалы </t>
  </si>
  <si>
    <t>1310.62.00</t>
  </si>
  <si>
    <t>Прочие материалы Код 0</t>
  </si>
  <si>
    <t>1310.62.01</t>
  </si>
  <si>
    <t>Прочие материалы, материал бывший в употреблении годный к эксплуатации Код 1</t>
  </si>
  <si>
    <t>1310.62.04</t>
  </si>
  <si>
    <t>Прочие материалы, АВЗ (Аварийно восстановительный запас) Код 4</t>
  </si>
  <si>
    <t>1310.62.05</t>
  </si>
  <si>
    <t>Прочие материалы, КВЗ (коммерческий восстановительный запас) Код 4</t>
  </si>
  <si>
    <t>1310.63</t>
  </si>
  <si>
    <t xml:space="preserve">Сельскохозяйственные материалы, семена, корма, удобрения </t>
  </si>
  <si>
    <t>1310.65</t>
  </si>
  <si>
    <t>Инструменты и приспособления</t>
  </si>
  <si>
    <t>1310.65.00</t>
  </si>
  <si>
    <t>Инструменты и приспособления Код 0</t>
  </si>
  <si>
    <t>1310.65.04</t>
  </si>
  <si>
    <t>Инструменты и приспособления, АВЗАварийно восстановительный запас Код 4</t>
  </si>
  <si>
    <t>1310.65.05</t>
  </si>
  <si>
    <t>Инструменты и приспособления, КВЗ (коммерческий восстановительный запас)</t>
  </si>
  <si>
    <t>1310.67</t>
  </si>
  <si>
    <t>Спецодежда спецобувь и защитные приспособления</t>
  </si>
  <si>
    <t>1310.67.00</t>
  </si>
  <si>
    <t>Спецодежда, спецобувь и защитные приспособления Код 0</t>
  </si>
  <si>
    <t>1310.67.04</t>
  </si>
  <si>
    <t>Спецодежда спецобувь и защитные приспособления АВЗАварийно восстановительный запас Код4</t>
  </si>
  <si>
    <t>1310.71</t>
  </si>
  <si>
    <t>Строительные материалы</t>
  </si>
  <si>
    <t>1310.71.00</t>
  </si>
  <si>
    <t>Строительные материалы Код 0</t>
  </si>
  <si>
    <t>1310.71.01</t>
  </si>
  <si>
    <t>Строительные материалы, материал бывший в употреблении годный к эксплуатации Код 1</t>
  </si>
  <si>
    <t>1310.71.04</t>
  </si>
  <si>
    <t>Строительные материалы, АВЗАварийно восстановительный запас Код 4</t>
  </si>
  <si>
    <t>1360.00</t>
  </si>
  <si>
    <t>Оценочный резерв под убытки от обесценения запасов</t>
  </si>
  <si>
    <t>1360.01</t>
  </si>
  <si>
    <t>Оценочный резерв под убытки от обесценения сырья и материалов</t>
  </si>
  <si>
    <t>1400.00</t>
  </si>
  <si>
    <t>Текущие налоговые активы</t>
  </si>
  <si>
    <t>1410.00</t>
  </si>
  <si>
    <t>Корпоративный подоходный налог</t>
  </si>
  <si>
    <t>1410.01</t>
  </si>
  <si>
    <t>Авансовые платежи и уплаченный корпоративный подоходный налог с юридических лиц резидентов</t>
  </si>
  <si>
    <t>1410.02</t>
  </si>
  <si>
    <t>Уплаченный корпоративный подоходный налог с юридических лиц резидентов удерживаемый у источника выплаты</t>
  </si>
  <si>
    <t>1420.00</t>
  </si>
  <si>
    <t>Налог на добавленную стоимость</t>
  </si>
  <si>
    <t>1420.01</t>
  </si>
  <si>
    <t>1420.01.01</t>
  </si>
  <si>
    <t>Налог на добавленную стоимость Текущий период</t>
  </si>
  <si>
    <t>1420.01.02</t>
  </si>
  <si>
    <t>Налог на добавленную стоимость_Корректировка</t>
  </si>
  <si>
    <t>1420.01.03</t>
  </si>
  <si>
    <t>Налог на добавленную стоимость счета за прошлый период</t>
  </si>
  <si>
    <t>1420.02</t>
  </si>
  <si>
    <t>Налог на добавленную стоимость уплаченный за нерезидента</t>
  </si>
  <si>
    <t>1423.00</t>
  </si>
  <si>
    <t>Налог на добавленную стоимость отраженный по методу начисления</t>
  </si>
  <si>
    <t>1423.01</t>
  </si>
  <si>
    <t>1424.00</t>
  </si>
  <si>
    <t>Налог на добавленную стоимость (отложенное принятие к зачету)</t>
  </si>
  <si>
    <t>1430.00</t>
  </si>
  <si>
    <t>Прочие налоги и другие обязательные платежи в бюджет</t>
  </si>
  <si>
    <t>1430.01</t>
  </si>
  <si>
    <t>Социальный налог</t>
  </si>
  <si>
    <t>1430.02</t>
  </si>
  <si>
    <t>Земельный налог</t>
  </si>
  <si>
    <t>1430.03</t>
  </si>
  <si>
    <t>Налог на транспортные средства</t>
  </si>
  <si>
    <t>1430.04</t>
  </si>
  <si>
    <t>Налог на имущество</t>
  </si>
  <si>
    <t>1430.11</t>
  </si>
  <si>
    <t>Плата за пользование земельными участками</t>
  </si>
  <si>
    <t>1430.12</t>
  </si>
  <si>
    <t>Плата за эмиссию в окружающую среду</t>
  </si>
  <si>
    <t>1430.13</t>
  </si>
  <si>
    <t>Плата за использование радиочастотного спектра</t>
  </si>
  <si>
    <t>1430.21</t>
  </si>
  <si>
    <t>Индивидуальный подоходный налог по доходам работников</t>
  </si>
  <si>
    <t>1430.22</t>
  </si>
  <si>
    <t>Индивидуальный подоходный налог по доходам других физических лиц, удержанный у источника выплаты</t>
  </si>
  <si>
    <t>1430.30</t>
  </si>
  <si>
    <t>Прочие платежи</t>
  </si>
  <si>
    <t>1431.00</t>
  </si>
  <si>
    <t>Пени прочие налоги и другие обязательные платежи в бюджет</t>
  </si>
  <si>
    <t>1431.01</t>
  </si>
  <si>
    <t>Пени социальный налог</t>
  </si>
  <si>
    <t>1431.02</t>
  </si>
  <si>
    <t>Пени земельный налог</t>
  </si>
  <si>
    <t>1431.03</t>
  </si>
  <si>
    <t>Пени налог на транспортные средства</t>
  </si>
  <si>
    <t>1431.04</t>
  </si>
  <si>
    <t>Пени налог на имущество</t>
  </si>
  <si>
    <t>1431.11</t>
  </si>
  <si>
    <t>Пени плата за пользование земельными участками</t>
  </si>
  <si>
    <t>1431.12</t>
  </si>
  <si>
    <t>Пени - Плата за эмиссию в окружающую среду</t>
  </si>
  <si>
    <t>1431.13</t>
  </si>
  <si>
    <t>Пени плата за использование радиочастотног спектра</t>
  </si>
  <si>
    <t>1431.21</t>
  </si>
  <si>
    <t>Пени - индивидуальный подоходный налог по доходам работников</t>
  </si>
  <si>
    <t>Прочие краткосрочные активы</t>
  </si>
  <si>
    <t>1710.00</t>
  </si>
  <si>
    <t>Краткосрочные авансы выданные сторонним организациям</t>
  </si>
  <si>
    <t>1710.01</t>
  </si>
  <si>
    <t>Авансы выданные под поставку запасов</t>
  </si>
  <si>
    <t>1710.02</t>
  </si>
  <si>
    <t>Авансы, выданные под выполнение работ и оказание услуг некапитального характера</t>
  </si>
  <si>
    <t>1710.11</t>
  </si>
  <si>
    <t>Резервы по сомнительным требованиям по авансам выданным</t>
  </si>
  <si>
    <t>1720.00</t>
  </si>
  <si>
    <t>Краткосрочные расходы будущих периодов</t>
  </si>
  <si>
    <t>1720.01</t>
  </si>
  <si>
    <t>СтраховойПолис</t>
  </si>
  <si>
    <t>1720.10</t>
  </si>
  <si>
    <t>Прочие расходы будущих периодов</t>
  </si>
  <si>
    <t>1720.10.01</t>
  </si>
  <si>
    <t>Прочие расходы будущих периодов (вал)</t>
  </si>
  <si>
    <t>1730.00</t>
  </si>
  <si>
    <t>Краткосрочные активы по договорам</t>
  </si>
  <si>
    <t>1730.01</t>
  </si>
  <si>
    <t>1740.00</t>
  </si>
  <si>
    <t>Оценочный резерв под убытки от обесценения краткосрочных активов по договорам</t>
  </si>
  <si>
    <t>1740.01</t>
  </si>
  <si>
    <t>1750.00</t>
  </si>
  <si>
    <t>1750.01</t>
  </si>
  <si>
    <t>Оценочный резерв под убытки от обесценения по прочим краткосрочным активам</t>
  </si>
  <si>
    <t>1750.07</t>
  </si>
  <si>
    <t>1750.11</t>
  </si>
  <si>
    <t>Переплата по социальному страхованию</t>
  </si>
  <si>
    <t>1750.21</t>
  </si>
  <si>
    <t>Переплата по пенсионным отчислениям</t>
  </si>
  <si>
    <t>1751.00</t>
  </si>
  <si>
    <t>Пени прочие краткосрочные активы</t>
  </si>
  <si>
    <t>1751.11</t>
  </si>
  <si>
    <t>Пени переплата по социальному страхованию</t>
  </si>
  <si>
    <t>1751.21</t>
  </si>
  <si>
    <t>Пени - Переплата по пенсионным отчислениям</t>
  </si>
  <si>
    <t>1751.31</t>
  </si>
  <si>
    <t>Пени - Переплата по отчислениям на обязательное социальное медицинское страхование</t>
  </si>
  <si>
    <t>1751.32</t>
  </si>
  <si>
    <t>Пени - Переплата по взносам на обязательное социальное медицинское страхование</t>
  </si>
  <si>
    <t>2000.00</t>
  </si>
  <si>
    <t>Долгосрочные финансовые инвестиции</t>
  </si>
  <si>
    <t>2012.00</t>
  </si>
  <si>
    <t>Долгосрочные инвестиции, удерживаемые до погашения</t>
  </si>
  <si>
    <t>2012.01</t>
  </si>
  <si>
    <t>Облигации</t>
  </si>
  <si>
    <t>2012.10</t>
  </si>
  <si>
    <t>Резерв под обесценение облигаций</t>
  </si>
  <si>
    <t>2100.00</t>
  </si>
  <si>
    <t>Долгосрочная дебиторская задолженность</t>
  </si>
  <si>
    <t>2110.00</t>
  </si>
  <si>
    <t>Долгосрочная задолженность покупателей и заказчиков</t>
  </si>
  <si>
    <t>2110.01</t>
  </si>
  <si>
    <t>2150.00</t>
  </si>
  <si>
    <t>Долгосрочная дебиторская задолженность работников</t>
  </si>
  <si>
    <t>2150.01</t>
  </si>
  <si>
    <t>2160.00</t>
  </si>
  <si>
    <t>Долгосрочная дебиторская задолженность по аренде</t>
  </si>
  <si>
    <t>2160.01</t>
  </si>
  <si>
    <t>Арендные платежи по финансовой аренде</t>
  </si>
  <si>
    <t>2180.00</t>
  </si>
  <si>
    <t>Прочая долгосрочная дебиторская задолженность</t>
  </si>
  <si>
    <t>2180.10</t>
  </si>
  <si>
    <t>2400.00</t>
  </si>
  <si>
    <t>2410.00</t>
  </si>
  <si>
    <t>2410.01</t>
  </si>
  <si>
    <t>Земля</t>
  </si>
  <si>
    <t>2410.02</t>
  </si>
  <si>
    <t>Здания</t>
  </si>
  <si>
    <t>2410.03</t>
  </si>
  <si>
    <t>Сооружения</t>
  </si>
  <si>
    <t>2410.04</t>
  </si>
  <si>
    <t>Передаточные устройства</t>
  </si>
  <si>
    <t>2410.05</t>
  </si>
  <si>
    <t>Машины и оборудование</t>
  </si>
  <si>
    <t>2410.05.01</t>
  </si>
  <si>
    <t>Цифровое оборудование</t>
  </si>
  <si>
    <t>2410.05.02</t>
  </si>
  <si>
    <t>Копировально множительная техника</t>
  </si>
  <si>
    <t>2410.05.03</t>
  </si>
  <si>
    <t>Аналоговое оборудование</t>
  </si>
  <si>
    <t>2410.05.04</t>
  </si>
  <si>
    <t>Орг техника</t>
  </si>
  <si>
    <t>2410.05.05</t>
  </si>
  <si>
    <t>Измерительные приборы</t>
  </si>
  <si>
    <t>2410.05.06</t>
  </si>
  <si>
    <t>Канцелярские машины и компьютеры</t>
  </si>
  <si>
    <t>2410.05.07</t>
  </si>
  <si>
    <t>Периферийные устройства</t>
  </si>
  <si>
    <t>2410.05.08</t>
  </si>
  <si>
    <t>Прочие машины и оборудование</t>
  </si>
  <si>
    <t>2410.06</t>
  </si>
  <si>
    <t>Транспортные средства</t>
  </si>
  <si>
    <t>2410.07</t>
  </si>
  <si>
    <t>Инструменты</t>
  </si>
  <si>
    <t>2410.08</t>
  </si>
  <si>
    <t>Производственный инвентарь и принадлежности</t>
  </si>
  <si>
    <t>2410.09</t>
  </si>
  <si>
    <t>Хозяйственный инвентарь</t>
  </si>
  <si>
    <t>2420.00</t>
  </si>
  <si>
    <t>Амортизация основных средств</t>
  </si>
  <si>
    <t>2420.02</t>
  </si>
  <si>
    <t>Амортизация здания</t>
  </si>
  <si>
    <t>2420.03</t>
  </si>
  <si>
    <t>Амортизация Сооружения</t>
  </si>
  <si>
    <t>2420.04</t>
  </si>
  <si>
    <t>Амортизация - Передаточные устройства</t>
  </si>
  <si>
    <t>2420.05</t>
  </si>
  <si>
    <t>Амортизация - Машины и Оборудование</t>
  </si>
  <si>
    <t>2420.05.01</t>
  </si>
  <si>
    <t>Амортизация- Цифровое Оборудование</t>
  </si>
  <si>
    <t>2420.05.02</t>
  </si>
  <si>
    <t>Амортизация-Копировально Множительная Техника</t>
  </si>
  <si>
    <t>2420.05.03</t>
  </si>
  <si>
    <t>Амортизация- Аналоговое Оборудование</t>
  </si>
  <si>
    <t>2420.05.04</t>
  </si>
  <si>
    <t>Амортизация Орг Техника</t>
  </si>
  <si>
    <t>2420.05.05</t>
  </si>
  <si>
    <t>Амортизация- Измерительные Приборы</t>
  </si>
  <si>
    <t>2420.05.06</t>
  </si>
  <si>
    <t>Амортизация- Канцелярские Машины И компьютеры</t>
  </si>
  <si>
    <t>2420.05.07</t>
  </si>
  <si>
    <t>Амортизация- Периферийные Устройства</t>
  </si>
  <si>
    <t>2420.05.08</t>
  </si>
  <si>
    <t>Амортизация- Прочие Машины И Оборудование</t>
  </si>
  <si>
    <t>2420.06</t>
  </si>
  <si>
    <t>Амортизация Транспортные средства</t>
  </si>
  <si>
    <t>2420.07</t>
  </si>
  <si>
    <t>Амортизация-Инструменты</t>
  </si>
  <si>
    <t>2420.08</t>
  </si>
  <si>
    <t>Амортизация - Производственный инвентарь и принадлежности</t>
  </si>
  <si>
    <t>2420.09</t>
  </si>
  <si>
    <t>Амортизация - Хозяйственный инвентарь</t>
  </si>
  <si>
    <t>2430.00</t>
  </si>
  <si>
    <t>Оценочный резерв под убытки от обесценения основных средств</t>
  </si>
  <si>
    <t>2430.04</t>
  </si>
  <si>
    <t>Убыток от обесценения машины и оборудование</t>
  </si>
  <si>
    <t>2430.04.03</t>
  </si>
  <si>
    <t>Убыток от обесценения- Аналоговое Оборудование</t>
  </si>
  <si>
    <t>2430.04.05</t>
  </si>
  <si>
    <t>Убыток от обесценения- Измерительные Приборы</t>
  </si>
  <si>
    <t>2430.04.07</t>
  </si>
  <si>
    <t>Убыток от обесценения- Периферийные Устройства</t>
  </si>
  <si>
    <t>2430.08</t>
  </si>
  <si>
    <t>Убыток от обесценения - хозяйственный инвентарь</t>
  </si>
  <si>
    <t>2441.00</t>
  </si>
  <si>
    <t>Право пользования активом от сторонних организаций (Земля)</t>
  </si>
  <si>
    <t>2441.01</t>
  </si>
  <si>
    <t>2441.02</t>
  </si>
  <si>
    <t>2441.03</t>
  </si>
  <si>
    <t>2441.04</t>
  </si>
  <si>
    <t>2441.05</t>
  </si>
  <si>
    <t>2451.00</t>
  </si>
  <si>
    <t>Амортизация права пользования активом от сторонних организаций</t>
  </si>
  <si>
    <t>2451.01</t>
  </si>
  <si>
    <t>Амортизация - Здания</t>
  </si>
  <si>
    <t>2451.02</t>
  </si>
  <si>
    <t>Амортизация - Сооружения</t>
  </si>
  <si>
    <t>2451.03</t>
  </si>
  <si>
    <t>2451.04</t>
  </si>
  <si>
    <t>Амортизация - Машины и оборудование</t>
  </si>
  <si>
    <t>2451.05</t>
  </si>
  <si>
    <t>Амортизация - Транспортные средства</t>
  </si>
  <si>
    <t>2700.00</t>
  </si>
  <si>
    <t>2730.00</t>
  </si>
  <si>
    <t>Прочие нематериальные активы</t>
  </si>
  <si>
    <t>2730.01</t>
  </si>
  <si>
    <t>Лицензии и франшизы</t>
  </si>
  <si>
    <t>2730.02</t>
  </si>
  <si>
    <t>Программное обеспечение</t>
  </si>
  <si>
    <t>2730.05</t>
  </si>
  <si>
    <t>Товарные знаки, титульные и издательские права</t>
  </si>
  <si>
    <t>2730.10</t>
  </si>
  <si>
    <t>2740.00</t>
  </si>
  <si>
    <t>Амортизация прочих нематериальных активов</t>
  </si>
  <si>
    <t>2740.01</t>
  </si>
  <si>
    <t>Амортизация лицензии и франшизы</t>
  </si>
  <si>
    <t>2740.02</t>
  </si>
  <si>
    <t>Амортизация - Программное обеспечение</t>
  </si>
  <si>
    <t>2740.10</t>
  </si>
  <si>
    <t>Амортизация - Прочие нематериальные активы</t>
  </si>
  <si>
    <t>2900.00</t>
  </si>
  <si>
    <t>2910.00</t>
  </si>
  <si>
    <t>Долгосрочные авансы выданные</t>
  </si>
  <si>
    <t>2910.01</t>
  </si>
  <si>
    <t>Долгосрочные авансы выданные -под поставку основных средств</t>
  </si>
  <si>
    <t>2910.01.01</t>
  </si>
  <si>
    <t>Под поставку основных средств Резидент</t>
  </si>
  <si>
    <t>2910.11</t>
  </si>
  <si>
    <t>Оценочный резерв под убытки от обесценения  долгосрочных авансов выданных</t>
  </si>
  <si>
    <t>2920.00</t>
  </si>
  <si>
    <t>Долгосрочные расходы будущих периодов</t>
  </si>
  <si>
    <t>2920.10</t>
  </si>
  <si>
    <t>2920.10.01</t>
  </si>
  <si>
    <t>2930.00</t>
  </si>
  <si>
    <t>Незавершенное строительство</t>
  </si>
  <si>
    <t>2930.01</t>
  </si>
  <si>
    <t>Приобретение объектов основных средств требующих дополнительных затрат для приведения в рабочее состояние</t>
  </si>
  <si>
    <t>2930.01.01</t>
  </si>
  <si>
    <t>Приобретение объектов основных средств требующих дополнительных затрат для приведения в рабочее состояние (ОС)</t>
  </si>
  <si>
    <t>2930.01.02</t>
  </si>
  <si>
    <t>Приобретение объектов основных средств требующих дополнительных затрат для приведения в рабочее состояние (НМА)</t>
  </si>
  <si>
    <t>2930.03</t>
  </si>
  <si>
    <t>Строительно монтажные работы по строительству основных средств выполненные подрядным способом</t>
  </si>
  <si>
    <t>2930.03.01</t>
  </si>
  <si>
    <t>Строительно монтажные работы по строительству основных средств выполненные подрядным способом (ОС)</t>
  </si>
  <si>
    <t>2930.04</t>
  </si>
  <si>
    <t>Реконструкция и модернизация основных средств увеличивающая их стоимость</t>
  </si>
  <si>
    <t>2930.12</t>
  </si>
  <si>
    <t>Амортизация по законченным объектам незавершенного строительства до ввода в состав основных средств</t>
  </si>
  <si>
    <t>2990.00</t>
  </si>
  <si>
    <t>2990.01</t>
  </si>
  <si>
    <t>НДСКВозмещению</t>
  </si>
  <si>
    <t>2991.00</t>
  </si>
  <si>
    <t>Долгосрочные денежные средства ограниченные в использовании</t>
  </si>
  <si>
    <t>2991.01</t>
  </si>
  <si>
    <t>Денежные средства ограниченные в использовании в тенге</t>
  </si>
  <si>
    <t>2991.05</t>
  </si>
  <si>
    <t>Резерв под обесценение денежных средств, ограниченных в использовании в тенге</t>
  </si>
  <si>
    <t>3000.00</t>
  </si>
  <si>
    <t>Краткосрочные финансовые обязательства</t>
  </si>
  <si>
    <t>3010.00</t>
  </si>
  <si>
    <t>Краткосрочные финансовые обязательства, оцениваемые по амортизированной стоимости (банковские займы)</t>
  </si>
  <si>
    <t>3010.01</t>
  </si>
  <si>
    <t>Краткосрочные банковские займы</t>
  </si>
  <si>
    <t>3040.00</t>
  </si>
  <si>
    <t>Краткосрочная кредиторская задолженность по дивидендам и доходам участников</t>
  </si>
  <si>
    <t>3040.01</t>
  </si>
  <si>
    <t>3050.00</t>
  </si>
  <si>
    <t>Краткосрочные вознаграждения к выплате</t>
  </si>
  <si>
    <t>3050.01</t>
  </si>
  <si>
    <t>По банковским займам</t>
  </si>
  <si>
    <t>3050.02</t>
  </si>
  <si>
    <t>По долгосрочным банковским займам</t>
  </si>
  <si>
    <t>3050.04</t>
  </si>
  <si>
    <t>По облигациям</t>
  </si>
  <si>
    <t>3050.09</t>
  </si>
  <si>
    <t>По финансовой аренде</t>
  </si>
  <si>
    <t>3060.00</t>
  </si>
  <si>
    <t>Текущая часть долгосрочных финансовых обязательств</t>
  </si>
  <si>
    <t>3060.01</t>
  </si>
  <si>
    <t>Текущая часть долгосрочных займов, полученных от сторонних организаций, осуществляющих банковские операции без лицензии</t>
  </si>
  <si>
    <t>3100.00</t>
  </si>
  <si>
    <t>Обязательства по налогам</t>
  </si>
  <si>
    <t>3110.00</t>
  </si>
  <si>
    <t>Корпоративный подоходный налог подлежащий уплате</t>
  </si>
  <si>
    <t>3110.01</t>
  </si>
  <si>
    <t>Корпоративный подоходный налог с юридических лиц резидентов</t>
  </si>
  <si>
    <t>3110.03</t>
  </si>
  <si>
    <t>Корпоративный подоходный налог с юридических лиц-нерезидентов, удерживаемый у источника выплаты</t>
  </si>
  <si>
    <t>3120.00</t>
  </si>
  <si>
    <t>Индивидуальный подоходный налог</t>
  </si>
  <si>
    <t>3120.01</t>
  </si>
  <si>
    <t>3120.02</t>
  </si>
  <si>
    <t>3120.03</t>
  </si>
  <si>
    <t>Индивидуальный подоходный налог по доходам иностранных граждан, удержанный у источника выплаты</t>
  </si>
  <si>
    <t>3121.00</t>
  </si>
  <si>
    <t>Пени - индивидуальный подоходный налог</t>
  </si>
  <si>
    <t>3121.01</t>
  </si>
  <si>
    <t>Пени индивидуальный подоходный налог по доходам работников</t>
  </si>
  <si>
    <t>3130.00</t>
  </si>
  <si>
    <t>3130.01</t>
  </si>
  <si>
    <t>3130.01.01</t>
  </si>
  <si>
    <t>Налог на добавленную стоимость за текущий период</t>
  </si>
  <si>
    <t>3130.01.02</t>
  </si>
  <si>
    <t>Налог на добавленную стоимость Корректировка</t>
  </si>
  <si>
    <t>3130.01.03</t>
  </si>
  <si>
    <t>3130.02</t>
  </si>
  <si>
    <t>Налог на добавленную стоимость за нерезидента</t>
  </si>
  <si>
    <t>3133.00</t>
  </si>
  <si>
    <t>3133.01</t>
  </si>
  <si>
    <t>3150.00</t>
  </si>
  <si>
    <t>3150.01</t>
  </si>
  <si>
    <t>3151.00</t>
  </si>
  <si>
    <t>3151.01</t>
  </si>
  <si>
    <t>3160.00</t>
  </si>
  <si>
    <t>3160.01</t>
  </si>
  <si>
    <t>3170.00</t>
  </si>
  <si>
    <t>3170.01</t>
  </si>
  <si>
    <t>3180.00</t>
  </si>
  <si>
    <t>3180.01</t>
  </si>
  <si>
    <t>3181.00</t>
  </si>
  <si>
    <t>3181.01</t>
  </si>
  <si>
    <t>3200.00</t>
  </si>
  <si>
    <t>Обязательства по другим обязательным и добровольным платежам</t>
  </si>
  <si>
    <t>3210.00</t>
  </si>
  <si>
    <t>Обязательства по социальному страхованию</t>
  </si>
  <si>
    <t>3210.01</t>
  </si>
  <si>
    <t>3210.03</t>
  </si>
  <si>
    <t>Обязательства по обязательному социальному медицинскому страхованию</t>
  </si>
  <si>
    <t>3210.04</t>
  </si>
  <si>
    <t>Обязательства по взносам на обязательное социальное медицинское страхование</t>
  </si>
  <si>
    <t>3210.05</t>
  </si>
  <si>
    <t>Обязательства по обязательному социальному медицинскому страхованию ДВУ</t>
  </si>
  <si>
    <t>3211.00</t>
  </si>
  <si>
    <t>Пени обязательства по социальному страхованию</t>
  </si>
  <si>
    <t>3211.01</t>
  </si>
  <si>
    <t>3211.02</t>
  </si>
  <si>
    <t>Пени-Обязательства по обязательному социальному медицинскому страхованию</t>
  </si>
  <si>
    <t>3211.03</t>
  </si>
  <si>
    <t>Пени - Обязательства по взносам на обязательное социальное медицинское страхование</t>
  </si>
  <si>
    <t>3220.00</t>
  </si>
  <si>
    <t>Обязательства по обязательным пенсионным взносам</t>
  </si>
  <si>
    <t>3220.01</t>
  </si>
  <si>
    <t>3221.00</t>
  </si>
  <si>
    <t>Пени - Обязательства по обязательным пенсионным взносам</t>
  </si>
  <si>
    <t>3221.01</t>
  </si>
  <si>
    <t>3230.00</t>
  </si>
  <si>
    <t>Прочие обязательства по другим обязательным платежам</t>
  </si>
  <si>
    <t>3230.02</t>
  </si>
  <si>
    <t>Сбор за регистрацию прав на недвижимое имущество и сделок с ним</t>
  </si>
  <si>
    <t>3230.05</t>
  </si>
  <si>
    <t>Лицензионный сбор</t>
  </si>
  <si>
    <t>3230.06</t>
  </si>
  <si>
    <t>3230.07</t>
  </si>
  <si>
    <t>3230.08</t>
  </si>
  <si>
    <t>3230.09</t>
  </si>
  <si>
    <t>Плата за предоставление междугородней и (или) международной телефонной связи, а также сотовой связи</t>
  </si>
  <si>
    <t>3230.10</t>
  </si>
  <si>
    <t>Государственная пошлина</t>
  </si>
  <si>
    <t>3231.00</t>
  </si>
  <si>
    <t>Пени прочие обязательства по другим обязательным платежам</t>
  </si>
  <si>
    <t>3231.07</t>
  </si>
  <si>
    <t>3300.00</t>
  </si>
  <si>
    <t>Краткосрочная кредиторская задолженность</t>
  </si>
  <si>
    <t>3310.00</t>
  </si>
  <si>
    <t>Краткосрочная задолженность поставщикам и подрядчикам</t>
  </si>
  <si>
    <t>3310.06</t>
  </si>
  <si>
    <t>За полученные товарно материальные запасы</t>
  </si>
  <si>
    <t>3310.06.01</t>
  </si>
  <si>
    <t>За полученные товарно-материальные запасы - резиденты</t>
  </si>
  <si>
    <t>3310.06.02</t>
  </si>
  <si>
    <t>За полученные товарно-материальные запасы - нерезиденты</t>
  </si>
  <si>
    <t>3310.07</t>
  </si>
  <si>
    <t>За полученные основные средства</t>
  </si>
  <si>
    <t>3310.07.01</t>
  </si>
  <si>
    <t>За полученные основные средства - резиденты</t>
  </si>
  <si>
    <t>3310.07.02</t>
  </si>
  <si>
    <t>За полученные основные средства - Нерезиденты</t>
  </si>
  <si>
    <t>3310.10</t>
  </si>
  <si>
    <t>Расчеты за прочие выполненные работы и оказанные услуги</t>
  </si>
  <si>
    <t>3310.10.01</t>
  </si>
  <si>
    <t>Расчеты за прочие выполненные работы и оказанные услуги - резиденты</t>
  </si>
  <si>
    <t>3310.10.02</t>
  </si>
  <si>
    <t>Расчеты за прочие выполненные работы и оказанные услуги - нерезиденты</t>
  </si>
  <si>
    <t>3320.00</t>
  </si>
  <si>
    <t>Краткосрочная кредиторская задолженность дочерним организациям</t>
  </si>
  <si>
    <t>3320.01</t>
  </si>
  <si>
    <t>Взаиморасчеты материнской компании с дочерними организациями</t>
  </si>
  <si>
    <t>3320.02</t>
  </si>
  <si>
    <t>3350.00</t>
  </si>
  <si>
    <t>Краткосрочная задолженность по оплате труда</t>
  </si>
  <si>
    <t>3350.01</t>
  </si>
  <si>
    <t>Начисленная зарплата и удержания из нее к распределению</t>
  </si>
  <si>
    <t>3350.04</t>
  </si>
  <si>
    <t>Депонированная заработная плата</t>
  </si>
  <si>
    <t>3360.00</t>
  </si>
  <si>
    <t>Краткосрочная задолженность по аренде</t>
  </si>
  <si>
    <t>3360.01</t>
  </si>
  <si>
    <t>Краткосрочная задолженность по аренде сторонним организациям</t>
  </si>
  <si>
    <t>3360.01.00</t>
  </si>
  <si>
    <t>3360.02</t>
  </si>
  <si>
    <t>Текущая часть долгосрочных обязательств по аренде сторонним организациям</t>
  </si>
  <si>
    <t>3380.00</t>
  </si>
  <si>
    <t>Прочая краткосрочная кредиторская задолженность</t>
  </si>
  <si>
    <t>3380.02</t>
  </si>
  <si>
    <t>Суммы, удержанные с работников по исполнительным документам</t>
  </si>
  <si>
    <t>3380.03</t>
  </si>
  <si>
    <t>Суммы алиментов удержанные с работников</t>
  </si>
  <si>
    <t>3380.03.01</t>
  </si>
  <si>
    <t>Задолженность по исполнительным листам Алименты</t>
  </si>
  <si>
    <t>3380.04</t>
  </si>
  <si>
    <t>Суммы профсоюзных членских взносов удержанные с работников</t>
  </si>
  <si>
    <t>3380.13</t>
  </si>
  <si>
    <t>Прочая кредиторская задолженность по расчетам с работниками</t>
  </si>
  <si>
    <t>3380.13.01</t>
  </si>
  <si>
    <t>Прочая кредиторская задолженность по расчетам с работниками уволенные</t>
  </si>
  <si>
    <t>3380.13.02</t>
  </si>
  <si>
    <t>Задолженность перед подотчетными лицами</t>
  </si>
  <si>
    <t>3380.20</t>
  </si>
  <si>
    <t>Прочая кредиторская задолженность</t>
  </si>
  <si>
    <t>3400.00</t>
  </si>
  <si>
    <t>Краткосрочные оценочные обязательства</t>
  </si>
  <si>
    <t>3420.00</t>
  </si>
  <si>
    <t>Краткосрочные обязательства по юридическим претензиям</t>
  </si>
  <si>
    <t>3420.01</t>
  </si>
  <si>
    <t>Резерв по судебным искам</t>
  </si>
  <si>
    <t>3430.00</t>
  </si>
  <si>
    <t>Краткосрочные оценочные обязательства по вознаграждениям работникам</t>
  </si>
  <si>
    <t>3430.01</t>
  </si>
  <si>
    <t>3500.00</t>
  </si>
  <si>
    <t>Прочие краткосрочные обязательства</t>
  </si>
  <si>
    <t>3510.00</t>
  </si>
  <si>
    <t>Краткосрочные авансы полученные</t>
  </si>
  <si>
    <t>3510.01</t>
  </si>
  <si>
    <t>Авансы полученные под поставку товарно материальных запасов</t>
  </si>
  <si>
    <t>3510.01.01</t>
  </si>
  <si>
    <t>Авансы, полученные под поставку товарно-материальных запасов - резиденты</t>
  </si>
  <si>
    <t>3510.02</t>
  </si>
  <si>
    <t>Авансы, полученные под выполнение работ и оказание услуг</t>
  </si>
  <si>
    <t>3510.02.01</t>
  </si>
  <si>
    <t>Авансы, полученные под выполнение работ и оказание услуг - резиденты</t>
  </si>
  <si>
    <t>3510.02.02</t>
  </si>
  <si>
    <t>Авансы, полученные под выполнение работ и оказание услуг - нерезиденты</t>
  </si>
  <si>
    <t>3520.00</t>
  </si>
  <si>
    <t>Краткосрочные доходы будущих периодов</t>
  </si>
  <si>
    <t>3520.10</t>
  </si>
  <si>
    <t>Прочие доходы будущих периодов менее12 месяцев</t>
  </si>
  <si>
    <t>3540.00</t>
  </si>
  <si>
    <t>3540.02</t>
  </si>
  <si>
    <t>Резерв по отпускам работников</t>
  </si>
  <si>
    <t>4000.00</t>
  </si>
  <si>
    <t>Долгосрочные финансовые обязательства</t>
  </si>
  <si>
    <t>4010.00</t>
  </si>
  <si>
    <t>Долгосрочные финансовые обязательства, оцениваемые по амортизированной стоимости (банковские займы)</t>
  </si>
  <si>
    <t>4010.01</t>
  </si>
  <si>
    <t>Долгосрочные банковские займы</t>
  </si>
  <si>
    <t>4060.00</t>
  </si>
  <si>
    <t>Прочие долгосрочные финансовые обязательства</t>
  </si>
  <si>
    <t>4060.01</t>
  </si>
  <si>
    <t>4100.00</t>
  </si>
  <si>
    <t>Долгосрочная кредиторская задолженность</t>
  </si>
  <si>
    <t>4110.00</t>
  </si>
  <si>
    <t>Долгосрочная задолженность поставщикам и подрядчикам</t>
  </si>
  <si>
    <t>4110.10</t>
  </si>
  <si>
    <t>Прочая долгосрочная кредиторская задолженность поставщикам и подрядчикам</t>
  </si>
  <si>
    <t>4150.00</t>
  </si>
  <si>
    <t>Долгосрочная задолженность по аренде</t>
  </si>
  <si>
    <t>4150.01</t>
  </si>
  <si>
    <t>Арендные платежи по аренде от 1 года до 5 лет от сторонних организаций</t>
  </si>
  <si>
    <t>4200.00</t>
  </si>
  <si>
    <t>Долгосрочные оценочные обязательства</t>
  </si>
  <si>
    <t>4230.00</t>
  </si>
  <si>
    <t>Долгосрочные оценочные обязательства по вознаграждениям работникам</t>
  </si>
  <si>
    <t>4230.01</t>
  </si>
  <si>
    <t>Актуарные расчеты по выплатам работникам</t>
  </si>
  <si>
    <t>4300.00</t>
  </si>
  <si>
    <t>Отложенные налоговые обязательства</t>
  </si>
  <si>
    <t>4310.00</t>
  </si>
  <si>
    <t>Отложенные налоговые обязательства по корпоративному подоходному налогу</t>
  </si>
  <si>
    <t>4310.01</t>
  </si>
  <si>
    <t>4400.00</t>
  </si>
  <si>
    <t>Прочие долгосрочные обязательства</t>
  </si>
  <si>
    <t>4410.00</t>
  </si>
  <si>
    <t>Долгосрочные авансы полученные</t>
  </si>
  <si>
    <t>4410.01</t>
  </si>
  <si>
    <t>5000.00</t>
  </si>
  <si>
    <t>Уставный капитал (выпущенный капитал)</t>
  </si>
  <si>
    <t>5020.00</t>
  </si>
  <si>
    <t>Простые акции</t>
  </si>
  <si>
    <t>5020.01</t>
  </si>
  <si>
    <t>5710.00</t>
  </si>
  <si>
    <t>Итоговая прибыль итоговый убыток</t>
  </si>
  <si>
    <t>5100.00</t>
  </si>
  <si>
    <t>Неоплаченный капитал</t>
  </si>
  <si>
    <t>5110.00</t>
  </si>
  <si>
    <t>5110.01</t>
  </si>
  <si>
    <t>5600.00</t>
  </si>
  <si>
    <t>Нераспределенная прибыль непокрытый убыток</t>
  </si>
  <si>
    <t>5610.00</t>
  </si>
  <si>
    <t>Нераспределенная прибыль непокрытый убыток отчетного года</t>
  </si>
  <si>
    <t>5620.00</t>
  </si>
  <si>
    <t>Нераспределенная прибыль непокрытый убыток предыдущих лет</t>
  </si>
  <si>
    <t>5620.01</t>
  </si>
  <si>
    <t>6000.00</t>
  </si>
  <si>
    <t>Доход от реализации продукции и оказания услуг</t>
  </si>
  <si>
    <t>6013.00</t>
  </si>
  <si>
    <t>Доход от реализации продукци выполнения работ и оказания услуг</t>
  </si>
  <si>
    <t>6013.01</t>
  </si>
  <si>
    <t>Производство и переработка продукции выполнение работ и оказание услуг для структурных подразделени</t>
  </si>
  <si>
    <t>6013.02</t>
  </si>
  <si>
    <t>Производство переработка продукции выполнение работ и оказание услуг для дочерних и ассоциированных организаций</t>
  </si>
  <si>
    <t>6013.03</t>
  </si>
  <si>
    <t>Производство и переработка продукции выполнение работ и оказание услуг для реализации сторонним организациям</t>
  </si>
  <si>
    <t>6014.00</t>
  </si>
  <si>
    <t>Доход от реализации запасов</t>
  </si>
  <si>
    <t>6014.01</t>
  </si>
  <si>
    <t>Реализация запасов предприятиям АО "НК" "КТЖ"</t>
  </si>
  <si>
    <t>6100.00</t>
  </si>
  <si>
    <t>6110.00</t>
  </si>
  <si>
    <t>Доходы по вознаграждениям</t>
  </si>
  <si>
    <t>6110.01</t>
  </si>
  <si>
    <t>По депозитам</t>
  </si>
  <si>
    <t>6110.02</t>
  </si>
  <si>
    <t>Вознаграждения по облигациям</t>
  </si>
  <si>
    <t>6110.20</t>
  </si>
  <si>
    <t>Прочие</t>
  </si>
  <si>
    <t>6130.00</t>
  </si>
  <si>
    <t>Доходы от финансовой аренды</t>
  </si>
  <si>
    <t>6130.01</t>
  </si>
  <si>
    <t>Доходы по переданным в финансовую аренду активам</t>
  </si>
  <si>
    <t>6160.00</t>
  </si>
  <si>
    <t>Прочие доходы от финансирования</t>
  </si>
  <si>
    <t>6160.10</t>
  </si>
  <si>
    <t>6200.00</t>
  </si>
  <si>
    <t>6210.00</t>
  </si>
  <si>
    <t>Доходы от выбытия активов</t>
  </si>
  <si>
    <t>6210.02</t>
  </si>
  <si>
    <t>Доход от выбытия основных средств</t>
  </si>
  <si>
    <t>6250.00</t>
  </si>
  <si>
    <t>Доходы от курсовой разницы</t>
  </si>
  <si>
    <t>6250.01</t>
  </si>
  <si>
    <t>Доходы от курсовой разницы по денежным средствам</t>
  </si>
  <si>
    <t>6250.02</t>
  </si>
  <si>
    <t>Доходы от курсовой разницы по краткосрочным инвестициям (до 3 месяцев)</t>
  </si>
  <si>
    <t>6280.00</t>
  </si>
  <si>
    <t>6280.03</t>
  </si>
  <si>
    <t>Доходы по начисленным штрафам пени по хозяйственным договорам</t>
  </si>
  <si>
    <t>6280.10</t>
  </si>
  <si>
    <t>7000.00</t>
  </si>
  <si>
    <t>Себестоимость реализованной продукции и оказанных услуг</t>
  </si>
  <si>
    <t>7013.00</t>
  </si>
  <si>
    <t>Себестоимость реализованной продукции выполненных работ ии оказанных услуг</t>
  </si>
  <si>
    <t>7013.01</t>
  </si>
  <si>
    <t>Производство и переработка продукции выполнение работ и оказание услуг для структурных подразделений</t>
  </si>
  <si>
    <t>7013.02</t>
  </si>
  <si>
    <t>Производство и переработка продукции выполнение работ и оказание услуг для дочерних и ассоциированных организаций</t>
  </si>
  <si>
    <t>7013.03</t>
  </si>
  <si>
    <t>Производство и переработка продукции, выполнение работ и оказание услуг для реализации сторонним организациям</t>
  </si>
  <si>
    <t>7014.00</t>
  </si>
  <si>
    <t>Себестоимость реализованных запасов</t>
  </si>
  <si>
    <t>7014.01</t>
  </si>
  <si>
    <t>Реализация запасов структурным подразделениям</t>
  </si>
  <si>
    <t>7200.00</t>
  </si>
  <si>
    <t>Административные расходы</t>
  </si>
  <si>
    <t>7210.00</t>
  </si>
  <si>
    <t>7210.01</t>
  </si>
  <si>
    <t>7210.02</t>
  </si>
  <si>
    <t>Общехозяйственные расходы производственного характера</t>
  </si>
  <si>
    <t>7210.03</t>
  </si>
  <si>
    <t>Общехозяйственные расходы социального характера</t>
  </si>
  <si>
    <t>7210.04</t>
  </si>
  <si>
    <t>Расходы по содержанию объектов социальной сферы</t>
  </si>
  <si>
    <t>7210.05</t>
  </si>
  <si>
    <t>Налоги и сборы обязательные платежи в бюджет</t>
  </si>
  <si>
    <t>7300.00</t>
  </si>
  <si>
    <t>Расходы на финансирование</t>
  </si>
  <si>
    <t>7310.00</t>
  </si>
  <si>
    <t>Расходы по вознаграждениям</t>
  </si>
  <si>
    <t>7310.01</t>
  </si>
  <si>
    <t>Расходы по вознаграждениям по займам</t>
  </si>
  <si>
    <t>7310.03</t>
  </si>
  <si>
    <t>7320.00</t>
  </si>
  <si>
    <t>Расходы на выплату процентов по аренде (закрытие)</t>
  </si>
  <si>
    <t>7320.01</t>
  </si>
  <si>
    <t>Расходы на выплату процентов по аренде</t>
  </si>
  <si>
    <t>7340.00</t>
  </si>
  <si>
    <t>Прочие расходы на финансирование</t>
  </si>
  <si>
    <t>7340.10</t>
  </si>
  <si>
    <t>7400.00</t>
  </si>
  <si>
    <t>Прочие расходы</t>
  </si>
  <si>
    <t>7410.00</t>
  </si>
  <si>
    <t>Расходы по выбытию активов</t>
  </si>
  <si>
    <t>7410.03</t>
  </si>
  <si>
    <t>Расходы по реализации основных средств</t>
  </si>
  <si>
    <t>7420.00</t>
  </si>
  <si>
    <t>Расходы от обесценения нефинансовых активов (закрытие)</t>
  </si>
  <si>
    <t>7420.15</t>
  </si>
  <si>
    <t>Убыток от обесценения денежных средств</t>
  </si>
  <si>
    <t>7430.00</t>
  </si>
  <si>
    <t>Расходы по курсовой разнице</t>
  </si>
  <si>
    <t>7430.01</t>
  </si>
  <si>
    <t>Расходы от курсовой разницы по денежным средствам</t>
  </si>
  <si>
    <t>7430.02</t>
  </si>
  <si>
    <t>Расходы от курсовой разницы по краткосрочным инвестициям (до 3 месяцев)</t>
  </si>
  <si>
    <t>7440.00</t>
  </si>
  <si>
    <t>Расходы по обесценению дебиторской задолженности (закрытие)</t>
  </si>
  <si>
    <t>7440.01</t>
  </si>
  <si>
    <t>7440.04</t>
  </si>
  <si>
    <t>Расходы по обесценению прочей краткосрочной дебиторской задолженности</t>
  </si>
  <si>
    <t>7440.05</t>
  </si>
  <si>
    <t>Резервы по списанию сырья ии материалов</t>
  </si>
  <si>
    <t>7440.11</t>
  </si>
  <si>
    <t>Расходы по списанию безнадежных требований</t>
  </si>
  <si>
    <t>8300.00</t>
  </si>
  <si>
    <t>Вспомогательные производства</t>
  </si>
  <si>
    <t>8310.00</t>
  </si>
  <si>
    <t>8310.52</t>
  </si>
  <si>
    <t>Выполнение работ и услуг для структурных подразделений                       АО "НК "КТЖ"</t>
  </si>
  <si>
    <t>8310.54</t>
  </si>
  <si>
    <t>Строительно-монтажные работы для структурных подразделений             АО "НК "КТЖ"</t>
  </si>
  <si>
    <t>8310.55</t>
  </si>
  <si>
    <t>Проектно изыскательские работы для структурных подразделений АОНККТЖ</t>
  </si>
  <si>
    <t>8310.56</t>
  </si>
  <si>
    <t>Прочие работы и услуги для структурных подразделений                          АО "НК "КТЖ"</t>
  </si>
  <si>
    <t>8310.62</t>
  </si>
  <si>
    <t>Выполнение работ и услуг для структурных подразделений дочерних АО</t>
  </si>
  <si>
    <t>8310.66</t>
  </si>
  <si>
    <t>Прочие работы и услуги для структурных подразделений дочерних АО</t>
  </si>
  <si>
    <t>8310.72</t>
  </si>
  <si>
    <t>Выполнение работ и услуг по заказам сторонних организаций</t>
  </si>
  <si>
    <t>8310.75</t>
  </si>
  <si>
    <t>Проектно изыскательские работы по заказам сторонних организаций</t>
  </si>
  <si>
    <t>8310.76</t>
  </si>
  <si>
    <t>Прочие работы и услуги по заказам сторонних организаций</t>
  </si>
  <si>
    <t>8311.00</t>
  </si>
  <si>
    <t>Прямые расходы вспомогательных производств</t>
  </si>
  <si>
    <t>8311.52</t>
  </si>
  <si>
    <t>Выполнение работ и услуг для структурных подразделений АОНККТЖ</t>
  </si>
  <si>
    <t>8311.55</t>
  </si>
  <si>
    <t>8311.56</t>
  </si>
  <si>
    <t>Прочие работы и услуги для структурных подразделений АОНККТЖ</t>
  </si>
  <si>
    <t>8311.62</t>
  </si>
  <si>
    <t>8311.66</t>
  </si>
  <si>
    <t>8311.72</t>
  </si>
  <si>
    <t>8311.76</t>
  </si>
  <si>
    <t>8311.92</t>
  </si>
  <si>
    <t>Прямые расходы вспомогательных производств к распределению по выполнению работ и услуг между направлениями (КТЖ, АО, сто</t>
  </si>
  <si>
    <t>8311.96</t>
  </si>
  <si>
    <t>Прямые расходы вспомогательных производств к распределению по прочим работам и услугам между направлениями ( КТЖ, АО,С</t>
  </si>
  <si>
    <t>8314.00</t>
  </si>
  <si>
    <t>Накладные расходы вспомогательных производств</t>
  </si>
  <si>
    <t>8314.52</t>
  </si>
  <si>
    <t>Выполнение работ и услуг для структурных подразделений                   а о " н к " КТЖ"</t>
  </si>
  <si>
    <t>8314.54</t>
  </si>
  <si>
    <t>Строительно-монтажные работы для структурных подразделений                  а о " н к " КТЖ"</t>
  </si>
  <si>
    <t>8314.55</t>
  </si>
  <si>
    <t>Проектно-изыскательские работы для структурных подразделений                а о " н к " КТЖ"</t>
  </si>
  <si>
    <t>8314.56</t>
  </si>
  <si>
    <t>Прочие работы и услуги для структурных подразделений                      а о " н к " КТЖ"</t>
  </si>
  <si>
    <t>8314.62</t>
  </si>
  <si>
    <t>Выполнение работ и услуг для структурных подразделений дочерних а о</t>
  </si>
  <si>
    <t>8314.66</t>
  </si>
  <si>
    <t>Прочие работы и услуги для структурных подразделений дочерних а о</t>
  </si>
  <si>
    <t>8314.72</t>
  </si>
  <si>
    <t>8314.75</t>
  </si>
  <si>
    <t>8314.76</t>
  </si>
  <si>
    <t>8400.00</t>
  </si>
  <si>
    <t>Накладные расходы</t>
  </si>
  <si>
    <t>8410.00</t>
  </si>
  <si>
    <t>8410.54</t>
  </si>
  <si>
    <t>Строительно-монтажные работы для структурных подразделений             а о " н к " КТЖ"</t>
  </si>
  <si>
    <t>8410.55</t>
  </si>
  <si>
    <t>Проектно-изыскательские работы для структурных подразделений                         а о " н к " КТЖ"</t>
  </si>
  <si>
    <t>8410.56</t>
  </si>
  <si>
    <t>Прочие работы и услуги для структурных подразделений                            а о " н к " КТЖ"</t>
  </si>
  <si>
    <t>8410.66</t>
  </si>
  <si>
    <t>8410.75</t>
  </si>
  <si>
    <t>8410.76</t>
  </si>
  <si>
    <t>Прочие работы услуги по заказам сторонних организаций</t>
  </si>
  <si>
    <t>8410.92</t>
  </si>
  <si>
    <t>Накладные расходы к распределению по выполнению работ и услуг между направлениями ( КТЖ, АО,Сторонние)</t>
  </si>
  <si>
    <t>8410.94</t>
  </si>
  <si>
    <t>Накладные расходы к распределению по строительно-монтажным работам между направлениями ( КТЖ, а о, сторонние)</t>
  </si>
  <si>
    <t>8410.96</t>
  </si>
  <si>
    <t>Накладные расходы к распределению по прочим работам и услугам между направлениями ( КТЖ, а о, сторонние)</t>
  </si>
  <si>
    <t>Итого</t>
  </si>
  <si>
    <t>30 июня 2020 г.</t>
  </si>
  <si>
    <t xml:space="preserve">Финансовая отчетность
 за период закончившийся 30 июня 2021 г.
</t>
  </si>
  <si>
    <t>Анализ счета 7400.00 за Январь 2021 г. - Июнь 2021 г.</t>
  </si>
  <si>
    <t>Дата формирования: 10.08.2021 10:31:55</t>
  </si>
  <si>
    <t>Кор. Счет</t>
  </si>
  <si>
    <t>Начальное сальдо</t>
  </si>
  <si>
    <t>Оборот</t>
  </si>
  <si>
    <t>Конечное сальдо</t>
  </si>
  <si>
    <t>На 30 июня 2021 г.</t>
  </si>
  <si>
    <t>Пересчитанное сальдо на 01 января 2020 года</t>
  </si>
  <si>
    <t>Наименование имущества</t>
  </si>
  <si>
    <t>Первоначальная стоимость</t>
  </si>
  <si>
    <t>Накопленный износ</t>
  </si>
  <si>
    <t>Процент износа</t>
  </si>
  <si>
    <t>Здания и сооружения</t>
  </si>
  <si>
    <t>Прочие активы</t>
  </si>
  <si>
    <t xml:space="preserve">Незавершенное строительство </t>
  </si>
  <si>
    <t>ИТОГО</t>
  </si>
  <si>
    <t>Наименование актива</t>
  </si>
  <si>
    <t xml:space="preserve">Первоначальная стоимость </t>
  </si>
  <si>
    <t>накопленная амортизация</t>
  </si>
  <si>
    <t>процент износа</t>
  </si>
  <si>
    <t>Всего:</t>
  </si>
  <si>
    <t>в том числе</t>
  </si>
  <si>
    <t>Прочие нематериальные активы, в том числе:</t>
  </si>
  <si>
    <t>Активы по договорам с покупателями</t>
  </si>
  <si>
    <t>161 878</t>
  </si>
  <si>
    <t>Долгосрочные предоставленные займы</t>
  </si>
  <si>
    <t>Долгосрочный НДС к возмещению</t>
  </si>
  <si>
    <t>3 432 941</t>
  </si>
  <si>
    <t>Денежные средства, ограниченные в использовании</t>
  </si>
  <si>
    <t>Резерв по денежным средствам, ограниченным в использовании</t>
  </si>
  <si>
    <t>(неаудировано)</t>
  </si>
  <si>
    <t>Резерв по сомнительной задолженности</t>
  </si>
  <si>
    <t>НДС к возмещению</t>
  </si>
  <si>
    <t>Предоплата по налогам, кроме подоходного налога</t>
  </si>
  <si>
    <t>Прочая дебиторская задолженность работников</t>
  </si>
  <si>
    <t>Проценты к получению</t>
  </si>
  <si>
    <t>Резерв под ожидаемые кредитные убытки</t>
  </si>
  <si>
    <t xml:space="preserve">       (3 143 870)</t>
  </si>
  <si>
    <t xml:space="preserve">          5 175 307</t>
  </si>
  <si>
    <t>Денежные средства на счетах в банках</t>
  </si>
  <si>
    <t>Банковские депозиты</t>
  </si>
  <si>
    <t>3,972,993</t>
  </si>
  <si>
    <t>Наличность в кассе</t>
  </si>
  <si>
    <t>4,843,532</t>
  </si>
  <si>
    <t>Резерв на обесценение денежных средств и их эквивалентов</t>
  </si>
  <si>
    <t>4,824,053</t>
  </si>
  <si>
    <t>За вычетом долгосрочных займов подлежащих погашению в течение 12 месяцев</t>
  </si>
  <si>
    <t>Итого долгосрочная часть</t>
  </si>
  <si>
    <t>Наименование кредитора</t>
  </si>
  <si>
    <t>Валюта</t>
  </si>
  <si>
    <t>Период погашения</t>
  </si>
  <si>
    <t>Ставка (годовых)</t>
  </si>
  <si>
    <t>АО «Аль Сакр Финанс» (г. Алматы)</t>
  </si>
  <si>
    <t>Тенге</t>
  </si>
  <si>
    <t>2021 г.</t>
  </si>
  <si>
    <t>ТОО «QBG Partners» (г. Алматы)</t>
  </si>
  <si>
    <t>ТОО «ANT Technology»</t>
  </si>
  <si>
    <t>ТОО «Emerald Tower»</t>
  </si>
  <si>
    <t>Казактелеком и др.по проекту "Аренда кабельной канализации"</t>
  </si>
  <si>
    <t xml:space="preserve">Итого </t>
  </si>
  <si>
    <t>Задолженность прочим связанным и третьим сторонам</t>
  </si>
  <si>
    <t>24 021 743</t>
  </si>
  <si>
    <t xml:space="preserve">Задолженность перед АО «НК «ҚТЖ» и его дочерними организациями </t>
  </si>
  <si>
    <t>Всего</t>
  </si>
  <si>
    <t>24 179 964</t>
  </si>
  <si>
    <t>Задолженность по заработной плате</t>
  </si>
  <si>
    <t>Обязательства по операционной аренде</t>
  </si>
  <si>
    <t>Резерв по вознаграждению работников</t>
  </si>
  <si>
    <t>Резерв по неиспользованным отпускам</t>
  </si>
  <si>
    <t>Резерв по налоговой проверке</t>
  </si>
  <si>
    <t>Прочие обязательства</t>
  </si>
  <si>
    <t>2 666 444</t>
  </si>
  <si>
    <t xml:space="preserve">Выручка от реализации товаров и услуг АО «НК «ҚТЖ» и его дочерним организациям </t>
  </si>
  <si>
    <t>Выручка от реализации услуг третьим сторонам и прочим связанным сторонам</t>
  </si>
  <si>
    <t>Выручка от реализации запасов АО «НК «КТЖ»</t>
  </si>
  <si>
    <t xml:space="preserve">Итого выручка </t>
  </si>
  <si>
    <t xml:space="preserve">   31.03.2020</t>
  </si>
  <si>
    <t xml:space="preserve">  Услуги связи</t>
  </si>
  <si>
    <t xml:space="preserve">    9 960 124</t>
  </si>
  <si>
    <t xml:space="preserve">    9 090 251</t>
  </si>
  <si>
    <t xml:space="preserve">  Строительно-монтажные работы</t>
  </si>
  <si>
    <t xml:space="preserve">  ИТ- услуги</t>
  </si>
  <si>
    <t xml:space="preserve">    6 489 160</t>
  </si>
  <si>
    <t xml:space="preserve">    4 708 758</t>
  </si>
  <si>
    <t xml:space="preserve">  Реализация ТМЗ</t>
  </si>
  <si>
    <t xml:space="preserve">        </t>
  </si>
  <si>
    <t xml:space="preserve">  Итого:</t>
  </si>
  <si>
    <t xml:space="preserve">   14 206 519</t>
  </si>
  <si>
    <t>Износ и амортизация</t>
  </si>
  <si>
    <t>Заработная плата</t>
  </si>
  <si>
    <t>Услуги сторонних организаций</t>
  </si>
  <si>
    <t>Расходы по операционной аренде</t>
  </si>
  <si>
    <t>Услуги связи</t>
  </si>
  <si>
    <t>Расходы по аренде</t>
  </si>
  <si>
    <t>Расходы на рекламу</t>
  </si>
  <si>
    <t xml:space="preserve">  </t>
  </si>
  <si>
    <t>Балансовая стоимость на 30.06.2021</t>
  </si>
  <si>
    <t xml:space="preserve">остаточная стоимость на 30.06.2021 </t>
  </si>
  <si>
    <t>Оборотно-сальдовая ведомость по счету 1270.20 за Январь 2021 г. - Июнь 2021 г.</t>
  </si>
  <si>
    <t>Дата формирования: 10.08.2021 12:19:47</t>
  </si>
  <si>
    <t>Структурное подразделение</t>
  </si>
  <si>
    <t>Контрагенты</t>
  </si>
  <si>
    <t>Договоры</t>
  </si>
  <si>
    <t>Головное подразделение</t>
  </si>
  <si>
    <t>KZT</t>
  </si>
  <si>
    <t xml:space="preserve"> ГУ архитектуры и градостроительства акимата </t>
  </si>
  <si>
    <t>40 от 03.03.2021</t>
  </si>
  <si>
    <t xml:space="preserve">Без Договора </t>
  </si>
  <si>
    <t xml:space="preserve"> РГУ "УГД по городу Жезказган ДГД по Карагандинско</t>
  </si>
  <si>
    <t>Без договора</t>
  </si>
  <si>
    <t>"Аппарат акима Кызылталского ауыльного округа Мойы</t>
  </si>
  <si>
    <t>27 от 07.04.2021</t>
  </si>
  <si>
    <t>"Поликлиника № 4 города Костанай"</t>
  </si>
  <si>
    <t>127 от 08.04.2021</t>
  </si>
  <si>
    <t>ANT Technology ТОО</t>
  </si>
  <si>
    <t>74/01 от 24.07.18 г.</t>
  </si>
  <si>
    <t>TTC/63-22 от 13.02.2020</t>
  </si>
  <si>
    <t>Aqtobe su-energy group АО</t>
  </si>
  <si>
    <t>№ 697 от 09.06.2020г.-102380001192</t>
  </si>
  <si>
    <t>ASSET INVEST ТОО</t>
  </si>
  <si>
    <t>43/15 от 21.12.2018г.</t>
  </si>
  <si>
    <t>Azimut Solutions ТОО</t>
  </si>
  <si>
    <t>292032/2019/1 от 10.06.2019</t>
  </si>
  <si>
    <t>City Transportation Systems ТОО</t>
  </si>
  <si>
    <t>110540005586/200016/00 от 22.01.2020</t>
  </si>
  <si>
    <t>110540005586/200066/00  от 05.03.2020</t>
  </si>
  <si>
    <t>110540005586/200079/00 от 20.04.2020</t>
  </si>
  <si>
    <t>IPESOFT KAZAKHSTAN ТОО</t>
  </si>
  <si>
    <t xml:space="preserve">63/02 от 28.02.2019 года </t>
  </si>
  <si>
    <t>KAZAKH INVEST ТОО</t>
  </si>
  <si>
    <t>без договора</t>
  </si>
  <si>
    <t>KLPE" (КейЭлПиИ)	ТОО</t>
  </si>
  <si>
    <t>TTC/74-22 от 17.02.2021 (538693/2021/1 от 11.02.2021)</t>
  </si>
  <si>
    <t xml:space="preserve">MITWORK ТОО </t>
  </si>
  <si>
    <t>публичная офёрта</t>
  </si>
  <si>
    <t>National Security &amp; Communication ТОО</t>
  </si>
  <si>
    <t>378407/2019/1 от 31.12.2019</t>
  </si>
  <si>
    <t>Private Asset Management АО</t>
  </si>
  <si>
    <t>ТТС/160-02 от 25.12.2019</t>
  </si>
  <si>
    <t>Soft Technology Utilities ТОО</t>
  </si>
  <si>
    <t>Соглашение №126/11 от 22.12.2017г. к договору № 44/05 от 29.12.2017г.</t>
  </si>
  <si>
    <t>Соглашение №127/11 от 22.12.2017г. к договору № 47/05 от 29.12.2017г.</t>
  </si>
  <si>
    <t>ZEM PROект ТОО</t>
  </si>
  <si>
    <t xml:space="preserve">ТТС/163-02 от 25.08.2020 года </t>
  </si>
  <si>
    <t>Абдибаева Алия Абдичафиховна</t>
  </si>
  <si>
    <t>Договор купли-продажи квартиры №9520 от 18.10.2013</t>
  </si>
  <si>
    <t xml:space="preserve">Абдрахманов Мухтар Муратович </t>
  </si>
  <si>
    <t xml:space="preserve">Азиатский газопровод ТОО </t>
  </si>
  <si>
    <t xml:space="preserve">AGP/GEN/TS-157/2020 от  29.12.2020г. (TTC/4-10 от 08.01.2021г)   </t>
  </si>
  <si>
    <t>ДС № 1 от 31.12.2019г.AGP/GEN/TS-336/2019 (ТТС/1-11 от 10.02.2020)</t>
  </si>
  <si>
    <t xml:space="preserve">ДС № 3 от 30.06.2020 года AGP/GEN/TS-336/2019 </t>
  </si>
  <si>
    <t>Академия государственного управления при Президент</t>
  </si>
  <si>
    <t>25 от 25.12.2020</t>
  </si>
  <si>
    <t xml:space="preserve">29 от 25.12.2020 года </t>
  </si>
  <si>
    <t xml:space="preserve">без договора </t>
  </si>
  <si>
    <t xml:space="preserve">Академия гражданской защиты им.М.Габдулина МЧС РК </t>
  </si>
  <si>
    <t>№1 от 11.01.2021</t>
  </si>
  <si>
    <t>Акимат Мугалжарского района ГУ</t>
  </si>
  <si>
    <t>№50 от 01.03.2021г.</t>
  </si>
  <si>
    <t>Акметкулова Сымбат Дуйсенкуловна</t>
  </si>
  <si>
    <t>317/11 от 18.10.2013 г. (ЖК Саранда) (ДЭТС)</t>
  </si>
  <si>
    <t>Алгинский районный отдел образования ГУ</t>
  </si>
  <si>
    <t>№94 от 13.04.2021г.</t>
  </si>
  <si>
    <t>Алимусин Габит</t>
  </si>
  <si>
    <t>Алмат-я област. террит-я инспекция Комитета вет.ГУ</t>
  </si>
  <si>
    <t>Доп.соглашение №57/2</t>
  </si>
  <si>
    <t xml:space="preserve">Алматинское отделение ГП Филиал ТОО КТЖ-ГП </t>
  </si>
  <si>
    <t>№561226/2021/1 от 30.03.2021</t>
  </si>
  <si>
    <t>АО "Казтемiртранс" Костанайский ф-л</t>
  </si>
  <si>
    <t>516265/2021/2 от 08.01.2021 доп.соглашение 516265/2021/2-1 от 31.05.2021</t>
  </si>
  <si>
    <t>517565/2021/3  от 08.01.2021 доп.соглашение 5175652021/3-1 от 31.05.2021</t>
  </si>
  <si>
    <t>АО "Национальнальный управляющий холдинг "Байтерек</t>
  </si>
  <si>
    <t xml:space="preserve">АО "РТРК "Казахстан" </t>
  </si>
  <si>
    <t>АО"Национальная Компания "Қазақстан Темір Жолы"</t>
  </si>
  <si>
    <t xml:space="preserve">Без договора </t>
  </si>
  <si>
    <t>Аппарат акима Атырауской области Республики Казахс</t>
  </si>
  <si>
    <t>Без Договора</t>
  </si>
  <si>
    <t>Аппарат акима г.Усть-Каменогорска ГУ</t>
  </si>
  <si>
    <t>№4 от 19.01.2021г</t>
  </si>
  <si>
    <t>Аппарат акима Казалинского района" КГУ</t>
  </si>
  <si>
    <t>Аппарат акима Карагандинской области ГУ</t>
  </si>
  <si>
    <t xml:space="preserve">Аппарат акима Павлодарской области  ГУ </t>
  </si>
  <si>
    <t>№210001/00 от 29.12.2020г.</t>
  </si>
  <si>
    <t xml:space="preserve">Аппарат акима поселка Макат ГУ </t>
  </si>
  <si>
    <t xml:space="preserve">№ 20 </t>
  </si>
  <si>
    <t>Аральская Центральная Районная Больница</t>
  </si>
  <si>
    <t>Ас-СвязьСтрой ТОО</t>
  </si>
  <si>
    <t>355478/2019/1 от 19.11.2019</t>
  </si>
  <si>
    <t>Астана-Региональная Электросетевая Компания АО</t>
  </si>
  <si>
    <t>№36 от 09.01.2018г.</t>
  </si>
  <si>
    <t>без.дог</t>
  </si>
  <si>
    <t>Астанинский ф-л "Казпочта" Астанинский Почтамт</t>
  </si>
  <si>
    <t>02-05-2017/683/39 от 13.02.2017г.(подписка)</t>
  </si>
  <si>
    <t>48 от 15.02.2018 (подписка 2018)</t>
  </si>
  <si>
    <t>Атырауский областной филиал РТК</t>
  </si>
  <si>
    <t>№ 11 от 17.02.2021 г.</t>
  </si>
  <si>
    <t>№ 13 от 24.02.2021 г.</t>
  </si>
  <si>
    <t>Атырауский политехнический высший колледж имени Са</t>
  </si>
  <si>
    <t>№19 от 19.11.2020</t>
  </si>
  <si>
    <t>№2 от 21.01.2021г.</t>
  </si>
  <si>
    <t>АЭС Усть-Каменогорская ГЭС ТОО</t>
  </si>
  <si>
    <t>612-ДУ от 28.11.2019</t>
  </si>
  <si>
    <t>Аязова С.А. ИП</t>
  </si>
  <si>
    <t>Багжанова Салтанат Иманмухамедовна</t>
  </si>
  <si>
    <t>Договор купли-продажи квартиры 9582 от 18.10.2014г.</t>
  </si>
  <si>
    <t>Байганинский районный отдел образования ГУ</t>
  </si>
  <si>
    <t>№112 от 17.03.2021г.-108640000011</t>
  </si>
  <si>
    <t>№119 от 30.03.2020г</t>
  </si>
  <si>
    <t>№137 от 07.04.2021г.</t>
  </si>
  <si>
    <t>№141 от 07.04.2021г.</t>
  </si>
  <si>
    <t>Банк Астаны</t>
  </si>
  <si>
    <t xml:space="preserve">№Ю-БГ00014-03-16 </t>
  </si>
  <si>
    <t>Банк Развития Казахстана АО</t>
  </si>
  <si>
    <t>№010540001007/210027/00 от 12.01.2021</t>
  </si>
  <si>
    <t>БанкЦентрКредит</t>
  </si>
  <si>
    <t>Больница сельская ГУ ст.Матай</t>
  </si>
  <si>
    <t>№45 от 09.02.2021</t>
  </si>
  <si>
    <t>ВКО филиал АО РТРК Казахстан</t>
  </si>
  <si>
    <t>19 от 05.03.2020 г.</t>
  </si>
  <si>
    <t>24 от 22.02.2021 г.</t>
  </si>
  <si>
    <t>25 от 26.02.2021 г.</t>
  </si>
  <si>
    <t>Военно-техническая школа Министерства обороны Рес</t>
  </si>
  <si>
    <t>№8 от 18.01.2021г.</t>
  </si>
  <si>
    <t>Воинская часть 6699</t>
  </si>
  <si>
    <t>Воинская часть 68303 Национальной гвардии РК</t>
  </si>
  <si>
    <t xml:space="preserve"> №591040000012/210004/00 от 05.01.2021г.</t>
  </si>
  <si>
    <t>Войсковая часть №65235 МО РК</t>
  </si>
  <si>
    <t>169-ДС от 13.03.2020 (ТТС/8-14/2020)</t>
  </si>
  <si>
    <t>170-ДС от 16.03.2020 (ТТС/9-14/2020)</t>
  </si>
  <si>
    <t>Востказнедра РГУ</t>
  </si>
  <si>
    <t>52 от 16.03.2020 года</t>
  </si>
  <si>
    <t>Высший колледж транспорта и коммуникаций Нур-Султа</t>
  </si>
  <si>
    <t>70 от 23.04.2020</t>
  </si>
  <si>
    <t>Гельмединова Гульсара Бисенбековна</t>
  </si>
  <si>
    <t>договор № от</t>
  </si>
  <si>
    <t>ГККП "Городской центр фтизиопульмонологии" акимата</t>
  </si>
  <si>
    <t>52 от 10.03.2021</t>
  </si>
  <si>
    <t>ГККП "Ясли-сад №1 города Ақсай" отдела образования</t>
  </si>
  <si>
    <t xml:space="preserve">ГККП Высший технический колледж г.Щучинск </t>
  </si>
  <si>
    <t>№09 от 12.01.2021г.</t>
  </si>
  <si>
    <t>ГККП на ПХВ Bolashaq saraiy</t>
  </si>
  <si>
    <t xml:space="preserve">ГКП "Аркалыкский ТЭК" </t>
  </si>
  <si>
    <t>110 от 03.03.2021г.</t>
  </si>
  <si>
    <t xml:space="preserve">ГКП "Байганинская районная ветеринарная станция" </t>
  </si>
  <si>
    <t>№ 2 от 26.01.2021г.</t>
  </si>
  <si>
    <t xml:space="preserve">ГКП "Байганинская центральная районная больница" </t>
  </si>
  <si>
    <t>№ 91 от 02.03.2020г.</t>
  </si>
  <si>
    <t>№ 95 от 19.02.2021г.</t>
  </si>
  <si>
    <t>ГКП "Областной центр детско-юношеского туризма и э</t>
  </si>
  <si>
    <t>№17 от 30.03.2021г.</t>
  </si>
  <si>
    <t>ГКП "Таскалинская центральная районная больница"</t>
  </si>
  <si>
    <t>№ 25 от 25.01.2021г.</t>
  </si>
  <si>
    <t>№ 64 от 03.03.2021г.</t>
  </si>
  <si>
    <t>ГКП "Центр дополнительного образования "Дарын"</t>
  </si>
  <si>
    <t>№68 от 31.03.2021г.</t>
  </si>
  <si>
    <t xml:space="preserve">ГКП Городская больница </t>
  </si>
  <si>
    <t>ГКП на праве хозяйственного ведения "Областная инф</t>
  </si>
  <si>
    <t>№210/138 от 04.03.2021г.</t>
  </si>
  <si>
    <t>№210/139 от 04.03.2021г.</t>
  </si>
  <si>
    <t>ГКП на ПХВ "Городской центр мониторинга и оператив</t>
  </si>
  <si>
    <t>10 от 03.03.2020</t>
  </si>
  <si>
    <t>ГКП на ПХВ Акмол.обл.противотуберкулез.диспансер</t>
  </si>
  <si>
    <t>ГКП на ПХВ Ереймент. район. больница</t>
  </si>
  <si>
    <t>111/134-ГЗ от 19.03.2021г.</t>
  </si>
  <si>
    <t>ГКП на ПХВ Школа-лицей № 59 г.Нур-Султан</t>
  </si>
  <si>
    <t>69 от 17.03.2021</t>
  </si>
  <si>
    <t>ГКПП Кокшетау Жылу</t>
  </si>
  <si>
    <t>без договора от 30.01.2019 г</t>
  </si>
  <si>
    <t>Главный вычислительный центр - филиал  АО "НК КТЖ"</t>
  </si>
  <si>
    <t xml:space="preserve"> №541806/2021/1 от 03.03.2021</t>
  </si>
  <si>
    <t>393323/2020/1 от 12.02.2020 года (ТТС/8-16)</t>
  </si>
  <si>
    <t xml:space="preserve">ГосРадиочастСлужбаМинЦфор и аэро пром РК РГП ПХВ </t>
  </si>
  <si>
    <t>106 от 30.03.2020 (ТТС/58-10 от 14.04.2020)</t>
  </si>
  <si>
    <t>65 от 04.03.2020</t>
  </si>
  <si>
    <t>№ 67 от 05.03.2020 г</t>
  </si>
  <si>
    <t>Государственная корпорация "Правительство для граж</t>
  </si>
  <si>
    <t xml:space="preserve">60440007161/203857/00 </t>
  </si>
  <si>
    <t>Государственная корпорация ПравителАкмолинская обл</t>
  </si>
  <si>
    <t>№ 160440007161/203627/00 от 12.03.2020 г</t>
  </si>
  <si>
    <t>№ 160440007161/203627/01 от 02.06.2020 г</t>
  </si>
  <si>
    <t>Государственная техническая служба АО</t>
  </si>
  <si>
    <t>82/ГТС от 08.04.2021</t>
  </si>
  <si>
    <t>92/РГП от 29.05.2020</t>
  </si>
  <si>
    <t>Государственное учреждение "Отдел жилищно-коммунал</t>
  </si>
  <si>
    <t>№ 65 от 04.06.2018г.-102260001153</t>
  </si>
  <si>
    <t>Госэкспертиза РГП</t>
  </si>
  <si>
    <t xml:space="preserve">000540000235/200102/00 от 22.06.2020 </t>
  </si>
  <si>
    <t>ГП "Профессиональный ФК"Тараз"  Жамбылской обл"</t>
  </si>
  <si>
    <t>50 от 16.03.2020 г.</t>
  </si>
  <si>
    <t xml:space="preserve">ГУ  ДП  Акмолинской обл МВД РК </t>
  </si>
  <si>
    <t xml:space="preserve">№ 20 от 16.03.2021 г </t>
  </si>
  <si>
    <t xml:space="preserve">№ 464 от 07.06.2021 г </t>
  </si>
  <si>
    <t>ГУ "Акм.обл.тер.инсп.КВКиН МСХ РК</t>
  </si>
  <si>
    <t>ГУ "Аппарат Акима Актюбинской Области"</t>
  </si>
  <si>
    <t>№19 от 11.03.2021</t>
  </si>
  <si>
    <t>ГУ "Аппарат акима города Туркестан"</t>
  </si>
  <si>
    <t>117 от 17.09.2020</t>
  </si>
  <si>
    <t>ГУ "Аппарат акима Каргалинского района"</t>
  </si>
  <si>
    <t>№ 49 от 03.03.2020г.</t>
  </si>
  <si>
    <t>ГУ "Министерство по инвестициям и развитию РК"</t>
  </si>
  <si>
    <t>без договора 1% участие в тендере от 10.12.2019</t>
  </si>
  <si>
    <t>ГУ "Мугалжарский районный отдел образования"</t>
  </si>
  <si>
    <t>№114 от 02.04.2021г</t>
  </si>
  <si>
    <t>№115 от 02.04.2021г</t>
  </si>
  <si>
    <t>№132 от 15.04.2020г-102390001832</t>
  </si>
  <si>
    <t>№149 от 09.04.2020г-102390001768</t>
  </si>
  <si>
    <t>ГУ "Отдел образования  города Костаная"</t>
  </si>
  <si>
    <t>184 от 19.03.2021</t>
  </si>
  <si>
    <t>185 от 16.03.2021</t>
  </si>
  <si>
    <t>ГУ "Отдел образования  района Беимбета Майл</t>
  </si>
  <si>
    <t>без догоовра</t>
  </si>
  <si>
    <t>ТТС/10-12/КОС от 22.06.2021 (164 от 23.06.2021)</t>
  </si>
  <si>
    <t>ТТС/8-12/КОС от 22.06.2021 (162 от 23.06.2021)</t>
  </si>
  <si>
    <t>ТТС/9-12/КОС от 22.06.2021 (163 от 23.06.2021)</t>
  </si>
  <si>
    <t>ГУ "ОТДЕЛ ОБРАЗОВАНИЯ КАРГАЛИНСКОГО РАЙОНА УПРАВЛЕ</t>
  </si>
  <si>
    <t xml:space="preserve"> №152 от 20.05.2021г.</t>
  </si>
  <si>
    <t xml:space="preserve"> №153 от 20.05.2021г.</t>
  </si>
  <si>
    <t>№152 от 20.05.2021</t>
  </si>
  <si>
    <t>№153 от 20.05.2021</t>
  </si>
  <si>
    <t>ГУ Аппарат акима района Биржан сал</t>
  </si>
  <si>
    <t>11 от 14.01.2021</t>
  </si>
  <si>
    <t>ГУ Департамент полиции Жамбылской области Министер</t>
  </si>
  <si>
    <t>148 от 20.02.2020 г</t>
  </si>
  <si>
    <t>2  от 18.01.2021 г</t>
  </si>
  <si>
    <t>ГУ Министерство по чрезвычайным ситуациям РК</t>
  </si>
  <si>
    <t>103-ОИ от 17.03.2021</t>
  </si>
  <si>
    <t>ГУ Отдел образов.Карасуского р-на</t>
  </si>
  <si>
    <t>179 от 13.04.2021</t>
  </si>
  <si>
    <t>ГУ Отдел образования  р-на Биржан Сал</t>
  </si>
  <si>
    <t>№ 167 от 21.04.2021 г</t>
  </si>
  <si>
    <t>№164  от 21.04.2021 г</t>
  </si>
  <si>
    <t>№166 от 21.04.2021</t>
  </si>
  <si>
    <t>ГУ Отдел образования акимата Аулиекольского района</t>
  </si>
  <si>
    <t>57 от 12.02.2021</t>
  </si>
  <si>
    <t>79 от 03.03.2021</t>
  </si>
  <si>
    <t xml:space="preserve">ГУ Отдел образования акимата Житикаринского р-на </t>
  </si>
  <si>
    <t>30 от 15.02.2021</t>
  </si>
  <si>
    <t>ГУ Отдел образования Уйгурского района</t>
  </si>
  <si>
    <t>ГУ СШ №20 им.МариямХакимжановой г.Костанай</t>
  </si>
  <si>
    <t>27 от 12.03.2020</t>
  </si>
  <si>
    <t>ГУ"Отдел ЖКХ пас.транспорта г.Костанай</t>
  </si>
  <si>
    <t>62 от 28.02.2020год</t>
  </si>
  <si>
    <t>Без договра</t>
  </si>
  <si>
    <t xml:space="preserve">ГУ"Отдел экономики и финансов Отырарского района" </t>
  </si>
  <si>
    <t>без договора(для участия в тендере)</t>
  </si>
  <si>
    <t>Дарибаева Амина Амангельдиевна</t>
  </si>
  <si>
    <t>Договор купли-продажи квартиры №9306 от 18.10.2014</t>
  </si>
  <si>
    <t>Департамент Бюро национальной статистики Агентства</t>
  </si>
  <si>
    <t>№24-2021 от 03.02.2021г.</t>
  </si>
  <si>
    <t xml:space="preserve">Департамент государственных доходов по Актюб.обл. </t>
  </si>
  <si>
    <t>№6 от 26.01.2021г.</t>
  </si>
  <si>
    <t xml:space="preserve">Департамент государственных доходов по Атырауской </t>
  </si>
  <si>
    <t xml:space="preserve">№ 9 от 07.02.2020 г. </t>
  </si>
  <si>
    <t>Департамент санитарно-эпидемиологического контроля</t>
  </si>
  <si>
    <t>43 от 11.02.2021</t>
  </si>
  <si>
    <t>Департамент уголовно-исполнительной системы РГУ</t>
  </si>
  <si>
    <t>26 от 13.04.2020</t>
  </si>
  <si>
    <t xml:space="preserve">Департамент экономических расследований по ВКО </t>
  </si>
  <si>
    <t>ДС №ВКО-17/2021/1/2021 к дог ВКО-17/2021 от 2021-03-03</t>
  </si>
  <si>
    <t>Дир.автоматизации и цифровизации -ф-л  АО "НК КТЖ"</t>
  </si>
  <si>
    <t>13-ЦДАЦ от 17.02.2021 / ТТС/16-11/АСТ</t>
  </si>
  <si>
    <t>№14-ЦДАЦ от 17.02.2021г.-102380000976</t>
  </si>
  <si>
    <t>TTC/318-22 от 31.05.2021г.(22-ЦДАЦ от 22.05.21г)</t>
  </si>
  <si>
    <t>Договора ЦДАЦ</t>
  </si>
  <si>
    <t>Дирекция спортивных сооружений города Алматы ТОО</t>
  </si>
  <si>
    <t xml:space="preserve">№06.1-05-83 от 02.04.2020 </t>
  </si>
  <si>
    <t>Дуйсебаева Гульмира Турсыновна</t>
  </si>
  <si>
    <t>договор купли-продажит квартиры №9310 от 18.10.2014</t>
  </si>
  <si>
    <t>Единый накопительный пенсионный фонд АО</t>
  </si>
  <si>
    <t>ЕЭК  АО</t>
  </si>
  <si>
    <t>Жакупов Жанат Тукенович</t>
  </si>
  <si>
    <t>Договор купли-продажи квартиры №9380 от 29.12.2015</t>
  </si>
  <si>
    <t>Жамантай Ерлан Аманкельдіұлы ЧСИ</t>
  </si>
  <si>
    <t>Жанакорганская межрайонная больница</t>
  </si>
  <si>
    <t>103  от 11.03.2020</t>
  </si>
  <si>
    <t>Житикаракоммунэнерго ГУ</t>
  </si>
  <si>
    <t>Ц-036-С2 от 27.12.2019г.</t>
  </si>
  <si>
    <t>ЖОФ АО Республиканская Телерадиокорпорация "Казахс</t>
  </si>
  <si>
    <t>56 от 03.03.2021 г</t>
  </si>
  <si>
    <t xml:space="preserve">Западно-Казахстанский межрегиональный департамент </t>
  </si>
  <si>
    <t>Идрисов Коблан Сапаргалиевич</t>
  </si>
  <si>
    <t>Договор купли-продажи №9534 от 25.12.2015</t>
  </si>
  <si>
    <t>Иманбаева Ляззат Сериковна</t>
  </si>
  <si>
    <t>Договор купли-продажи квартиры №9508 от 25.12.2015</t>
  </si>
  <si>
    <t>Инвестиционный фонд Казахстана АО</t>
  </si>
  <si>
    <t>№030640004900EEP2012020/00 от 31.12.2020г.</t>
  </si>
  <si>
    <t xml:space="preserve">Институт законодательства и правовой информации </t>
  </si>
  <si>
    <t>127 от 24.02.2020</t>
  </si>
  <si>
    <t>137 от 05.03.2020</t>
  </si>
  <si>
    <t>154 от 22.03.2021 г.</t>
  </si>
  <si>
    <t>154 от 22.03.2021 г. гарант взнос</t>
  </si>
  <si>
    <t>94 от 19.02.2021</t>
  </si>
  <si>
    <t>№ 129 от 26.02.2020 г</t>
  </si>
  <si>
    <t>Институт ядерной физики РГП</t>
  </si>
  <si>
    <t>№95/1 от 05.01.2020</t>
  </si>
  <si>
    <t>Интергаз Центральная Азия АО</t>
  </si>
  <si>
    <t>№002-07-20R от 17.01.2020г.</t>
  </si>
  <si>
    <t>№002-07-21R/529302/2021/1 от 21.01.2021г.</t>
  </si>
  <si>
    <t xml:space="preserve">Интергаз Центральная Азия АО филиал </t>
  </si>
  <si>
    <t>554796/2021/1 от 06.04.2021г.</t>
  </si>
  <si>
    <t>№004-05-18R от 03.01.2018</t>
  </si>
  <si>
    <t xml:space="preserve">Информационно-учетный центр АО </t>
  </si>
  <si>
    <t>050540004455/200119/00 от 06.04.2020 (TTC/252-22 от 03.06.2020)</t>
  </si>
  <si>
    <t xml:space="preserve">72/18 от 14.11.2017 года </t>
  </si>
  <si>
    <t xml:space="preserve">№ 23815-ЭТП от 08.01.2021 г </t>
  </si>
  <si>
    <t>б/д</t>
  </si>
  <si>
    <t>Кажкенова Раушан Сартаевна</t>
  </si>
  <si>
    <t>договор купли-продажи №9418 от 25.12.2015</t>
  </si>
  <si>
    <t>КАЗАВИАЛЕСООХР РГКП</t>
  </si>
  <si>
    <t>57-ОК от   05.03.2020</t>
  </si>
  <si>
    <t>КазАвтоЖол АО</t>
  </si>
  <si>
    <t>Казанбасов Ерзат Кабылмажитович</t>
  </si>
  <si>
    <t>Договор купли-продажи квартиры №9465 от 25.01.2017</t>
  </si>
  <si>
    <t>Казахский научно-исследовательский и проектный ин</t>
  </si>
  <si>
    <t>ОК-03 от 22.01.2020</t>
  </si>
  <si>
    <t>ОК-03 от 22.01.2020 г.</t>
  </si>
  <si>
    <t>Казахстанск. транзит. телекоммуник. КТ&amp;Т ТОО</t>
  </si>
  <si>
    <t>63-1/16</t>
  </si>
  <si>
    <t>Казахстанская Жилищная Компания АО</t>
  </si>
  <si>
    <t>Казахстанский институт стандартизации и сертификац</t>
  </si>
  <si>
    <t>131-20-ГЗ от 28.02.2020</t>
  </si>
  <si>
    <t>Казахстанский центр Экспертизы и Сертификации ТОО</t>
  </si>
  <si>
    <t>Казводхоз Комитета по водным ресурсам Министерств</t>
  </si>
  <si>
    <t>КазМунайГаз АО НК</t>
  </si>
  <si>
    <t>474384/2020/1 от 21.09.2020 года (TTC/189-02)</t>
  </si>
  <si>
    <t>Казпочта-Технический сервис ФАО</t>
  </si>
  <si>
    <t>Казтелерадио АО</t>
  </si>
  <si>
    <t>№ДР-10/09-03-19 от 22.01.2019</t>
  </si>
  <si>
    <t>Казтелерадио ф-л Костанай</t>
  </si>
  <si>
    <t>26-P от 20.03.2020</t>
  </si>
  <si>
    <t>Казтемiртранс Акционерное общество</t>
  </si>
  <si>
    <t>566449/2021/1 от 20.04.2021г.</t>
  </si>
  <si>
    <t>Казтемiртранс Павлодарский ф-л АО</t>
  </si>
  <si>
    <t>№516265/2021/1 от 06.01.2021г.</t>
  </si>
  <si>
    <t>№517565/2021/1 от 06.01.2021г</t>
  </si>
  <si>
    <t>Казтемиртранс  АО</t>
  </si>
  <si>
    <t>Казтемиртранс Атырауский ф-л  АО</t>
  </si>
  <si>
    <t>516265/2021/3 от 08.01.2021 г</t>
  </si>
  <si>
    <t>524064/2021/1 от 18.01.2021 г</t>
  </si>
  <si>
    <t>Казтемиртранст Акмолинский ф-л АО</t>
  </si>
  <si>
    <t>№517565/2021/4 от 08.01.2021г.</t>
  </si>
  <si>
    <t>№524001/2021/1 от 19.01.2021г.</t>
  </si>
  <si>
    <t>№524064/2021/4 от 20.01.2021г</t>
  </si>
  <si>
    <t>КазТрансОйл  АО</t>
  </si>
  <si>
    <t>№504587/2020/1 от 31.12.2020</t>
  </si>
  <si>
    <t>№504667/2020/1 от 31.12.2020г</t>
  </si>
  <si>
    <t>Кандыагашский пром.-экономический колледж ГККП</t>
  </si>
  <si>
    <t>№ 12 от 26.01.2021г.</t>
  </si>
  <si>
    <t>Караганд.железнодорожная больница ф-ал ТОО Жел</t>
  </si>
  <si>
    <t>Кармакшинская районная больница" управления здраво</t>
  </si>
  <si>
    <t>80 от 30,04,2020</t>
  </si>
  <si>
    <t>Кармакшинская районная централизованная библиотечн</t>
  </si>
  <si>
    <t>КГКП "Аркалыкский политехнический колледж" Управле</t>
  </si>
  <si>
    <t>11 от 19.01.2021г.</t>
  </si>
  <si>
    <t>17 от 25.01.2021</t>
  </si>
  <si>
    <t>КГКП ВК ОПТД</t>
  </si>
  <si>
    <t>148 от 03.03.2021</t>
  </si>
  <si>
    <t xml:space="preserve">КГКПХ "Поликлиника N2 города Экибастуза" </t>
  </si>
  <si>
    <t>119/2-ГЗ от 11.03.2021г.</t>
  </si>
  <si>
    <t xml:space="preserve">КГП "Костанайская областная больница" </t>
  </si>
  <si>
    <t>568 от 20.04.2021</t>
  </si>
  <si>
    <t>КГП "Областной наркологический диспансер"</t>
  </si>
  <si>
    <t>037-2019 от 11.01.2019г.</t>
  </si>
  <si>
    <t>КГП "ЦРБ Сарысуского р-на"</t>
  </si>
  <si>
    <t>162  от 31.03.2020 г</t>
  </si>
  <si>
    <t>КГП "ЦРБ Таласского района управления здравоохране</t>
  </si>
  <si>
    <t>КГП Аулиекольская районная больница Управления зд</t>
  </si>
  <si>
    <t>83 от 16.02.2021</t>
  </si>
  <si>
    <t>КГП на ПХВ Восточно-Казахстанская областная больни</t>
  </si>
  <si>
    <t>№7 от 11.01.2021 г.</t>
  </si>
  <si>
    <t>КГП на ПХВ Городская больница №4 города Усть-Камен</t>
  </si>
  <si>
    <t>1 от 05.01.2020</t>
  </si>
  <si>
    <t>КГП на ПХВ Межрайонная больница района Алтай управ</t>
  </si>
  <si>
    <t>БД-2020-435 от 05.08.2020</t>
  </si>
  <si>
    <t>КГП на ПХВ Центр матери и ребенка управления здрав</t>
  </si>
  <si>
    <t>202 от 28.02.2020</t>
  </si>
  <si>
    <t>215 от 28.02.2020</t>
  </si>
  <si>
    <t>КГП Стоматологическая поликлиника детская Кост.обл</t>
  </si>
  <si>
    <t>КГП ЦРБ р-на Т.Рыскулова</t>
  </si>
  <si>
    <t>210110/00</t>
  </si>
  <si>
    <t>КГУ "Бадамшинский Агротехнический Колледж" ГУ Упр</t>
  </si>
  <si>
    <t>№ 21 от 01.03.2021г.</t>
  </si>
  <si>
    <t>КГУ "Государственный архив Жамбылской области" упр</t>
  </si>
  <si>
    <t>КГУ "Кандыагашская общеобраз. гор. школа № 1"</t>
  </si>
  <si>
    <t>КГУ "Общеобразовательная средняя школа №7 с пришко</t>
  </si>
  <si>
    <t>№25 от 30.03.2021</t>
  </si>
  <si>
    <t>КГУ "Отдел образов-я акимата Жамбыл р-на Жамб обл"</t>
  </si>
  <si>
    <t xml:space="preserve">243 </t>
  </si>
  <si>
    <t xml:space="preserve">244 </t>
  </si>
  <si>
    <t xml:space="preserve">245 </t>
  </si>
  <si>
    <t>КГУ "Отдел образования акимата г.Петропавловска"</t>
  </si>
  <si>
    <t>КГУ "Отдел образования акимата города Тараз"</t>
  </si>
  <si>
    <t>КГУ "Отдел образования Меркенского района управлен</t>
  </si>
  <si>
    <t>КГУ "Отдел образования Сарысуского района управлен</t>
  </si>
  <si>
    <t xml:space="preserve">90 </t>
  </si>
  <si>
    <t xml:space="preserve">91 </t>
  </si>
  <si>
    <t xml:space="preserve">92 </t>
  </si>
  <si>
    <t xml:space="preserve">93 </t>
  </si>
  <si>
    <t>КГУ "Отдел образования Т.Рыскуловского района упра</t>
  </si>
  <si>
    <t>44 от 27.03.2018г.</t>
  </si>
  <si>
    <t>КГУ "Отдел образования Тайыншинского района"</t>
  </si>
  <si>
    <t>КГУ "Темирская районная централизованная библиотеч</t>
  </si>
  <si>
    <t>№ 4 от 28.05.2018г.</t>
  </si>
  <si>
    <t>КГУ "Хозяйственное управление аппарата акима Жамбы</t>
  </si>
  <si>
    <t>03-06/71</t>
  </si>
  <si>
    <t>КГУ "Школа-гимназия №3 города Кандыагаш" государст</t>
  </si>
  <si>
    <t>№42 от 21.04.2021г.</t>
  </si>
  <si>
    <t>КГУ АКТЮБИНСКИЙ ОБЛАСТНОЙ МУЗЕЙ ИСКУССТВ" ГОСУДАРС</t>
  </si>
  <si>
    <t>№ 19 от 24.02.2021г.</t>
  </si>
  <si>
    <t>КГУ Аппарат акима Айыртауского района</t>
  </si>
  <si>
    <t>№ 1 от 13.01.2020 г</t>
  </si>
  <si>
    <t>№5 от 19.01.2021г.</t>
  </si>
  <si>
    <t xml:space="preserve">КГУ Аппарат акима Аральского района </t>
  </si>
  <si>
    <t>КГУ Аппарат акима города Тайынша</t>
  </si>
  <si>
    <t>№26 от 05.04.2021 г.</t>
  </si>
  <si>
    <t>№54 от 14.06.2021 г.</t>
  </si>
  <si>
    <t>КГУ Костанайский обл. историко-краеведческий музей</t>
  </si>
  <si>
    <t>№18 от 18.01.2021г.</t>
  </si>
  <si>
    <t>КГУ Отдел образования акимата Таласского района</t>
  </si>
  <si>
    <t xml:space="preserve"> 82 от 03.04.2020</t>
  </si>
  <si>
    <t xml:space="preserve">31 </t>
  </si>
  <si>
    <t>32 от 08.04.2021</t>
  </si>
  <si>
    <t>КГУ Отдел образования Жуалынского района управлени</t>
  </si>
  <si>
    <t xml:space="preserve">161 </t>
  </si>
  <si>
    <t xml:space="preserve">162 </t>
  </si>
  <si>
    <t>КГУ Ситуационный центр Житикаринского района</t>
  </si>
  <si>
    <t>16 от 27.05.2021</t>
  </si>
  <si>
    <t>КГУ Средняя школа-лицей №2 отдела образования</t>
  </si>
  <si>
    <t>№44 от 26.02.2021 г.</t>
  </si>
  <si>
    <t>КГУ УЭ и БП акимата Жамбыл обл.</t>
  </si>
  <si>
    <t>2 от 23.01.2019г.</t>
  </si>
  <si>
    <t>КГУ Эмбинская городская общеобразовательная средня</t>
  </si>
  <si>
    <t>№21/33 от 01.04.2021-102410000920</t>
  </si>
  <si>
    <t xml:space="preserve">КГУ"Аппарат акима Мойынкумского района"	</t>
  </si>
  <si>
    <t xml:space="preserve">48 </t>
  </si>
  <si>
    <t>КГУ"Мойынкумская районная централизованная библиот</t>
  </si>
  <si>
    <t>КГУ"Отдел образования Шуского района управления "</t>
  </si>
  <si>
    <t>129 от 01.04.2020</t>
  </si>
  <si>
    <t xml:space="preserve">240 </t>
  </si>
  <si>
    <t>КГУ"Централизованная библиотеч система отдела куль</t>
  </si>
  <si>
    <t xml:space="preserve">КМГ Инжиниринг Атырауский филиал ТОО </t>
  </si>
  <si>
    <t xml:space="preserve"> №499366/2021/1 от 15.01.2021</t>
  </si>
  <si>
    <t xml:space="preserve">Койзадарова Зарина Асановна </t>
  </si>
  <si>
    <t>Договор купли-продажи квартиры (реестр №9559 от 26.12.2015 г)</t>
  </si>
  <si>
    <t xml:space="preserve">Кокшетауская городская многопрофильная больница </t>
  </si>
  <si>
    <t>№113 от 10.03.2021г.</t>
  </si>
  <si>
    <t>Колледж бизнеса и сервиса УО ВКО КГКП</t>
  </si>
  <si>
    <t>№3 от 18.01.2021г.</t>
  </si>
  <si>
    <t>Комитет экологического регулирования</t>
  </si>
  <si>
    <t>Коммунальное государственное учреждение "Кызылорди</t>
  </si>
  <si>
    <t>№276 от 11.12.2020</t>
  </si>
  <si>
    <t>КОММУНАЛЬНОЕ ГОСУДАРСТВЕННОЕ УЧРЕЖДЕНИЕ "СЫРДАРЬИН</t>
  </si>
  <si>
    <t xml:space="preserve">Компания по страхованию жизни АО </t>
  </si>
  <si>
    <t>без дог гаран</t>
  </si>
  <si>
    <t>КомплектМонтажСтрой kz ТОО</t>
  </si>
  <si>
    <t>ТТС/45-22 от 01.02.2021г.</t>
  </si>
  <si>
    <t>ТТС/46-22 от 01.02.2021г.</t>
  </si>
  <si>
    <t>Кызылкогинский аграрно-технический колледж" Управл</t>
  </si>
  <si>
    <t xml:space="preserve">№ 30 от 13.03.2020 г. </t>
  </si>
  <si>
    <t>Кызылординский департамент государственного имущес</t>
  </si>
  <si>
    <t>Кызылординский колледж строительства и бизнеса КГП</t>
  </si>
  <si>
    <t>49 от 16.11.2020</t>
  </si>
  <si>
    <t>Кызылординский филиал АО "РТРК"Казахстан "</t>
  </si>
  <si>
    <t>ҚАЗАҚ РАДИОЛАРЫ ТОО</t>
  </si>
  <si>
    <t>Қазақстан Ғарыш Сапары АО НК</t>
  </si>
  <si>
    <t>05-235 от 14.08.2020</t>
  </si>
  <si>
    <t>№10-69 от 18.03.2021</t>
  </si>
  <si>
    <t>ЛАВРУШИН МАКСИМ ВИКТОРОВИЧ ДВУ</t>
  </si>
  <si>
    <t>№92 от 27.08.2020г.</t>
  </si>
  <si>
    <t>№ТТС/15-24/АКТ от 11.02.2021г.</t>
  </si>
  <si>
    <t>Ледовый дворец "Алау</t>
  </si>
  <si>
    <t>б/н от 08.02.2019 г.</t>
  </si>
  <si>
    <t>ЛинкМастер Казахстан ТОО</t>
  </si>
  <si>
    <t>Магзумов Айдар Аргынбаевич</t>
  </si>
  <si>
    <t xml:space="preserve">317/11 от 18.10.2013 г. (ЖК Саранда) </t>
  </si>
  <si>
    <t>Манабаев Азамат Серикович</t>
  </si>
  <si>
    <t>Мартукский рай отдел образования ФК и спорта ГУ</t>
  </si>
  <si>
    <t>№24 от 16.03.2020г.</t>
  </si>
  <si>
    <t>№32  от 12.03.2019г.-107140000005</t>
  </si>
  <si>
    <t>Мартукский районный отдел образования ГУ</t>
  </si>
  <si>
    <t>Межрайонная больница Аягозского района КГППХ УЗ ВК</t>
  </si>
  <si>
    <t>239 от 13.04.2021</t>
  </si>
  <si>
    <t>239 от 13.04.2021 гарант взнос</t>
  </si>
  <si>
    <t>Министерство торговли и интеграции Республики Каз</t>
  </si>
  <si>
    <t>208 от 29.03.2021</t>
  </si>
  <si>
    <t>№ 221 от 30.03.2021 г</t>
  </si>
  <si>
    <t>Министерство финансов Республики Казахстан РГУ</t>
  </si>
  <si>
    <t>Министерство цифрового развития, инноваций и аэрок</t>
  </si>
  <si>
    <t>62 от 04.03.2021</t>
  </si>
  <si>
    <t>МКТУ им.Х.А.Яссауи</t>
  </si>
  <si>
    <t>Мобайл Телеком-Сервис ТОО</t>
  </si>
  <si>
    <t>ТТС/34-02/AST-5/20/05 от 17.02.2020</t>
  </si>
  <si>
    <t>Молодежный ресурсный центр Макатского района" о</t>
  </si>
  <si>
    <t>№ 4 от 14.02.2020 г.</t>
  </si>
  <si>
    <t>МҰСА ЭЛЬМИРА ҚҰРМАНҒАЗЫҚЫЗЫ</t>
  </si>
  <si>
    <t>МЧС РК ГУ Центр Медицины Катастров</t>
  </si>
  <si>
    <t>4 от 20.01.2020 3 % обеспечение исполн дог</t>
  </si>
  <si>
    <t>Назарбаев Интеллектуальная школа физико-математиче</t>
  </si>
  <si>
    <t>НАО "Таразский региональный университет М.Х.Дулати</t>
  </si>
  <si>
    <t>53/21-ОК</t>
  </si>
  <si>
    <t>НАО Государст.корпорация«Правительство для граждан</t>
  </si>
  <si>
    <t>№160440007161/206189/00  от 10.06.2020</t>
  </si>
  <si>
    <t>№160440007161/213993/00 от 05.04.2021</t>
  </si>
  <si>
    <t>без договора учас.в тендере от 02.05.2019</t>
  </si>
  <si>
    <t>НАО Западно-Казахстанский университет имени Махамб</t>
  </si>
  <si>
    <t>№ 5 от 31.01.2020г.</t>
  </si>
  <si>
    <t>НАО Мед университет Семей</t>
  </si>
  <si>
    <t xml:space="preserve">117 от 01.03.2021 год </t>
  </si>
  <si>
    <t>117 от 01.03.2021 год  гарант взнос</t>
  </si>
  <si>
    <t>НАО Фонд социального медицинского  страхования</t>
  </si>
  <si>
    <t>114 от 02.05.2019</t>
  </si>
  <si>
    <t>74 от 05.03.2020</t>
  </si>
  <si>
    <t>без /н</t>
  </si>
  <si>
    <t>Нар Ойл ТОО АФ</t>
  </si>
  <si>
    <t>Национальная компания "QazExpoCongress" АО</t>
  </si>
  <si>
    <t>31-20 от 31.01.2020</t>
  </si>
  <si>
    <t>332/18 от 27.07.2018</t>
  </si>
  <si>
    <t>398/02 от 01.06.2017г. (370-17 от 22.05.17г.)</t>
  </si>
  <si>
    <t>425-18 от 29.12.2018</t>
  </si>
  <si>
    <t>426/06 от 29.07.2016г. доп. согл. №1 от 27.07.2017 г. (5/03 от 27.07.2017г.)</t>
  </si>
  <si>
    <t>Национальные Информационные Технологии АО</t>
  </si>
  <si>
    <t>000740000728EEP2103083/00 от 19.03.2021</t>
  </si>
  <si>
    <t>Национальный центр геодезии и пространственной инф</t>
  </si>
  <si>
    <t>ГЗ-63 от 21.04.2021</t>
  </si>
  <si>
    <t>ГЗ-64 от 20.04.2021</t>
  </si>
  <si>
    <t>Национальный центр экспертизы РГП ПХВ Актюб. обл.</t>
  </si>
  <si>
    <t>№ 272 от 31.12.2020г.-102380000330,102430000691</t>
  </si>
  <si>
    <t>Национальный ядерный центр Республики Казахстан</t>
  </si>
  <si>
    <t>01-19/21_ОИК от 17.02.2021</t>
  </si>
  <si>
    <t>01-19/21_ОИК от 17.02.2021 гарант взнос</t>
  </si>
  <si>
    <t>05-19/09 от 25.12.19</t>
  </si>
  <si>
    <t>N05-19/04  от 25.12.19</t>
  </si>
  <si>
    <t>№05-1 от 31.12.2020г. к договору №05-19/09 от 25.12.2019г</t>
  </si>
  <si>
    <t>Не исп-Национальный Банк РК ГУ</t>
  </si>
  <si>
    <t>НЖС-7 Алматы ф-л АО "НК"КТЖ"</t>
  </si>
  <si>
    <t>513960/2021/1 от 19.01.2021</t>
  </si>
  <si>
    <t>Нигимова Маржан Суюндуковна</t>
  </si>
  <si>
    <t>Договор купли-продажи квартиры реестр №9563 от 26.12.2015 г.)</t>
  </si>
  <si>
    <t>Нурсеитов Нуржан Жаныбекович</t>
  </si>
  <si>
    <t>Договор купли-продажи квратиры №9453 от 18.10.2014</t>
  </si>
  <si>
    <t>Обл псих диспансер Кар обл</t>
  </si>
  <si>
    <t>Областная клиническая больница Управления здравоо</t>
  </si>
  <si>
    <t>Областная школа- интернат для одаренных детей № 2"</t>
  </si>
  <si>
    <t>Областной центр фтизиопульмонологии КГП на ПХВ</t>
  </si>
  <si>
    <t>без договора от 01.02.2021 г.</t>
  </si>
  <si>
    <t>Омарова Раушан Маратовна</t>
  </si>
  <si>
    <t>Договор купли-продажи №9493 от 26.12.2015г.</t>
  </si>
  <si>
    <t>Онгарбаева Мадина Рахымовна</t>
  </si>
  <si>
    <t>Отдел образ. Ерейм.р-на ГУ</t>
  </si>
  <si>
    <t>Отдел образования акимата Тимирязевск.р-на СКО</t>
  </si>
  <si>
    <t>№ 64 от 06.04.2020 г</t>
  </si>
  <si>
    <t>Отдел образования Аральского района ГУ</t>
  </si>
  <si>
    <t>Отдел образования Жамбылского района СКО КГУ</t>
  </si>
  <si>
    <t xml:space="preserve"> №110 от 24.05.2021</t>
  </si>
  <si>
    <t>110 от 24.05.2021</t>
  </si>
  <si>
    <t>Отдел образования Осакаровского района ГУ</t>
  </si>
  <si>
    <t>21 от 28.01.2019г.</t>
  </si>
  <si>
    <t>Отдел образования Шалкарского района ГУ</t>
  </si>
  <si>
    <t>Отдел образования Шетского района ГУ</t>
  </si>
  <si>
    <t>71 от 27.04.2020г.</t>
  </si>
  <si>
    <t>Отдел экономики и финансов города Семей Восточно-К</t>
  </si>
  <si>
    <t>№1 от 06.01.2021 г.</t>
  </si>
  <si>
    <t>Пассажирские локомотивы ТОО</t>
  </si>
  <si>
    <t xml:space="preserve"> №523070/2021/1 от 15.01.2021г</t>
  </si>
  <si>
    <t>Первая ветровая электрическая станция" ТОО</t>
  </si>
  <si>
    <t>Петропавловский строительно-экономический колледж</t>
  </si>
  <si>
    <t xml:space="preserve">3 от 15.01.2021 года </t>
  </si>
  <si>
    <t>РГП Казахстанский институт стандартизации и метрол</t>
  </si>
  <si>
    <t>РГП Казгидромет Филиал</t>
  </si>
  <si>
    <t>№1 от 15.01.2020г.</t>
  </si>
  <si>
    <t>РГУ "Воинская часть 3477 Национальной гвардии Респ</t>
  </si>
  <si>
    <t>№2 от 05.01.2021</t>
  </si>
  <si>
    <t>РГУ "Воинская часть 5518 Национальной гвардии Респ</t>
  </si>
  <si>
    <t>№4 от 31.12.2020 г.</t>
  </si>
  <si>
    <t>РГУ "ГНПП "Кокшетау" КЛХиЖМ МЭГиПР" РК</t>
  </si>
  <si>
    <t>№ 68  от 19.02.2021 г</t>
  </si>
  <si>
    <t>РГУ "Гос.комиссия по сортоиспытанию сельхоз культ"</t>
  </si>
  <si>
    <t xml:space="preserve">№2 от 23.12.2020 </t>
  </si>
  <si>
    <t>РГУ "Департамент экономических расслед.по Костанай</t>
  </si>
  <si>
    <t>1от 28.04.2021</t>
  </si>
  <si>
    <t>РГУ "Комитет по финансовому мониторингу МФРК"</t>
  </si>
  <si>
    <t>№ Актобе -21/2021 от 17.03.2021</t>
  </si>
  <si>
    <t>№ Актобе -22/2021 от 17.03.2021</t>
  </si>
  <si>
    <t>ВКО-17/2021 от 03.03.2021</t>
  </si>
  <si>
    <t>РГУ Воинская часть 5510 Национальной гвардии Респу</t>
  </si>
  <si>
    <t xml:space="preserve"> №14 от 15.01.2021</t>
  </si>
  <si>
    <t>РГУ Войсковая часть 20015 МО РК</t>
  </si>
  <si>
    <t>РГУ Каз.нац.универ.искусств Мин.кул.и спорта РК</t>
  </si>
  <si>
    <t>РГУ Карагандинская академия МВД РК им. Бейсенова Б</t>
  </si>
  <si>
    <t>77 от 06.02.2020 г.</t>
  </si>
  <si>
    <t>№20 от 15.01.2021г</t>
  </si>
  <si>
    <t>№21 от 15.01.2021г</t>
  </si>
  <si>
    <t>РГУ Комитет гражданской авиации Министерства индус</t>
  </si>
  <si>
    <t>11 от 20.02.2020</t>
  </si>
  <si>
    <t>РГУ Комитет индустриального развития и промышленно</t>
  </si>
  <si>
    <t>без договора уч. в тендер от 20.01.2020</t>
  </si>
  <si>
    <t>без договора уч. тендер от 12.12.2019</t>
  </si>
  <si>
    <t>РГУ Комитет по регулированию естественных монополи</t>
  </si>
  <si>
    <t>№92 от 08.04.2021г.</t>
  </si>
  <si>
    <t>№98 от 08.04.2021г.</t>
  </si>
  <si>
    <t>РГУ Комитет по ЧС МВД РК</t>
  </si>
  <si>
    <t>56-ОИ от 29.01.2020</t>
  </si>
  <si>
    <t xml:space="preserve">РГУ Нацбанк </t>
  </si>
  <si>
    <t xml:space="preserve">11 НБ от 20.01.2020 </t>
  </si>
  <si>
    <t>№137 НБ/14/33 от 12.04.2019</t>
  </si>
  <si>
    <t>РГУ УГД по Есильскому району г.Астана</t>
  </si>
  <si>
    <t xml:space="preserve">исковое заявление </t>
  </si>
  <si>
    <t xml:space="preserve">Ходатайство о внесении представления в кассационную судебную коллегию </t>
  </si>
  <si>
    <t>РГУ центр фитосанитарной диагностики и прогнозов"</t>
  </si>
  <si>
    <t>Ревизионная комиссия по Акмолинской области ГУ</t>
  </si>
  <si>
    <t>27 от 24.02.2021 г.</t>
  </si>
  <si>
    <t>Риддерский аграрно-технический колледж КГКП упр об</t>
  </si>
  <si>
    <t>№21 от 20.01.2021г.</t>
  </si>
  <si>
    <t>РОГАЧЕВА ИРИНА НИКОЛАЕВНА</t>
  </si>
  <si>
    <t>РТРК Казахстан АО Карагандинскии  областной филиал</t>
  </si>
  <si>
    <t>35 от 04.03.2020г.</t>
  </si>
  <si>
    <t>Салаватова Руфина Ильбековна</t>
  </si>
  <si>
    <t>договор купли продажи квартиры №9314 от 29.12.2015г.</t>
  </si>
  <si>
    <t>Самрук-Энерго АО</t>
  </si>
  <si>
    <t>У-133 от 29.12.2018 года  (32/18 от 17.01.2019 года )</t>
  </si>
  <si>
    <t>Сапронов Андрей Александрович</t>
  </si>
  <si>
    <t>Договор купли-продажи квартиры №9353 от 18.10.2014г</t>
  </si>
  <si>
    <t>Саулебаева Жанылсын Бисембаевна</t>
  </si>
  <si>
    <t>Договор купли-продажи квартиры</t>
  </si>
  <si>
    <t>Северо-Казахстанский филиал АО"НК"ҚазАвтоЖол"</t>
  </si>
  <si>
    <t>Семей инжиниринг АО</t>
  </si>
  <si>
    <t xml:space="preserve">Семей орманы РГУ </t>
  </si>
  <si>
    <t>170/04 от 23.04.2021 года</t>
  </si>
  <si>
    <t>Служба правительственной связи КНБ РК ГУ</t>
  </si>
  <si>
    <t>165/63 от 05.01.2021 года</t>
  </si>
  <si>
    <t>165/63 от 05.01.2021 года гарант взнос</t>
  </si>
  <si>
    <t>Социально-предпринимательская корпорация Солтүстік</t>
  </si>
  <si>
    <t>№58/2021 от 25.02.2021 г.</t>
  </si>
  <si>
    <t>Средняя школа №  16 КГУ</t>
  </si>
  <si>
    <t>Средняя школа № 234 имени Ж.Жабаева</t>
  </si>
  <si>
    <t>Средняя школа № 236 Жарминского района ВКО</t>
  </si>
  <si>
    <t>Средняя школа №54 ГУ</t>
  </si>
  <si>
    <t>82 от 29.03.2021</t>
  </si>
  <si>
    <t>Средняя школа №76 имени Л.Шахатова"Коммунальное го</t>
  </si>
  <si>
    <t xml:space="preserve">№ 19 от 19.02.2021 г </t>
  </si>
  <si>
    <t>Столичный филиал АО "Jusan Bank"</t>
  </si>
  <si>
    <t xml:space="preserve">Сулейменова Гульзия Несипжановна </t>
  </si>
  <si>
    <t>Б/Н</t>
  </si>
  <si>
    <t>Сырдарьинский районный отдел жилищно-коммунального</t>
  </si>
  <si>
    <t>Татымбетова Мендыгуль Садыковна</t>
  </si>
  <si>
    <t>Договор купли-продажи квартиры №9422 от 25.01.2017</t>
  </si>
  <si>
    <t>Темирская центральная районная больница ГККП</t>
  </si>
  <si>
    <t>№44 от 26.01.2021г.</t>
  </si>
  <si>
    <t>Темирский рай, отд.обр.,физ кул и спорта  ГУ</t>
  </si>
  <si>
    <t>№87 от 09.04.2021г.</t>
  </si>
  <si>
    <t>Теплотранзит Караганда ТОО</t>
  </si>
  <si>
    <t>08-4-3-97 от 08.02.18г.</t>
  </si>
  <si>
    <t>ТОО "ЕТС-Тендер"</t>
  </si>
  <si>
    <t>ТОО "Совместное предприятие "Казгермунай</t>
  </si>
  <si>
    <t>Транснациональная компания "Казхром" АО</t>
  </si>
  <si>
    <t>Туржанов Б.Т.</t>
  </si>
  <si>
    <t xml:space="preserve">Универсал Plus ТОО </t>
  </si>
  <si>
    <t>Управление ветеринарии Павлодарской области ГУ</t>
  </si>
  <si>
    <t>33 от 02.04.2021г.</t>
  </si>
  <si>
    <t>Управление внутренней политики Актюбинской области</t>
  </si>
  <si>
    <t xml:space="preserve">Управление координации занятости и соц прог </t>
  </si>
  <si>
    <t>29 от 16.02.2021</t>
  </si>
  <si>
    <t>71 от  05.03.2020</t>
  </si>
  <si>
    <t>Управление образования Павлодарской области ГУ</t>
  </si>
  <si>
    <t>147/274-ГЗ от 26.03.2020 г.от 20.03.2020г.</t>
  </si>
  <si>
    <t>175/274-ГЗ от 25.02.2021</t>
  </si>
  <si>
    <t>176/275-ГЗ от 25.02.2021</t>
  </si>
  <si>
    <t>Управление пред-ва и инвестиций города КГУ</t>
  </si>
  <si>
    <t xml:space="preserve">25 от 11.02.2020 года </t>
  </si>
  <si>
    <t>Управление сельского хозяйства Акмолинской области</t>
  </si>
  <si>
    <t>Управление сельского хозяйства Алматинской области</t>
  </si>
  <si>
    <t xml:space="preserve">17 от 14.03.2019 года </t>
  </si>
  <si>
    <t>24 от 05.03.2020</t>
  </si>
  <si>
    <t>Управление сельского хозяйства Атырауской области</t>
  </si>
  <si>
    <t xml:space="preserve">14 от 13.02.2020 года </t>
  </si>
  <si>
    <t xml:space="preserve">3 от 20.02.2019 года </t>
  </si>
  <si>
    <t>Управление сельского хозяйства Западно-Каз обл</t>
  </si>
  <si>
    <t>№20 от 05.03.2020г.-102260001426</t>
  </si>
  <si>
    <t>№21 от 17.02.2021г.</t>
  </si>
  <si>
    <t>Управление сельского хозяйства Мангистауской облас</t>
  </si>
  <si>
    <t xml:space="preserve">11 от 31.01.2020 года </t>
  </si>
  <si>
    <t>Управление сельского хозяйства Павлодарской област</t>
  </si>
  <si>
    <t xml:space="preserve">20 от 31.01.2020 года </t>
  </si>
  <si>
    <t>42/272-ГЗ от 01.03.2020г.</t>
  </si>
  <si>
    <t>48/273-ГЗ от 06.03.2020 г. от 01.03.2020г.</t>
  </si>
  <si>
    <t>Управление сельского хозяйства Туркестанской облас</t>
  </si>
  <si>
    <t>17 от 20.02.2020</t>
  </si>
  <si>
    <t>Управление специализированной службы охраны Актюби</t>
  </si>
  <si>
    <t>№ 34 от 12.03.2020г.</t>
  </si>
  <si>
    <t>№28 от 03.03.2021г.</t>
  </si>
  <si>
    <t>Управление специализированной службы охраны Кызыло</t>
  </si>
  <si>
    <t>Управляющая компания "Казмедиа  орталығы" ТОО</t>
  </si>
  <si>
    <t>10 ГЗ от 28.12.2018</t>
  </si>
  <si>
    <t>136ГЗ от 27.03.2020</t>
  </si>
  <si>
    <t>14 ГЗ от 29.12.2018</t>
  </si>
  <si>
    <t>177ГЗ от 30.03.2018</t>
  </si>
  <si>
    <t>78ГЗ от 03.02.2021</t>
  </si>
  <si>
    <t>85ГЗ 28.02.2018</t>
  </si>
  <si>
    <t>без договора участия в тендере 1 % от 21.02.2020</t>
  </si>
  <si>
    <t>Уральский ф-л РГКП "Военно-тех. шк. Мин Оброны РК"</t>
  </si>
  <si>
    <t>№ 1 от 05.01.2020</t>
  </si>
  <si>
    <t>Ұлан-Вет КГП</t>
  </si>
  <si>
    <t>Ф-л АО "Өрт сөндіруші" Западно-Казахстанской обл.</t>
  </si>
  <si>
    <t>Ф-л НАО "ГК "Правительство для граждан" по Кар.обл</t>
  </si>
  <si>
    <t xml:space="preserve">ФАО НК КТЖ- "Дирекция магистральной сети" </t>
  </si>
  <si>
    <t xml:space="preserve">406841/2020/1 от 31.03.2020 года </t>
  </si>
  <si>
    <t>Филиал "Дирекция платных автомобильных дорог" АО "</t>
  </si>
  <si>
    <t>13/и от 05.01.2018г.</t>
  </si>
  <si>
    <t>40 от 24.04.2020</t>
  </si>
  <si>
    <t>№090140000306/200547/00 от 05.06.2020</t>
  </si>
  <si>
    <t>№090140000306/200549/00 от 05.06.2020</t>
  </si>
  <si>
    <t>№090140000306/200550/00 от 05.06.2020</t>
  </si>
  <si>
    <t>№090140000306/200552/00 от 05.06.2020</t>
  </si>
  <si>
    <t>№090140000306/210029/00 от 31.12.2020</t>
  </si>
  <si>
    <t>№090140000306/210504/00 от 21.04.2021</t>
  </si>
  <si>
    <t>№No090140000306/210029/00 от 31.12.2020г.</t>
  </si>
  <si>
    <t>Без договора 1 % участие в тендере</t>
  </si>
  <si>
    <t>Без договора участие в конкурсе №5345689-1 1%</t>
  </si>
  <si>
    <t>Филиал "Управление магистральных газопроводов "Кыз</t>
  </si>
  <si>
    <t>001-08-18 R от 29.12.2017</t>
  </si>
  <si>
    <t>Филиал АО  Волковгеология" - "Геотехноцентр</t>
  </si>
  <si>
    <t>Филиал по Северному региону РГП Госэкспертиза</t>
  </si>
  <si>
    <t>120741012820/200039/00</t>
  </si>
  <si>
    <t>120741012820/210046/00 от 30.03.2021</t>
  </si>
  <si>
    <t xml:space="preserve">Филиал РГП на ПХВ "Национальный центр экспертизы" </t>
  </si>
  <si>
    <t>Филиал УМГ Актау АО ИЦА</t>
  </si>
  <si>
    <t>392838/2020/1</t>
  </si>
  <si>
    <t>Филиал УМГ Актобе  АО ИЦА</t>
  </si>
  <si>
    <t>№ 011-03-19R от 23.01.2019г.-102380000987</t>
  </si>
  <si>
    <t>№ 014-03-20R от 28.02.2020г.-102380000987</t>
  </si>
  <si>
    <t>№011-03-21R от 03.03.2021г.</t>
  </si>
  <si>
    <t>Филиал УМГ Атырау АО ИЦА</t>
  </si>
  <si>
    <t>011-02--21R от 19.02.2021 г.</t>
  </si>
  <si>
    <t>Договор № 001-02-18R от 28.12.2017г.</t>
  </si>
  <si>
    <t>ФНАО ГК «Правительство для граждан по г.Алмате</t>
  </si>
  <si>
    <t xml:space="preserve">Фонд развития предпринимательства Даму АО </t>
  </si>
  <si>
    <t>Халык Проект ТОО</t>
  </si>
  <si>
    <t>AST/K28/01/000012395 от 14.06.2021</t>
  </si>
  <si>
    <t>Харизина Галина Михайловна</t>
  </si>
  <si>
    <t>Химический парк-Тараз УК СЭЗ АО</t>
  </si>
  <si>
    <t>130240025583/210021/00</t>
  </si>
  <si>
    <t>130240025583/210022/00</t>
  </si>
  <si>
    <t>ХРОМТАУСКИЙ РАЙОННЫЙ ОТДЕЛ ОБРАЗОВАНИЯ, ФИЗИЧ. ГУ</t>
  </si>
  <si>
    <t>№ 75 от 18.02.2021г</t>
  </si>
  <si>
    <t>Центр занятости населения Темирского района ГУ</t>
  </si>
  <si>
    <t xml:space="preserve">Центр развития трудовых ресурсов" </t>
  </si>
  <si>
    <t>47 от 10.02.2021</t>
  </si>
  <si>
    <t>48 от 10.02.2021</t>
  </si>
  <si>
    <t>49 от 10.02.2021</t>
  </si>
  <si>
    <t>Центр электронных финансов АО</t>
  </si>
  <si>
    <t>Частный судебный исполнитель Жанасаева Мадина Сады</t>
  </si>
  <si>
    <t>ЧСИ Жексембаев Серикжан Жуматаевич</t>
  </si>
  <si>
    <t>Шалкарская централизованная районная больница ГКП</t>
  </si>
  <si>
    <t>№ 53/21 от 05.03.2021г</t>
  </si>
  <si>
    <t>№ 75/21 от 25.03.2021г</t>
  </si>
  <si>
    <t>Шатырбаева Даметкен Рымовна</t>
  </si>
  <si>
    <t>Шиелийский районный отдел образования"	КГУ</t>
  </si>
  <si>
    <t>Школа -лицей №266</t>
  </si>
  <si>
    <t>Школа средняя №177 (Саксаульск)</t>
  </si>
  <si>
    <t>Школа-лицей № 249</t>
  </si>
  <si>
    <t>Шу-Жылу КГП</t>
  </si>
  <si>
    <t>Щучинский фил РГКП Военно-техническая школа МО РК</t>
  </si>
  <si>
    <t>№4 от 14.01.2021г.</t>
  </si>
  <si>
    <t>Экспортная страховая компания "KazakhExport АО</t>
  </si>
  <si>
    <t>030840002763EEP2002011 от 18.02.2020</t>
  </si>
  <si>
    <t>Энерджи Сигнал Сервис 4 ТОО</t>
  </si>
  <si>
    <t>342491/2019/1 от 21.10.2019</t>
  </si>
  <si>
    <t>RUB</t>
  </si>
  <si>
    <t>ПАО "ЦМТ"</t>
  </si>
  <si>
    <t>ТТС/52-02 от 17.02.2021</t>
  </si>
  <si>
    <t>USD</t>
  </si>
  <si>
    <t>Сбербанк" в г.Астана ДБ АО</t>
  </si>
  <si>
    <t>Ответственный:</t>
  </si>
  <si>
    <t>(должность)</t>
  </si>
  <si>
    <t>(подпись)</t>
  </si>
  <si>
    <t>(расшифровка подписи)</t>
  </si>
  <si>
    <t>АО «Банк развития Казахстана» («БРК») 23</t>
  </si>
  <si>
    <t>8.0%</t>
  </si>
  <si>
    <t>10,486,560</t>
  </si>
  <si>
    <t>Евразийский банк развития («ЕАБР») 86</t>
  </si>
  <si>
    <t>Евразийский банк развития («ЕАБР») 137</t>
  </si>
  <si>
    <t>4,022,286</t>
  </si>
  <si>
    <t>АО «Народный банк»</t>
  </si>
  <si>
    <t>10,108,962</t>
  </si>
  <si>
    <t>Евразийский банк развития («ЕАБР») 112</t>
  </si>
  <si>
    <t>6,733,982</t>
  </si>
  <si>
    <t>Евразийский банк развития («ЕАБР») 69</t>
  </si>
  <si>
    <t>6,376,212</t>
  </si>
  <si>
    <t>АО ДБ «Альфа-Банк» 125</t>
  </si>
  <si>
    <t xml:space="preserve">    2,977,651</t>
  </si>
  <si>
    <t>АО ДБ «Альфа-Банк» 123</t>
  </si>
  <si>
    <t>4,989,895</t>
  </si>
  <si>
    <t>АО ДБ «Альфа-Банк» 508</t>
  </si>
  <si>
    <t xml:space="preserve">АО "Евразийский банк" Филиал № 5 </t>
  </si>
  <si>
    <t xml:space="preserve">   </t>
  </si>
  <si>
    <t>АО «Народный банк» KD-01-20-20</t>
  </si>
  <si>
    <t>ТТС/172-02 от 21.09.2020</t>
  </si>
  <si>
    <t>ТТС/225-02 от 03.12.2020</t>
  </si>
  <si>
    <t xml:space="preserve"> АО "Казахтелеком" ф-л Южная региональная дирек.те</t>
  </si>
  <si>
    <t>1238219 от 17.01.2019 г.</t>
  </si>
  <si>
    <t>14-13/388471  (Шу) от 01.01.2019 ,19/25 от 06.02.2019 г</t>
  </si>
  <si>
    <t>649694  от 17.01.2019</t>
  </si>
  <si>
    <t>676007 от18.06.2020</t>
  </si>
  <si>
    <t>ТТС/188-02 от 05.10.2020</t>
  </si>
  <si>
    <t>Astana Innovations АО</t>
  </si>
  <si>
    <t>09-06/08 от 27.02.2019г.</t>
  </si>
  <si>
    <t>Emerald Tower ТОО</t>
  </si>
  <si>
    <t>ТТС2-08 от 28.08.2019г. (1965 от 29.08.2019г.),</t>
  </si>
  <si>
    <t>QBG Partners ТОО</t>
  </si>
  <si>
    <t xml:space="preserve">ТТС/160-22 от 29.11.2019 года (ДС к договору 374/02 от 28.12.2018г.) </t>
  </si>
  <si>
    <t>АЛЬ САКР ФИНАНС АО</t>
  </si>
  <si>
    <t>01/01/2017/02/0017/04 от 26.12.2017г. (744/18)</t>
  </si>
  <si>
    <t>АО Казахтелеком ф-л Северная РДТ</t>
  </si>
  <si>
    <t>112-39-ДА-02/29 (ар каб кан)03/01/2019</t>
  </si>
  <si>
    <t>№ 51 от 15.02.2019 г.Кокшетау  СКО - аренда кабельной канализации</t>
  </si>
  <si>
    <t>Астанинское локомотиворемонтное депо</t>
  </si>
  <si>
    <t xml:space="preserve">ТТС/239-02 от 23.12.2020 года </t>
  </si>
  <si>
    <t>Байнур и П ТОО</t>
  </si>
  <si>
    <t>№ 3 от 13.02.2019г</t>
  </si>
  <si>
    <t>Восточная РДТ -филиал АО  "КАЗАХТЕЛЕКОМ"</t>
  </si>
  <si>
    <t>3/10 В2В/35 от 24.01.2019 аренда каб.канализации Семей МС</t>
  </si>
  <si>
    <t>3/11 B2B (245886) ВКОДТ от 14.01.2019 г.</t>
  </si>
  <si>
    <t>3/7 В2В/36 от 24.01.2019 аренда каб.канализации Семей ВОЛС</t>
  </si>
  <si>
    <t>3/74В2В/32 от 29.12.2018 г.</t>
  </si>
  <si>
    <t>3/8 В2В/34 от 24.01.2019 аренда каб.канализации Аягуз</t>
  </si>
  <si>
    <t>ЗРДТ - филиал АО "Казахтелеком"</t>
  </si>
  <si>
    <t xml:space="preserve"> №123-25/1-ДА от 06.02.2019г АКтобе</t>
  </si>
  <si>
    <t>№ 133-25/4-ДА от 07.02.2019г   165388  Уральск</t>
  </si>
  <si>
    <t>№253-25/2- ДА от 28.02.2019 г (129068 лиц сч)</t>
  </si>
  <si>
    <t>Казахтелеком ф-л Центральная РДТ АО</t>
  </si>
  <si>
    <t>02/28 от 03.01.2019 (ар кабкан)</t>
  </si>
  <si>
    <t>1-52-ДА от 01.01.2019г.(КРГ)</t>
  </si>
  <si>
    <t>1-52-ДА от 01.01.2019г.(Шетск)</t>
  </si>
  <si>
    <t>33 от 29.12.2018 г.</t>
  </si>
  <si>
    <t>№ 50 от 14.02.2019 г.Кокшетау -  аренда кабельной канализации</t>
  </si>
  <si>
    <t>№ 50 от 14.02.2019 г.Кокшетау ( Аккуль) - аренда кабельной канализации</t>
  </si>
  <si>
    <t>№ 50 от 14.02.2019 г.Кокшетау ( Бурабай) - аренда кабельной канализации</t>
  </si>
  <si>
    <t>№20 от 20.02.2019г./Атбасар</t>
  </si>
  <si>
    <t>№20 от 20.02.2019г./Жаксы</t>
  </si>
  <si>
    <t>Контрагент для МСФО</t>
  </si>
  <si>
    <t xml:space="preserve">без договор </t>
  </si>
  <si>
    <t>РДТ Алматытелеком филиал АО Казахстелеком</t>
  </si>
  <si>
    <t>№3732 от 06.10.2016г. (Талдыкорган)</t>
  </si>
  <si>
    <t>№68-06-41 от 18.01.2019г.</t>
  </si>
  <si>
    <t>Самал Инженерные коммуникационные сети ТОО</t>
  </si>
  <si>
    <t>005/19 от 28.12.2018г.</t>
  </si>
  <si>
    <t>Акбулакская районная служба ЖКХ Межмуниц.общ.с ОО</t>
  </si>
  <si>
    <t>ТТС/12-22/Акт от 18.01.21года</t>
  </si>
  <si>
    <t xml:space="preserve">  30.06.2021 </t>
  </si>
  <si>
    <t>2020 г.</t>
  </si>
  <si>
    <t>Налог на имущество и прочие налоги</t>
  </si>
  <si>
    <t>Расходы на содержание объектов социальной сферы</t>
  </si>
  <si>
    <t>Командировочные расходы</t>
  </si>
  <si>
    <t>Подготовка кадров</t>
  </si>
  <si>
    <t>Услуги банка</t>
  </si>
  <si>
    <t xml:space="preserve">Начисление резерва </t>
  </si>
  <si>
    <t>1,336,432</t>
  </si>
  <si>
    <t>Заработная плата и прочие расходы по оплате труда</t>
  </si>
  <si>
    <t>1,805,990</t>
  </si>
  <si>
    <t>1,569,482</t>
  </si>
  <si>
    <t>2,076,370</t>
  </si>
  <si>
    <t>Налоги</t>
  </si>
  <si>
    <t>Материалы и запасы</t>
  </si>
  <si>
    <t>Электроэнергия</t>
  </si>
  <si>
    <t>Топливо и горюче-смазочные материалы</t>
  </si>
  <si>
    <t>Страхование</t>
  </si>
  <si>
    <t>Профессиональные услуги</t>
  </si>
  <si>
    <t>2,590,987</t>
  </si>
  <si>
    <t>9,455,713</t>
  </si>
  <si>
    <t xml:space="preserve">Торговая дебиторская задолженность </t>
  </si>
  <si>
    <t>Резерв / (восстановлено) по обесценению прочих долгосрочных активов</t>
  </si>
  <si>
    <t>Изменение авансов полученных</t>
  </si>
  <si>
    <t>Показатели</t>
  </si>
  <si>
    <t>БУ</t>
  </si>
  <si>
    <t>Вал.</t>
  </si>
  <si>
    <t>Анализ счета 1000.00 за Январь 2021 г. - Июнь 2021 г.</t>
  </si>
  <si>
    <t>Дата формирования: 11.08.2021 5:54:09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</si>
</sst>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#,##0_);\(#,##0\);&quot; -&quot;"/>
    <numFmt numFmtId="169" formatCode="_ * #,##0_ ;_ * \-#,##0_ ;_ * &quot;-&quot;??_ ;_ @_ "/>
    <numFmt numFmtId="170" formatCode="#,##0_);\(#,##0\);&quot; - &quot;"/>
    <numFmt numFmtId="171" formatCode="#,##0.0"/>
    <numFmt numFmtId="172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Verdana"/>
      <family val="2"/>
      <charset val="204"/>
    </font>
    <font>
      <sz val="10"/>
      <color indexed="12"/>
      <name val="Times New Roman"/>
      <family val="1"/>
      <charset val="204"/>
    </font>
    <font>
      <sz val="8"/>
      <color rgb="FF000000"/>
      <name val="Verdana"/>
      <family val="2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Verdana"/>
      <family val="2"/>
      <charset val="204"/>
    </font>
    <font>
      <b/>
      <u/>
      <sz val="10"/>
      <name val="Times New Roman"/>
      <family val="1"/>
      <charset val="204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u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6" fillId="0" borderId="0">
      <alignment horizontal="left"/>
    </xf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</cellStyleXfs>
  <cellXfs count="392">
    <xf numFmtId="0" fontId="0" fillId="0" borderId="0" xfId="0"/>
    <xf numFmtId="3" fontId="0" fillId="0" borderId="0" xfId="0" applyNumberForma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/>
    </xf>
    <xf numFmtId="0" fontId="4" fillId="5" borderId="7" xfId="0" applyFont="1" applyFill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4" fontId="24" fillId="0" borderId="7" xfId="0" applyNumberFormat="1" applyFont="1" applyBorder="1" applyAlignment="1">
      <alignment horizontal="right" vertical="top" wrapText="1"/>
    </xf>
    <xf numFmtId="0" fontId="24" fillId="0" borderId="7" xfId="0" applyFont="1" applyBorder="1" applyAlignment="1">
      <alignment horizontal="right" vertical="top" wrapText="1"/>
    </xf>
    <xf numFmtId="0" fontId="0" fillId="0" borderId="7" xfId="0" applyBorder="1" applyAlignment="1">
      <alignment vertical="top" wrapText="1" indent="2"/>
    </xf>
    <xf numFmtId="0" fontId="0" fillId="0" borderId="7" xfId="0" applyBorder="1" applyAlignment="1">
      <alignment vertical="top" wrapText="1"/>
    </xf>
    <xf numFmtId="4" fontId="0" fillId="0" borderId="7" xfId="0" applyNumberForma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7" xfId="0" applyBorder="1" applyAlignment="1">
      <alignment vertical="top" wrapText="1" indent="4"/>
    </xf>
    <xf numFmtId="0" fontId="0" fillId="0" borderId="7" xfId="0" applyBorder="1" applyAlignment="1">
      <alignment vertical="top" wrapText="1" indent="6"/>
    </xf>
    <xf numFmtId="2" fontId="0" fillId="0" borderId="7" xfId="0" applyNumberFormat="1" applyBorder="1" applyAlignment="1">
      <alignment horizontal="right" vertical="top" wrapText="1"/>
    </xf>
    <xf numFmtId="1" fontId="0" fillId="0" borderId="7" xfId="0" applyNumberFormat="1" applyBorder="1" applyAlignment="1">
      <alignment horizontal="left" vertical="top" wrapText="1" indent="4"/>
    </xf>
    <xf numFmtId="4" fontId="25" fillId="0" borderId="7" xfId="0" applyNumberFormat="1" applyFont="1" applyBorder="1" applyAlignment="1">
      <alignment horizontal="right" vertical="top" wrapText="1"/>
    </xf>
    <xf numFmtId="2" fontId="25" fillId="0" borderId="7" xfId="0" applyNumberFormat="1" applyFont="1" applyBorder="1" applyAlignment="1">
      <alignment horizontal="right" vertical="top" wrapText="1"/>
    </xf>
    <xf numFmtId="1" fontId="24" fillId="0" borderId="7" xfId="0" applyNumberFormat="1" applyFont="1" applyBorder="1" applyAlignment="1">
      <alignment horizontal="left" vertical="top" wrapText="1"/>
    </xf>
    <xf numFmtId="2" fontId="24" fillId="0" borderId="7" xfId="0" applyNumberFormat="1" applyFont="1" applyBorder="1" applyAlignment="1">
      <alignment horizontal="right" vertical="top" wrapText="1"/>
    </xf>
    <xf numFmtId="4" fontId="26" fillId="0" borderId="7" xfId="0" applyNumberFormat="1" applyFont="1" applyBorder="1" applyAlignment="1">
      <alignment horizontal="right" vertical="top" wrapText="1"/>
    </xf>
    <xf numFmtId="40" fontId="4" fillId="5" borderId="7" xfId="0" applyNumberFormat="1" applyFont="1" applyFill="1" applyBorder="1" applyAlignment="1">
      <alignment horizontal="right" vertical="top" wrapText="1"/>
    </xf>
    <xf numFmtId="0" fontId="0" fillId="6" borderId="7" xfId="0" applyFill="1" applyBorder="1" applyAlignment="1">
      <alignment vertical="top"/>
    </xf>
    <xf numFmtId="0" fontId="0" fillId="6" borderId="7" xfId="0" applyFill="1" applyBorder="1" applyAlignment="1">
      <alignment vertical="top" wrapText="1"/>
    </xf>
    <xf numFmtId="2" fontId="0" fillId="6" borderId="7" xfId="0" applyNumberFormat="1" applyFill="1" applyBorder="1" applyAlignment="1">
      <alignment horizontal="right" vertical="top" wrapText="1"/>
    </xf>
    <xf numFmtId="0" fontId="0" fillId="6" borderId="7" xfId="0" applyFill="1" applyBorder="1" applyAlignment="1">
      <alignment vertical="top" indent="2"/>
    </xf>
    <xf numFmtId="0" fontId="0" fillId="6" borderId="7" xfId="0" applyFill="1" applyBorder="1" applyAlignment="1">
      <alignment vertical="top" wrapText="1" indent="2"/>
    </xf>
    <xf numFmtId="0" fontId="0" fillId="6" borderId="7" xfId="0" applyFill="1" applyBorder="1" applyAlignment="1">
      <alignment vertical="top" indent="4"/>
    </xf>
    <xf numFmtId="0" fontId="0" fillId="6" borderId="7" xfId="0" applyFill="1" applyBorder="1" applyAlignment="1">
      <alignment vertical="top" wrapText="1" indent="4"/>
    </xf>
    <xf numFmtId="0" fontId="0" fillId="0" borderId="7" xfId="0" applyBorder="1" applyAlignment="1">
      <alignment vertical="top" indent="6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indent="8"/>
    </xf>
    <xf numFmtId="0" fontId="0" fillId="0" borderId="7" xfId="0" applyBorder="1" applyAlignment="1">
      <alignment vertical="top" indent="10"/>
    </xf>
    <xf numFmtId="4" fontId="0" fillId="6" borderId="7" xfId="0" applyNumberFormat="1" applyFill="1" applyBorder="1" applyAlignment="1">
      <alignment horizontal="right" vertical="top" wrapText="1"/>
    </xf>
    <xf numFmtId="0" fontId="0" fillId="0" borderId="7" xfId="0" applyBorder="1" applyAlignment="1">
      <alignment vertical="top" indent="12"/>
    </xf>
    <xf numFmtId="171" fontId="0" fillId="0" borderId="7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horizontal="right" vertical="top" wrapText="1"/>
    </xf>
    <xf numFmtId="1" fontId="0" fillId="0" borderId="7" xfId="0" applyNumberFormat="1" applyBorder="1" applyAlignment="1">
      <alignment horizontal="left" vertical="top"/>
    </xf>
    <xf numFmtId="3" fontId="25" fillId="0" borderId="7" xfId="0" applyNumberFormat="1" applyFont="1" applyBorder="1" applyAlignment="1">
      <alignment horizontal="right" vertical="top" wrapText="1"/>
    </xf>
    <xf numFmtId="171" fontId="0" fillId="6" borderId="7" xfId="0" applyNumberFormat="1" applyFill="1" applyBorder="1" applyAlignment="1">
      <alignment horizontal="right" vertical="top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3" fontId="28" fillId="0" borderId="0" xfId="0" applyNumberFormat="1" applyFont="1" applyAlignment="1">
      <alignment horizontal="right" vertical="center"/>
    </xf>
    <xf numFmtId="0" fontId="1" fillId="0" borderId="0" xfId="0" applyFont="1"/>
    <xf numFmtId="0" fontId="28" fillId="0" borderId="0" xfId="0" applyFont="1" applyAlignment="1">
      <alignment horizontal="right" vertical="center" wrapText="1"/>
    </xf>
    <xf numFmtId="9" fontId="28" fillId="0" borderId="0" xfId="0" applyNumberFormat="1" applyFont="1" applyAlignment="1">
      <alignment horizontal="right" vertical="center" wrapText="1"/>
    </xf>
    <xf numFmtId="3" fontId="28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3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9" fontId="27" fillId="0" borderId="0" xfId="0" applyNumberFormat="1" applyFont="1" applyAlignment="1">
      <alignment horizontal="right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/>
    <xf numFmtId="0" fontId="13" fillId="0" borderId="11" xfId="0" applyFont="1" applyBorder="1" applyAlignment="1">
      <alignment vertical="center" wrapText="1"/>
    </xf>
    <xf numFmtId="3" fontId="13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 wrapText="1"/>
    </xf>
    <xf numFmtId="14" fontId="0" fillId="0" borderId="0" xfId="0" applyNumberFormat="1"/>
    <xf numFmtId="1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29" fillId="3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14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/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0" fontId="2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 wrapText="1"/>
    </xf>
    <xf numFmtId="3" fontId="27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right" vertical="center"/>
    </xf>
    <xf numFmtId="9" fontId="29" fillId="0" borderId="12" xfId="0" applyNumberFormat="1" applyFont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0" fillId="2" borderId="0" xfId="0" applyFill="1"/>
    <xf numFmtId="4" fontId="0" fillId="0" borderId="0" xfId="0" applyNumberFormat="1"/>
    <xf numFmtId="1" fontId="0" fillId="0" borderId="0" xfId="0" applyNumberFormat="1"/>
    <xf numFmtId="4" fontId="0" fillId="2" borderId="7" xfId="0" applyNumberFormat="1" applyFill="1" applyBorder="1" applyAlignment="1">
      <alignment horizontal="right" vertical="top" wrapText="1"/>
    </xf>
    <xf numFmtId="2" fontId="0" fillId="2" borderId="7" xfId="0" applyNumberFormat="1" applyFill="1" applyBorder="1" applyAlignment="1">
      <alignment horizontal="right" vertical="top" wrapText="1"/>
    </xf>
    <xf numFmtId="4" fontId="0" fillId="4" borderId="7" xfId="0" applyNumberFormat="1" applyFill="1" applyBorder="1" applyAlignment="1">
      <alignment horizontal="right" vertical="top" wrapText="1"/>
    </xf>
    <xf numFmtId="3" fontId="31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3" fontId="29" fillId="3" borderId="0" xfId="0" applyNumberFormat="1" applyFont="1" applyFill="1" applyAlignment="1">
      <alignment horizontal="right" vertical="center"/>
    </xf>
    <xf numFmtId="14" fontId="30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 indent="1"/>
    </xf>
    <xf numFmtId="9" fontId="32" fillId="0" borderId="0" xfId="0" applyNumberFormat="1" applyFont="1" applyAlignment="1">
      <alignment horizontal="center" vertical="center" wrapText="1"/>
    </xf>
    <xf numFmtId="9" fontId="32" fillId="0" borderId="0" xfId="0" applyNumberFormat="1" applyFont="1" applyAlignment="1">
      <alignment horizontal="center" vertical="center"/>
    </xf>
    <xf numFmtId="10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3" fontId="32" fillId="2" borderId="0" xfId="0" applyNumberFormat="1" applyFont="1" applyFill="1" applyAlignment="1">
      <alignment horizontal="center" vertical="center"/>
    </xf>
    <xf numFmtId="1" fontId="32" fillId="2" borderId="0" xfId="0" applyNumberFormat="1" applyFont="1" applyFill="1" applyAlignment="1">
      <alignment horizontal="center" vertical="center"/>
    </xf>
    <xf numFmtId="3" fontId="32" fillId="2" borderId="0" xfId="0" applyNumberFormat="1" applyFont="1" applyFill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28" fillId="0" borderId="0" xfId="0" applyFont="1"/>
    <xf numFmtId="3" fontId="33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3" fontId="28" fillId="0" borderId="0" xfId="0" applyNumberFormat="1" applyFont="1" applyBorder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4" fillId="0" borderId="19" xfId="6" applyNumberFormat="1" applyFont="1" applyBorder="1" applyAlignment="1">
      <alignment vertical="top" wrapText="1" indent="8"/>
    </xf>
    <xf numFmtId="2" fontId="34" fillId="0" borderId="19" xfId="6" applyNumberFormat="1" applyFont="1" applyBorder="1" applyAlignment="1">
      <alignment horizontal="right" vertical="top" wrapText="1"/>
    </xf>
    <xf numFmtId="4" fontId="34" fillId="0" borderId="19" xfId="6" applyNumberFormat="1" applyFont="1" applyBorder="1" applyAlignment="1">
      <alignment horizontal="right" vertical="top" wrapText="1"/>
    </xf>
    <xf numFmtId="0" fontId="34" fillId="0" borderId="19" xfId="6" applyNumberFormat="1" applyFont="1" applyBorder="1" applyAlignment="1">
      <alignment vertical="top" wrapText="1" indent="10"/>
    </xf>
    <xf numFmtId="0" fontId="34" fillId="0" borderId="19" xfId="6" applyNumberFormat="1" applyFont="1" applyBorder="1" applyAlignment="1">
      <alignment vertical="top" wrapText="1" indent="6"/>
    </xf>
    <xf numFmtId="3" fontId="34" fillId="0" borderId="19" xfId="6" applyNumberFormat="1" applyFont="1" applyBorder="1" applyAlignment="1">
      <alignment horizontal="right" vertical="top" wrapText="1"/>
    </xf>
    <xf numFmtId="4" fontId="25" fillId="0" borderId="19" xfId="6" applyNumberFormat="1" applyFont="1" applyBorder="1" applyAlignment="1">
      <alignment horizontal="right" vertical="top" wrapText="1"/>
    </xf>
    <xf numFmtId="171" fontId="34" fillId="0" borderId="19" xfId="6" applyNumberFormat="1" applyFont="1" applyBorder="1" applyAlignment="1">
      <alignment horizontal="right" vertical="top" wrapText="1"/>
    </xf>
    <xf numFmtId="0" fontId="34" fillId="5" borderId="19" xfId="6" applyNumberFormat="1" applyFont="1" applyFill="1" applyBorder="1" applyAlignment="1">
      <alignment vertical="top" wrapText="1" indent="2"/>
    </xf>
    <xf numFmtId="2" fontId="34" fillId="5" borderId="19" xfId="6" applyNumberFormat="1" applyFont="1" applyFill="1" applyBorder="1" applyAlignment="1">
      <alignment horizontal="right" vertical="top" wrapText="1"/>
    </xf>
    <xf numFmtId="4" fontId="34" fillId="5" borderId="19" xfId="6" applyNumberFormat="1" applyFont="1" applyFill="1" applyBorder="1" applyAlignment="1">
      <alignment horizontal="right" vertical="top" wrapText="1"/>
    </xf>
    <xf numFmtId="0" fontId="34" fillId="0" borderId="19" xfId="6" applyNumberFormat="1" applyFont="1" applyBorder="1" applyAlignment="1">
      <alignment vertical="top" wrapText="1" indent="4"/>
    </xf>
    <xf numFmtId="0" fontId="31" fillId="7" borderId="0" xfId="0" applyFont="1" applyFill="1" applyAlignment="1">
      <alignment vertical="center" wrapText="1"/>
    </xf>
    <xf numFmtId="0" fontId="30" fillId="7" borderId="0" xfId="0" applyFont="1" applyFill="1" applyAlignment="1">
      <alignment horizontal="left" vertical="center"/>
    </xf>
    <xf numFmtId="0" fontId="30" fillId="7" borderId="0" xfId="0" applyFont="1" applyFill="1" applyAlignment="1">
      <alignment horizontal="left" vertical="center" wrapText="1"/>
    </xf>
    <xf numFmtId="0" fontId="30" fillId="7" borderId="0" xfId="0" applyFont="1" applyFill="1" applyAlignment="1">
      <alignment vertical="center" wrapText="1"/>
    </xf>
    <xf numFmtId="3" fontId="31" fillId="7" borderId="0" xfId="0" applyNumberFormat="1" applyFont="1" applyFill="1" applyAlignment="1">
      <alignment horizontal="left" vertical="center"/>
    </xf>
    <xf numFmtId="3" fontId="31" fillId="7" borderId="0" xfId="0" applyNumberFormat="1" applyFont="1" applyFill="1" applyAlignment="1">
      <alignment horizontal="left" vertical="center" wrapText="1"/>
    </xf>
    <xf numFmtId="0" fontId="31" fillId="7" borderId="0" xfId="0" applyFont="1" applyFill="1" applyAlignment="1">
      <alignment horizontal="left" vertical="center"/>
    </xf>
    <xf numFmtId="0" fontId="31" fillId="7" borderId="0" xfId="0" applyFont="1" applyFill="1" applyAlignment="1">
      <alignment horizontal="left" vertical="center" wrapText="1"/>
    </xf>
    <xf numFmtId="3" fontId="30" fillId="7" borderId="0" xfId="0" applyNumberFormat="1" applyFont="1" applyFill="1" applyAlignment="1">
      <alignment horizontal="left" vertical="center"/>
    </xf>
    <xf numFmtId="0" fontId="35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19" fillId="0" borderId="22" xfId="0" applyFont="1" applyBorder="1" applyAlignment="1">
      <alignment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right" vertical="center" wrapText="1"/>
    </xf>
    <xf numFmtId="14" fontId="30" fillId="0" borderId="1" xfId="0" applyNumberFormat="1" applyFont="1" applyBorder="1" applyAlignment="1">
      <alignment vertical="center" wrapText="1"/>
    </xf>
    <xf numFmtId="3" fontId="31" fillId="0" borderId="1" xfId="0" applyNumberFormat="1" applyFont="1" applyBorder="1" applyAlignment="1">
      <alignment horizontal="right" vertical="center"/>
    </xf>
    <xf numFmtId="3" fontId="30" fillId="0" borderId="3" xfId="0" applyNumberFormat="1" applyFont="1" applyBorder="1" applyAlignment="1">
      <alignment horizontal="right" vertical="center"/>
    </xf>
    <xf numFmtId="4" fontId="32" fillId="2" borderId="0" xfId="0" applyNumberFormat="1" applyFont="1" applyFill="1" applyAlignment="1">
      <alignment horizontal="center" vertical="center"/>
    </xf>
    <xf numFmtId="0" fontId="4" fillId="8" borderId="19" xfId="7" applyNumberFormat="1" applyFont="1" applyFill="1" applyBorder="1" applyAlignment="1">
      <alignment vertical="top" wrapText="1"/>
    </xf>
    <xf numFmtId="0" fontId="34" fillId="9" borderId="19" xfId="7" applyNumberFormat="1" applyFont="1" applyFill="1" applyBorder="1" applyAlignment="1">
      <alignment vertical="top"/>
    </xf>
    <xf numFmtId="2" fontId="34" fillId="9" borderId="19" xfId="7" applyNumberFormat="1" applyFont="1" applyFill="1" applyBorder="1" applyAlignment="1">
      <alignment horizontal="right" vertical="top" wrapText="1"/>
    </xf>
    <xf numFmtId="4" fontId="34" fillId="9" borderId="19" xfId="7" applyNumberFormat="1" applyFont="1" applyFill="1" applyBorder="1" applyAlignment="1">
      <alignment horizontal="right" vertical="top" wrapText="1"/>
    </xf>
    <xf numFmtId="0" fontId="34" fillId="0" borderId="19" xfId="7" applyNumberFormat="1" applyFont="1" applyBorder="1" applyAlignment="1">
      <alignment vertical="top"/>
    </xf>
    <xf numFmtId="4" fontId="34" fillId="0" borderId="19" xfId="7" applyNumberFormat="1" applyFont="1" applyBorder="1" applyAlignment="1">
      <alignment horizontal="right" vertical="top" wrapText="1"/>
    </xf>
    <xf numFmtId="2" fontId="34" fillId="0" borderId="19" xfId="7" applyNumberFormat="1" applyFont="1" applyBorder="1" applyAlignment="1">
      <alignment horizontal="right" vertical="top" wrapText="1"/>
    </xf>
    <xf numFmtId="171" fontId="34" fillId="0" borderId="19" xfId="7" applyNumberFormat="1" applyFont="1" applyBorder="1" applyAlignment="1">
      <alignment horizontal="right" vertical="top" wrapText="1"/>
    </xf>
    <xf numFmtId="3" fontId="34" fillId="0" borderId="19" xfId="7" applyNumberFormat="1" applyFont="1" applyBorder="1" applyAlignment="1">
      <alignment horizontal="right" vertical="top" wrapText="1"/>
    </xf>
    <xf numFmtId="0" fontId="34" fillId="9" borderId="19" xfId="7" applyNumberFormat="1" applyFont="1" applyFill="1" applyBorder="1" applyAlignment="1">
      <alignment vertical="top" wrapText="1"/>
    </xf>
    <xf numFmtId="0" fontId="34" fillId="0" borderId="19" xfId="7" applyNumberFormat="1" applyFont="1" applyBorder="1" applyAlignment="1">
      <alignment vertical="top" indent="6"/>
    </xf>
    <xf numFmtId="0" fontId="21" fillId="0" borderId="0" xfId="8" applyFont="1"/>
    <xf numFmtId="0" fontId="34" fillId="0" borderId="0" xfId="8"/>
    <xf numFmtId="0" fontId="22" fillId="0" borderId="0" xfId="8" applyFont="1"/>
    <xf numFmtId="0" fontId="23" fillId="0" borderId="0" xfId="8" applyNumberFormat="1" applyFont="1" applyAlignment="1">
      <alignment horizontal="left"/>
    </xf>
    <xf numFmtId="0" fontId="4" fillId="8" borderId="19" xfId="8" applyNumberFormat="1" applyFont="1" applyFill="1" applyBorder="1" applyAlignment="1">
      <alignment vertical="top" wrapText="1"/>
    </xf>
    <xf numFmtId="0" fontId="34" fillId="9" borderId="19" xfId="8" applyNumberFormat="1" applyFont="1" applyFill="1" applyBorder="1" applyAlignment="1">
      <alignment vertical="top"/>
    </xf>
    <xf numFmtId="0" fontId="34" fillId="9" borderId="19" xfId="8" applyNumberFormat="1" applyFont="1" applyFill="1" applyBorder="1" applyAlignment="1">
      <alignment vertical="top" wrapText="1"/>
    </xf>
    <xf numFmtId="4" fontId="34" fillId="9" borderId="19" xfId="8" applyNumberFormat="1" applyFont="1" applyFill="1" applyBorder="1" applyAlignment="1">
      <alignment horizontal="right" vertical="top" wrapText="1"/>
    </xf>
    <xf numFmtId="2" fontId="34" fillId="9" borderId="19" xfId="8" applyNumberFormat="1" applyFont="1" applyFill="1" applyBorder="1" applyAlignment="1">
      <alignment horizontal="right" vertical="top" wrapText="1"/>
    </xf>
    <xf numFmtId="0" fontId="34" fillId="0" borderId="19" xfId="8" applyNumberFormat="1" applyFont="1" applyBorder="1" applyAlignment="1">
      <alignment vertical="top" indent="2"/>
    </xf>
    <xf numFmtId="0" fontId="34" fillId="0" borderId="19" xfId="8" applyNumberFormat="1" applyFont="1" applyBorder="1" applyAlignment="1">
      <alignment vertical="top"/>
    </xf>
    <xf numFmtId="4" fontId="34" fillId="0" borderId="19" xfId="8" applyNumberFormat="1" applyFont="1" applyBorder="1" applyAlignment="1">
      <alignment horizontal="right" vertical="top" wrapText="1"/>
    </xf>
    <xf numFmtId="0" fontId="34" fillId="0" borderId="19" xfId="8" applyNumberFormat="1" applyFont="1" applyBorder="1" applyAlignment="1">
      <alignment vertical="top" indent="4"/>
    </xf>
    <xf numFmtId="0" fontId="34" fillId="0" borderId="19" xfId="8" applyNumberFormat="1" applyFont="1" applyBorder="1" applyAlignment="1">
      <alignment vertical="top" indent="6"/>
    </xf>
    <xf numFmtId="2" fontId="34" fillId="0" borderId="19" xfId="8" applyNumberFormat="1" applyFont="1" applyBorder="1" applyAlignment="1">
      <alignment horizontal="right" vertical="top" wrapText="1"/>
    </xf>
    <xf numFmtId="0" fontId="34" fillId="0" borderId="19" xfId="8" applyNumberFormat="1" applyFont="1" applyBorder="1" applyAlignment="1">
      <alignment vertical="top" indent="8"/>
    </xf>
    <xf numFmtId="171" fontId="34" fillId="0" borderId="19" xfId="8" applyNumberFormat="1" applyFont="1" applyBorder="1" applyAlignment="1">
      <alignment horizontal="right" vertical="top" wrapText="1"/>
    </xf>
    <xf numFmtId="3" fontId="34" fillId="0" borderId="19" xfId="8" applyNumberFormat="1" applyFont="1" applyBorder="1" applyAlignment="1">
      <alignment horizontal="right" vertical="top" wrapText="1"/>
    </xf>
    <xf numFmtId="1" fontId="34" fillId="0" borderId="19" xfId="8" applyNumberFormat="1" applyFont="1" applyBorder="1" applyAlignment="1">
      <alignment horizontal="left" vertical="top"/>
    </xf>
    <xf numFmtId="4" fontId="25" fillId="0" borderId="19" xfId="8" applyNumberFormat="1" applyFont="1" applyBorder="1" applyAlignment="1">
      <alignment horizontal="right" vertical="top" wrapText="1"/>
    </xf>
    <xf numFmtId="0" fontId="34" fillId="0" borderId="19" xfId="7" applyNumberFormat="1" applyFont="1" applyBorder="1" applyAlignment="1">
      <alignment vertical="top" indent="2"/>
    </xf>
    <xf numFmtId="0" fontId="34" fillId="0" borderId="19" xfId="7" applyNumberFormat="1" applyFont="1" applyBorder="1" applyAlignment="1">
      <alignment vertical="top" indent="4"/>
    </xf>
    <xf numFmtId="3" fontId="34" fillId="9" borderId="19" xfId="7" applyNumberFormat="1" applyFont="1" applyFill="1" applyBorder="1" applyAlignment="1">
      <alignment horizontal="right" vertical="top" wrapText="1"/>
    </xf>
    <xf numFmtId="2" fontId="0" fillId="0" borderId="7" xfId="0" applyNumberFormat="1" applyBorder="1" applyAlignment="1">
      <alignment horizontal="right" vertical="top" wrapText="1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vertical="top" wrapText="1" indent="10"/>
    </xf>
    <xf numFmtId="171" fontId="0" fillId="0" borderId="7" xfId="0" applyNumberFormat="1" applyBorder="1" applyAlignment="1">
      <alignment horizontal="right" vertical="top" wrapText="1"/>
    </xf>
    <xf numFmtId="1" fontId="0" fillId="0" borderId="7" xfId="0" applyNumberFormat="1" applyBorder="1" applyAlignment="1">
      <alignment horizontal="right" vertical="top" wrapText="1"/>
    </xf>
    <xf numFmtId="0" fontId="0" fillId="0" borderId="7" xfId="0" applyBorder="1" applyAlignment="1">
      <alignment vertical="top" wrapText="1" indent="8"/>
    </xf>
    <xf numFmtId="0" fontId="0" fillId="0" borderId="7" xfId="0" applyBorder="1" applyAlignment="1">
      <alignment vertical="top" wrapText="1" indent="6"/>
    </xf>
    <xf numFmtId="4" fontId="0" fillId="0" borderId="7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horizontal="right" vertical="top" wrapText="1"/>
    </xf>
    <xf numFmtId="1" fontId="0" fillId="0" borderId="7" xfId="0" applyNumberFormat="1" applyBorder="1" applyAlignment="1">
      <alignment horizontal="left" vertical="top" wrapText="1" indent="10"/>
    </xf>
    <xf numFmtId="172" fontId="0" fillId="0" borderId="7" xfId="0" applyNumberFormat="1" applyBorder="1" applyAlignment="1">
      <alignment horizontal="right" vertical="top" wrapText="1"/>
    </xf>
    <xf numFmtId="0" fontId="0" fillId="2" borderId="7" xfId="0" applyFill="1" applyBorder="1" applyAlignment="1">
      <alignment vertical="top" wrapText="1" indent="8"/>
    </xf>
    <xf numFmtId="4" fontId="0" fillId="2" borderId="7" xfId="0" applyNumberFormat="1" applyFill="1" applyBorder="1" applyAlignment="1">
      <alignment horizontal="right" vertical="top" wrapText="1"/>
    </xf>
    <xf numFmtId="2" fontId="0" fillId="2" borderId="7" xfId="0" applyNumberFormat="1" applyFill="1" applyBorder="1" applyAlignment="1">
      <alignment horizontal="right" vertical="top" wrapText="1"/>
    </xf>
    <xf numFmtId="3" fontId="0" fillId="2" borderId="7" xfId="0" applyNumberFormat="1" applyFill="1" applyBorder="1" applyAlignment="1">
      <alignment horizontal="right" vertical="top" wrapText="1"/>
    </xf>
    <xf numFmtId="4" fontId="25" fillId="0" borderId="7" xfId="0" applyNumberFormat="1" applyFont="1" applyBorder="1" applyAlignment="1">
      <alignment horizontal="right" vertical="top" wrapText="1"/>
    </xf>
    <xf numFmtId="171" fontId="0" fillId="2" borderId="7" xfId="0" applyNumberFormat="1" applyFill="1" applyBorder="1" applyAlignment="1">
      <alignment horizontal="right" vertical="top" wrapText="1"/>
    </xf>
    <xf numFmtId="2" fontId="0" fillId="6" borderId="7" xfId="0" applyNumberFormat="1" applyFill="1" applyBorder="1" applyAlignment="1">
      <alignment horizontal="right" vertical="top" wrapText="1"/>
    </xf>
    <xf numFmtId="0" fontId="0" fillId="0" borderId="7" xfId="0" applyBorder="1" applyAlignment="1">
      <alignment vertical="top" wrapText="1" indent="4"/>
    </xf>
    <xf numFmtId="0" fontId="4" fillId="5" borderId="6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4" fillId="5" borderId="14" xfId="0" applyFont="1" applyFill="1" applyBorder="1" applyAlignment="1">
      <alignment vertical="top" wrapText="1"/>
    </xf>
    <xf numFmtId="0" fontId="4" fillId="5" borderId="15" xfId="0" applyFont="1" applyFill="1" applyBorder="1" applyAlignment="1">
      <alignment vertical="top" wrapText="1"/>
    </xf>
    <xf numFmtId="0" fontId="4" fillId="5" borderId="17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0" fillId="6" borderId="7" xfId="0" applyFill="1" applyBorder="1" applyAlignment="1">
      <alignment vertical="top" wrapText="1" indent="2"/>
    </xf>
    <xf numFmtId="4" fontId="0" fillId="6" borderId="7" xfId="0" applyNumberFormat="1" applyFill="1" applyBorder="1" applyAlignment="1">
      <alignment horizontal="right" vertical="top" wrapText="1"/>
    </xf>
    <xf numFmtId="0" fontId="4" fillId="5" borderId="0" xfId="0" applyFont="1" applyFill="1" applyAlignment="1">
      <alignment vertical="top" wrapText="1"/>
    </xf>
    <xf numFmtId="0" fontId="4" fillId="5" borderId="16" xfId="0" applyFont="1" applyFill="1" applyBorder="1" applyAlignment="1">
      <alignment vertical="top" wrapText="1"/>
    </xf>
    <xf numFmtId="0" fontId="34" fillId="0" borderId="24" xfId="7" applyNumberFormat="1" applyFont="1" applyBorder="1" applyAlignment="1">
      <alignment vertical="top" indent="2"/>
    </xf>
    <xf numFmtId="0" fontId="34" fillId="0" borderId="25" xfId="7" applyNumberFormat="1" applyFont="1" applyBorder="1" applyAlignment="1">
      <alignment vertical="top" indent="2"/>
    </xf>
    <xf numFmtId="0" fontId="34" fillId="0" borderId="24" xfId="7" applyNumberFormat="1" applyFont="1" applyBorder="1" applyAlignment="1">
      <alignment vertical="top"/>
    </xf>
    <xf numFmtId="0" fontId="34" fillId="0" borderId="25" xfId="7" applyNumberFormat="1" applyFont="1" applyBorder="1" applyAlignment="1">
      <alignment vertical="top"/>
    </xf>
    <xf numFmtId="0" fontId="34" fillId="9" borderId="24" xfId="7" applyNumberFormat="1" applyFont="1" applyFill="1" applyBorder="1" applyAlignment="1">
      <alignment vertical="top" indent="2"/>
    </xf>
    <xf numFmtId="0" fontId="34" fillId="9" borderId="25" xfId="7" applyNumberFormat="1" applyFont="1" applyFill="1" applyBorder="1" applyAlignment="1">
      <alignment vertical="top" indent="2"/>
    </xf>
    <xf numFmtId="0" fontId="34" fillId="9" borderId="24" xfId="7" applyNumberFormat="1" applyFont="1" applyFill="1" applyBorder="1" applyAlignment="1">
      <alignment vertical="top" wrapText="1" indent="2"/>
    </xf>
    <xf numFmtId="0" fontId="34" fillId="9" borderId="25" xfId="7" applyNumberFormat="1" applyFont="1" applyFill="1" applyBorder="1" applyAlignment="1">
      <alignment vertical="top" wrapText="1" indent="2"/>
    </xf>
    <xf numFmtId="0" fontId="34" fillId="9" borderId="24" xfId="7" applyNumberFormat="1" applyFont="1" applyFill="1" applyBorder="1" applyAlignment="1">
      <alignment vertical="top"/>
    </xf>
    <xf numFmtId="0" fontId="34" fillId="9" borderId="25" xfId="7" applyNumberFormat="1" applyFont="1" applyFill="1" applyBorder="1" applyAlignment="1">
      <alignment vertical="top"/>
    </xf>
    <xf numFmtId="0" fontId="34" fillId="9" borderId="24" xfId="7" applyNumberFormat="1" applyFont="1" applyFill="1" applyBorder="1" applyAlignment="1">
      <alignment vertical="top" wrapText="1"/>
    </xf>
    <xf numFmtId="0" fontId="34" fillId="9" borderId="25" xfId="7" applyNumberFormat="1" applyFont="1" applyFill="1" applyBorder="1" applyAlignment="1">
      <alignment vertical="top" wrapText="1"/>
    </xf>
    <xf numFmtId="0" fontId="34" fillId="0" borderId="24" xfId="7" applyNumberFormat="1" applyFont="1" applyBorder="1" applyAlignment="1">
      <alignment vertical="top" indent="4"/>
    </xf>
    <xf numFmtId="0" fontId="34" fillId="0" borderId="25" xfId="7" applyNumberFormat="1" applyFont="1" applyBorder="1" applyAlignment="1">
      <alignment vertical="top" indent="4"/>
    </xf>
    <xf numFmtId="0" fontId="34" fillId="0" borderId="24" xfId="7" applyNumberFormat="1" applyFont="1" applyBorder="1" applyAlignment="1">
      <alignment vertical="top" indent="6"/>
    </xf>
    <xf numFmtId="0" fontId="34" fillId="0" borderId="25" xfId="7" applyNumberFormat="1" applyFont="1" applyBorder="1" applyAlignment="1">
      <alignment vertical="top" indent="6"/>
    </xf>
    <xf numFmtId="0" fontId="34" fillId="0" borderId="24" xfId="7" applyNumberFormat="1" applyFont="1" applyBorder="1" applyAlignment="1">
      <alignment vertical="top" indent="8"/>
    </xf>
    <xf numFmtId="0" fontId="34" fillId="0" borderId="25" xfId="7" applyNumberFormat="1" applyFont="1" applyBorder="1" applyAlignment="1">
      <alignment vertical="top" indent="8"/>
    </xf>
    <xf numFmtId="1" fontId="34" fillId="0" borderId="24" xfId="7" applyNumberFormat="1" applyFont="1" applyBorder="1" applyAlignment="1">
      <alignment horizontal="left" vertical="top"/>
    </xf>
    <xf numFmtId="1" fontId="34" fillId="0" borderId="25" xfId="7" applyNumberFormat="1" applyFont="1" applyBorder="1" applyAlignment="1">
      <alignment horizontal="left" vertical="top"/>
    </xf>
    <xf numFmtId="0" fontId="4" fillId="5" borderId="7" xfId="0" applyFont="1" applyFill="1" applyBorder="1" applyAlignment="1">
      <alignment vertical="top"/>
    </xf>
    <xf numFmtId="0" fontId="4" fillId="5" borderId="8" xfId="0" applyFont="1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7" borderId="0" xfId="0" applyFont="1" applyFill="1" applyAlignment="1">
      <alignment horizontal="left" vertical="center"/>
    </xf>
    <xf numFmtId="0" fontId="31" fillId="7" borderId="0" xfId="0" applyFont="1" applyFill="1" applyAlignment="1">
      <alignment horizontal="left" vertical="center" wrapText="1"/>
    </xf>
    <xf numFmtId="0" fontId="5" fillId="10" borderId="0" xfId="0" applyFont="1" applyFill="1" applyAlignment="1">
      <alignment horizontal="left" indent="1"/>
    </xf>
    <xf numFmtId="0" fontId="5" fillId="10" borderId="0" xfId="0" applyFont="1" applyFill="1" applyAlignment="1">
      <alignment horizontal="center" vertical="top" wrapText="1"/>
    </xf>
    <xf numFmtId="0" fontId="5" fillId="10" borderId="0" xfId="2" applyFont="1" applyFill="1"/>
    <xf numFmtId="0" fontId="5" fillId="10" borderId="0" xfId="0" applyFont="1" applyFill="1" applyAlignment="1">
      <alignment horizontal="left" indent="3"/>
    </xf>
    <xf numFmtId="0" fontId="5" fillId="10" borderId="0" xfId="0" applyFont="1" applyFill="1" applyAlignment="1">
      <alignment horizontal="center" wrapText="1"/>
    </xf>
    <xf numFmtId="3" fontId="10" fillId="10" borderId="0" xfId="0" applyNumberFormat="1" applyFont="1" applyFill="1" applyAlignment="1">
      <alignment vertical="center" wrapText="1"/>
    </xf>
    <xf numFmtId="167" fontId="5" fillId="10" borderId="0" xfId="1" applyNumberFormat="1" applyFont="1" applyFill="1" applyBorder="1" applyAlignment="1">
      <alignment horizontal="center" wrapText="1"/>
    </xf>
    <xf numFmtId="3" fontId="12" fillId="10" borderId="0" xfId="0" applyNumberFormat="1" applyFont="1" applyFill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0" fontId="5" fillId="10" borderId="0" xfId="0" applyFont="1" applyFill="1" applyAlignment="1">
      <alignment wrapText="1"/>
    </xf>
    <xf numFmtId="3" fontId="5" fillId="10" borderId="0" xfId="0" applyNumberFormat="1" applyFont="1" applyFill="1" applyAlignment="1">
      <alignment wrapText="1"/>
    </xf>
    <xf numFmtId="3" fontId="5" fillId="10" borderId="2" xfId="2" applyNumberFormat="1" applyFont="1" applyFill="1" applyBorder="1"/>
    <xf numFmtId="169" fontId="5" fillId="10" borderId="0" xfId="2" applyNumberFormat="1" applyFont="1" applyFill="1"/>
    <xf numFmtId="169" fontId="5" fillId="10" borderId="2" xfId="2" applyNumberFormat="1" applyFont="1" applyFill="1" applyBorder="1"/>
    <xf numFmtId="0" fontId="7" fillId="10" borderId="0" xfId="0" applyFont="1" applyFill="1" applyAlignment="1">
      <alignment horizontal="left" indent="1"/>
    </xf>
    <xf numFmtId="0" fontId="7" fillId="10" borderId="0" xfId="0" applyFont="1" applyFill="1" applyAlignment="1">
      <alignment horizontal="center" vertical="top" wrapText="1"/>
    </xf>
    <xf numFmtId="0" fontId="5" fillId="10" borderId="0" xfId="0" applyFont="1" applyFill="1" applyAlignment="1">
      <alignment horizontal="center" vertical="center"/>
    </xf>
    <xf numFmtId="0" fontId="5" fillId="10" borderId="0" xfId="0" applyFont="1" applyFill="1"/>
    <xf numFmtId="167" fontId="5" fillId="10" borderId="0" xfId="0" applyNumberFormat="1" applyFont="1" applyFill="1" applyAlignment="1">
      <alignment wrapText="1"/>
    </xf>
    <xf numFmtId="167" fontId="5" fillId="10" borderId="2" xfId="2" applyNumberFormat="1" applyFont="1" applyFill="1" applyBorder="1"/>
    <xf numFmtId="0" fontId="5" fillId="10" borderId="0" xfId="0" applyFont="1" applyFill="1" applyAlignment="1">
      <alignment horizontal="left" vertical="top" indent="2"/>
    </xf>
    <xf numFmtId="167" fontId="5" fillId="10" borderId="0" xfId="0" applyNumberFormat="1" applyFont="1" applyFill="1" applyAlignment="1">
      <alignment horizontal="center" wrapText="1"/>
    </xf>
    <xf numFmtId="0" fontId="5" fillId="10" borderId="0" xfId="0" applyFont="1" applyFill="1" applyAlignment="1">
      <alignment vertical="top"/>
    </xf>
    <xf numFmtId="167" fontId="5" fillId="10" borderId="3" xfId="2" applyNumberFormat="1" applyFont="1" applyFill="1" applyBorder="1"/>
    <xf numFmtId="169" fontId="5" fillId="10" borderId="3" xfId="2" applyNumberFormat="1" applyFont="1" applyFill="1" applyBorder="1"/>
    <xf numFmtId="0" fontId="7" fillId="10" borderId="0" xfId="0" applyFont="1" applyFill="1" applyAlignment="1">
      <alignment horizontal="center" wrapText="1"/>
    </xf>
    <xf numFmtId="3" fontId="10" fillId="10" borderId="0" xfId="0" applyNumberFormat="1" applyFont="1" applyFill="1"/>
    <xf numFmtId="3" fontId="5" fillId="10" borderId="0" xfId="1" applyNumberFormat="1" applyFont="1" applyFill="1" applyBorder="1"/>
    <xf numFmtId="0" fontId="10" fillId="10" borderId="1" xfId="0" applyFont="1" applyFill="1" applyBorder="1" applyAlignment="1">
      <alignment vertical="center" wrapText="1"/>
    </xf>
    <xf numFmtId="165" fontId="5" fillId="10" borderId="2" xfId="0" applyNumberFormat="1" applyFont="1" applyFill="1" applyBorder="1" applyAlignment="1">
      <alignment wrapText="1"/>
    </xf>
    <xf numFmtId="165" fontId="5" fillId="10" borderId="0" xfId="0" applyNumberFormat="1" applyFont="1" applyFill="1" applyAlignment="1">
      <alignment wrapText="1"/>
    </xf>
    <xf numFmtId="0" fontId="5" fillId="10" borderId="0" xfId="2" applyFont="1" applyFill="1" applyAlignment="1">
      <alignment horizontal="right"/>
    </xf>
    <xf numFmtId="169" fontId="5" fillId="10" borderId="0" xfId="1" applyNumberFormat="1" applyFont="1" applyFill="1" applyBorder="1"/>
    <xf numFmtId="165" fontId="5" fillId="10" borderId="3" xfId="0" applyNumberFormat="1" applyFont="1" applyFill="1" applyBorder="1" applyAlignment="1">
      <alignment wrapText="1"/>
    </xf>
    <xf numFmtId="0" fontId="7" fillId="10" borderId="0" xfId="3" applyFont="1" applyFill="1">
      <alignment horizontal="left"/>
    </xf>
    <xf numFmtId="0" fontId="7" fillId="10" borderId="0" xfId="3" applyFont="1" applyFill="1" applyAlignment="1">
      <alignment horizontal="left" wrapText="1"/>
    </xf>
    <xf numFmtId="0" fontId="7" fillId="10" borderId="1" xfId="3" applyFont="1" applyFill="1" applyBorder="1">
      <alignment horizontal="left"/>
    </xf>
    <xf numFmtId="0" fontId="5" fillId="10" borderId="1" xfId="2" applyFont="1" applyFill="1" applyBorder="1"/>
    <xf numFmtId="0" fontId="7" fillId="10" borderId="1" xfId="2" applyFont="1" applyFill="1" applyBorder="1"/>
    <xf numFmtId="0" fontId="5" fillId="10" borderId="0" xfId="2" applyFont="1" applyFill="1" applyAlignment="1">
      <alignment wrapText="1"/>
    </xf>
    <xf numFmtId="168" fontId="9" fillId="10" borderId="0" xfId="4" applyNumberFormat="1" applyFont="1" applyFill="1" applyAlignment="1">
      <alignment horizontal="centerContinuous"/>
    </xf>
    <xf numFmtId="0" fontId="7" fillId="10" borderId="0" xfId="2" applyFont="1" applyFill="1" applyAlignment="1">
      <alignment vertical="top" wrapText="1"/>
    </xf>
    <xf numFmtId="0" fontId="9" fillId="10" borderId="0" xfId="2" applyFont="1" applyFill="1" applyAlignment="1">
      <alignment horizontal="center" vertical="center"/>
    </xf>
    <xf numFmtId="167" fontId="5" fillId="10" borderId="0" xfId="1" applyNumberFormat="1" applyFont="1" applyFill="1"/>
    <xf numFmtId="167" fontId="5" fillId="10" borderId="0" xfId="1" applyNumberFormat="1" applyFont="1" applyFill="1" applyBorder="1"/>
    <xf numFmtId="0" fontId="5" fillId="10" borderId="0" xfId="2" applyFont="1" applyFill="1" applyAlignment="1">
      <alignment horizontal="center" vertical="top" wrapText="1"/>
    </xf>
    <xf numFmtId="3" fontId="13" fillId="10" borderId="0" xfId="0" applyNumberFormat="1" applyFont="1" applyFill="1" applyAlignment="1">
      <alignment vertical="top" wrapText="1"/>
    </xf>
    <xf numFmtId="3" fontId="2" fillId="10" borderId="0" xfId="0" applyNumberFormat="1" applyFont="1" applyFill="1" applyAlignment="1">
      <alignment vertical="top" wrapText="1"/>
    </xf>
    <xf numFmtId="165" fontId="5" fillId="10" borderId="0" xfId="2" applyNumberFormat="1" applyFont="1" applyFill="1"/>
    <xf numFmtId="167" fontId="5" fillId="10" borderId="0" xfId="1" applyNumberFormat="1" applyFont="1" applyFill="1" applyBorder="1" applyAlignment="1">
      <alignment horizontal="center" vertical="top" wrapText="1"/>
    </xf>
    <xf numFmtId="167" fontId="5" fillId="10" borderId="0" xfId="2" applyNumberFormat="1" applyFont="1" applyFill="1"/>
    <xf numFmtId="0" fontId="5" fillId="10" borderId="0" xfId="2" applyFont="1" applyFill="1" applyAlignment="1">
      <alignment horizontal="center"/>
    </xf>
    <xf numFmtId="167" fontId="7" fillId="10" borderId="2" xfId="1" applyNumberFormat="1" applyFont="1" applyFill="1" applyBorder="1" applyAlignment="1">
      <alignment wrapText="1"/>
    </xf>
    <xf numFmtId="0" fontId="7" fillId="10" borderId="0" xfId="2" applyFont="1" applyFill="1"/>
    <xf numFmtId="165" fontId="11" fillId="10" borderId="0" xfId="2" applyNumberFormat="1" applyFont="1" applyFill="1"/>
    <xf numFmtId="167" fontId="5" fillId="10" borderId="0" xfId="1" applyNumberFormat="1" applyFont="1" applyFill="1" applyBorder="1" applyAlignment="1">
      <alignment wrapText="1"/>
    </xf>
    <xf numFmtId="167" fontId="5" fillId="10" borderId="0" xfId="1" applyNumberFormat="1" applyFont="1" applyFill="1" applyAlignment="1">
      <alignment horizontal="center" vertical="top" wrapText="1"/>
    </xf>
    <xf numFmtId="167" fontId="5" fillId="10" borderId="2" xfId="1" applyNumberFormat="1" applyFont="1" applyFill="1" applyBorder="1" applyAlignment="1">
      <alignment wrapText="1"/>
    </xf>
    <xf numFmtId="165" fontId="5" fillId="10" borderId="2" xfId="2" applyNumberFormat="1" applyFont="1" applyFill="1" applyBorder="1" applyAlignment="1">
      <alignment wrapText="1"/>
    </xf>
    <xf numFmtId="166" fontId="5" fillId="10" borderId="0" xfId="2" applyNumberFormat="1" applyFont="1" applyFill="1"/>
    <xf numFmtId="165" fontId="5" fillId="10" borderId="0" xfId="2" applyNumberFormat="1" applyFont="1" applyFill="1" applyAlignment="1">
      <alignment wrapText="1"/>
    </xf>
    <xf numFmtId="0" fontId="14" fillId="10" borderId="0" xfId="0" applyFont="1" applyFill="1" applyAlignment="1">
      <alignment wrapText="1"/>
    </xf>
    <xf numFmtId="165" fontId="7" fillId="10" borderId="3" xfId="2" applyNumberFormat="1" applyFont="1" applyFill="1" applyBorder="1" applyAlignment="1">
      <alignment wrapText="1"/>
    </xf>
    <xf numFmtId="0" fontId="15" fillId="10" borderId="0" xfId="0" applyFont="1" applyFill="1"/>
    <xf numFmtId="165" fontId="5" fillId="10" borderId="4" xfId="2" applyNumberFormat="1" applyFont="1" applyFill="1" applyBorder="1" applyAlignment="1">
      <alignment wrapText="1"/>
    </xf>
    <xf numFmtId="0" fontId="11" fillId="10" borderId="0" xfId="2" applyFont="1" applyFill="1" applyAlignment="1">
      <alignment vertical="center" wrapText="1"/>
    </xf>
    <xf numFmtId="0" fontId="7" fillId="10" borderId="0" xfId="2" applyFont="1" applyFill="1" applyAlignment="1">
      <alignment vertical="center"/>
    </xf>
    <xf numFmtId="0" fontId="5" fillId="10" borderId="0" xfId="2" applyFont="1" applyFill="1" applyAlignment="1">
      <alignment vertical="center"/>
    </xf>
    <xf numFmtId="0" fontId="5" fillId="10" borderId="0" xfId="2" applyFont="1" applyFill="1" applyAlignment="1">
      <alignment vertical="center" wrapText="1"/>
    </xf>
    <xf numFmtId="168" fontId="5" fillId="10" borderId="0" xfId="0" applyNumberFormat="1" applyFont="1" applyFill="1"/>
    <xf numFmtId="0" fontId="7" fillId="10" borderId="0" xfId="3" applyFont="1" applyFill="1" applyAlignment="1">
      <alignment horizontal="left" vertical="center" wrapText="1"/>
    </xf>
    <xf numFmtId="168" fontId="5" fillId="10" borderId="1" xfId="0" applyNumberFormat="1" applyFont="1" applyFill="1" applyBorder="1"/>
    <xf numFmtId="168" fontId="7" fillId="10" borderId="1" xfId="0" applyNumberFormat="1" applyFont="1" applyFill="1" applyBorder="1"/>
    <xf numFmtId="168" fontId="16" fillId="10" borderId="0" xfId="0" applyNumberFormat="1" applyFont="1" applyFill="1"/>
    <xf numFmtId="170" fontId="5" fillId="10" borderId="0" xfId="0" applyNumberFormat="1" applyFont="1" applyFill="1"/>
    <xf numFmtId="168" fontId="5" fillId="10" borderId="0" xfId="0" applyNumberFormat="1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7" fillId="10" borderId="0" xfId="0" applyFont="1" applyFill="1" applyAlignment="1">
      <alignment horizontal="center" vertical="center" wrapText="1"/>
    </xf>
    <xf numFmtId="0" fontId="7" fillId="10" borderId="0" xfId="0" applyFont="1" applyFill="1"/>
    <xf numFmtId="3" fontId="5" fillId="10" borderId="0" xfId="0" applyNumberFormat="1" applyFont="1" applyFill="1" applyAlignment="1">
      <alignment horizontal="right" vertical="center" wrapText="1"/>
    </xf>
    <xf numFmtId="0" fontId="5" fillId="10" borderId="0" xfId="0" applyFont="1" applyFill="1" applyAlignment="1">
      <alignment horizontal="left"/>
    </xf>
    <xf numFmtId="0" fontId="5" fillId="10" borderId="0" xfId="0" applyFont="1" applyFill="1" applyAlignment="1">
      <alignment horizontal="right" vertical="center" wrapText="1"/>
    </xf>
    <xf numFmtId="165" fontId="5" fillId="10" borderId="0" xfId="0" applyNumberFormat="1" applyFont="1" applyFill="1" applyAlignment="1">
      <alignment horizontal="right" wrapText="1"/>
    </xf>
    <xf numFmtId="0" fontId="5" fillId="10" borderId="0" xfId="0" applyFont="1" applyFill="1" applyAlignment="1">
      <alignment horizontal="left" wrapText="1"/>
    </xf>
    <xf numFmtId="37" fontId="5" fillId="10" borderId="0" xfId="5" applyNumberFormat="1" applyFont="1" applyFill="1" applyAlignment="1">
      <alignment wrapText="1"/>
    </xf>
    <xf numFmtId="0" fontId="5" fillId="10" borderId="5" xfId="0" applyFont="1" applyFill="1" applyBorder="1" applyAlignment="1">
      <alignment wrapText="1"/>
    </xf>
    <xf numFmtId="3" fontId="0" fillId="10" borderId="0" xfId="0" applyNumberFormat="1" applyFill="1"/>
    <xf numFmtId="3" fontId="5" fillId="10" borderId="0" xfId="0" applyNumberFormat="1" applyFont="1" applyFill="1" applyAlignment="1">
      <alignment horizontal="center" wrapText="1"/>
    </xf>
    <xf numFmtId="165" fontId="5" fillId="10" borderId="1" xfId="0" applyNumberFormat="1" applyFont="1" applyFill="1" applyBorder="1" applyAlignment="1">
      <alignment wrapText="1"/>
    </xf>
    <xf numFmtId="165" fontId="7" fillId="10" borderId="1" xfId="0" applyNumberFormat="1" applyFont="1" applyFill="1" applyBorder="1" applyAlignment="1">
      <alignment wrapText="1"/>
    </xf>
    <xf numFmtId="0" fontId="5" fillId="10" borderId="0" xfId="0" applyFont="1" applyFill="1" applyAlignment="1">
      <alignment horizontal="center"/>
    </xf>
    <xf numFmtId="165" fontId="5" fillId="10" borderId="0" xfId="0" applyNumberFormat="1" applyFont="1" applyFill="1"/>
    <xf numFmtId="165" fontId="5" fillId="10" borderId="0" xfId="0" applyNumberFormat="1" applyFont="1" applyFill="1" applyAlignment="1">
      <alignment horizontal="right"/>
    </xf>
    <xf numFmtId="0" fontId="5" fillId="10" borderId="5" xfId="0" applyFont="1" applyFill="1" applyBorder="1"/>
    <xf numFmtId="165" fontId="5" fillId="10" borderId="1" xfId="0" applyNumberFormat="1" applyFont="1" applyFill="1" applyBorder="1"/>
    <xf numFmtId="165" fontId="7" fillId="10" borderId="1" xfId="0" applyNumberFormat="1" applyFont="1" applyFill="1" applyBorder="1"/>
    <xf numFmtId="3" fontId="5" fillId="10" borderId="0" xfId="0" applyNumberFormat="1" applyFont="1" applyFill="1"/>
    <xf numFmtId="165" fontId="7" fillId="10" borderId="3" xfId="0" applyNumberFormat="1" applyFont="1" applyFill="1" applyBorder="1"/>
    <xf numFmtId="168" fontId="9" fillId="10" borderId="0" xfId="0" applyNumberFormat="1" applyFont="1" applyFill="1" applyAlignment="1">
      <alignment horizontal="right"/>
    </xf>
    <xf numFmtId="165" fontId="5" fillId="10" borderId="0" xfId="2" applyNumberFormat="1" applyFont="1" applyFill="1" applyAlignment="1">
      <alignment vertical="center"/>
    </xf>
    <xf numFmtId="167" fontId="8" fillId="10" borderId="0" xfId="1" applyNumberFormat="1" applyFont="1" applyFill="1" applyBorder="1" applyAlignment="1">
      <alignment horizontal="center"/>
    </xf>
    <xf numFmtId="0" fontId="7" fillId="10" borderId="0" xfId="0" applyFont="1" applyFill="1" applyAlignment="1">
      <alignment vertical="center"/>
    </xf>
    <xf numFmtId="3" fontId="5" fillId="10" borderId="0" xfId="0" applyNumberFormat="1" applyFont="1" applyFill="1" applyAlignment="1">
      <alignment horizontal="right" vertical="center"/>
    </xf>
    <xf numFmtId="0" fontId="5" fillId="10" borderId="0" xfId="0" applyFont="1" applyFill="1" applyAlignment="1">
      <alignment horizontal="right" vertical="center"/>
    </xf>
    <xf numFmtId="165" fontId="5" fillId="10" borderId="0" xfId="0" applyNumberFormat="1" applyFont="1" applyFill="1" applyAlignment="1">
      <alignment vertical="center"/>
    </xf>
    <xf numFmtId="165" fontId="11" fillId="10" borderId="0" xfId="0" applyNumberFormat="1" applyFont="1" applyFill="1" applyAlignment="1">
      <alignment vertical="center"/>
    </xf>
    <xf numFmtId="169" fontId="5" fillId="10" borderId="0" xfId="2" applyNumberFormat="1" applyFont="1" applyFill="1" applyAlignment="1">
      <alignment vertical="center"/>
    </xf>
    <xf numFmtId="165" fontId="11" fillId="10" borderId="0" xfId="2" applyNumberFormat="1" applyFont="1" applyFill="1" applyAlignment="1">
      <alignment vertical="center"/>
    </xf>
    <xf numFmtId="165" fontId="7" fillId="10" borderId="0" xfId="0" applyNumberFormat="1" applyFont="1" applyFill="1" applyAlignment="1">
      <alignment wrapText="1"/>
    </xf>
    <xf numFmtId="165" fontId="7" fillId="10" borderId="0" xfId="0" applyNumberFormat="1" applyFont="1" applyFill="1" applyAlignment="1">
      <alignment vertical="center"/>
    </xf>
    <xf numFmtId="0" fontId="9" fillId="10" borderId="0" xfId="2" applyFont="1" applyFill="1" applyAlignment="1">
      <alignment horizontal="right"/>
    </xf>
    <xf numFmtId="0" fontId="5" fillId="10" borderId="0" xfId="0" applyFont="1" applyFill="1" applyAlignment="1">
      <alignment vertical="top" wrapText="1"/>
    </xf>
    <xf numFmtId="0" fontId="5" fillId="10" borderId="0" xfId="0" applyFont="1" applyFill="1" applyAlignment="1">
      <alignment horizontal="right" vertical="top" wrapText="1"/>
    </xf>
    <xf numFmtId="0" fontId="5" fillId="10" borderId="0" xfId="0" applyFont="1" applyFill="1" applyAlignment="1">
      <alignment horizontal="right" wrapText="1"/>
    </xf>
    <xf numFmtId="165" fontId="7" fillId="10" borderId="2" xfId="0" applyNumberFormat="1" applyFont="1" applyFill="1" applyBorder="1"/>
    <xf numFmtId="165" fontId="7" fillId="10" borderId="0" xfId="0" applyNumberFormat="1" applyFont="1" applyFill="1"/>
    <xf numFmtId="3" fontId="7" fillId="10" borderId="2" xfId="2" applyNumberFormat="1" applyFont="1" applyFill="1" applyBorder="1"/>
    <xf numFmtId="0" fontId="10" fillId="10" borderId="0" xfId="2" applyFont="1" applyFill="1" applyAlignment="1">
      <alignment horizontal="left" wrapText="1"/>
    </xf>
    <xf numFmtId="0" fontId="10" fillId="10" borderId="0" xfId="2" applyFont="1" applyFill="1"/>
    <xf numFmtId="0" fontId="10" fillId="10" borderId="0" xfId="2" applyFont="1" applyFill="1" applyAlignment="1">
      <alignment horizontal="right"/>
    </xf>
    <xf numFmtId="165" fontId="10" fillId="10" borderId="0" xfId="2" applyNumberFormat="1" applyFont="1" applyFill="1"/>
    <xf numFmtId="0" fontId="19" fillId="10" borderId="0" xfId="2" applyFont="1" applyFill="1" applyAlignment="1">
      <alignment horizontal="left" wrapText="1"/>
    </xf>
    <xf numFmtId="3" fontId="19" fillId="10" borderId="0" xfId="2" applyNumberFormat="1" applyFont="1" applyFill="1" applyAlignment="1">
      <alignment horizontal="right"/>
    </xf>
    <xf numFmtId="3" fontId="19" fillId="10" borderId="0" xfId="2" applyNumberFormat="1" applyFont="1" applyFill="1"/>
    <xf numFmtId="0" fontId="10" fillId="10" borderId="0" xfId="0" applyFont="1" applyFill="1" applyAlignment="1">
      <alignment wrapText="1"/>
    </xf>
    <xf numFmtId="0" fontId="10" fillId="10" borderId="0" xfId="0" applyFont="1" applyFill="1"/>
    <xf numFmtId="165" fontId="10" fillId="10" borderId="0" xfId="0" applyNumberFormat="1" applyFont="1" applyFill="1"/>
    <xf numFmtId="165" fontId="10" fillId="10" borderId="2" xfId="0" applyNumberFormat="1" applyFont="1" applyFill="1" applyBorder="1"/>
    <xf numFmtId="165" fontId="10" fillId="10" borderId="2" xfId="2" applyNumberFormat="1" applyFont="1" applyFill="1" applyBorder="1"/>
    <xf numFmtId="0" fontId="19" fillId="10" borderId="0" xfId="2" applyFont="1" applyFill="1"/>
    <xf numFmtId="3" fontId="5" fillId="10" borderId="0" xfId="2" applyNumberFormat="1" applyFont="1" applyFill="1"/>
    <xf numFmtId="167" fontId="8" fillId="10" borderId="0" xfId="1" applyNumberFormat="1" applyFont="1" applyFill="1"/>
    <xf numFmtId="3" fontId="7" fillId="10" borderId="0" xfId="2" applyNumberFormat="1" applyFont="1" applyFill="1"/>
    <xf numFmtId="3" fontId="20" fillId="10" borderId="0" xfId="2" applyNumberFormat="1" applyFont="1" applyFill="1"/>
    <xf numFmtId="165" fontId="5" fillId="10" borderId="2" xfId="0" applyNumberFormat="1" applyFont="1" applyFill="1" applyBorder="1"/>
    <xf numFmtId="167" fontId="8" fillId="10" borderId="0" xfId="1" applyNumberFormat="1" applyFont="1" applyFill="1" applyAlignment="1">
      <alignment horizontal="right"/>
    </xf>
  </cellXfs>
  <cellStyles count="9">
    <cellStyle name="Normal 2" xfId="2"/>
    <cellStyle name="Normal 4" xfId="3"/>
    <cellStyle name="Normal_SHEET" xfId="4"/>
    <cellStyle name="Normal_Worksheet in 2251 Cash Flow Worksheet" xfId="5"/>
    <cellStyle name="Обычный" xfId="0" builtinId="0"/>
    <cellStyle name="Обычный_13" xfId="6"/>
    <cellStyle name="Обычный_анализ 7400" xfId="7"/>
    <cellStyle name="Обычный_Лист2" xfId="8"/>
    <cellStyle name="Финансовый" xfId="1" builtinId="3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91;&#1093;&#1075;&#1072;&#1083;&#1090;&#1077;&#1088;&#1089;&#1082;&#1080;&#1081;%20&#1091;&#1095;&#1077;&#1090;%20&#1080;%20&#1086;&#1090;&#1095;&#1077;&#1090;&#1085;&#1086;&#1089;&#1090;&#1100;\&#1054;&#1090;&#1095;&#1077;&#1090;&#1099;%20&#1050;&#1058;&#1046;\&#1041;&#1072;&#1083;&#1072;&#1085;&#1089;&#1099;%20&#1079;&#1072;%202021%20&#1075;&#1086;&#1076;\2%20&#1082;&#1074;&#1072;&#1088;&#1090;&#1072;&#1083;%202021%20&#1075;&#1086;&#1076;&#1072;\&#1060;&#1054;-1,2,3,4%20&#1085;&#1072;%2031.03.2021%20&#1075;\4%20&#1060;&#1086;&#1088;&#1084;&#1099;%20&#1079;&#1072;%206%20&#1084;&#1077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cfs002\a.yessetov\Users\t.amanturlieva\Desktop\&#1040;&#1059;&#1044;&#1048;&#1058;%202020%20&#1075;&#1086;&#1076;%20&#1069;&#1056;&#1053;&#1057;&#1058;%20&#1071;&#1053;&#1043;%20(&#1084;&#1072;&#1090;&#1077;&#1088;&#1080;&#1072;&#1083;&#1099;%20&#1087;&#1086;%20&#1072;&#1091;&#1076;&#1080;&#1088;&#1086;&#1074;&#1072;&#1085;&#1085;&#1086;&#1084;&#1091;%20&#1060;&#1054;)\2020%20&#1075;&#1086;&#1076;\&#1057;&#1054;&#1057;&#1058;&#1040;&#1042;&#1051;&#1045;&#1053;&#1048;&#1045;%20&#1054;&#1058;&#1063;&#1045;&#1058;&#1053;&#1054;&#1057;&#1058;&#1048;\Excel%20(BS,%20CF,%20IS,%20COSIE)%202020&#1075;%20(&#1088;&#1072;&#1089;&#1082;&#1088;&#1072;&#1096;&#1077;&#1085;&#1085;&#1099;&#108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0;&#1084;&#1072;&#1085;&#1090;&#1072;&#1081;\&#1053;&#1086;&#1074;&#1072;&#1103;%20&#1087;&#1072;&#1087;&#1082;&#1072;\&#1050;&#1040;&#1057;&#1045;\&#1050;&#1040;&#1057;&#1045;%202%20&#1082;&#1074;&#1072;&#1088;&#1090;&#1072;&#1083;%202021\BS%20CF%20IS%20COSIE%2031.03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приб"/>
      <sheetName val="деньги"/>
      <sheetName val="капитал"/>
      <sheetName val="анализ счета 7400"/>
      <sheetName val="анализ счета ддс"/>
      <sheetName val="ОСВ"/>
      <sheetName val="3"/>
      <sheetName val="4"/>
      <sheetName val="5"/>
      <sheetName val="6"/>
      <sheetName val="7"/>
      <sheetName val="8"/>
      <sheetName val="9"/>
      <sheetName val="10"/>
      <sheetName val="11,12,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  <sheetDataSet>
      <sheetData sheetId="0"/>
      <sheetData sheetId="1">
        <row r="21">
          <cell r="D21">
            <v>29577692</v>
          </cell>
        </row>
        <row r="22">
          <cell r="D22">
            <v>20540588</v>
          </cell>
        </row>
        <row r="25">
          <cell r="D25">
            <v>4377031</v>
          </cell>
        </row>
        <row r="27">
          <cell r="D27">
            <v>154689</v>
          </cell>
        </row>
        <row r="28">
          <cell r="D28">
            <v>3208293</v>
          </cell>
        </row>
        <row r="33">
          <cell r="D33">
            <v>685700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ка на 30.09.19г. (Не см)"/>
      <sheetName val="TB"/>
      <sheetName val="BS"/>
      <sheetName val="IS"/>
      <sheetName val="не брать"/>
      <sheetName val="SOCIE"/>
      <sheetName val="CF"/>
      <sheetName val="TB Per client"/>
      <sheetName val="CF Template"/>
      <sheetName val="ФО-11 (31.12.2019 год)"/>
      <sheetName val="НЗС  на 31.12.19г"/>
      <sheetName val="ФО-11 (2020 год)"/>
      <sheetName val="НЗС 2020г"/>
      <sheetName val="сверка с 1С"/>
      <sheetName val="5 note "/>
      <sheetName val="6 note"/>
      <sheetName val="7 note"/>
      <sheetName val="8 note"/>
      <sheetName val="9 note"/>
      <sheetName val="Связанные 2020"/>
      <sheetName val="Связанные 2019"/>
      <sheetName val="10 note"/>
      <sheetName val="Инвестиция в аренду "/>
      <sheetName val="11 note"/>
      <sheetName val="Авансы выданные"/>
      <sheetName val="12 note"/>
      <sheetName val="13 note (Займы)"/>
      <sheetName val="График займов"/>
      <sheetName val="14 note (Фин аренда)"/>
      <sheetName val="15 note (4210)"/>
      <sheetName val="16 note (сч 3310, 3320)"/>
      <sheetName val="Обязательства по дог "/>
      <sheetName val="17 note (налоги)"/>
      <sheetName val="18 note (КПН)"/>
      <sheetName val="19 note (6010)"/>
      <sheetName val="ДОХОДЫ Новые 6010"/>
      <sheetName val="20 note (7000)"/>
      <sheetName val="Раскрытие Аренда и Прочая аренд"/>
      <sheetName val="21 note"/>
      <sheetName val="7210.03 (расшифровка) 2020 "/>
      <sheetName val="22 note Фин.расходы"/>
      <sheetName val="23 note (6210)"/>
      <sheetName val="24 note"/>
      <sheetName val="25 no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5">
          <cell r="AM25">
            <v>0</v>
          </cell>
        </row>
        <row r="71">
          <cell r="AM71">
            <v>0</v>
          </cell>
        </row>
        <row r="77">
          <cell r="AM77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не брать"/>
      <sheetName val="CF"/>
      <sheetName val="SOCIE"/>
      <sheetName val="Лист1"/>
      <sheetName val="TB Per client"/>
      <sheetName val="CF Template"/>
      <sheetName val="ФО-11 (31.12.2019 год)"/>
      <sheetName val="НЗС  на 31.12.19г"/>
      <sheetName val="ФО-11 (2018 год)"/>
      <sheetName val="НЗС 2018г"/>
      <sheetName val="5 note "/>
      <sheetName val="6 note"/>
      <sheetName val="7 note"/>
      <sheetName val="8 note"/>
      <sheetName val="9 note"/>
      <sheetName val="Связанные, Свод"/>
      <sheetName val="10 note"/>
      <sheetName val="Инвестиция в фин аренду"/>
      <sheetName val="МАП, График"/>
      <sheetName val="11 note"/>
      <sheetName val="12 note"/>
      <sheetName val="13 note (сч 3040.01, 3380,4010)"/>
      <sheetName val="14 note (сч 3040.03, 4150.01)"/>
      <sheetName val="Расшиф-ка по фин лизингу"/>
      <sheetName val="15 note (4210)"/>
      <sheetName val="16 note (сч 3310, 3320)"/>
      <sheetName val="17 note (Проч тек обяз-тва)"/>
      <sheetName val="18 note (КПН)"/>
      <sheetName val="19 note (6010)"/>
      <sheetName val="ДОХОДЫ Новые 6010"/>
      <sheetName val="20 note (7000)"/>
      <sheetName val="21 note"/>
      <sheetName val="7210.03 (расшифровка)2019 "/>
      <sheetName val="22 note Фин.расходы"/>
      <sheetName val="23 note (6210)"/>
      <sheetName val="24 note"/>
      <sheetName val="25 note"/>
      <sheetName val="Per Client"/>
      <sheetName val="Per Client 30.09.17"/>
    </sheetNames>
    <sheetDataSet>
      <sheetData sheetId="0"/>
      <sheetData sheetId="1">
        <row r="37">
          <cell r="D37">
            <v>12241487</v>
          </cell>
        </row>
      </sheetData>
      <sheetData sheetId="2">
        <row r="19">
          <cell r="F19">
            <v>-1494163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1041"/>
  <sheetViews>
    <sheetView workbookViewId="0">
      <selection activeCell="A127" sqref="A127:D127"/>
    </sheetView>
  </sheetViews>
  <sheetFormatPr defaultRowHeight="15" outlineLevelRow="4" x14ac:dyDescent="0.25"/>
  <cols>
    <col min="1" max="3" width="8.140625" customWidth="1"/>
    <col min="4" max="4" width="25.5703125" customWidth="1"/>
    <col min="5" max="5" width="5.42578125" hidden="1" customWidth="1"/>
    <col min="6" max="6" width="8.140625" hidden="1" customWidth="1"/>
    <col min="7" max="7" width="0.85546875" hidden="1" customWidth="1"/>
    <col min="8" max="9" width="7.28515625" hidden="1" customWidth="1"/>
    <col min="10" max="10" width="0.85546875" hidden="1" customWidth="1"/>
    <col min="11" max="11" width="8.140625" hidden="1" customWidth="1"/>
    <col min="12" max="12" width="5.42578125" hidden="1" customWidth="1"/>
    <col min="13" max="13" width="2.7109375" hidden="1" customWidth="1"/>
    <col min="14" max="14" width="8.140625" hidden="1" customWidth="1"/>
    <col min="15" max="15" width="3.7109375" hidden="1" customWidth="1"/>
    <col min="16" max="16" width="4.5703125" customWidth="1"/>
    <col min="17" max="17" width="8.140625" customWidth="1"/>
    <col min="18" max="18" width="1.7109375" customWidth="1"/>
    <col min="19" max="19" width="6.28515625" hidden="1" customWidth="1"/>
    <col min="20" max="20" width="8.140625" hidden="1" customWidth="1"/>
    <col min="21" max="21" width="8" customWidth="1"/>
    <col min="22" max="22" width="15.7109375" customWidth="1"/>
    <col min="23" max="256" width="8" customWidth="1"/>
    <col min="257" max="259" width="8.140625" customWidth="1"/>
    <col min="260" max="260" width="2.7109375" customWidth="1"/>
    <col min="261" max="261" width="5.42578125" customWidth="1"/>
    <col min="262" max="262" width="8.140625" customWidth="1"/>
    <col min="263" max="263" width="0.85546875" customWidth="1"/>
    <col min="264" max="265" width="7.28515625" customWidth="1"/>
    <col min="266" max="266" width="0.85546875" customWidth="1"/>
    <col min="267" max="267" width="8.140625" customWidth="1"/>
    <col min="268" max="268" width="5.42578125" customWidth="1"/>
    <col min="269" max="269" width="2.7109375" customWidth="1"/>
    <col min="270" max="270" width="8.140625" customWidth="1"/>
    <col min="271" max="271" width="3.7109375" customWidth="1"/>
    <col min="272" max="272" width="4.5703125" customWidth="1"/>
    <col min="273" max="273" width="8.140625" customWidth="1"/>
    <col min="274" max="274" width="1.7109375" customWidth="1"/>
    <col min="275" max="275" width="6.28515625" customWidth="1"/>
    <col min="276" max="276" width="8.140625" customWidth="1"/>
    <col min="277" max="512" width="8" customWidth="1"/>
    <col min="513" max="515" width="8.140625" customWidth="1"/>
    <col min="516" max="516" width="2.7109375" customWidth="1"/>
    <col min="517" max="517" width="5.42578125" customWidth="1"/>
    <col min="518" max="518" width="8.140625" customWidth="1"/>
    <col min="519" max="519" width="0.85546875" customWidth="1"/>
    <col min="520" max="521" width="7.28515625" customWidth="1"/>
    <col min="522" max="522" width="0.85546875" customWidth="1"/>
    <col min="523" max="523" width="8.140625" customWidth="1"/>
    <col min="524" max="524" width="5.42578125" customWidth="1"/>
    <col min="525" max="525" width="2.7109375" customWidth="1"/>
    <col min="526" max="526" width="8.140625" customWidth="1"/>
    <col min="527" max="527" width="3.7109375" customWidth="1"/>
    <col min="528" max="528" width="4.5703125" customWidth="1"/>
    <col min="529" max="529" width="8.140625" customWidth="1"/>
    <col min="530" max="530" width="1.7109375" customWidth="1"/>
    <col min="531" max="531" width="6.28515625" customWidth="1"/>
    <col min="532" max="532" width="8.140625" customWidth="1"/>
    <col min="533" max="768" width="8" customWidth="1"/>
    <col min="769" max="771" width="8.140625" customWidth="1"/>
    <col min="772" max="772" width="2.7109375" customWidth="1"/>
    <col min="773" max="773" width="5.42578125" customWidth="1"/>
    <col min="774" max="774" width="8.140625" customWidth="1"/>
    <col min="775" max="775" width="0.85546875" customWidth="1"/>
    <col min="776" max="777" width="7.28515625" customWidth="1"/>
    <col min="778" max="778" width="0.85546875" customWidth="1"/>
    <col min="779" max="779" width="8.140625" customWidth="1"/>
    <col min="780" max="780" width="5.42578125" customWidth="1"/>
    <col min="781" max="781" width="2.7109375" customWidth="1"/>
    <col min="782" max="782" width="8.140625" customWidth="1"/>
    <col min="783" max="783" width="3.7109375" customWidth="1"/>
    <col min="784" max="784" width="4.5703125" customWidth="1"/>
    <col min="785" max="785" width="8.140625" customWidth="1"/>
    <col min="786" max="786" width="1.7109375" customWidth="1"/>
    <col min="787" max="787" width="6.28515625" customWidth="1"/>
    <col min="788" max="788" width="8.140625" customWidth="1"/>
    <col min="789" max="1024" width="8" customWidth="1"/>
    <col min="1025" max="1027" width="8.140625" customWidth="1"/>
    <col min="1028" max="1028" width="2.7109375" customWidth="1"/>
    <col min="1029" max="1029" width="5.42578125" customWidth="1"/>
    <col min="1030" max="1030" width="8.140625" customWidth="1"/>
    <col min="1031" max="1031" width="0.85546875" customWidth="1"/>
    <col min="1032" max="1033" width="7.28515625" customWidth="1"/>
    <col min="1034" max="1034" width="0.85546875" customWidth="1"/>
    <col min="1035" max="1035" width="8.140625" customWidth="1"/>
    <col min="1036" max="1036" width="5.42578125" customWidth="1"/>
    <col min="1037" max="1037" width="2.7109375" customWidth="1"/>
    <col min="1038" max="1038" width="8.140625" customWidth="1"/>
    <col min="1039" max="1039" width="3.7109375" customWidth="1"/>
    <col min="1040" max="1040" width="4.5703125" customWidth="1"/>
    <col min="1041" max="1041" width="8.140625" customWidth="1"/>
    <col min="1042" max="1042" width="1.7109375" customWidth="1"/>
    <col min="1043" max="1043" width="6.28515625" customWidth="1"/>
    <col min="1044" max="1044" width="8.140625" customWidth="1"/>
    <col min="1045" max="1280" width="8" customWidth="1"/>
    <col min="1281" max="1283" width="8.140625" customWidth="1"/>
    <col min="1284" max="1284" width="2.7109375" customWidth="1"/>
    <col min="1285" max="1285" width="5.42578125" customWidth="1"/>
    <col min="1286" max="1286" width="8.140625" customWidth="1"/>
    <col min="1287" max="1287" width="0.85546875" customWidth="1"/>
    <col min="1288" max="1289" width="7.28515625" customWidth="1"/>
    <col min="1290" max="1290" width="0.85546875" customWidth="1"/>
    <col min="1291" max="1291" width="8.140625" customWidth="1"/>
    <col min="1292" max="1292" width="5.42578125" customWidth="1"/>
    <col min="1293" max="1293" width="2.7109375" customWidth="1"/>
    <col min="1294" max="1294" width="8.140625" customWidth="1"/>
    <col min="1295" max="1295" width="3.7109375" customWidth="1"/>
    <col min="1296" max="1296" width="4.5703125" customWidth="1"/>
    <col min="1297" max="1297" width="8.140625" customWidth="1"/>
    <col min="1298" max="1298" width="1.7109375" customWidth="1"/>
    <col min="1299" max="1299" width="6.28515625" customWidth="1"/>
    <col min="1300" max="1300" width="8.140625" customWidth="1"/>
    <col min="1301" max="1536" width="8" customWidth="1"/>
    <col min="1537" max="1539" width="8.140625" customWidth="1"/>
    <col min="1540" max="1540" width="2.7109375" customWidth="1"/>
    <col min="1541" max="1541" width="5.42578125" customWidth="1"/>
    <col min="1542" max="1542" width="8.140625" customWidth="1"/>
    <col min="1543" max="1543" width="0.85546875" customWidth="1"/>
    <col min="1544" max="1545" width="7.28515625" customWidth="1"/>
    <col min="1546" max="1546" width="0.85546875" customWidth="1"/>
    <col min="1547" max="1547" width="8.140625" customWidth="1"/>
    <col min="1548" max="1548" width="5.42578125" customWidth="1"/>
    <col min="1549" max="1549" width="2.7109375" customWidth="1"/>
    <col min="1550" max="1550" width="8.140625" customWidth="1"/>
    <col min="1551" max="1551" width="3.7109375" customWidth="1"/>
    <col min="1552" max="1552" width="4.5703125" customWidth="1"/>
    <col min="1553" max="1553" width="8.140625" customWidth="1"/>
    <col min="1554" max="1554" width="1.7109375" customWidth="1"/>
    <col min="1555" max="1555" width="6.28515625" customWidth="1"/>
    <col min="1556" max="1556" width="8.140625" customWidth="1"/>
    <col min="1557" max="1792" width="8" customWidth="1"/>
    <col min="1793" max="1795" width="8.140625" customWidth="1"/>
    <col min="1796" max="1796" width="2.7109375" customWidth="1"/>
    <col min="1797" max="1797" width="5.42578125" customWidth="1"/>
    <col min="1798" max="1798" width="8.140625" customWidth="1"/>
    <col min="1799" max="1799" width="0.85546875" customWidth="1"/>
    <col min="1800" max="1801" width="7.28515625" customWidth="1"/>
    <col min="1802" max="1802" width="0.85546875" customWidth="1"/>
    <col min="1803" max="1803" width="8.140625" customWidth="1"/>
    <col min="1804" max="1804" width="5.42578125" customWidth="1"/>
    <col min="1805" max="1805" width="2.7109375" customWidth="1"/>
    <col min="1806" max="1806" width="8.140625" customWidth="1"/>
    <col min="1807" max="1807" width="3.7109375" customWidth="1"/>
    <col min="1808" max="1808" width="4.5703125" customWidth="1"/>
    <col min="1809" max="1809" width="8.140625" customWidth="1"/>
    <col min="1810" max="1810" width="1.7109375" customWidth="1"/>
    <col min="1811" max="1811" width="6.28515625" customWidth="1"/>
    <col min="1812" max="1812" width="8.140625" customWidth="1"/>
    <col min="1813" max="2048" width="8" customWidth="1"/>
    <col min="2049" max="2051" width="8.140625" customWidth="1"/>
    <col min="2052" max="2052" width="2.7109375" customWidth="1"/>
    <col min="2053" max="2053" width="5.42578125" customWidth="1"/>
    <col min="2054" max="2054" width="8.140625" customWidth="1"/>
    <col min="2055" max="2055" width="0.85546875" customWidth="1"/>
    <col min="2056" max="2057" width="7.28515625" customWidth="1"/>
    <col min="2058" max="2058" width="0.85546875" customWidth="1"/>
    <col min="2059" max="2059" width="8.140625" customWidth="1"/>
    <col min="2060" max="2060" width="5.42578125" customWidth="1"/>
    <col min="2061" max="2061" width="2.7109375" customWidth="1"/>
    <col min="2062" max="2062" width="8.140625" customWidth="1"/>
    <col min="2063" max="2063" width="3.7109375" customWidth="1"/>
    <col min="2064" max="2064" width="4.5703125" customWidth="1"/>
    <col min="2065" max="2065" width="8.140625" customWidth="1"/>
    <col min="2066" max="2066" width="1.7109375" customWidth="1"/>
    <col min="2067" max="2067" width="6.28515625" customWidth="1"/>
    <col min="2068" max="2068" width="8.140625" customWidth="1"/>
    <col min="2069" max="2304" width="8" customWidth="1"/>
    <col min="2305" max="2307" width="8.140625" customWidth="1"/>
    <col min="2308" max="2308" width="2.7109375" customWidth="1"/>
    <col min="2309" max="2309" width="5.42578125" customWidth="1"/>
    <col min="2310" max="2310" width="8.140625" customWidth="1"/>
    <col min="2311" max="2311" width="0.85546875" customWidth="1"/>
    <col min="2312" max="2313" width="7.28515625" customWidth="1"/>
    <col min="2314" max="2314" width="0.85546875" customWidth="1"/>
    <col min="2315" max="2315" width="8.140625" customWidth="1"/>
    <col min="2316" max="2316" width="5.42578125" customWidth="1"/>
    <col min="2317" max="2317" width="2.7109375" customWidth="1"/>
    <col min="2318" max="2318" width="8.140625" customWidth="1"/>
    <col min="2319" max="2319" width="3.7109375" customWidth="1"/>
    <col min="2320" max="2320" width="4.5703125" customWidth="1"/>
    <col min="2321" max="2321" width="8.140625" customWidth="1"/>
    <col min="2322" max="2322" width="1.7109375" customWidth="1"/>
    <col min="2323" max="2323" width="6.28515625" customWidth="1"/>
    <col min="2324" max="2324" width="8.140625" customWidth="1"/>
    <col min="2325" max="2560" width="8" customWidth="1"/>
    <col min="2561" max="2563" width="8.140625" customWidth="1"/>
    <col min="2564" max="2564" width="2.7109375" customWidth="1"/>
    <col min="2565" max="2565" width="5.42578125" customWidth="1"/>
    <col min="2566" max="2566" width="8.140625" customWidth="1"/>
    <col min="2567" max="2567" width="0.85546875" customWidth="1"/>
    <col min="2568" max="2569" width="7.28515625" customWidth="1"/>
    <col min="2570" max="2570" width="0.85546875" customWidth="1"/>
    <col min="2571" max="2571" width="8.140625" customWidth="1"/>
    <col min="2572" max="2572" width="5.42578125" customWidth="1"/>
    <col min="2573" max="2573" width="2.7109375" customWidth="1"/>
    <col min="2574" max="2574" width="8.140625" customWidth="1"/>
    <col min="2575" max="2575" width="3.7109375" customWidth="1"/>
    <col min="2576" max="2576" width="4.5703125" customWidth="1"/>
    <col min="2577" max="2577" width="8.140625" customWidth="1"/>
    <col min="2578" max="2578" width="1.7109375" customWidth="1"/>
    <col min="2579" max="2579" width="6.28515625" customWidth="1"/>
    <col min="2580" max="2580" width="8.140625" customWidth="1"/>
    <col min="2581" max="2816" width="8" customWidth="1"/>
    <col min="2817" max="2819" width="8.140625" customWidth="1"/>
    <col min="2820" max="2820" width="2.7109375" customWidth="1"/>
    <col min="2821" max="2821" width="5.42578125" customWidth="1"/>
    <col min="2822" max="2822" width="8.140625" customWidth="1"/>
    <col min="2823" max="2823" width="0.85546875" customWidth="1"/>
    <col min="2824" max="2825" width="7.28515625" customWidth="1"/>
    <col min="2826" max="2826" width="0.85546875" customWidth="1"/>
    <col min="2827" max="2827" width="8.140625" customWidth="1"/>
    <col min="2828" max="2828" width="5.42578125" customWidth="1"/>
    <col min="2829" max="2829" width="2.7109375" customWidth="1"/>
    <col min="2830" max="2830" width="8.140625" customWidth="1"/>
    <col min="2831" max="2831" width="3.7109375" customWidth="1"/>
    <col min="2832" max="2832" width="4.5703125" customWidth="1"/>
    <col min="2833" max="2833" width="8.140625" customWidth="1"/>
    <col min="2834" max="2834" width="1.7109375" customWidth="1"/>
    <col min="2835" max="2835" width="6.28515625" customWidth="1"/>
    <col min="2836" max="2836" width="8.140625" customWidth="1"/>
    <col min="2837" max="3072" width="8" customWidth="1"/>
    <col min="3073" max="3075" width="8.140625" customWidth="1"/>
    <col min="3076" max="3076" width="2.7109375" customWidth="1"/>
    <col min="3077" max="3077" width="5.42578125" customWidth="1"/>
    <col min="3078" max="3078" width="8.140625" customWidth="1"/>
    <col min="3079" max="3079" width="0.85546875" customWidth="1"/>
    <col min="3080" max="3081" width="7.28515625" customWidth="1"/>
    <col min="3082" max="3082" width="0.85546875" customWidth="1"/>
    <col min="3083" max="3083" width="8.140625" customWidth="1"/>
    <col min="3084" max="3084" width="5.42578125" customWidth="1"/>
    <col min="3085" max="3085" width="2.7109375" customWidth="1"/>
    <col min="3086" max="3086" width="8.140625" customWidth="1"/>
    <col min="3087" max="3087" width="3.7109375" customWidth="1"/>
    <col min="3088" max="3088" width="4.5703125" customWidth="1"/>
    <col min="3089" max="3089" width="8.140625" customWidth="1"/>
    <col min="3090" max="3090" width="1.7109375" customWidth="1"/>
    <col min="3091" max="3091" width="6.28515625" customWidth="1"/>
    <col min="3092" max="3092" width="8.140625" customWidth="1"/>
    <col min="3093" max="3328" width="8" customWidth="1"/>
    <col min="3329" max="3331" width="8.140625" customWidth="1"/>
    <col min="3332" max="3332" width="2.7109375" customWidth="1"/>
    <col min="3333" max="3333" width="5.42578125" customWidth="1"/>
    <col min="3334" max="3334" width="8.140625" customWidth="1"/>
    <col min="3335" max="3335" width="0.85546875" customWidth="1"/>
    <col min="3336" max="3337" width="7.28515625" customWidth="1"/>
    <col min="3338" max="3338" width="0.85546875" customWidth="1"/>
    <col min="3339" max="3339" width="8.140625" customWidth="1"/>
    <col min="3340" max="3340" width="5.42578125" customWidth="1"/>
    <col min="3341" max="3341" width="2.7109375" customWidth="1"/>
    <col min="3342" max="3342" width="8.140625" customWidth="1"/>
    <col min="3343" max="3343" width="3.7109375" customWidth="1"/>
    <col min="3344" max="3344" width="4.5703125" customWidth="1"/>
    <col min="3345" max="3345" width="8.140625" customWidth="1"/>
    <col min="3346" max="3346" width="1.7109375" customWidth="1"/>
    <col min="3347" max="3347" width="6.28515625" customWidth="1"/>
    <col min="3348" max="3348" width="8.140625" customWidth="1"/>
    <col min="3349" max="3584" width="8" customWidth="1"/>
    <col min="3585" max="3587" width="8.140625" customWidth="1"/>
    <col min="3588" max="3588" width="2.7109375" customWidth="1"/>
    <col min="3589" max="3589" width="5.42578125" customWidth="1"/>
    <col min="3590" max="3590" width="8.140625" customWidth="1"/>
    <col min="3591" max="3591" width="0.85546875" customWidth="1"/>
    <col min="3592" max="3593" width="7.28515625" customWidth="1"/>
    <col min="3594" max="3594" width="0.85546875" customWidth="1"/>
    <col min="3595" max="3595" width="8.140625" customWidth="1"/>
    <col min="3596" max="3596" width="5.42578125" customWidth="1"/>
    <col min="3597" max="3597" width="2.7109375" customWidth="1"/>
    <col min="3598" max="3598" width="8.140625" customWidth="1"/>
    <col min="3599" max="3599" width="3.7109375" customWidth="1"/>
    <col min="3600" max="3600" width="4.5703125" customWidth="1"/>
    <col min="3601" max="3601" width="8.140625" customWidth="1"/>
    <col min="3602" max="3602" width="1.7109375" customWidth="1"/>
    <col min="3603" max="3603" width="6.28515625" customWidth="1"/>
    <col min="3604" max="3604" width="8.140625" customWidth="1"/>
    <col min="3605" max="3840" width="8" customWidth="1"/>
    <col min="3841" max="3843" width="8.140625" customWidth="1"/>
    <col min="3844" max="3844" width="2.7109375" customWidth="1"/>
    <col min="3845" max="3845" width="5.42578125" customWidth="1"/>
    <col min="3846" max="3846" width="8.140625" customWidth="1"/>
    <col min="3847" max="3847" width="0.85546875" customWidth="1"/>
    <col min="3848" max="3849" width="7.28515625" customWidth="1"/>
    <col min="3850" max="3850" width="0.85546875" customWidth="1"/>
    <col min="3851" max="3851" width="8.140625" customWidth="1"/>
    <col min="3852" max="3852" width="5.42578125" customWidth="1"/>
    <col min="3853" max="3853" width="2.7109375" customWidth="1"/>
    <col min="3854" max="3854" width="8.140625" customWidth="1"/>
    <col min="3855" max="3855" width="3.7109375" customWidth="1"/>
    <col min="3856" max="3856" width="4.5703125" customWidth="1"/>
    <col min="3857" max="3857" width="8.140625" customWidth="1"/>
    <col min="3858" max="3858" width="1.7109375" customWidth="1"/>
    <col min="3859" max="3859" width="6.28515625" customWidth="1"/>
    <col min="3860" max="3860" width="8.140625" customWidth="1"/>
    <col min="3861" max="4096" width="8" customWidth="1"/>
    <col min="4097" max="4099" width="8.140625" customWidth="1"/>
    <col min="4100" max="4100" width="2.7109375" customWidth="1"/>
    <col min="4101" max="4101" width="5.42578125" customWidth="1"/>
    <col min="4102" max="4102" width="8.140625" customWidth="1"/>
    <col min="4103" max="4103" width="0.85546875" customWidth="1"/>
    <col min="4104" max="4105" width="7.28515625" customWidth="1"/>
    <col min="4106" max="4106" width="0.85546875" customWidth="1"/>
    <col min="4107" max="4107" width="8.140625" customWidth="1"/>
    <col min="4108" max="4108" width="5.42578125" customWidth="1"/>
    <col min="4109" max="4109" width="2.7109375" customWidth="1"/>
    <col min="4110" max="4110" width="8.140625" customWidth="1"/>
    <col min="4111" max="4111" width="3.7109375" customWidth="1"/>
    <col min="4112" max="4112" width="4.5703125" customWidth="1"/>
    <col min="4113" max="4113" width="8.140625" customWidth="1"/>
    <col min="4114" max="4114" width="1.7109375" customWidth="1"/>
    <col min="4115" max="4115" width="6.28515625" customWidth="1"/>
    <col min="4116" max="4116" width="8.140625" customWidth="1"/>
    <col min="4117" max="4352" width="8" customWidth="1"/>
    <col min="4353" max="4355" width="8.140625" customWidth="1"/>
    <col min="4356" max="4356" width="2.7109375" customWidth="1"/>
    <col min="4357" max="4357" width="5.42578125" customWidth="1"/>
    <col min="4358" max="4358" width="8.140625" customWidth="1"/>
    <col min="4359" max="4359" width="0.85546875" customWidth="1"/>
    <col min="4360" max="4361" width="7.28515625" customWidth="1"/>
    <col min="4362" max="4362" width="0.85546875" customWidth="1"/>
    <col min="4363" max="4363" width="8.140625" customWidth="1"/>
    <col min="4364" max="4364" width="5.42578125" customWidth="1"/>
    <col min="4365" max="4365" width="2.7109375" customWidth="1"/>
    <col min="4366" max="4366" width="8.140625" customWidth="1"/>
    <col min="4367" max="4367" width="3.7109375" customWidth="1"/>
    <col min="4368" max="4368" width="4.5703125" customWidth="1"/>
    <col min="4369" max="4369" width="8.140625" customWidth="1"/>
    <col min="4370" max="4370" width="1.7109375" customWidth="1"/>
    <col min="4371" max="4371" width="6.28515625" customWidth="1"/>
    <col min="4372" max="4372" width="8.140625" customWidth="1"/>
    <col min="4373" max="4608" width="8" customWidth="1"/>
    <col min="4609" max="4611" width="8.140625" customWidth="1"/>
    <col min="4612" max="4612" width="2.7109375" customWidth="1"/>
    <col min="4613" max="4613" width="5.42578125" customWidth="1"/>
    <col min="4614" max="4614" width="8.140625" customWidth="1"/>
    <col min="4615" max="4615" width="0.85546875" customWidth="1"/>
    <col min="4616" max="4617" width="7.28515625" customWidth="1"/>
    <col min="4618" max="4618" width="0.85546875" customWidth="1"/>
    <col min="4619" max="4619" width="8.140625" customWidth="1"/>
    <col min="4620" max="4620" width="5.42578125" customWidth="1"/>
    <col min="4621" max="4621" width="2.7109375" customWidth="1"/>
    <col min="4622" max="4622" width="8.140625" customWidth="1"/>
    <col min="4623" max="4623" width="3.7109375" customWidth="1"/>
    <col min="4624" max="4624" width="4.5703125" customWidth="1"/>
    <col min="4625" max="4625" width="8.140625" customWidth="1"/>
    <col min="4626" max="4626" width="1.7109375" customWidth="1"/>
    <col min="4627" max="4627" width="6.28515625" customWidth="1"/>
    <col min="4628" max="4628" width="8.140625" customWidth="1"/>
    <col min="4629" max="4864" width="8" customWidth="1"/>
    <col min="4865" max="4867" width="8.140625" customWidth="1"/>
    <col min="4868" max="4868" width="2.7109375" customWidth="1"/>
    <col min="4869" max="4869" width="5.42578125" customWidth="1"/>
    <col min="4870" max="4870" width="8.140625" customWidth="1"/>
    <col min="4871" max="4871" width="0.85546875" customWidth="1"/>
    <col min="4872" max="4873" width="7.28515625" customWidth="1"/>
    <col min="4874" max="4874" width="0.85546875" customWidth="1"/>
    <col min="4875" max="4875" width="8.140625" customWidth="1"/>
    <col min="4876" max="4876" width="5.42578125" customWidth="1"/>
    <col min="4877" max="4877" width="2.7109375" customWidth="1"/>
    <col min="4878" max="4878" width="8.140625" customWidth="1"/>
    <col min="4879" max="4879" width="3.7109375" customWidth="1"/>
    <col min="4880" max="4880" width="4.5703125" customWidth="1"/>
    <col min="4881" max="4881" width="8.140625" customWidth="1"/>
    <col min="4882" max="4882" width="1.7109375" customWidth="1"/>
    <col min="4883" max="4883" width="6.28515625" customWidth="1"/>
    <col min="4884" max="4884" width="8.140625" customWidth="1"/>
    <col min="4885" max="5120" width="8" customWidth="1"/>
    <col min="5121" max="5123" width="8.140625" customWidth="1"/>
    <col min="5124" max="5124" width="2.7109375" customWidth="1"/>
    <col min="5125" max="5125" width="5.42578125" customWidth="1"/>
    <col min="5126" max="5126" width="8.140625" customWidth="1"/>
    <col min="5127" max="5127" width="0.85546875" customWidth="1"/>
    <col min="5128" max="5129" width="7.28515625" customWidth="1"/>
    <col min="5130" max="5130" width="0.85546875" customWidth="1"/>
    <col min="5131" max="5131" width="8.140625" customWidth="1"/>
    <col min="5132" max="5132" width="5.42578125" customWidth="1"/>
    <col min="5133" max="5133" width="2.7109375" customWidth="1"/>
    <col min="5134" max="5134" width="8.140625" customWidth="1"/>
    <col min="5135" max="5135" width="3.7109375" customWidth="1"/>
    <col min="5136" max="5136" width="4.5703125" customWidth="1"/>
    <col min="5137" max="5137" width="8.140625" customWidth="1"/>
    <col min="5138" max="5138" width="1.7109375" customWidth="1"/>
    <col min="5139" max="5139" width="6.28515625" customWidth="1"/>
    <col min="5140" max="5140" width="8.140625" customWidth="1"/>
    <col min="5141" max="5376" width="8" customWidth="1"/>
    <col min="5377" max="5379" width="8.140625" customWidth="1"/>
    <col min="5380" max="5380" width="2.7109375" customWidth="1"/>
    <col min="5381" max="5381" width="5.42578125" customWidth="1"/>
    <col min="5382" max="5382" width="8.140625" customWidth="1"/>
    <col min="5383" max="5383" width="0.85546875" customWidth="1"/>
    <col min="5384" max="5385" width="7.28515625" customWidth="1"/>
    <col min="5386" max="5386" width="0.85546875" customWidth="1"/>
    <col min="5387" max="5387" width="8.140625" customWidth="1"/>
    <col min="5388" max="5388" width="5.42578125" customWidth="1"/>
    <col min="5389" max="5389" width="2.7109375" customWidth="1"/>
    <col min="5390" max="5390" width="8.140625" customWidth="1"/>
    <col min="5391" max="5391" width="3.7109375" customWidth="1"/>
    <col min="5392" max="5392" width="4.5703125" customWidth="1"/>
    <col min="5393" max="5393" width="8.140625" customWidth="1"/>
    <col min="5394" max="5394" width="1.7109375" customWidth="1"/>
    <col min="5395" max="5395" width="6.28515625" customWidth="1"/>
    <col min="5396" max="5396" width="8.140625" customWidth="1"/>
    <col min="5397" max="5632" width="8" customWidth="1"/>
    <col min="5633" max="5635" width="8.140625" customWidth="1"/>
    <col min="5636" max="5636" width="2.7109375" customWidth="1"/>
    <col min="5637" max="5637" width="5.42578125" customWidth="1"/>
    <col min="5638" max="5638" width="8.140625" customWidth="1"/>
    <col min="5639" max="5639" width="0.85546875" customWidth="1"/>
    <col min="5640" max="5641" width="7.28515625" customWidth="1"/>
    <col min="5642" max="5642" width="0.85546875" customWidth="1"/>
    <col min="5643" max="5643" width="8.140625" customWidth="1"/>
    <col min="5644" max="5644" width="5.42578125" customWidth="1"/>
    <col min="5645" max="5645" width="2.7109375" customWidth="1"/>
    <col min="5646" max="5646" width="8.140625" customWidth="1"/>
    <col min="5647" max="5647" width="3.7109375" customWidth="1"/>
    <col min="5648" max="5648" width="4.5703125" customWidth="1"/>
    <col min="5649" max="5649" width="8.140625" customWidth="1"/>
    <col min="5650" max="5650" width="1.7109375" customWidth="1"/>
    <col min="5651" max="5651" width="6.28515625" customWidth="1"/>
    <col min="5652" max="5652" width="8.140625" customWidth="1"/>
    <col min="5653" max="5888" width="8" customWidth="1"/>
    <col min="5889" max="5891" width="8.140625" customWidth="1"/>
    <col min="5892" max="5892" width="2.7109375" customWidth="1"/>
    <col min="5893" max="5893" width="5.42578125" customWidth="1"/>
    <col min="5894" max="5894" width="8.140625" customWidth="1"/>
    <col min="5895" max="5895" width="0.85546875" customWidth="1"/>
    <col min="5896" max="5897" width="7.28515625" customWidth="1"/>
    <col min="5898" max="5898" width="0.85546875" customWidth="1"/>
    <col min="5899" max="5899" width="8.140625" customWidth="1"/>
    <col min="5900" max="5900" width="5.42578125" customWidth="1"/>
    <col min="5901" max="5901" width="2.7109375" customWidth="1"/>
    <col min="5902" max="5902" width="8.140625" customWidth="1"/>
    <col min="5903" max="5903" width="3.7109375" customWidth="1"/>
    <col min="5904" max="5904" width="4.5703125" customWidth="1"/>
    <col min="5905" max="5905" width="8.140625" customWidth="1"/>
    <col min="5906" max="5906" width="1.7109375" customWidth="1"/>
    <col min="5907" max="5907" width="6.28515625" customWidth="1"/>
    <col min="5908" max="5908" width="8.140625" customWidth="1"/>
    <col min="5909" max="6144" width="8" customWidth="1"/>
    <col min="6145" max="6147" width="8.140625" customWidth="1"/>
    <col min="6148" max="6148" width="2.7109375" customWidth="1"/>
    <col min="6149" max="6149" width="5.42578125" customWidth="1"/>
    <col min="6150" max="6150" width="8.140625" customWidth="1"/>
    <col min="6151" max="6151" width="0.85546875" customWidth="1"/>
    <col min="6152" max="6153" width="7.28515625" customWidth="1"/>
    <col min="6154" max="6154" width="0.85546875" customWidth="1"/>
    <col min="6155" max="6155" width="8.140625" customWidth="1"/>
    <col min="6156" max="6156" width="5.42578125" customWidth="1"/>
    <col min="6157" max="6157" width="2.7109375" customWidth="1"/>
    <col min="6158" max="6158" width="8.140625" customWidth="1"/>
    <col min="6159" max="6159" width="3.7109375" customWidth="1"/>
    <col min="6160" max="6160" width="4.5703125" customWidth="1"/>
    <col min="6161" max="6161" width="8.140625" customWidth="1"/>
    <col min="6162" max="6162" width="1.7109375" customWidth="1"/>
    <col min="6163" max="6163" width="6.28515625" customWidth="1"/>
    <col min="6164" max="6164" width="8.140625" customWidth="1"/>
    <col min="6165" max="6400" width="8" customWidth="1"/>
    <col min="6401" max="6403" width="8.140625" customWidth="1"/>
    <col min="6404" max="6404" width="2.7109375" customWidth="1"/>
    <col min="6405" max="6405" width="5.42578125" customWidth="1"/>
    <col min="6406" max="6406" width="8.140625" customWidth="1"/>
    <col min="6407" max="6407" width="0.85546875" customWidth="1"/>
    <col min="6408" max="6409" width="7.28515625" customWidth="1"/>
    <col min="6410" max="6410" width="0.85546875" customWidth="1"/>
    <col min="6411" max="6411" width="8.140625" customWidth="1"/>
    <col min="6412" max="6412" width="5.42578125" customWidth="1"/>
    <col min="6413" max="6413" width="2.7109375" customWidth="1"/>
    <col min="6414" max="6414" width="8.140625" customWidth="1"/>
    <col min="6415" max="6415" width="3.7109375" customWidth="1"/>
    <col min="6416" max="6416" width="4.5703125" customWidth="1"/>
    <col min="6417" max="6417" width="8.140625" customWidth="1"/>
    <col min="6418" max="6418" width="1.7109375" customWidth="1"/>
    <col min="6419" max="6419" width="6.28515625" customWidth="1"/>
    <col min="6420" max="6420" width="8.140625" customWidth="1"/>
    <col min="6421" max="6656" width="8" customWidth="1"/>
    <col min="6657" max="6659" width="8.140625" customWidth="1"/>
    <col min="6660" max="6660" width="2.7109375" customWidth="1"/>
    <col min="6661" max="6661" width="5.42578125" customWidth="1"/>
    <col min="6662" max="6662" width="8.140625" customWidth="1"/>
    <col min="6663" max="6663" width="0.85546875" customWidth="1"/>
    <col min="6664" max="6665" width="7.28515625" customWidth="1"/>
    <col min="6666" max="6666" width="0.85546875" customWidth="1"/>
    <col min="6667" max="6667" width="8.140625" customWidth="1"/>
    <col min="6668" max="6668" width="5.42578125" customWidth="1"/>
    <col min="6669" max="6669" width="2.7109375" customWidth="1"/>
    <col min="6670" max="6670" width="8.140625" customWidth="1"/>
    <col min="6671" max="6671" width="3.7109375" customWidth="1"/>
    <col min="6672" max="6672" width="4.5703125" customWidth="1"/>
    <col min="6673" max="6673" width="8.140625" customWidth="1"/>
    <col min="6674" max="6674" width="1.7109375" customWidth="1"/>
    <col min="6675" max="6675" width="6.28515625" customWidth="1"/>
    <col min="6676" max="6676" width="8.140625" customWidth="1"/>
    <col min="6677" max="6912" width="8" customWidth="1"/>
    <col min="6913" max="6915" width="8.140625" customWidth="1"/>
    <col min="6916" max="6916" width="2.7109375" customWidth="1"/>
    <col min="6917" max="6917" width="5.42578125" customWidth="1"/>
    <col min="6918" max="6918" width="8.140625" customWidth="1"/>
    <col min="6919" max="6919" width="0.85546875" customWidth="1"/>
    <col min="6920" max="6921" width="7.28515625" customWidth="1"/>
    <col min="6922" max="6922" width="0.85546875" customWidth="1"/>
    <col min="6923" max="6923" width="8.140625" customWidth="1"/>
    <col min="6924" max="6924" width="5.42578125" customWidth="1"/>
    <col min="6925" max="6925" width="2.7109375" customWidth="1"/>
    <col min="6926" max="6926" width="8.140625" customWidth="1"/>
    <col min="6927" max="6927" width="3.7109375" customWidth="1"/>
    <col min="6928" max="6928" width="4.5703125" customWidth="1"/>
    <col min="6929" max="6929" width="8.140625" customWidth="1"/>
    <col min="6930" max="6930" width="1.7109375" customWidth="1"/>
    <col min="6931" max="6931" width="6.28515625" customWidth="1"/>
    <col min="6932" max="6932" width="8.140625" customWidth="1"/>
    <col min="6933" max="7168" width="8" customWidth="1"/>
    <col min="7169" max="7171" width="8.140625" customWidth="1"/>
    <col min="7172" max="7172" width="2.7109375" customWidth="1"/>
    <col min="7173" max="7173" width="5.42578125" customWidth="1"/>
    <col min="7174" max="7174" width="8.140625" customWidth="1"/>
    <col min="7175" max="7175" width="0.85546875" customWidth="1"/>
    <col min="7176" max="7177" width="7.28515625" customWidth="1"/>
    <col min="7178" max="7178" width="0.85546875" customWidth="1"/>
    <col min="7179" max="7179" width="8.140625" customWidth="1"/>
    <col min="7180" max="7180" width="5.42578125" customWidth="1"/>
    <col min="7181" max="7181" width="2.7109375" customWidth="1"/>
    <col min="7182" max="7182" width="8.140625" customWidth="1"/>
    <col min="7183" max="7183" width="3.7109375" customWidth="1"/>
    <col min="7184" max="7184" width="4.5703125" customWidth="1"/>
    <col min="7185" max="7185" width="8.140625" customWidth="1"/>
    <col min="7186" max="7186" width="1.7109375" customWidth="1"/>
    <col min="7187" max="7187" width="6.28515625" customWidth="1"/>
    <col min="7188" max="7188" width="8.140625" customWidth="1"/>
    <col min="7189" max="7424" width="8" customWidth="1"/>
    <col min="7425" max="7427" width="8.140625" customWidth="1"/>
    <col min="7428" max="7428" width="2.7109375" customWidth="1"/>
    <col min="7429" max="7429" width="5.42578125" customWidth="1"/>
    <col min="7430" max="7430" width="8.140625" customWidth="1"/>
    <col min="7431" max="7431" width="0.85546875" customWidth="1"/>
    <col min="7432" max="7433" width="7.28515625" customWidth="1"/>
    <col min="7434" max="7434" width="0.85546875" customWidth="1"/>
    <col min="7435" max="7435" width="8.140625" customWidth="1"/>
    <col min="7436" max="7436" width="5.42578125" customWidth="1"/>
    <col min="7437" max="7437" width="2.7109375" customWidth="1"/>
    <col min="7438" max="7438" width="8.140625" customWidth="1"/>
    <col min="7439" max="7439" width="3.7109375" customWidth="1"/>
    <col min="7440" max="7440" width="4.5703125" customWidth="1"/>
    <col min="7441" max="7441" width="8.140625" customWidth="1"/>
    <col min="7442" max="7442" width="1.7109375" customWidth="1"/>
    <col min="7443" max="7443" width="6.28515625" customWidth="1"/>
    <col min="7444" max="7444" width="8.140625" customWidth="1"/>
    <col min="7445" max="7680" width="8" customWidth="1"/>
    <col min="7681" max="7683" width="8.140625" customWidth="1"/>
    <col min="7684" max="7684" width="2.7109375" customWidth="1"/>
    <col min="7685" max="7685" width="5.42578125" customWidth="1"/>
    <col min="7686" max="7686" width="8.140625" customWidth="1"/>
    <col min="7687" max="7687" width="0.85546875" customWidth="1"/>
    <col min="7688" max="7689" width="7.28515625" customWidth="1"/>
    <col min="7690" max="7690" width="0.85546875" customWidth="1"/>
    <col min="7691" max="7691" width="8.140625" customWidth="1"/>
    <col min="7692" max="7692" width="5.42578125" customWidth="1"/>
    <col min="7693" max="7693" width="2.7109375" customWidth="1"/>
    <col min="7694" max="7694" width="8.140625" customWidth="1"/>
    <col min="7695" max="7695" width="3.7109375" customWidth="1"/>
    <col min="7696" max="7696" width="4.5703125" customWidth="1"/>
    <col min="7697" max="7697" width="8.140625" customWidth="1"/>
    <col min="7698" max="7698" width="1.7109375" customWidth="1"/>
    <col min="7699" max="7699" width="6.28515625" customWidth="1"/>
    <col min="7700" max="7700" width="8.140625" customWidth="1"/>
    <col min="7701" max="7936" width="8" customWidth="1"/>
    <col min="7937" max="7939" width="8.140625" customWidth="1"/>
    <col min="7940" max="7940" width="2.7109375" customWidth="1"/>
    <col min="7941" max="7941" width="5.42578125" customWidth="1"/>
    <col min="7942" max="7942" width="8.140625" customWidth="1"/>
    <col min="7943" max="7943" width="0.85546875" customWidth="1"/>
    <col min="7944" max="7945" width="7.28515625" customWidth="1"/>
    <col min="7946" max="7946" width="0.85546875" customWidth="1"/>
    <col min="7947" max="7947" width="8.140625" customWidth="1"/>
    <col min="7948" max="7948" width="5.42578125" customWidth="1"/>
    <col min="7949" max="7949" width="2.7109375" customWidth="1"/>
    <col min="7950" max="7950" width="8.140625" customWidth="1"/>
    <col min="7951" max="7951" width="3.7109375" customWidth="1"/>
    <col min="7952" max="7952" width="4.5703125" customWidth="1"/>
    <col min="7953" max="7953" width="8.140625" customWidth="1"/>
    <col min="7954" max="7954" width="1.7109375" customWidth="1"/>
    <col min="7955" max="7955" width="6.28515625" customWidth="1"/>
    <col min="7956" max="7956" width="8.140625" customWidth="1"/>
    <col min="7957" max="8192" width="8" customWidth="1"/>
    <col min="8193" max="8195" width="8.140625" customWidth="1"/>
    <col min="8196" max="8196" width="2.7109375" customWidth="1"/>
    <col min="8197" max="8197" width="5.42578125" customWidth="1"/>
    <col min="8198" max="8198" width="8.140625" customWidth="1"/>
    <col min="8199" max="8199" width="0.85546875" customWidth="1"/>
    <col min="8200" max="8201" width="7.28515625" customWidth="1"/>
    <col min="8202" max="8202" width="0.85546875" customWidth="1"/>
    <col min="8203" max="8203" width="8.140625" customWidth="1"/>
    <col min="8204" max="8204" width="5.42578125" customWidth="1"/>
    <col min="8205" max="8205" width="2.7109375" customWidth="1"/>
    <col min="8206" max="8206" width="8.140625" customWidth="1"/>
    <col min="8207" max="8207" width="3.7109375" customWidth="1"/>
    <col min="8208" max="8208" width="4.5703125" customWidth="1"/>
    <col min="8209" max="8209" width="8.140625" customWidth="1"/>
    <col min="8210" max="8210" width="1.7109375" customWidth="1"/>
    <col min="8211" max="8211" width="6.28515625" customWidth="1"/>
    <col min="8212" max="8212" width="8.140625" customWidth="1"/>
    <col min="8213" max="8448" width="8" customWidth="1"/>
    <col min="8449" max="8451" width="8.140625" customWidth="1"/>
    <col min="8452" max="8452" width="2.7109375" customWidth="1"/>
    <col min="8453" max="8453" width="5.42578125" customWidth="1"/>
    <col min="8454" max="8454" width="8.140625" customWidth="1"/>
    <col min="8455" max="8455" width="0.85546875" customWidth="1"/>
    <col min="8456" max="8457" width="7.28515625" customWidth="1"/>
    <col min="8458" max="8458" width="0.85546875" customWidth="1"/>
    <col min="8459" max="8459" width="8.140625" customWidth="1"/>
    <col min="8460" max="8460" width="5.42578125" customWidth="1"/>
    <col min="8461" max="8461" width="2.7109375" customWidth="1"/>
    <col min="8462" max="8462" width="8.140625" customWidth="1"/>
    <col min="8463" max="8463" width="3.7109375" customWidth="1"/>
    <col min="8464" max="8464" width="4.5703125" customWidth="1"/>
    <col min="8465" max="8465" width="8.140625" customWidth="1"/>
    <col min="8466" max="8466" width="1.7109375" customWidth="1"/>
    <col min="8467" max="8467" width="6.28515625" customWidth="1"/>
    <col min="8468" max="8468" width="8.140625" customWidth="1"/>
    <col min="8469" max="8704" width="8" customWidth="1"/>
    <col min="8705" max="8707" width="8.140625" customWidth="1"/>
    <col min="8708" max="8708" width="2.7109375" customWidth="1"/>
    <col min="8709" max="8709" width="5.42578125" customWidth="1"/>
    <col min="8710" max="8710" width="8.140625" customWidth="1"/>
    <col min="8711" max="8711" width="0.85546875" customWidth="1"/>
    <col min="8712" max="8713" width="7.28515625" customWidth="1"/>
    <col min="8714" max="8714" width="0.85546875" customWidth="1"/>
    <col min="8715" max="8715" width="8.140625" customWidth="1"/>
    <col min="8716" max="8716" width="5.42578125" customWidth="1"/>
    <col min="8717" max="8717" width="2.7109375" customWidth="1"/>
    <col min="8718" max="8718" width="8.140625" customWidth="1"/>
    <col min="8719" max="8719" width="3.7109375" customWidth="1"/>
    <col min="8720" max="8720" width="4.5703125" customWidth="1"/>
    <col min="8721" max="8721" width="8.140625" customWidth="1"/>
    <col min="8722" max="8722" width="1.7109375" customWidth="1"/>
    <col min="8723" max="8723" width="6.28515625" customWidth="1"/>
    <col min="8724" max="8724" width="8.140625" customWidth="1"/>
    <col min="8725" max="8960" width="8" customWidth="1"/>
    <col min="8961" max="8963" width="8.140625" customWidth="1"/>
    <col min="8964" max="8964" width="2.7109375" customWidth="1"/>
    <col min="8965" max="8965" width="5.42578125" customWidth="1"/>
    <col min="8966" max="8966" width="8.140625" customWidth="1"/>
    <col min="8967" max="8967" width="0.85546875" customWidth="1"/>
    <col min="8968" max="8969" width="7.28515625" customWidth="1"/>
    <col min="8970" max="8970" width="0.85546875" customWidth="1"/>
    <col min="8971" max="8971" width="8.140625" customWidth="1"/>
    <col min="8972" max="8972" width="5.42578125" customWidth="1"/>
    <col min="8973" max="8973" width="2.7109375" customWidth="1"/>
    <col min="8974" max="8974" width="8.140625" customWidth="1"/>
    <col min="8975" max="8975" width="3.7109375" customWidth="1"/>
    <col min="8976" max="8976" width="4.5703125" customWidth="1"/>
    <col min="8977" max="8977" width="8.140625" customWidth="1"/>
    <col min="8978" max="8978" width="1.7109375" customWidth="1"/>
    <col min="8979" max="8979" width="6.28515625" customWidth="1"/>
    <col min="8980" max="8980" width="8.140625" customWidth="1"/>
    <col min="8981" max="9216" width="8" customWidth="1"/>
    <col min="9217" max="9219" width="8.140625" customWidth="1"/>
    <col min="9220" max="9220" width="2.7109375" customWidth="1"/>
    <col min="9221" max="9221" width="5.42578125" customWidth="1"/>
    <col min="9222" max="9222" width="8.140625" customWidth="1"/>
    <col min="9223" max="9223" width="0.85546875" customWidth="1"/>
    <col min="9224" max="9225" width="7.28515625" customWidth="1"/>
    <col min="9226" max="9226" width="0.85546875" customWidth="1"/>
    <col min="9227" max="9227" width="8.140625" customWidth="1"/>
    <col min="9228" max="9228" width="5.42578125" customWidth="1"/>
    <col min="9229" max="9229" width="2.7109375" customWidth="1"/>
    <col min="9230" max="9230" width="8.140625" customWidth="1"/>
    <col min="9231" max="9231" width="3.7109375" customWidth="1"/>
    <col min="9232" max="9232" width="4.5703125" customWidth="1"/>
    <col min="9233" max="9233" width="8.140625" customWidth="1"/>
    <col min="9234" max="9234" width="1.7109375" customWidth="1"/>
    <col min="9235" max="9235" width="6.28515625" customWidth="1"/>
    <col min="9236" max="9236" width="8.140625" customWidth="1"/>
    <col min="9237" max="9472" width="8" customWidth="1"/>
    <col min="9473" max="9475" width="8.140625" customWidth="1"/>
    <col min="9476" max="9476" width="2.7109375" customWidth="1"/>
    <col min="9477" max="9477" width="5.42578125" customWidth="1"/>
    <col min="9478" max="9478" width="8.140625" customWidth="1"/>
    <col min="9479" max="9479" width="0.85546875" customWidth="1"/>
    <col min="9480" max="9481" width="7.28515625" customWidth="1"/>
    <col min="9482" max="9482" width="0.85546875" customWidth="1"/>
    <col min="9483" max="9483" width="8.140625" customWidth="1"/>
    <col min="9484" max="9484" width="5.42578125" customWidth="1"/>
    <col min="9485" max="9485" width="2.7109375" customWidth="1"/>
    <col min="9486" max="9486" width="8.140625" customWidth="1"/>
    <col min="9487" max="9487" width="3.7109375" customWidth="1"/>
    <col min="9488" max="9488" width="4.5703125" customWidth="1"/>
    <col min="9489" max="9489" width="8.140625" customWidth="1"/>
    <col min="9490" max="9490" width="1.7109375" customWidth="1"/>
    <col min="9491" max="9491" width="6.28515625" customWidth="1"/>
    <col min="9492" max="9492" width="8.140625" customWidth="1"/>
    <col min="9493" max="9728" width="8" customWidth="1"/>
    <col min="9729" max="9731" width="8.140625" customWidth="1"/>
    <col min="9732" max="9732" width="2.7109375" customWidth="1"/>
    <col min="9733" max="9733" width="5.42578125" customWidth="1"/>
    <col min="9734" max="9734" width="8.140625" customWidth="1"/>
    <col min="9735" max="9735" width="0.85546875" customWidth="1"/>
    <col min="9736" max="9737" width="7.28515625" customWidth="1"/>
    <col min="9738" max="9738" width="0.85546875" customWidth="1"/>
    <col min="9739" max="9739" width="8.140625" customWidth="1"/>
    <col min="9740" max="9740" width="5.42578125" customWidth="1"/>
    <col min="9741" max="9741" width="2.7109375" customWidth="1"/>
    <col min="9742" max="9742" width="8.140625" customWidth="1"/>
    <col min="9743" max="9743" width="3.7109375" customWidth="1"/>
    <col min="9744" max="9744" width="4.5703125" customWidth="1"/>
    <col min="9745" max="9745" width="8.140625" customWidth="1"/>
    <col min="9746" max="9746" width="1.7109375" customWidth="1"/>
    <col min="9747" max="9747" width="6.28515625" customWidth="1"/>
    <col min="9748" max="9748" width="8.140625" customWidth="1"/>
    <col min="9749" max="9984" width="8" customWidth="1"/>
    <col min="9985" max="9987" width="8.140625" customWidth="1"/>
    <col min="9988" max="9988" width="2.7109375" customWidth="1"/>
    <col min="9989" max="9989" width="5.42578125" customWidth="1"/>
    <col min="9990" max="9990" width="8.140625" customWidth="1"/>
    <col min="9991" max="9991" width="0.85546875" customWidth="1"/>
    <col min="9992" max="9993" width="7.28515625" customWidth="1"/>
    <col min="9994" max="9994" width="0.85546875" customWidth="1"/>
    <col min="9995" max="9995" width="8.140625" customWidth="1"/>
    <col min="9996" max="9996" width="5.42578125" customWidth="1"/>
    <col min="9997" max="9997" width="2.7109375" customWidth="1"/>
    <col min="9998" max="9998" width="8.140625" customWidth="1"/>
    <col min="9999" max="9999" width="3.7109375" customWidth="1"/>
    <col min="10000" max="10000" width="4.5703125" customWidth="1"/>
    <col min="10001" max="10001" width="8.140625" customWidth="1"/>
    <col min="10002" max="10002" width="1.7109375" customWidth="1"/>
    <col min="10003" max="10003" width="6.28515625" customWidth="1"/>
    <col min="10004" max="10004" width="8.140625" customWidth="1"/>
    <col min="10005" max="10240" width="8" customWidth="1"/>
    <col min="10241" max="10243" width="8.140625" customWidth="1"/>
    <col min="10244" max="10244" width="2.7109375" customWidth="1"/>
    <col min="10245" max="10245" width="5.42578125" customWidth="1"/>
    <col min="10246" max="10246" width="8.140625" customWidth="1"/>
    <col min="10247" max="10247" width="0.85546875" customWidth="1"/>
    <col min="10248" max="10249" width="7.28515625" customWidth="1"/>
    <col min="10250" max="10250" width="0.85546875" customWidth="1"/>
    <col min="10251" max="10251" width="8.140625" customWidth="1"/>
    <col min="10252" max="10252" width="5.42578125" customWidth="1"/>
    <col min="10253" max="10253" width="2.7109375" customWidth="1"/>
    <col min="10254" max="10254" width="8.140625" customWidth="1"/>
    <col min="10255" max="10255" width="3.7109375" customWidth="1"/>
    <col min="10256" max="10256" width="4.5703125" customWidth="1"/>
    <col min="10257" max="10257" width="8.140625" customWidth="1"/>
    <col min="10258" max="10258" width="1.7109375" customWidth="1"/>
    <col min="10259" max="10259" width="6.28515625" customWidth="1"/>
    <col min="10260" max="10260" width="8.140625" customWidth="1"/>
    <col min="10261" max="10496" width="8" customWidth="1"/>
    <col min="10497" max="10499" width="8.140625" customWidth="1"/>
    <col min="10500" max="10500" width="2.7109375" customWidth="1"/>
    <col min="10501" max="10501" width="5.42578125" customWidth="1"/>
    <col min="10502" max="10502" width="8.140625" customWidth="1"/>
    <col min="10503" max="10503" width="0.85546875" customWidth="1"/>
    <col min="10504" max="10505" width="7.28515625" customWidth="1"/>
    <col min="10506" max="10506" width="0.85546875" customWidth="1"/>
    <col min="10507" max="10507" width="8.140625" customWidth="1"/>
    <col min="10508" max="10508" width="5.42578125" customWidth="1"/>
    <col min="10509" max="10509" width="2.7109375" customWidth="1"/>
    <col min="10510" max="10510" width="8.140625" customWidth="1"/>
    <col min="10511" max="10511" width="3.7109375" customWidth="1"/>
    <col min="10512" max="10512" width="4.5703125" customWidth="1"/>
    <col min="10513" max="10513" width="8.140625" customWidth="1"/>
    <col min="10514" max="10514" width="1.7109375" customWidth="1"/>
    <col min="10515" max="10515" width="6.28515625" customWidth="1"/>
    <col min="10516" max="10516" width="8.140625" customWidth="1"/>
    <col min="10517" max="10752" width="8" customWidth="1"/>
    <col min="10753" max="10755" width="8.140625" customWidth="1"/>
    <col min="10756" max="10756" width="2.7109375" customWidth="1"/>
    <col min="10757" max="10757" width="5.42578125" customWidth="1"/>
    <col min="10758" max="10758" width="8.140625" customWidth="1"/>
    <col min="10759" max="10759" width="0.85546875" customWidth="1"/>
    <col min="10760" max="10761" width="7.28515625" customWidth="1"/>
    <col min="10762" max="10762" width="0.85546875" customWidth="1"/>
    <col min="10763" max="10763" width="8.140625" customWidth="1"/>
    <col min="10764" max="10764" width="5.42578125" customWidth="1"/>
    <col min="10765" max="10765" width="2.7109375" customWidth="1"/>
    <col min="10766" max="10766" width="8.140625" customWidth="1"/>
    <col min="10767" max="10767" width="3.7109375" customWidth="1"/>
    <col min="10768" max="10768" width="4.5703125" customWidth="1"/>
    <col min="10769" max="10769" width="8.140625" customWidth="1"/>
    <col min="10770" max="10770" width="1.7109375" customWidth="1"/>
    <col min="10771" max="10771" width="6.28515625" customWidth="1"/>
    <col min="10772" max="10772" width="8.140625" customWidth="1"/>
    <col min="10773" max="11008" width="8" customWidth="1"/>
    <col min="11009" max="11011" width="8.140625" customWidth="1"/>
    <col min="11012" max="11012" width="2.7109375" customWidth="1"/>
    <col min="11013" max="11013" width="5.42578125" customWidth="1"/>
    <col min="11014" max="11014" width="8.140625" customWidth="1"/>
    <col min="11015" max="11015" width="0.85546875" customWidth="1"/>
    <col min="11016" max="11017" width="7.28515625" customWidth="1"/>
    <col min="11018" max="11018" width="0.85546875" customWidth="1"/>
    <col min="11019" max="11019" width="8.140625" customWidth="1"/>
    <col min="11020" max="11020" width="5.42578125" customWidth="1"/>
    <col min="11021" max="11021" width="2.7109375" customWidth="1"/>
    <col min="11022" max="11022" width="8.140625" customWidth="1"/>
    <col min="11023" max="11023" width="3.7109375" customWidth="1"/>
    <col min="11024" max="11024" width="4.5703125" customWidth="1"/>
    <col min="11025" max="11025" width="8.140625" customWidth="1"/>
    <col min="11026" max="11026" width="1.7109375" customWidth="1"/>
    <col min="11027" max="11027" width="6.28515625" customWidth="1"/>
    <col min="11028" max="11028" width="8.140625" customWidth="1"/>
    <col min="11029" max="11264" width="8" customWidth="1"/>
    <col min="11265" max="11267" width="8.140625" customWidth="1"/>
    <col min="11268" max="11268" width="2.7109375" customWidth="1"/>
    <col min="11269" max="11269" width="5.42578125" customWidth="1"/>
    <col min="11270" max="11270" width="8.140625" customWidth="1"/>
    <col min="11271" max="11271" width="0.85546875" customWidth="1"/>
    <col min="11272" max="11273" width="7.28515625" customWidth="1"/>
    <col min="11274" max="11274" width="0.85546875" customWidth="1"/>
    <col min="11275" max="11275" width="8.140625" customWidth="1"/>
    <col min="11276" max="11276" width="5.42578125" customWidth="1"/>
    <col min="11277" max="11277" width="2.7109375" customWidth="1"/>
    <col min="11278" max="11278" width="8.140625" customWidth="1"/>
    <col min="11279" max="11279" width="3.7109375" customWidth="1"/>
    <col min="11280" max="11280" width="4.5703125" customWidth="1"/>
    <col min="11281" max="11281" width="8.140625" customWidth="1"/>
    <col min="11282" max="11282" width="1.7109375" customWidth="1"/>
    <col min="11283" max="11283" width="6.28515625" customWidth="1"/>
    <col min="11284" max="11284" width="8.140625" customWidth="1"/>
    <col min="11285" max="11520" width="8" customWidth="1"/>
    <col min="11521" max="11523" width="8.140625" customWidth="1"/>
    <col min="11524" max="11524" width="2.7109375" customWidth="1"/>
    <col min="11525" max="11525" width="5.42578125" customWidth="1"/>
    <col min="11526" max="11526" width="8.140625" customWidth="1"/>
    <col min="11527" max="11527" width="0.85546875" customWidth="1"/>
    <col min="11528" max="11529" width="7.28515625" customWidth="1"/>
    <col min="11530" max="11530" width="0.85546875" customWidth="1"/>
    <col min="11531" max="11531" width="8.140625" customWidth="1"/>
    <col min="11532" max="11532" width="5.42578125" customWidth="1"/>
    <col min="11533" max="11533" width="2.7109375" customWidth="1"/>
    <col min="11534" max="11534" width="8.140625" customWidth="1"/>
    <col min="11535" max="11535" width="3.7109375" customWidth="1"/>
    <col min="11536" max="11536" width="4.5703125" customWidth="1"/>
    <col min="11537" max="11537" width="8.140625" customWidth="1"/>
    <col min="11538" max="11538" width="1.7109375" customWidth="1"/>
    <col min="11539" max="11539" width="6.28515625" customWidth="1"/>
    <col min="11540" max="11540" width="8.140625" customWidth="1"/>
    <col min="11541" max="11776" width="8" customWidth="1"/>
    <col min="11777" max="11779" width="8.140625" customWidth="1"/>
    <col min="11780" max="11780" width="2.7109375" customWidth="1"/>
    <col min="11781" max="11781" width="5.42578125" customWidth="1"/>
    <col min="11782" max="11782" width="8.140625" customWidth="1"/>
    <col min="11783" max="11783" width="0.85546875" customWidth="1"/>
    <col min="11784" max="11785" width="7.28515625" customWidth="1"/>
    <col min="11786" max="11786" width="0.85546875" customWidth="1"/>
    <col min="11787" max="11787" width="8.140625" customWidth="1"/>
    <col min="11788" max="11788" width="5.42578125" customWidth="1"/>
    <col min="11789" max="11789" width="2.7109375" customWidth="1"/>
    <col min="11790" max="11790" width="8.140625" customWidth="1"/>
    <col min="11791" max="11791" width="3.7109375" customWidth="1"/>
    <col min="11792" max="11792" width="4.5703125" customWidth="1"/>
    <col min="11793" max="11793" width="8.140625" customWidth="1"/>
    <col min="11794" max="11794" width="1.7109375" customWidth="1"/>
    <col min="11795" max="11795" width="6.28515625" customWidth="1"/>
    <col min="11796" max="11796" width="8.140625" customWidth="1"/>
    <col min="11797" max="12032" width="8" customWidth="1"/>
    <col min="12033" max="12035" width="8.140625" customWidth="1"/>
    <col min="12036" max="12036" width="2.7109375" customWidth="1"/>
    <col min="12037" max="12037" width="5.42578125" customWidth="1"/>
    <col min="12038" max="12038" width="8.140625" customWidth="1"/>
    <col min="12039" max="12039" width="0.85546875" customWidth="1"/>
    <col min="12040" max="12041" width="7.28515625" customWidth="1"/>
    <col min="12042" max="12042" width="0.85546875" customWidth="1"/>
    <col min="12043" max="12043" width="8.140625" customWidth="1"/>
    <col min="12044" max="12044" width="5.42578125" customWidth="1"/>
    <col min="12045" max="12045" width="2.7109375" customWidth="1"/>
    <col min="12046" max="12046" width="8.140625" customWidth="1"/>
    <col min="12047" max="12047" width="3.7109375" customWidth="1"/>
    <col min="12048" max="12048" width="4.5703125" customWidth="1"/>
    <col min="12049" max="12049" width="8.140625" customWidth="1"/>
    <col min="12050" max="12050" width="1.7109375" customWidth="1"/>
    <col min="12051" max="12051" width="6.28515625" customWidth="1"/>
    <col min="12052" max="12052" width="8.140625" customWidth="1"/>
    <col min="12053" max="12288" width="8" customWidth="1"/>
    <col min="12289" max="12291" width="8.140625" customWidth="1"/>
    <col min="12292" max="12292" width="2.7109375" customWidth="1"/>
    <col min="12293" max="12293" width="5.42578125" customWidth="1"/>
    <col min="12294" max="12294" width="8.140625" customWidth="1"/>
    <col min="12295" max="12295" width="0.85546875" customWidth="1"/>
    <col min="12296" max="12297" width="7.28515625" customWidth="1"/>
    <col min="12298" max="12298" width="0.85546875" customWidth="1"/>
    <col min="12299" max="12299" width="8.140625" customWidth="1"/>
    <col min="12300" max="12300" width="5.42578125" customWidth="1"/>
    <col min="12301" max="12301" width="2.7109375" customWidth="1"/>
    <col min="12302" max="12302" width="8.140625" customWidth="1"/>
    <col min="12303" max="12303" width="3.7109375" customWidth="1"/>
    <col min="12304" max="12304" width="4.5703125" customWidth="1"/>
    <col min="12305" max="12305" width="8.140625" customWidth="1"/>
    <col min="12306" max="12306" width="1.7109375" customWidth="1"/>
    <col min="12307" max="12307" width="6.28515625" customWidth="1"/>
    <col min="12308" max="12308" width="8.140625" customWidth="1"/>
    <col min="12309" max="12544" width="8" customWidth="1"/>
    <col min="12545" max="12547" width="8.140625" customWidth="1"/>
    <col min="12548" max="12548" width="2.7109375" customWidth="1"/>
    <col min="12549" max="12549" width="5.42578125" customWidth="1"/>
    <col min="12550" max="12550" width="8.140625" customWidth="1"/>
    <col min="12551" max="12551" width="0.85546875" customWidth="1"/>
    <col min="12552" max="12553" width="7.28515625" customWidth="1"/>
    <col min="12554" max="12554" width="0.85546875" customWidth="1"/>
    <col min="12555" max="12555" width="8.140625" customWidth="1"/>
    <col min="12556" max="12556" width="5.42578125" customWidth="1"/>
    <col min="12557" max="12557" width="2.7109375" customWidth="1"/>
    <col min="12558" max="12558" width="8.140625" customWidth="1"/>
    <col min="12559" max="12559" width="3.7109375" customWidth="1"/>
    <col min="12560" max="12560" width="4.5703125" customWidth="1"/>
    <col min="12561" max="12561" width="8.140625" customWidth="1"/>
    <col min="12562" max="12562" width="1.7109375" customWidth="1"/>
    <col min="12563" max="12563" width="6.28515625" customWidth="1"/>
    <col min="12564" max="12564" width="8.140625" customWidth="1"/>
    <col min="12565" max="12800" width="8" customWidth="1"/>
    <col min="12801" max="12803" width="8.140625" customWidth="1"/>
    <col min="12804" max="12804" width="2.7109375" customWidth="1"/>
    <col min="12805" max="12805" width="5.42578125" customWidth="1"/>
    <col min="12806" max="12806" width="8.140625" customWidth="1"/>
    <col min="12807" max="12807" width="0.85546875" customWidth="1"/>
    <col min="12808" max="12809" width="7.28515625" customWidth="1"/>
    <col min="12810" max="12810" width="0.85546875" customWidth="1"/>
    <col min="12811" max="12811" width="8.140625" customWidth="1"/>
    <col min="12812" max="12812" width="5.42578125" customWidth="1"/>
    <col min="12813" max="12813" width="2.7109375" customWidth="1"/>
    <col min="12814" max="12814" width="8.140625" customWidth="1"/>
    <col min="12815" max="12815" width="3.7109375" customWidth="1"/>
    <col min="12816" max="12816" width="4.5703125" customWidth="1"/>
    <col min="12817" max="12817" width="8.140625" customWidth="1"/>
    <col min="12818" max="12818" width="1.7109375" customWidth="1"/>
    <col min="12819" max="12819" width="6.28515625" customWidth="1"/>
    <col min="12820" max="12820" width="8.140625" customWidth="1"/>
    <col min="12821" max="13056" width="8" customWidth="1"/>
    <col min="13057" max="13059" width="8.140625" customWidth="1"/>
    <col min="13060" max="13060" width="2.7109375" customWidth="1"/>
    <col min="13061" max="13061" width="5.42578125" customWidth="1"/>
    <col min="13062" max="13062" width="8.140625" customWidth="1"/>
    <col min="13063" max="13063" width="0.85546875" customWidth="1"/>
    <col min="13064" max="13065" width="7.28515625" customWidth="1"/>
    <col min="13066" max="13066" width="0.85546875" customWidth="1"/>
    <col min="13067" max="13067" width="8.140625" customWidth="1"/>
    <col min="13068" max="13068" width="5.42578125" customWidth="1"/>
    <col min="13069" max="13069" width="2.7109375" customWidth="1"/>
    <col min="13070" max="13070" width="8.140625" customWidth="1"/>
    <col min="13071" max="13071" width="3.7109375" customWidth="1"/>
    <col min="13072" max="13072" width="4.5703125" customWidth="1"/>
    <col min="13073" max="13073" width="8.140625" customWidth="1"/>
    <col min="13074" max="13074" width="1.7109375" customWidth="1"/>
    <col min="13075" max="13075" width="6.28515625" customWidth="1"/>
    <col min="13076" max="13076" width="8.140625" customWidth="1"/>
    <col min="13077" max="13312" width="8" customWidth="1"/>
    <col min="13313" max="13315" width="8.140625" customWidth="1"/>
    <col min="13316" max="13316" width="2.7109375" customWidth="1"/>
    <col min="13317" max="13317" width="5.42578125" customWidth="1"/>
    <col min="13318" max="13318" width="8.140625" customWidth="1"/>
    <col min="13319" max="13319" width="0.85546875" customWidth="1"/>
    <col min="13320" max="13321" width="7.28515625" customWidth="1"/>
    <col min="13322" max="13322" width="0.85546875" customWidth="1"/>
    <col min="13323" max="13323" width="8.140625" customWidth="1"/>
    <col min="13324" max="13324" width="5.42578125" customWidth="1"/>
    <col min="13325" max="13325" width="2.7109375" customWidth="1"/>
    <col min="13326" max="13326" width="8.140625" customWidth="1"/>
    <col min="13327" max="13327" width="3.7109375" customWidth="1"/>
    <col min="13328" max="13328" width="4.5703125" customWidth="1"/>
    <col min="13329" max="13329" width="8.140625" customWidth="1"/>
    <col min="13330" max="13330" width="1.7109375" customWidth="1"/>
    <col min="13331" max="13331" width="6.28515625" customWidth="1"/>
    <col min="13332" max="13332" width="8.140625" customWidth="1"/>
    <col min="13333" max="13568" width="8" customWidth="1"/>
    <col min="13569" max="13571" width="8.140625" customWidth="1"/>
    <col min="13572" max="13572" width="2.7109375" customWidth="1"/>
    <col min="13573" max="13573" width="5.42578125" customWidth="1"/>
    <col min="13574" max="13574" width="8.140625" customWidth="1"/>
    <col min="13575" max="13575" width="0.85546875" customWidth="1"/>
    <col min="13576" max="13577" width="7.28515625" customWidth="1"/>
    <col min="13578" max="13578" width="0.85546875" customWidth="1"/>
    <col min="13579" max="13579" width="8.140625" customWidth="1"/>
    <col min="13580" max="13580" width="5.42578125" customWidth="1"/>
    <col min="13581" max="13581" width="2.7109375" customWidth="1"/>
    <col min="13582" max="13582" width="8.140625" customWidth="1"/>
    <col min="13583" max="13583" width="3.7109375" customWidth="1"/>
    <col min="13584" max="13584" width="4.5703125" customWidth="1"/>
    <col min="13585" max="13585" width="8.140625" customWidth="1"/>
    <col min="13586" max="13586" width="1.7109375" customWidth="1"/>
    <col min="13587" max="13587" width="6.28515625" customWidth="1"/>
    <col min="13588" max="13588" width="8.140625" customWidth="1"/>
    <col min="13589" max="13824" width="8" customWidth="1"/>
    <col min="13825" max="13827" width="8.140625" customWidth="1"/>
    <col min="13828" max="13828" width="2.7109375" customWidth="1"/>
    <col min="13829" max="13829" width="5.42578125" customWidth="1"/>
    <col min="13830" max="13830" width="8.140625" customWidth="1"/>
    <col min="13831" max="13831" width="0.85546875" customWidth="1"/>
    <col min="13832" max="13833" width="7.28515625" customWidth="1"/>
    <col min="13834" max="13834" width="0.85546875" customWidth="1"/>
    <col min="13835" max="13835" width="8.140625" customWidth="1"/>
    <col min="13836" max="13836" width="5.42578125" customWidth="1"/>
    <col min="13837" max="13837" width="2.7109375" customWidth="1"/>
    <col min="13838" max="13838" width="8.140625" customWidth="1"/>
    <col min="13839" max="13839" width="3.7109375" customWidth="1"/>
    <col min="13840" max="13840" width="4.5703125" customWidth="1"/>
    <col min="13841" max="13841" width="8.140625" customWidth="1"/>
    <col min="13842" max="13842" width="1.7109375" customWidth="1"/>
    <col min="13843" max="13843" width="6.28515625" customWidth="1"/>
    <col min="13844" max="13844" width="8.140625" customWidth="1"/>
    <col min="13845" max="14080" width="8" customWidth="1"/>
    <col min="14081" max="14083" width="8.140625" customWidth="1"/>
    <col min="14084" max="14084" width="2.7109375" customWidth="1"/>
    <col min="14085" max="14085" width="5.42578125" customWidth="1"/>
    <col min="14086" max="14086" width="8.140625" customWidth="1"/>
    <col min="14087" max="14087" width="0.85546875" customWidth="1"/>
    <col min="14088" max="14089" width="7.28515625" customWidth="1"/>
    <col min="14090" max="14090" width="0.85546875" customWidth="1"/>
    <col min="14091" max="14091" width="8.140625" customWidth="1"/>
    <col min="14092" max="14092" width="5.42578125" customWidth="1"/>
    <col min="14093" max="14093" width="2.7109375" customWidth="1"/>
    <col min="14094" max="14094" width="8.140625" customWidth="1"/>
    <col min="14095" max="14095" width="3.7109375" customWidth="1"/>
    <col min="14096" max="14096" width="4.5703125" customWidth="1"/>
    <col min="14097" max="14097" width="8.140625" customWidth="1"/>
    <col min="14098" max="14098" width="1.7109375" customWidth="1"/>
    <col min="14099" max="14099" width="6.28515625" customWidth="1"/>
    <col min="14100" max="14100" width="8.140625" customWidth="1"/>
    <col min="14101" max="14336" width="8" customWidth="1"/>
    <col min="14337" max="14339" width="8.140625" customWidth="1"/>
    <col min="14340" max="14340" width="2.7109375" customWidth="1"/>
    <col min="14341" max="14341" width="5.42578125" customWidth="1"/>
    <col min="14342" max="14342" width="8.140625" customWidth="1"/>
    <col min="14343" max="14343" width="0.85546875" customWidth="1"/>
    <col min="14344" max="14345" width="7.28515625" customWidth="1"/>
    <col min="14346" max="14346" width="0.85546875" customWidth="1"/>
    <col min="14347" max="14347" width="8.140625" customWidth="1"/>
    <col min="14348" max="14348" width="5.42578125" customWidth="1"/>
    <col min="14349" max="14349" width="2.7109375" customWidth="1"/>
    <col min="14350" max="14350" width="8.140625" customWidth="1"/>
    <col min="14351" max="14351" width="3.7109375" customWidth="1"/>
    <col min="14352" max="14352" width="4.5703125" customWidth="1"/>
    <col min="14353" max="14353" width="8.140625" customWidth="1"/>
    <col min="14354" max="14354" width="1.7109375" customWidth="1"/>
    <col min="14355" max="14355" width="6.28515625" customWidth="1"/>
    <col min="14356" max="14356" width="8.140625" customWidth="1"/>
    <col min="14357" max="14592" width="8" customWidth="1"/>
    <col min="14593" max="14595" width="8.140625" customWidth="1"/>
    <col min="14596" max="14596" width="2.7109375" customWidth="1"/>
    <col min="14597" max="14597" width="5.42578125" customWidth="1"/>
    <col min="14598" max="14598" width="8.140625" customWidth="1"/>
    <col min="14599" max="14599" width="0.85546875" customWidth="1"/>
    <col min="14600" max="14601" width="7.28515625" customWidth="1"/>
    <col min="14602" max="14602" width="0.85546875" customWidth="1"/>
    <col min="14603" max="14603" width="8.140625" customWidth="1"/>
    <col min="14604" max="14604" width="5.42578125" customWidth="1"/>
    <col min="14605" max="14605" width="2.7109375" customWidth="1"/>
    <col min="14606" max="14606" width="8.140625" customWidth="1"/>
    <col min="14607" max="14607" width="3.7109375" customWidth="1"/>
    <col min="14608" max="14608" width="4.5703125" customWidth="1"/>
    <col min="14609" max="14609" width="8.140625" customWidth="1"/>
    <col min="14610" max="14610" width="1.7109375" customWidth="1"/>
    <col min="14611" max="14611" width="6.28515625" customWidth="1"/>
    <col min="14612" max="14612" width="8.140625" customWidth="1"/>
    <col min="14613" max="14848" width="8" customWidth="1"/>
    <col min="14849" max="14851" width="8.140625" customWidth="1"/>
    <col min="14852" max="14852" width="2.7109375" customWidth="1"/>
    <col min="14853" max="14853" width="5.42578125" customWidth="1"/>
    <col min="14854" max="14854" width="8.140625" customWidth="1"/>
    <col min="14855" max="14855" width="0.85546875" customWidth="1"/>
    <col min="14856" max="14857" width="7.28515625" customWidth="1"/>
    <col min="14858" max="14858" width="0.85546875" customWidth="1"/>
    <col min="14859" max="14859" width="8.140625" customWidth="1"/>
    <col min="14860" max="14860" width="5.42578125" customWidth="1"/>
    <col min="14861" max="14861" width="2.7109375" customWidth="1"/>
    <col min="14862" max="14862" width="8.140625" customWidth="1"/>
    <col min="14863" max="14863" width="3.7109375" customWidth="1"/>
    <col min="14864" max="14864" width="4.5703125" customWidth="1"/>
    <col min="14865" max="14865" width="8.140625" customWidth="1"/>
    <col min="14866" max="14866" width="1.7109375" customWidth="1"/>
    <col min="14867" max="14867" width="6.28515625" customWidth="1"/>
    <col min="14868" max="14868" width="8.140625" customWidth="1"/>
    <col min="14869" max="15104" width="8" customWidth="1"/>
    <col min="15105" max="15107" width="8.140625" customWidth="1"/>
    <col min="15108" max="15108" width="2.7109375" customWidth="1"/>
    <col min="15109" max="15109" width="5.42578125" customWidth="1"/>
    <col min="15110" max="15110" width="8.140625" customWidth="1"/>
    <col min="15111" max="15111" width="0.85546875" customWidth="1"/>
    <col min="15112" max="15113" width="7.28515625" customWidth="1"/>
    <col min="15114" max="15114" width="0.85546875" customWidth="1"/>
    <col min="15115" max="15115" width="8.140625" customWidth="1"/>
    <col min="15116" max="15116" width="5.42578125" customWidth="1"/>
    <col min="15117" max="15117" width="2.7109375" customWidth="1"/>
    <col min="15118" max="15118" width="8.140625" customWidth="1"/>
    <col min="15119" max="15119" width="3.7109375" customWidth="1"/>
    <col min="15120" max="15120" width="4.5703125" customWidth="1"/>
    <col min="15121" max="15121" width="8.140625" customWidth="1"/>
    <col min="15122" max="15122" width="1.7109375" customWidth="1"/>
    <col min="15123" max="15123" width="6.28515625" customWidth="1"/>
    <col min="15124" max="15124" width="8.140625" customWidth="1"/>
    <col min="15125" max="15360" width="8" customWidth="1"/>
    <col min="15361" max="15363" width="8.140625" customWidth="1"/>
    <col min="15364" max="15364" width="2.7109375" customWidth="1"/>
    <col min="15365" max="15365" width="5.42578125" customWidth="1"/>
    <col min="15366" max="15366" width="8.140625" customWidth="1"/>
    <col min="15367" max="15367" width="0.85546875" customWidth="1"/>
    <col min="15368" max="15369" width="7.28515625" customWidth="1"/>
    <col min="15370" max="15370" width="0.85546875" customWidth="1"/>
    <col min="15371" max="15371" width="8.140625" customWidth="1"/>
    <col min="15372" max="15372" width="5.42578125" customWidth="1"/>
    <col min="15373" max="15373" width="2.7109375" customWidth="1"/>
    <col min="15374" max="15374" width="8.140625" customWidth="1"/>
    <col min="15375" max="15375" width="3.7109375" customWidth="1"/>
    <col min="15376" max="15376" width="4.5703125" customWidth="1"/>
    <col min="15377" max="15377" width="8.140625" customWidth="1"/>
    <col min="15378" max="15378" width="1.7109375" customWidth="1"/>
    <col min="15379" max="15379" width="6.28515625" customWidth="1"/>
    <col min="15380" max="15380" width="8.140625" customWidth="1"/>
    <col min="15381" max="15616" width="8" customWidth="1"/>
    <col min="15617" max="15619" width="8.140625" customWidth="1"/>
    <col min="15620" max="15620" width="2.7109375" customWidth="1"/>
    <col min="15621" max="15621" width="5.42578125" customWidth="1"/>
    <col min="15622" max="15622" width="8.140625" customWidth="1"/>
    <col min="15623" max="15623" width="0.85546875" customWidth="1"/>
    <col min="15624" max="15625" width="7.28515625" customWidth="1"/>
    <col min="15626" max="15626" width="0.85546875" customWidth="1"/>
    <col min="15627" max="15627" width="8.140625" customWidth="1"/>
    <col min="15628" max="15628" width="5.42578125" customWidth="1"/>
    <col min="15629" max="15629" width="2.7109375" customWidth="1"/>
    <col min="15630" max="15630" width="8.140625" customWidth="1"/>
    <col min="15631" max="15631" width="3.7109375" customWidth="1"/>
    <col min="15632" max="15632" width="4.5703125" customWidth="1"/>
    <col min="15633" max="15633" width="8.140625" customWidth="1"/>
    <col min="15634" max="15634" width="1.7109375" customWidth="1"/>
    <col min="15635" max="15635" width="6.28515625" customWidth="1"/>
    <col min="15636" max="15636" width="8.140625" customWidth="1"/>
    <col min="15637" max="15872" width="8" customWidth="1"/>
    <col min="15873" max="15875" width="8.140625" customWidth="1"/>
    <col min="15876" max="15876" width="2.7109375" customWidth="1"/>
    <col min="15877" max="15877" width="5.42578125" customWidth="1"/>
    <col min="15878" max="15878" width="8.140625" customWidth="1"/>
    <col min="15879" max="15879" width="0.85546875" customWidth="1"/>
    <col min="15880" max="15881" width="7.28515625" customWidth="1"/>
    <col min="15882" max="15882" width="0.85546875" customWidth="1"/>
    <col min="15883" max="15883" width="8.140625" customWidth="1"/>
    <col min="15884" max="15884" width="5.42578125" customWidth="1"/>
    <col min="15885" max="15885" width="2.7109375" customWidth="1"/>
    <col min="15886" max="15886" width="8.140625" customWidth="1"/>
    <col min="15887" max="15887" width="3.7109375" customWidth="1"/>
    <col min="15888" max="15888" width="4.5703125" customWidth="1"/>
    <col min="15889" max="15889" width="8.140625" customWidth="1"/>
    <col min="15890" max="15890" width="1.7109375" customWidth="1"/>
    <col min="15891" max="15891" width="6.28515625" customWidth="1"/>
    <col min="15892" max="15892" width="8.140625" customWidth="1"/>
    <col min="15893" max="16128" width="8" customWidth="1"/>
    <col min="16129" max="16131" width="8.140625" customWidth="1"/>
    <col min="16132" max="16132" width="2.7109375" customWidth="1"/>
    <col min="16133" max="16133" width="5.42578125" customWidth="1"/>
    <col min="16134" max="16134" width="8.140625" customWidth="1"/>
    <col min="16135" max="16135" width="0.85546875" customWidth="1"/>
    <col min="16136" max="16137" width="7.28515625" customWidth="1"/>
    <col min="16138" max="16138" width="0.85546875" customWidth="1"/>
    <col min="16139" max="16139" width="8.140625" customWidth="1"/>
    <col min="16140" max="16140" width="5.42578125" customWidth="1"/>
    <col min="16141" max="16141" width="2.7109375" customWidth="1"/>
    <col min="16142" max="16142" width="8.140625" customWidth="1"/>
    <col min="16143" max="16143" width="3.7109375" customWidth="1"/>
    <col min="16144" max="16144" width="4.5703125" customWidth="1"/>
    <col min="16145" max="16145" width="8.140625" customWidth="1"/>
    <col min="16146" max="16146" width="1.7109375" customWidth="1"/>
    <col min="16147" max="16147" width="6.28515625" customWidth="1"/>
    <col min="16148" max="16148" width="8.140625" customWidth="1"/>
    <col min="16149" max="16384" width="8" customWidth="1"/>
  </cols>
  <sheetData>
    <row r="1" spans="1:22" ht="12.75" customHeight="1" x14ac:dyDescent="0.25">
      <c r="A1" s="2"/>
    </row>
    <row r="2" spans="1:22" ht="15.75" customHeight="1" x14ac:dyDescent="0.25">
      <c r="A2" s="3" t="s">
        <v>1231</v>
      </c>
    </row>
    <row r="3" spans="1:22" ht="11.25" customHeight="1" x14ac:dyDescent="0.25">
      <c r="B3" s="4" t="s">
        <v>1232</v>
      </c>
    </row>
    <row r="4" spans="1:22" ht="11.25" customHeight="1" x14ac:dyDescent="0.25">
      <c r="B4" s="4"/>
    </row>
    <row r="5" spans="1:22" ht="11.25" customHeight="1" x14ac:dyDescent="0.25">
      <c r="A5" t="s">
        <v>161</v>
      </c>
      <c r="B5" t="s">
        <v>162</v>
      </c>
    </row>
    <row r="6" spans="1:22" ht="12.75" customHeight="1" x14ac:dyDescent="0.25">
      <c r="A6" s="225" t="s">
        <v>1233</v>
      </c>
      <c r="B6" s="225"/>
      <c r="C6" s="225"/>
      <c r="D6" s="225"/>
      <c r="E6" s="220" t="s">
        <v>168</v>
      </c>
      <c r="F6" s="220"/>
      <c r="G6" s="220"/>
      <c r="H6" s="220" t="s">
        <v>169</v>
      </c>
      <c r="I6" s="220"/>
      <c r="J6" s="220" t="s">
        <v>168</v>
      </c>
      <c r="K6" s="220"/>
      <c r="L6" s="220"/>
      <c r="M6" s="220" t="s">
        <v>169</v>
      </c>
      <c r="N6" s="220"/>
      <c r="O6" s="220"/>
      <c r="P6" s="220" t="s">
        <v>168</v>
      </c>
      <c r="Q6" s="220"/>
      <c r="R6" s="220"/>
      <c r="S6" s="220" t="s">
        <v>169</v>
      </c>
      <c r="T6" s="220"/>
      <c r="V6" s="104">
        <f>P55+P72+P77+P127+P164+P309+P335+P341+P355+P357+P385+P393+P587+P630+P632+P718+P720+P731+P733+P826+P830+P866+P987</f>
        <v>21280444.750000004</v>
      </c>
    </row>
    <row r="7" spans="1:22" ht="12.75" customHeight="1" x14ac:dyDescent="0.25">
      <c r="A7" s="225" t="s">
        <v>1182</v>
      </c>
      <c r="B7" s="225"/>
      <c r="C7" s="225"/>
      <c r="D7" s="225"/>
      <c r="E7" s="221"/>
      <c r="F7" s="228"/>
      <c r="G7" s="222"/>
      <c r="H7" s="221"/>
      <c r="I7" s="222"/>
      <c r="J7" s="221"/>
      <c r="K7" s="228"/>
      <c r="L7" s="222"/>
      <c r="M7" s="221"/>
      <c r="N7" s="228"/>
      <c r="O7" s="222"/>
      <c r="P7" s="221"/>
      <c r="Q7" s="228"/>
      <c r="R7" s="222"/>
      <c r="S7" s="221"/>
      <c r="T7" s="222"/>
      <c r="V7" s="105">
        <f>V6/1000</f>
        <v>21280.444750000002</v>
      </c>
    </row>
    <row r="8" spans="1:22" ht="12.75" customHeight="1" x14ac:dyDescent="0.25">
      <c r="A8" s="225" t="s">
        <v>1234</v>
      </c>
      <c r="B8" s="225"/>
      <c r="C8" s="225"/>
      <c r="D8" s="225"/>
      <c r="E8" s="221"/>
      <c r="F8" s="228"/>
      <c r="G8" s="222"/>
      <c r="H8" s="221"/>
      <c r="I8" s="222"/>
      <c r="J8" s="221"/>
      <c r="K8" s="228"/>
      <c r="L8" s="222"/>
      <c r="M8" s="221"/>
      <c r="N8" s="228"/>
      <c r="O8" s="222"/>
      <c r="P8" s="221"/>
      <c r="Q8" s="228"/>
      <c r="R8" s="222"/>
      <c r="S8" s="221"/>
      <c r="T8" s="222"/>
    </row>
    <row r="9" spans="1:22" ht="12.75" customHeight="1" x14ac:dyDescent="0.25">
      <c r="A9" s="225" t="s">
        <v>1235</v>
      </c>
      <c r="B9" s="225"/>
      <c r="C9" s="225"/>
      <c r="D9" s="225"/>
      <c r="E9" s="223"/>
      <c r="F9" s="229"/>
      <c r="G9" s="224"/>
      <c r="H9" s="223"/>
      <c r="I9" s="224"/>
      <c r="J9" s="223"/>
      <c r="K9" s="229"/>
      <c r="L9" s="224"/>
      <c r="M9" s="223"/>
      <c r="N9" s="229"/>
      <c r="O9" s="224"/>
      <c r="P9" s="223"/>
      <c r="Q9" s="229"/>
      <c r="R9" s="224"/>
      <c r="S9" s="223"/>
      <c r="T9" s="224"/>
    </row>
    <row r="10" spans="1:22" ht="11.25" customHeight="1" x14ac:dyDescent="0.25">
      <c r="A10" s="226" t="s">
        <v>306</v>
      </c>
      <c r="B10" s="226"/>
      <c r="C10" s="226"/>
      <c r="D10" s="226"/>
      <c r="E10" s="227">
        <v>837024130.63</v>
      </c>
      <c r="F10" s="227"/>
      <c r="G10" s="227"/>
      <c r="H10" s="218">
        <v>0</v>
      </c>
      <c r="I10" s="218"/>
      <c r="J10" s="227">
        <v>1026015735.41</v>
      </c>
      <c r="K10" s="227"/>
      <c r="L10" s="227"/>
      <c r="M10" s="227">
        <v>1050114564.02</v>
      </c>
      <c r="N10" s="227"/>
      <c r="O10" s="227"/>
      <c r="P10" s="227">
        <v>812925302.01999998</v>
      </c>
      <c r="Q10" s="227"/>
      <c r="R10" s="227"/>
      <c r="S10" s="218">
        <v>0</v>
      </c>
      <c r="T10" s="218"/>
    </row>
    <row r="11" spans="1:22" ht="11.25" hidden="1" customHeight="1" outlineLevel="1" x14ac:dyDescent="0.25">
      <c r="A11" s="219" t="s">
        <v>1236</v>
      </c>
      <c r="B11" s="219"/>
      <c r="C11" s="219"/>
      <c r="D11" s="219"/>
      <c r="E11" s="208">
        <v>837024130.63</v>
      </c>
      <c r="F11" s="208"/>
      <c r="G11" s="208"/>
      <c r="H11" s="201">
        <v>0</v>
      </c>
      <c r="I11" s="201"/>
      <c r="J11" s="208">
        <v>1026015735.41</v>
      </c>
      <c r="K11" s="208"/>
      <c r="L11" s="208"/>
      <c r="M11" s="208">
        <v>1050114564.02</v>
      </c>
      <c r="N11" s="208"/>
      <c r="O11" s="208"/>
      <c r="P11" s="208">
        <v>812925302.01999998</v>
      </c>
      <c r="Q11" s="208"/>
      <c r="R11" s="208"/>
      <c r="S11" s="201">
        <v>0</v>
      </c>
      <c r="T11" s="201"/>
    </row>
    <row r="12" spans="1:22" ht="11.25" hidden="1" customHeight="1" outlineLevel="2" x14ac:dyDescent="0.25">
      <c r="A12" s="207" t="s">
        <v>1237</v>
      </c>
      <c r="B12" s="207"/>
      <c r="C12" s="207"/>
      <c r="D12" s="207"/>
      <c r="E12" s="208">
        <v>837003085.13</v>
      </c>
      <c r="F12" s="208"/>
      <c r="G12" s="208"/>
      <c r="H12" s="201">
        <v>0</v>
      </c>
      <c r="I12" s="201"/>
      <c r="J12" s="208">
        <v>1024515790.46</v>
      </c>
      <c r="K12" s="208"/>
      <c r="L12" s="208"/>
      <c r="M12" s="208">
        <v>1050093935.8200001</v>
      </c>
      <c r="N12" s="208"/>
      <c r="O12" s="208"/>
      <c r="P12" s="208">
        <v>811424939.76999998</v>
      </c>
      <c r="Q12" s="208"/>
      <c r="R12" s="208"/>
      <c r="S12" s="201">
        <v>0</v>
      </c>
      <c r="T12" s="201"/>
    </row>
    <row r="13" spans="1:22" ht="32.25" hidden="1" customHeight="1" outlineLevel="3" x14ac:dyDescent="0.25">
      <c r="A13" s="206" t="s">
        <v>1238</v>
      </c>
      <c r="B13" s="206"/>
      <c r="C13" s="206"/>
      <c r="D13" s="206"/>
      <c r="E13" s="201">
        <v>0</v>
      </c>
      <c r="F13" s="201"/>
      <c r="G13" s="201"/>
      <c r="H13" s="201">
        <v>0</v>
      </c>
      <c r="I13" s="201"/>
      <c r="J13" s="208">
        <v>148257.32</v>
      </c>
      <c r="K13" s="208"/>
      <c r="L13" s="208"/>
      <c r="M13" s="208">
        <v>74128.66</v>
      </c>
      <c r="N13" s="208"/>
      <c r="O13" s="208"/>
      <c r="P13" s="208">
        <v>74128.66</v>
      </c>
      <c r="Q13" s="208"/>
      <c r="R13" s="208"/>
      <c r="S13" s="201">
        <v>0</v>
      </c>
      <c r="T13" s="201"/>
    </row>
    <row r="14" spans="1:22" ht="11.25" hidden="1" customHeight="1" outlineLevel="4" x14ac:dyDescent="0.25">
      <c r="A14" s="203" t="s">
        <v>1239</v>
      </c>
      <c r="B14" s="203"/>
      <c r="C14" s="203"/>
      <c r="D14" s="203"/>
      <c r="E14" s="201">
        <v>0</v>
      </c>
      <c r="F14" s="201"/>
      <c r="G14" s="201"/>
      <c r="H14" s="201">
        <v>0</v>
      </c>
      <c r="I14" s="201"/>
      <c r="J14" s="208">
        <v>74128.66</v>
      </c>
      <c r="K14" s="208"/>
      <c r="L14" s="208"/>
      <c r="M14" s="201">
        <v>0</v>
      </c>
      <c r="N14" s="201"/>
      <c r="O14" s="201"/>
      <c r="P14" s="208">
        <v>74128.66</v>
      </c>
      <c r="Q14" s="208"/>
      <c r="R14" s="208"/>
      <c r="S14" s="201">
        <v>0</v>
      </c>
      <c r="T14" s="201"/>
    </row>
    <row r="15" spans="1:22" ht="11.25" hidden="1" customHeight="1" outlineLevel="4" x14ac:dyDescent="0.25">
      <c r="A15" s="203" t="s">
        <v>1240</v>
      </c>
      <c r="B15" s="203"/>
      <c r="C15" s="203"/>
      <c r="D15" s="203"/>
      <c r="E15" s="201">
        <v>0</v>
      </c>
      <c r="F15" s="201"/>
      <c r="G15" s="201"/>
      <c r="H15" s="201">
        <v>0</v>
      </c>
      <c r="I15" s="201"/>
      <c r="J15" s="208">
        <v>74128.66</v>
      </c>
      <c r="K15" s="208"/>
      <c r="L15" s="208"/>
      <c r="M15" s="208">
        <v>74128.66</v>
      </c>
      <c r="N15" s="208"/>
      <c r="O15" s="208"/>
      <c r="P15" s="201">
        <v>0</v>
      </c>
      <c r="Q15" s="201"/>
      <c r="R15" s="201"/>
      <c r="S15" s="201">
        <v>0</v>
      </c>
      <c r="T15" s="201"/>
    </row>
    <row r="16" spans="1:22" ht="32.25" hidden="1" customHeight="1" outlineLevel="3" collapsed="1" x14ac:dyDescent="0.25">
      <c r="A16" s="206" t="s">
        <v>1241</v>
      </c>
      <c r="B16" s="206"/>
      <c r="C16" s="206"/>
      <c r="D16" s="206"/>
      <c r="E16" s="201">
        <v>0</v>
      </c>
      <c r="F16" s="201"/>
      <c r="G16" s="201"/>
      <c r="H16" s="201">
        <v>0</v>
      </c>
      <c r="I16" s="201"/>
      <c r="J16" s="208">
        <v>7472388.3600000003</v>
      </c>
      <c r="K16" s="208"/>
      <c r="L16" s="208"/>
      <c r="M16" s="201">
        <v>0</v>
      </c>
      <c r="N16" s="201"/>
      <c r="O16" s="201"/>
      <c r="P16" s="208">
        <v>7472388.3600000003</v>
      </c>
      <c r="Q16" s="208"/>
      <c r="R16" s="208"/>
      <c r="S16" s="201">
        <v>0</v>
      </c>
      <c r="T16" s="201"/>
    </row>
    <row r="17" spans="1:20" ht="11.25" hidden="1" customHeight="1" outlineLevel="4" x14ac:dyDescent="0.25">
      <c r="A17" s="203" t="s">
        <v>1242</v>
      </c>
      <c r="B17" s="203"/>
      <c r="C17" s="203"/>
      <c r="D17" s="203"/>
      <c r="E17" s="201">
        <v>0</v>
      </c>
      <c r="F17" s="201"/>
      <c r="G17" s="201"/>
      <c r="H17" s="201">
        <v>0</v>
      </c>
      <c r="I17" s="201"/>
      <c r="J17" s="208">
        <v>7472388.3600000003</v>
      </c>
      <c r="K17" s="208"/>
      <c r="L17" s="208"/>
      <c r="M17" s="201">
        <v>0</v>
      </c>
      <c r="N17" s="201"/>
      <c r="O17" s="201"/>
      <c r="P17" s="208">
        <v>7472388.3600000003</v>
      </c>
      <c r="Q17" s="208"/>
      <c r="R17" s="208"/>
      <c r="S17" s="201">
        <v>0</v>
      </c>
      <c r="T17" s="201"/>
    </row>
    <row r="18" spans="1:20" ht="32.25" hidden="1" customHeight="1" outlineLevel="3" collapsed="1" x14ac:dyDescent="0.25">
      <c r="A18" s="206" t="s">
        <v>1243</v>
      </c>
      <c r="B18" s="206"/>
      <c r="C18" s="206"/>
      <c r="D18" s="206"/>
      <c r="E18" s="201">
        <v>0</v>
      </c>
      <c r="F18" s="201"/>
      <c r="G18" s="201"/>
      <c r="H18" s="201">
        <v>0</v>
      </c>
      <c r="I18" s="201"/>
      <c r="J18" s="208">
        <v>200323.54</v>
      </c>
      <c r="K18" s="208"/>
      <c r="L18" s="208"/>
      <c r="M18" s="208">
        <v>100161.77</v>
      </c>
      <c r="N18" s="208"/>
      <c r="O18" s="208"/>
      <c r="P18" s="208">
        <v>100161.77</v>
      </c>
      <c r="Q18" s="208"/>
      <c r="R18" s="208"/>
      <c r="S18" s="201">
        <v>0</v>
      </c>
      <c r="T18" s="201"/>
    </row>
    <row r="19" spans="1:20" ht="11.25" hidden="1" customHeight="1" outlineLevel="4" x14ac:dyDescent="0.25">
      <c r="A19" s="203" t="s">
        <v>1244</v>
      </c>
      <c r="B19" s="203"/>
      <c r="C19" s="203"/>
      <c r="D19" s="203"/>
      <c r="E19" s="201">
        <v>0</v>
      </c>
      <c r="F19" s="201"/>
      <c r="G19" s="201"/>
      <c r="H19" s="201">
        <v>0</v>
      </c>
      <c r="I19" s="201"/>
      <c r="J19" s="208">
        <v>100161.77</v>
      </c>
      <c r="K19" s="208"/>
      <c r="L19" s="208"/>
      <c r="M19" s="201">
        <v>0</v>
      </c>
      <c r="N19" s="201"/>
      <c r="O19" s="201"/>
      <c r="P19" s="208">
        <v>100161.77</v>
      </c>
      <c r="Q19" s="208"/>
      <c r="R19" s="208"/>
      <c r="S19" s="201">
        <v>0</v>
      </c>
      <c r="T19" s="201"/>
    </row>
    <row r="20" spans="1:20" ht="11.25" hidden="1" customHeight="1" outlineLevel="4" x14ac:dyDescent="0.25">
      <c r="A20" s="203" t="s">
        <v>1242</v>
      </c>
      <c r="B20" s="203"/>
      <c r="C20" s="203"/>
      <c r="D20" s="203"/>
      <c r="E20" s="201">
        <v>0</v>
      </c>
      <c r="F20" s="201"/>
      <c r="G20" s="201"/>
      <c r="H20" s="201">
        <v>0</v>
      </c>
      <c r="I20" s="201"/>
      <c r="J20" s="208">
        <v>100161.77</v>
      </c>
      <c r="K20" s="208"/>
      <c r="L20" s="208"/>
      <c r="M20" s="208">
        <v>100161.77</v>
      </c>
      <c r="N20" s="208"/>
      <c r="O20" s="208"/>
      <c r="P20" s="201">
        <v>0</v>
      </c>
      <c r="Q20" s="201"/>
      <c r="R20" s="201"/>
      <c r="S20" s="201">
        <v>0</v>
      </c>
      <c r="T20" s="201"/>
    </row>
    <row r="21" spans="1:20" ht="28.15" hidden="1" customHeight="1" outlineLevel="3" collapsed="1" x14ac:dyDescent="0.25">
      <c r="A21" s="206" t="s">
        <v>1245</v>
      </c>
      <c r="B21" s="206"/>
      <c r="C21" s="206"/>
      <c r="D21" s="206"/>
      <c r="E21" s="201">
        <v>0</v>
      </c>
      <c r="F21" s="201"/>
      <c r="G21" s="201"/>
      <c r="H21" s="201">
        <v>0</v>
      </c>
      <c r="I21" s="201"/>
      <c r="J21" s="209">
        <v>9408</v>
      </c>
      <c r="K21" s="209"/>
      <c r="L21" s="209"/>
      <c r="M21" s="201">
        <v>0</v>
      </c>
      <c r="N21" s="201"/>
      <c r="O21" s="201"/>
      <c r="P21" s="209">
        <v>9408</v>
      </c>
      <c r="Q21" s="209"/>
      <c r="R21" s="209"/>
      <c r="S21" s="201">
        <v>0</v>
      </c>
      <c r="T21" s="201"/>
    </row>
    <row r="22" spans="1:20" ht="19.149999999999999" hidden="1" customHeight="1" outlineLevel="4" x14ac:dyDescent="0.25">
      <c r="A22" s="203" t="s">
        <v>1246</v>
      </c>
      <c r="B22" s="203"/>
      <c r="C22" s="203"/>
      <c r="D22" s="203"/>
      <c r="E22" s="201">
        <v>0</v>
      </c>
      <c r="F22" s="201"/>
      <c r="G22" s="201"/>
      <c r="H22" s="201">
        <v>0</v>
      </c>
      <c r="I22" s="201"/>
      <c r="J22" s="209">
        <v>9408</v>
      </c>
      <c r="K22" s="209"/>
      <c r="L22" s="209"/>
      <c r="M22" s="201">
        <v>0</v>
      </c>
      <c r="N22" s="201"/>
      <c r="O22" s="201"/>
      <c r="P22" s="209">
        <v>9408</v>
      </c>
      <c r="Q22" s="209"/>
      <c r="R22" s="209"/>
      <c r="S22" s="201">
        <v>0</v>
      </c>
      <c r="T22" s="201"/>
    </row>
    <row r="23" spans="1:20" ht="11.25" hidden="1" customHeight="1" outlineLevel="3" collapsed="1" x14ac:dyDescent="0.25">
      <c r="A23" s="206" t="s">
        <v>1247</v>
      </c>
      <c r="B23" s="206"/>
      <c r="C23" s="206"/>
      <c r="D23" s="206"/>
      <c r="E23" s="208">
        <v>4363156.24</v>
      </c>
      <c r="F23" s="208"/>
      <c r="G23" s="208"/>
      <c r="H23" s="201">
        <v>0</v>
      </c>
      <c r="I23" s="201"/>
      <c r="J23" s="201">
        <v>0</v>
      </c>
      <c r="K23" s="201"/>
      <c r="L23" s="201"/>
      <c r="M23" s="208">
        <v>4363156.24</v>
      </c>
      <c r="N23" s="208"/>
      <c r="O23" s="208"/>
      <c r="P23" s="201">
        <v>0</v>
      </c>
      <c r="Q23" s="201"/>
      <c r="R23" s="201"/>
      <c r="S23" s="201">
        <v>0</v>
      </c>
      <c r="T23" s="201"/>
    </row>
    <row r="24" spans="1:20" ht="11.25" hidden="1" customHeight="1" outlineLevel="4" x14ac:dyDescent="0.25">
      <c r="A24" s="203" t="s">
        <v>1248</v>
      </c>
      <c r="B24" s="203"/>
      <c r="C24" s="203"/>
      <c r="D24" s="203"/>
      <c r="E24" s="208">
        <v>167407.56</v>
      </c>
      <c r="F24" s="208"/>
      <c r="G24" s="208"/>
      <c r="H24" s="201">
        <v>0</v>
      </c>
      <c r="I24" s="201"/>
      <c r="J24" s="201">
        <v>0</v>
      </c>
      <c r="K24" s="201"/>
      <c r="L24" s="201"/>
      <c r="M24" s="208">
        <v>167407.56</v>
      </c>
      <c r="N24" s="208"/>
      <c r="O24" s="208"/>
      <c r="P24" s="201">
        <v>0</v>
      </c>
      <c r="Q24" s="201"/>
      <c r="R24" s="201"/>
      <c r="S24" s="201">
        <v>0</v>
      </c>
      <c r="T24" s="201"/>
    </row>
    <row r="25" spans="1:20" ht="11.25" hidden="1" customHeight="1" outlineLevel="4" x14ac:dyDescent="0.25">
      <c r="A25" s="203" t="s">
        <v>1249</v>
      </c>
      <c r="B25" s="203"/>
      <c r="C25" s="203"/>
      <c r="D25" s="203"/>
      <c r="E25" s="208">
        <v>4195748.68</v>
      </c>
      <c r="F25" s="208"/>
      <c r="G25" s="208"/>
      <c r="H25" s="201">
        <v>0</v>
      </c>
      <c r="I25" s="201"/>
      <c r="J25" s="201">
        <v>0</v>
      </c>
      <c r="K25" s="201"/>
      <c r="L25" s="201"/>
      <c r="M25" s="208">
        <v>4195748.68</v>
      </c>
      <c r="N25" s="208"/>
      <c r="O25" s="208"/>
      <c r="P25" s="201">
        <v>0</v>
      </c>
      <c r="Q25" s="201"/>
      <c r="R25" s="201"/>
      <c r="S25" s="201">
        <v>0</v>
      </c>
      <c r="T25" s="201"/>
    </row>
    <row r="26" spans="1:20" ht="11.25" hidden="1" customHeight="1" outlineLevel="3" collapsed="1" x14ac:dyDescent="0.25">
      <c r="A26" s="206" t="s">
        <v>1250</v>
      </c>
      <c r="B26" s="206"/>
      <c r="C26" s="206"/>
      <c r="D26" s="206"/>
      <c r="E26" s="208">
        <v>1160.32</v>
      </c>
      <c r="F26" s="208"/>
      <c r="G26" s="208"/>
      <c r="H26" s="201">
        <v>0</v>
      </c>
      <c r="I26" s="201"/>
      <c r="J26" s="208">
        <v>1160.32</v>
      </c>
      <c r="K26" s="208"/>
      <c r="L26" s="208"/>
      <c r="M26" s="208">
        <v>2320.64</v>
      </c>
      <c r="N26" s="208"/>
      <c r="O26" s="208"/>
      <c r="P26" s="201">
        <v>0</v>
      </c>
      <c r="Q26" s="201"/>
      <c r="R26" s="201"/>
      <c r="S26" s="201">
        <v>0</v>
      </c>
      <c r="T26" s="201"/>
    </row>
    <row r="27" spans="1:20" ht="32.25" hidden="1" customHeight="1" outlineLevel="4" x14ac:dyDescent="0.25">
      <c r="A27" s="203" t="s">
        <v>1251</v>
      </c>
      <c r="B27" s="203"/>
      <c r="C27" s="203"/>
      <c r="D27" s="203"/>
      <c r="E27" s="208">
        <v>1160.32</v>
      </c>
      <c r="F27" s="208"/>
      <c r="G27" s="208"/>
      <c r="H27" s="201">
        <v>0</v>
      </c>
      <c r="I27" s="201"/>
      <c r="J27" s="201">
        <v>0</v>
      </c>
      <c r="K27" s="201"/>
      <c r="L27" s="201"/>
      <c r="M27" s="208">
        <v>1160.32</v>
      </c>
      <c r="N27" s="208"/>
      <c r="O27" s="208"/>
      <c r="P27" s="201">
        <v>0</v>
      </c>
      <c r="Q27" s="201"/>
      <c r="R27" s="201"/>
      <c r="S27" s="201">
        <v>0</v>
      </c>
      <c r="T27" s="201"/>
    </row>
    <row r="28" spans="1:20" ht="11.25" hidden="1" customHeight="1" outlineLevel="4" x14ac:dyDescent="0.25">
      <c r="A28" s="203" t="s">
        <v>1242</v>
      </c>
      <c r="B28" s="203"/>
      <c r="C28" s="203"/>
      <c r="D28" s="203"/>
      <c r="E28" s="201">
        <v>0</v>
      </c>
      <c r="F28" s="201"/>
      <c r="G28" s="201"/>
      <c r="H28" s="201">
        <v>0</v>
      </c>
      <c r="I28" s="201"/>
      <c r="J28" s="208">
        <v>1160.32</v>
      </c>
      <c r="K28" s="208"/>
      <c r="L28" s="208"/>
      <c r="M28" s="208">
        <v>1160.32</v>
      </c>
      <c r="N28" s="208"/>
      <c r="O28" s="208"/>
      <c r="P28" s="201">
        <v>0</v>
      </c>
      <c r="Q28" s="201"/>
      <c r="R28" s="201"/>
      <c r="S28" s="201">
        <v>0</v>
      </c>
      <c r="T28" s="201"/>
    </row>
    <row r="29" spans="1:20" ht="11.25" hidden="1" customHeight="1" outlineLevel="3" collapsed="1" x14ac:dyDescent="0.25">
      <c r="A29" s="206" t="s">
        <v>1252</v>
      </c>
      <c r="B29" s="206"/>
      <c r="C29" s="206"/>
      <c r="D29" s="206"/>
      <c r="E29" s="209">
        <v>72150000</v>
      </c>
      <c r="F29" s="209"/>
      <c r="G29" s="209"/>
      <c r="H29" s="201">
        <v>0</v>
      </c>
      <c r="I29" s="201"/>
      <c r="J29" s="201">
        <v>0</v>
      </c>
      <c r="K29" s="201"/>
      <c r="L29" s="201"/>
      <c r="M29" s="201">
        <v>0</v>
      </c>
      <c r="N29" s="201"/>
      <c r="O29" s="201"/>
      <c r="P29" s="209">
        <v>72150000</v>
      </c>
      <c r="Q29" s="209"/>
      <c r="R29" s="209"/>
      <c r="S29" s="201">
        <v>0</v>
      </c>
      <c r="T29" s="201"/>
    </row>
    <row r="30" spans="1:20" ht="11.25" hidden="1" customHeight="1" outlineLevel="4" x14ac:dyDescent="0.25">
      <c r="A30" s="203" t="s">
        <v>1253</v>
      </c>
      <c r="B30" s="203"/>
      <c r="C30" s="203"/>
      <c r="D30" s="203"/>
      <c r="E30" s="209">
        <v>72150000</v>
      </c>
      <c r="F30" s="209"/>
      <c r="G30" s="209"/>
      <c r="H30" s="201">
        <v>0</v>
      </c>
      <c r="I30" s="201"/>
      <c r="J30" s="201">
        <v>0</v>
      </c>
      <c r="K30" s="201"/>
      <c r="L30" s="201"/>
      <c r="M30" s="201">
        <v>0</v>
      </c>
      <c r="N30" s="201"/>
      <c r="O30" s="201"/>
      <c r="P30" s="209">
        <v>72150000</v>
      </c>
      <c r="Q30" s="209"/>
      <c r="R30" s="209"/>
      <c r="S30" s="201">
        <v>0</v>
      </c>
      <c r="T30" s="201"/>
    </row>
    <row r="31" spans="1:20" ht="11.25" hidden="1" customHeight="1" outlineLevel="3" collapsed="1" x14ac:dyDescent="0.25">
      <c r="A31" s="206" t="s">
        <v>1254</v>
      </c>
      <c r="B31" s="206"/>
      <c r="C31" s="206"/>
      <c r="D31" s="206"/>
      <c r="E31" s="201">
        <v>0</v>
      </c>
      <c r="F31" s="201"/>
      <c r="G31" s="201"/>
      <c r="H31" s="201">
        <v>0</v>
      </c>
      <c r="I31" s="201"/>
      <c r="J31" s="208">
        <v>25882424.789999999</v>
      </c>
      <c r="K31" s="208"/>
      <c r="L31" s="208"/>
      <c r="M31" s="204">
        <v>24483384.5</v>
      </c>
      <c r="N31" s="204"/>
      <c r="O31" s="204"/>
      <c r="P31" s="208">
        <v>1399040.29</v>
      </c>
      <c r="Q31" s="208"/>
      <c r="R31" s="208"/>
      <c r="S31" s="201">
        <v>0</v>
      </c>
      <c r="T31" s="201"/>
    </row>
    <row r="32" spans="1:20" ht="21.75" hidden="1" customHeight="1" outlineLevel="4" x14ac:dyDescent="0.25">
      <c r="A32" s="203" t="s">
        <v>1255</v>
      </c>
      <c r="B32" s="203"/>
      <c r="C32" s="203"/>
      <c r="D32" s="203"/>
      <c r="E32" s="201">
        <v>0</v>
      </c>
      <c r="F32" s="201"/>
      <c r="G32" s="201"/>
      <c r="H32" s="201">
        <v>0</v>
      </c>
      <c r="I32" s="201"/>
      <c r="J32" s="208">
        <v>25882424.789999999</v>
      </c>
      <c r="K32" s="208"/>
      <c r="L32" s="208"/>
      <c r="M32" s="204">
        <v>24483384.5</v>
      </c>
      <c r="N32" s="204"/>
      <c r="O32" s="204"/>
      <c r="P32" s="208">
        <v>1399040.29</v>
      </c>
      <c r="Q32" s="208"/>
      <c r="R32" s="208"/>
      <c r="S32" s="201">
        <v>0</v>
      </c>
      <c r="T32" s="201"/>
    </row>
    <row r="33" spans="1:20" ht="21.75" hidden="1" customHeight="1" outlineLevel="3" collapsed="1" x14ac:dyDescent="0.25">
      <c r="A33" s="206" t="s">
        <v>1256</v>
      </c>
      <c r="B33" s="206"/>
      <c r="C33" s="206"/>
      <c r="D33" s="206"/>
      <c r="E33" s="208">
        <v>3403709.56</v>
      </c>
      <c r="F33" s="208"/>
      <c r="G33" s="208"/>
      <c r="H33" s="201">
        <v>0</v>
      </c>
      <c r="I33" s="201"/>
      <c r="J33" s="208">
        <v>3543607.53</v>
      </c>
      <c r="K33" s="208"/>
      <c r="L33" s="208"/>
      <c r="M33" s="208">
        <v>6938077.0899999999</v>
      </c>
      <c r="N33" s="208"/>
      <c r="O33" s="208"/>
      <c r="P33" s="209">
        <v>9240</v>
      </c>
      <c r="Q33" s="209"/>
      <c r="R33" s="209"/>
      <c r="S33" s="201">
        <v>0</v>
      </c>
      <c r="T33" s="201"/>
    </row>
    <row r="34" spans="1:20" ht="21.75" hidden="1" customHeight="1" outlineLevel="4" x14ac:dyDescent="0.25">
      <c r="A34" s="203" t="s">
        <v>1257</v>
      </c>
      <c r="B34" s="203"/>
      <c r="C34" s="203"/>
      <c r="D34" s="203"/>
      <c r="E34" s="201">
        <v>0</v>
      </c>
      <c r="F34" s="201"/>
      <c r="G34" s="201"/>
      <c r="H34" s="201">
        <v>0</v>
      </c>
      <c r="I34" s="201"/>
      <c r="J34" s="209">
        <v>9240</v>
      </c>
      <c r="K34" s="209"/>
      <c r="L34" s="209"/>
      <c r="M34" s="201">
        <v>0</v>
      </c>
      <c r="N34" s="201"/>
      <c r="O34" s="201"/>
      <c r="P34" s="209">
        <v>9240</v>
      </c>
      <c r="Q34" s="209"/>
      <c r="R34" s="209"/>
      <c r="S34" s="201">
        <v>0</v>
      </c>
      <c r="T34" s="201"/>
    </row>
    <row r="35" spans="1:20" ht="21.75" hidden="1" customHeight="1" outlineLevel="4" x14ac:dyDescent="0.25">
      <c r="A35" s="203" t="s">
        <v>1258</v>
      </c>
      <c r="B35" s="203"/>
      <c r="C35" s="203"/>
      <c r="D35" s="203"/>
      <c r="E35" s="208">
        <v>3395947.96</v>
      </c>
      <c r="F35" s="208"/>
      <c r="G35" s="208"/>
      <c r="H35" s="201">
        <v>0</v>
      </c>
      <c r="I35" s="201"/>
      <c r="J35" s="208">
        <v>121417.97</v>
      </c>
      <c r="K35" s="208"/>
      <c r="L35" s="208"/>
      <c r="M35" s="208">
        <v>3517365.93</v>
      </c>
      <c r="N35" s="208"/>
      <c r="O35" s="208"/>
      <c r="P35" s="201">
        <v>0</v>
      </c>
      <c r="Q35" s="201"/>
      <c r="R35" s="201"/>
      <c r="S35" s="201">
        <v>0</v>
      </c>
      <c r="T35" s="201"/>
    </row>
    <row r="36" spans="1:20" ht="21.75" hidden="1" customHeight="1" outlineLevel="4" x14ac:dyDescent="0.25">
      <c r="A36" s="203" t="s">
        <v>1259</v>
      </c>
      <c r="B36" s="203"/>
      <c r="C36" s="203"/>
      <c r="D36" s="203"/>
      <c r="E36" s="204">
        <v>7761.6</v>
      </c>
      <c r="F36" s="204"/>
      <c r="G36" s="204"/>
      <c r="H36" s="201">
        <v>0</v>
      </c>
      <c r="I36" s="201"/>
      <c r="J36" s="201">
        <v>0</v>
      </c>
      <c r="K36" s="201"/>
      <c r="L36" s="201"/>
      <c r="M36" s="204">
        <v>7761.6</v>
      </c>
      <c r="N36" s="204"/>
      <c r="O36" s="204"/>
      <c r="P36" s="201">
        <v>0</v>
      </c>
      <c r="Q36" s="201"/>
      <c r="R36" s="201"/>
      <c r="S36" s="201">
        <v>0</v>
      </c>
      <c r="T36" s="201"/>
    </row>
    <row r="37" spans="1:20" ht="11.25" hidden="1" customHeight="1" outlineLevel="4" x14ac:dyDescent="0.25">
      <c r="A37" s="203" t="s">
        <v>1242</v>
      </c>
      <c r="B37" s="203"/>
      <c r="C37" s="203"/>
      <c r="D37" s="203"/>
      <c r="E37" s="201">
        <v>0</v>
      </c>
      <c r="F37" s="201"/>
      <c r="G37" s="201"/>
      <c r="H37" s="201">
        <v>0</v>
      </c>
      <c r="I37" s="201"/>
      <c r="J37" s="208">
        <v>3412949.56</v>
      </c>
      <c r="K37" s="208"/>
      <c r="L37" s="208"/>
      <c r="M37" s="208">
        <v>3412949.56</v>
      </c>
      <c r="N37" s="208"/>
      <c r="O37" s="208"/>
      <c r="P37" s="201">
        <v>0</v>
      </c>
      <c r="Q37" s="201"/>
      <c r="R37" s="201"/>
      <c r="S37" s="201">
        <v>0</v>
      </c>
      <c r="T37" s="201"/>
    </row>
    <row r="38" spans="1:20" ht="11.25" hidden="1" customHeight="1" outlineLevel="3" collapsed="1" x14ac:dyDescent="0.25">
      <c r="A38" s="206" t="s">
        <v>1260</v>
      </c>
      <c r="B38" s="206"/>
      <c r="C38" s="206"/>
      <c r="D38" s="206"/>
      <c r="E38" s="201">
        <v>0</v>
      </c>
      <c r="F38" s="201"/>
      <c r="G38" s="201"/>
      <c r="H38" s="201">
        <v>0</v>
      </c>
      <c r="I38" s="201"/>
      <c r="J38" s="208">
        <v>982142.85</v>
      </c>
      <c r="K38" s="208"/>
      <c r="L38" s="208"/>
      <c r="M38" s="208">
        <v>982142.85</v>
      </c>
      <c r="N38" s="208"/>
      <c r="O38" s="208"/>
      <c r="P38" s="201">
        <v>0</v>
      </c>
      <c r="Q38" s="201"/>
      <c r="R38" s="201"/>
      <c r="S38" s="201">
        <v>0</v>
      </c>
      <c r="T38" s="201"/>
    </row>
    <row r="39" spans="1:20" ht="11.25" hidden="1" customHeight="1" outlineLevel="4" x14ac:dyDescent="0.25">
      <c r="A39" s="203" t="s">
        <v>1261</v>
      </c>
      <c r="B39" s="203"/>
      <c r="C39" s="203"/>
      <c r="D39" s="203"/>
      <c r="E39" s="201">
        <v>0</v>
      </c>
      <c r="F39" s="201"/>
      <c r="G39" s="201"/>
      <c r="H39" s="201">
        <v>0</v>
      </c>
      <c r="I39" s="201"/>
      <c r="J39" s="208">
        <v>982142.85</v>
      </c>
      <c r="K39" s="208"/>
      <c r="L39" s="208"/>
      <c r="M39" s="208">
        <v>982142.85</v>
      </c>
      <c r="N39" s="208"/>
      <c r="O39" s="208"/>
      <c r="P39" s="201">
        <v>0</v>
      </c>
      <c r="Q39" s="201"/>
      <c r="R39" s="201"/>
      <c r="S39" s="201">
        <v>0</v>
      </c>
      <c r="T39" s="201"/>
    </row>
    <row r="40" spans="1:20" ht="11.25" hidden="1" customHeight="1" outlineLevel="3" collapsed="1" x14ac:dyDescent="0.25">
      <c r="A40" s="206" t="s">
        <v>1262</v>
      </c>
      <c r="B40" s="206"/>
      <c r="C40" s="206"/>
      <c r="D40" s="206"/>
      <c r="E40" s="201">
        <v>0</v>
      </c>
      <c r="F40" s="201"/>
      <c r="G40" s="201"/>
      <c r="H40" s="201">
        <v>0</v>
      </c>
      <c r="I40" s="201"/>
      <c r="J40" s="209">
        <v>12500</v>
      </c>
      <c r="K40" s="209"/>
      <c r="L40" s="209"/>
      <c r="M40" s="209">
        <v>12500</v>
      </c>
      <c r="N40" s="209"/>
      <c r="O40" s="209"/>
      <c r="P40" s="201">
        <v>0</v>
      </c>
      <c r="Q40" s="201"/>
      <c r="R40" s="201"/>
      <c r="S40" s="201">
        <v>0</v>
      </c>
      <c r="T40" s="201"/>
    </row>
    <row r="41" spans="1:20" ht="11.25" hidden="1" customHeight="1" outlineLevel="4" x14ac:dyDescent="0.25">
      <c r="A41" s="203" t="s">
        <v>1263</v>
      </c>
      <c r="B41" s="203"/>
      <c r="C41" s="203"/>
      <c r="D41" s="203"/>
      <c r="E41" s="201">
        <v>0</v>
      </c>
      <c r="F41" s="201"/>
      <c r="G41" s="201"/>
      <c r="H41" s="201">
        <v>0</v>
      </c>
      <c r="I41" s="201"/>
      <c r="J41" s="209">
        <v>12500</v>
      </c>
      <c r="K41" s="209"/>
      <c r="L41" s="209"/>
      <c r="M41" s="209">
        <v>12500</v>
      </c>
      <c r="N41" s="209"/>
      <c r="O41" s="209"/>
      <c r="P41" s="201">
        <v>0</v>
      </c>
      <c r="Q41" s="201"/>
      <c r="R41" s="201"/>
      <c r="S41" s="201">
        <v>0</v>
      </c>
      <c r="T41" s="201"/>
    </row>
    <row r="42" spans="1:20" ht="11.25" hidden="1" customHeight="1" outlineLevel="3" collapsed="1" x14ac:dyDescent="0.25">
      <c r="A42" s="206" t="s">
        <v>1264</v>
      </c>
      <c r="B42" s="206"/>
      <c r="C42" s="206"/>
      <c r="D42" s="206"/>
      <c r="E42" s="201">
        <v>0</v>
      </c>
      <c r="F42" s="201"/>
      <c r="G42" s="201"/>
      <c r="H42" s="201">
        <v>0</v>
      </c>
      <c r="I42" s="201"/>
      <c r="J42" s="209">
        <v>224000</v>
      </c>
      <c r="K42" s="209"/>
      <c r="L42" s="209"/>
      <c r="M42" s="201">
        <v>0</v>
      </c>
      <c r="N42" s="201"/>
      <c r="O42" s="201"/>
      <c r="P42" s="209">
        <v>224000</v>
      </c>
      <c r="Q42" s="209"/>
      <c r="R42" s="209"/>
      <c r="S42" s="201">
        <v>0</v>
      </c>
      <c r="T42" s="201"/>
    </row>
    <row r="43" spans="1:20" ht="32.25" hidden="1" customHeight="1" outlineLevel="4" x14ac:dyDescent="0.25">
      <c r="A43" s="203" t="s">
        <v>1265</v>
      </c>
      <c r="B43" s="203"/>
      <c r="C43" s="203"/>
      <c r="D43" s="203"/>
      <c r="E43" s="201">
        <v>0</v>
      </c>
      <c r="F43" s="201"/>
      <c r="G43" s="201"/>
      <c r="H43" s="201">
        <v>0</v>
      </c>
      <c r="I43" s="201"/>
      <c r="J43" s="209">
        <v>224000</v>
      </c>
      <c r="K43" s="209"/>
      <c r="L43" s="209"/>
      <c r="M43" s="201">
        <v>0</v>
      </c>
      <c r="N43" s="201"/>
      <c r="O43" s="201"/>
      <c r="P43" s="209">
        <v>224000</v>
      </c>
      <c r="Q43" s="209"/>
      <c r="R43" s="209"/>
      <c r="S43" s="201">
        <v>0</v>
      </c>
      <c r="T43" s="201"/>
    </row>
    <row r="44" spans="1:20" ht="11.25" hidden="1" customHeight="1" outlineLevel="3" collapsed="1" x14ac:dyDescent="0.25">
      <c r="A44" s="206" t="s">
        <v>1266</v>
      </c>
      <c r="B44" s="206"/>
      <c r="C44" s="206"/>
      <c r="D44" s="206"/>
      <c r="E44" s="209">
        <v>16800</v>
      </c>
      <c r="F44" s="209"/>
      <c r="G44" s="209"/>
      <c r="H44" s="201">
        <v>0</v>
      </c>
      <c r="I44" s="201"/>
      <c r="J44" s="201">
        <v>0</v>
      </c>
      <c r="K44" s="201"/>
      <c r="L44" s="201"/>
      <c r="M44" s="209">
        <v>16800</v>
      </c>
      <c r="N44" s="209"/>
      <c r="O44" s="209"/>
      <c r="P44" s="201">
        <v>0</v>
      </c>
      <c r="Q44" s="201"/>
      <c r="R44" s="201"/>
      <c r="S44" s="201">
        <v>0</v>
      </c>
      <c r="T44" s="201"/>
    </row>
    <row r="45" spans="1:20" ht="11.25" hidden="1" customHeight="1" outlineLevel="4" x14ac:dyDescent="0.25">
      <c r="A45" s="203" t="s">
        <v>1267</v>
      </c>
      <c r="B45" s="203"/>
      <c r="C45" s="203"/>
      <c r="D45" s="203"/>
      <c r="E45" s="209">
        <v>16800</v>
      </c>
      <c r="F45" s="209"/>
      <c r="G45" s="209"/>
      <c r="H45" s="201">
        <v>0</v>
      </c>
      <c r="I45" s="201"/>
      <c r="J45" s="201">
        <v>0</v>
      </c>
      <c r="K45" s="201"/>
      <c r="L45" s="201"/>
      <c r="M45" s="209">
        <v>16800</v>
      </c>
      <c r="N45" s="209"/>
      <c r="O45" s="209"/>
      <c r="P45" s="201">
        <v>0</v>
      </c>
      <c r="Q45" s="201"/>
      <c r="R45" s="201"/>
      <c r="S45" s="201">
        <v>0</v>
      </c>
      <c r="T45" s="201"/>
    </row>
    <row r="46" spans="1:20" ht="21.75" hidden="1" customHeight="1" outlineLevel="3" collapsed="1" x14ac:dyDescent="0.25">
      <c r="A46" s="206" t="s">
        <v>1268</v>
      </c>
      <c r="B46" s="206"/>
      <c r="C46" s="206"/>
      <c r="D46" s="206"/>
      <c r="E46" s="201">
        <v>0</v>
      </c>
      <c r="F46" s="201"/>
      <c r="G46" s="201"/>
      <c r="H46" s="201">
        <v>0</v>
      </c>
      <c r="I46" s="201"/>
      <c r="J46" s="204">
        <v>231819.6</v>
      </c>
      <c r="K46" s="204"/>
      <c r="L46" s="204"/>
      <c r="M46" s="204">
        <v>231819.6</v>
      </c>
      <c r="N46" s="204"/>
      <c r="O46" s="204"/>
      <c r="P46" s="201">
        <v>0</v>
      </c>
      <c r="Q46" s="201"/>
      <c r="R46" s="201"/>
      <c r="S46" s="201">
        <v>0</v>
      </c>
      <c r="T46" s="201"/>
    </row>
    <row r="47" spans="1:20" ht="21.75" hidden="1" customHeight="1" outlineLevel="4" x14ac:dyDescent="0.25">
      <c r="A47" s="203" t="s">
        <v>1269</v>
      </c>
      <c r="B47" s="203"/>
      <c r="C47" s="203"/>
      <c r="D47" s="203"/>
      <c r="E47" s="201">
        <v>0</v>
      </c>
      <c r="F47" s="201"/>
      <c r="G47" s="201"/>
      <c r="H47" s="201">
        <v>0</v>
      </c>
      <c r="I47" s="201"/>
      <c r="J47" s="204">
        <v>231819.6</v>
      </c>
      <c r="K47" s="204"/>
      <c r="L47" s="204"/>
      <c r="M47" s="204">
        <v>231819.6</v>
      </c>
      <c r="N47" s="204"/>
      <c r="O47" s="204"/>
      <c r="P47" s="201">
        <v>0</v>
      </c>
      <c r="Q47" s="201"/>
      <c r="R47" s="201"/>
      <c r="S47" s="201">
        <v>0</v>
      </c>
      <c r="T47" s="201"/>
    </row>
    <row r="48" spans="1:20" ht="11.25" hidden="1" customHeight="1" outlineLevel="3" collapsed="1" x14ac:dyDescent="0.25">
      <c r="A48" s="206" t="s">
        <v>1270</v>
      </c>
      <c r="B48" s="206"/>
      <c r="C48" s="206"/>
      <c r="D48" s="206"/>
      <c r="E48" s="209">
        <v>30000000</v>
      </c>
      <c r="F48" s="209"/>
      <c r="G48" s="209"/>
      <c r="H48" s="201">
        <v>0</v>
      </c>
      <c r="I48" s="201"/>
      <c r="J48" s="201">
        <v>0</v>
      </c>
      <c r="K48" s="201"/>
      <c r="L48" s="201"/>
      <c r="M48" s="201">
        <v>0</v>
      </c>
      <c r="N48" s="201"/>
      <c r="O48" s="201"/>
      <c r="P48" s="209">
        <v>30000000</v>
      </c>
      <c r="Q48" s="209"/>
      <c r="R48" s="209"/>
      <c r="S48" s="201">
        <v>0</v>
      </c>
      <c r="T48" s="201"/>
    </row>
    <row r="49" spans="1:20" ht="11.25" hidden="1" customHeight="1" outlineLevel="4" x14ac:dyDescent="0.25">
      <c r="A49" s="203" t="s">
        <v>1271</v>
      </c>
      <c r="B49" s="203"/>
      <c r="C49" s="203"/>
      <c r="D49" s="203"/>
      <c r="E49" s="209">
        <v>30000000</v>
      </c>
      <c r="F49" s="209"/>
      <c r="G49" s="209"/>
      <c r="H49" s="201">
        <v>0</v>
      </c>
      <c r="I49" s="201"/>
      <c r="J49" s="201">
        <v>0</v>
      </c>
      <c r="K49" s="201"/>
      <c r="L49" s="201"/>
      <c r="M49" s="201">
        <v>0</v>
      </c>
      <c r="N49" s="201"/>
      <c r="O49" s="201"/>
      <c r="P49" s="209">
        <v>30000000</v>
      </c>
      <c r="Q49" s="209"/>
      <c r="R49" s="209"/>
      <c r="S49" s="201">
        <v>0</v>
      </c>
      <c r="T49" s="201"/>
    </row>
    <row r="50" spans="1:20" ht="11.25" hidden="1" customHeight="1" outlineLevel="3" collapsed="1" x14ac:dyDescent="0.25">
      <c r="A50" s="206" t="s">
        <v>1272</v>
      </c>
      <c r="B50" s="206"/>
      <c r="C50" s="206"/>
      <c r="D50" s="206"/>
      <c r="E50" s="208">
        <v>1877786.85</v>
      </c>
      <c r="F50" s="208"/>
      <c r="G50" s="208"/>
      <c r="H50" s="201">
        <v>0</v>
      </c>
      <c r="I50" s="201"/>
      <c r="J50" s="201">
        <v>0</v>
      </c>
      <c r="K50" s="201"/>
      <c r="L50" s="201"/>
      <c r="M50" s="201">
        <v>0</v>
      </c>
      <c r="N50" s="201"/>
      <c r="O50" s="201"/>
      <c r="P50" s="208">
        <v>1877786.85</v>
      </c>
      <c r="Q50" s="208"/>
      <c r="R50" s="208"/>
      <c r="S50" s="201">
        <v>0</v>
      </c>
      <c r="T50" s="201"/>
    </row>
    <row r="51" spans="1:20" ht="32.25" hidden="1" customHeight="1" outlineLevel="4" x14ac:dyDescent="0.25">
      <c r="A51" s="203" t="s">
        <v>1273</v>
      </c>
      <c r="B51" s="203"/>
      <c r="C51" s="203"/>
      <c r="D51" s="203"/>
      <c r="E51" s="208">
        <v>92380.01</v>
      </c>
      <c r="F51" s="208"/>
      <c r="G51" s="208"/>
      <c r="H51" s="201">
        <v>0</v>
      </c>
      <c r="I51" s="201"/>
      <c r="J51" s="201">
        <v>0</v>
      </c>
      <c r="K51" s="201"/>
      <c r="L51" s="201"/>
      <c r="M51" s="201">
        <v>0</v>
      </c>
      <c r="N51" s="201"/>
      <c r="O51" s="201"/>
      <c r="P51" s="208">
        <v>92380.01</v>
      </c>
      <c r="Q51" s="208"/>
      <c r="R51" s="208"/>
      <c r="S51" s="201">
        <v>0</v>
      </c>
      <c r="T51" s="201"/>
    </row>
    <row r="52" spans="1:20" ht="32.25" hidden="1" customHeight="1" outlineLevel="4" x14ac:dyDescent="0.25">
      <c r="A52" s="203" t="s">
        <v>1274</v>
      </c>
      <c r="B52" s="203"/>
      <c r="C52" s="203"/>
      <c r="D52" s="203"/>
      <c r="E52" s="208">
        <v>1785406.84</v>
      </c>
      <c r="F52" s="208"/>
      <c r="G52" s="208"/>
      <c r="H52" s="201">
        <v>0</v>
      </c>
      <c r="I52" s="201"/>
      <c r="J52" s="201">
        <v>0</v>
      </c>
      <c r="K52" s="201"/>
      <c r="L52" s="201"/>
      <c r="M52" s="201">
        <v>0</v>
      </c>
      <c r="N52" s="201"/>
      <c r="O52" s="201"/>
      <c r="P52" s="208">
        <v>1785406.84</v>
      </c>
      <c r="Q52" s="208"/>
      <c r="R52" s="208"/>
      <c r="S52" s="201">
        <v>0</v>
      </c>
      <c r="T52" s="201"/>
    </row>
    <row r="53" spans="1:20" ht="11.25" hidden="1" customHeight="1" outlineLevel="3" collapsed="1" x14ac:dyDescent="0.25">
      <c r="A53" s="206" t="s">
        <v>1275</v>
      </c>
      <c r="B53" s="206"/>
      <c r="C53" s="206"/>
      <c r="D53" s="206"/>
      <c r="E53" s="201">
        <v>0</v>
      </c>
      <c r="F53" s="201"/>
      <c r="G53" s="201"/>
      <c r="H53" s="201">
        <v>0</v>
      </c>
      <c r="I53" s="201"/>
      <c r="J53" s="208">
        <v>361112.25</v>
      </c>
      <c r="K53" s="208"/>
      <c r="L53" s="208"/>
      <c r="M53" s="201">
        <v>0</v>
      </c>
      <c r="N53" s="201"/>
      <c r="O53" s="201"/>
      <c r="P53" s="208">
        <v>361112.25</v>
      </c>
      <c r="Q53" s="208"/>
      <c r="R53" s="208"/>
      <c r="S53" s="201">
        <v>0</v>
      </c>
      <c r="T53" s="201"/>
    </row>
    <row r="54" spans="1:20" ht="21.75" hidden="1" customHeight="1" outlineLevel="4" x14ac:dyDescent="0.25">
      <c r="A54" s="203" t="s">
        <v>1276</v>
      </c>
      <c r="B54" s="203"/>
      <c r="C54" s="203"/>
      <c r="D54" s="203"/>
      <c r="E54" s="201">
        <v>0</v>
      </c>
      <c r="F54" s="201"/>
      <c r="G54" s="201"/>
      <c r="H54" s="201">
        <v>0</v>
      </c>
      <c r="I54" s="201"/>
      <c r="J54" s="208">
        <v>361112.25</v>
      </c>
      <c r="K54" s="208"/>
      <c r="L54" s="208"/>
      <c r="M54" s="201">
        <v>0</v>
      </c>
      <c r="N54" s="201"/>
      <c r="O54" s="201"/>
      <c r="P54" s="208">
        <v>361112.25</v>
      </c>
      <c r="Q54" s="208"/>
      <c r="R54" s="208"/>
      <c r="S54" s="201">
        <v>0</v>
      </c>
      <c r="T54" s="201"/>
    </row>
    <row r="55" spans="1:20" s="103" customFormat="1" ht="33" customHeight="1" outlineLevel="3" collapsed="1" x14ac:dyDescent="0.25">
      <c r="A55" s="212" t="s">
        <v>1277</v>
      </c>
      <c r="B55" s="212"/>
      <c r="C55" s="212"/>
      <c r="D55" s="212"/>
      <c r="E55" s="213">
        <v>584908.64</v>
      </c>
      <c r="F55" s="213"/>
      <c r="G55" s="213"/>
      <c r="H55" s="214">
        <v>0</v>
      </c>
      <c r="I55" s="214"/>
      <c r="J55" s="217">
        <v>744451.5</v>
      </c>
      <c r="K55" s="217"/>
      <c r="L55" s="217"/>
      <c r="M55" s="215">
        <v>300000</v>
      </c>
      <c r="N55" s="215"/>
      <c r="O55" s="215"/>
      <c r="P55" s="213">
        <v>1029360.14</v>
      </c>
      <c r="Q55" s="213"/>
      <c r="R55" s="213"/>
      <c r="S55" s="214">
        <v>0</v>
      </c>
      <c r="T55" s="214"/>
    </row>
    <row r="56" spans="1:20" ht="32.25" hidden="1" customHeight="1" outlineLevel="4" x14ac:dyDescent="0.25">
      <c r="A56" s="203" t="s">
        <v>1278</v>
      </c>
      <c r="B56" s="203"/>
      <c r="C56" s="203"/>
      <c r="D56" s="203"/>
      <c r="E56" s="208">
        <v>584908.64</v>
      </c>
      <c r="F56" s="208"/>
      <c r="G56" s="208"/>
      <c r="H56" s="201">
        <v>0</v>
      </c>
      <c r="I56" s="201"/>
      <c r="J56" s="204">
        <v>744451.5</v>
      </c>
      <c r="K56" s="204"/>
      <c r="L56" s="204"/>
      <c r="M56" s="209">
        <v>300000</v>
      </c>
      <c r="N56" s="209"/>
      <c r="O56" s="209"/>
      <c r="P56" s="208">
        <v>1029360.14</v>
      </c>
      <c r="Q56" s="208"/>
      <c r="R56" s="208"/>
      <c r="S56" s="201">
        <v>0</v>
      </c>
      <c r="T56" s="201"/>
    </row>
    <row r="57" spans="1:20" ht="49.9" hidden="1" customHeight="1" outlineLevel="3" collapsed="1" x14ac:dyDescent="0.25">
      <c r="A57" s="206" t="s">
        <v>1279</v>
      </c>
      <c r="B57" s="206"/>
      <c r="C57" s="206"/>
      <c r="D57" s="206"/>
      <c r="E57" s="201">
        <v>0</v>
      </c>
      <c r="F57" s="201"/>
      <c r="G57" s="201"/>
      <c r="H57" s="201">
        <v>0</v>
      </c>
      <c r="I57" s="201"/>
      <c r="J57" s="209">
        <v>279901</v>
      </c>
      <c r="K57" s="209"/>
      <c r="L57" s="209"/>
      <c r="M57" s="209">
        <v>279901</v>
      </c>
      <c r="N57" s="209"/>
      <c r="O57" s="209"/>
      <c r="P57" s="201">
        <v>0</v>
      </c>
      <c r="Q57" s="201"/>
      <c r="R57" s="201"/>
      <c r="S57" s="201">
        <v>0</v>
      </c>
      <c r="T57" s="201"/>
    </row>
    <row r="58" spans="1:20" ht="11.25" hidden="1" customHeight="1" outlineLevel="4" x14ac:dyDescent="0.25">
      <c r="A58" s="203" t="s">
        <v>1242</v>
      </c>
      <c r="B58" s="203"/>
      <c r="C58" s="203"/>
      <c r="D58" s="203"/>
      <c r="E58" s="201">
        <v>0</v>
      </c>
      <c r="F58" s="201"/>
      <c r="G58" s="201"/>
      <c r="H58" s="201">
        <v>0</v>
      </c>
      <c r="I58" s="201"/>
      <c r="J58" s="209">
        <v>279901</v>
      </c>
      <c r="K58" s="209"/>
      <c r="L58" s="209"/>
      <c r="M58" s="209">
        <v>279901</v>
      </c>
      <c r="N58" s="209"/>
      <c r="O58" s="209"/>
      <c r="P58" s="201">
        <v>0</v>
      </c>
      <c r="Q58" s="201"/>
      <c r="R58" s="201"/>
      <c r="S58" s="201">
        <v>0</v>
      </c>
      <c r="T58" s="201"/>
    </row>
    <row r="59" spans="1:20" ht="32.450000000000003" hidden="1" customHeight="1" outlineLevel="3" collapsed="1" x14ac:dyDescent="0.25">
      <c r="A59" s="206" t="s">
        <v>1280</v>
      </c>
      <c r="B59" s="206"/>
      <c r="C59" s="206"/>
      <c r="D59" s="206"/>
      <c r="E59" s="208">
        <v>6426601.9400000004</v>
      </c>
      <c r="F59" s="208"/>
      <c r="G59" s="208"/>
      <c r="H59" s="201">
        <v>0</v>
      </c>
      <c r="I59" s="201"/>
      <c r="J59" s="208">
        <v>3502419.17</v>
      </c>
      <c r="K59" s="208"/>
      <c r="L59" s="208"/>
      <c r="M59" s="208">
        <v>9347784.6400000006</v>
      </c>
      <c r="N59" s="208"/>
      <c r="O59" s="208"/>
      <c r="P59" s="208">
        <v>581236.47</v>
      </c>
      <c r="Q59" s="208"/>
      <c r="R59" s="208"/>
      <c r="S59" s="201">
        <v>0</v>
      </c>
      <c r="T59" s="201"/>
    </row>
    <row r="60" spans="1:20" ht="32.25" hidden="1" customHeight="1" outlineLevel="4" x14ac:dyDescent="0.25">
      <c r="A60" s="203" t="s">
        <v>1281</v>
      </c>
      <c r="B60" s="203"/>
      <c r="C60" s="203"/>
      <c r="D60" s="203"/>
      <c r="E60" s="201">
        <v>0</v>
      </c>
      <c r="F60" s="201"/>
      <c r="G60" s="201"/>
      <c r="H60" s="201">
        <v>0</v>
      </c>
      <c r="I60" s="201"/>
      <c r="J60" s="208">
        <v>581236.47</v>
      </c>
      <c r="K60" s="208"/>
      <c r="L60" s="208"/>
      <c r="M60" s="201">
        <v>0</v>
      </c>
      <c r="N60" s="201"/>
      <c r="O60" s="201"/>
      <c r="P60" s="208">
        <v>581236.47</v>
      </c>
      <c r="Q60" s="208"/>
      <c r="R60" s="208"/>
      <c r="S60" s="201">
        <v>0</v>
      </c>
      <c r="T60" s="201"/>
    </row>
    <row r="61" spans="1:20" ht="11.25" hidden="1" customHeight="1" outlineLevel="4" x14ac:dyDescent="0.25">
      <c r="A61" s="203" t="s">
        <v>1242</v>
      </c>
      <c r="B61" s="203"/>
      <c r="C61" s="203"/>
      <c r="D61" s="203"/>
      <c r="E61" s="208">
        <v>1168473.08</v>
      </c>
      <c r="F61" s="208"/>
      <c r="G61" s="208"/>
      <c r="H61" s="201">
        <v>0</v>
      </c>
      <c r="I61" s="201"/>
      <c r="J61" s="201">
        <v>0</v>
      </c>
      <c r="K61" s="201"/>
      <c r="L61" s="201"/>
      <c r="M61" s="208">
        <v>1168473.08</v>
      </c>
      <c r="N61" s="208"/>
      <c r="O61" s="208"/>
      <c r="P61" s="201">
        <v>0</v>
      </c>
      <c r="Q61" s="201"/>
      <c r="R61" s="201"/>
      <c r="S61" s="201">
        <v>0</v>
      </c>
      <c r="T61" s="201"/>
    </row>
    <row r="62" spans="1:20" ht="42.75" hidden="1" customHeight="1" outlineLevel="4" x14ac:dyDescent="0.25">
      <c r="A62" s="203" t="s">
        <v>1282</v>
      </c>
      <c r="B62" s="203"/>
      <c r="C62" s="203"/>
      <c r="D62" s="203"/>
      <c r="E62" s="208">
        <v>3505419.24</v>
      </c>
      <c r="F62" s="208"/>
      <c r="G62" s="208"/>
      <c r="H62" s="201">
        <v>0</v>
      </c>
      <c r="I62" s="201"/>
      <c r="J62" s="204">
        <v>2921182.7</v>
      </c>
      <c r="K62" s="204"/>
      <c r="L62" s="204"/>
      <c r="M62" s="208">
        <v>6426601.9400000004</v>
      </c>
      <c r="N62" s="208"/>
      <c r="O62" s="208"/>
      <c r="P62" s="201">
        <v>0</v>
      </c>
      <c r="Q62" s="201"/>
      <c r="R62" s="201"/>
      <c r="S62" s="201">
        <v>0</v>
      </c>
      <c r="T62" s="201"/>
    </row>
    <row r="63" spans="1:20" ht="32.25" hidden="1" customHeight="1" outlineLevel="4" x14ac:dyDescent="0.25">
      <c r="A63" s="203" t="s">
        <v>1283</v>
      </c>
      <c r="B63" s="203"/>
      <c r="C63" s="203"/>
      <c r="D63" s="203"/>
      <c r="E63" s="208">
        <v>1752709.62</v>
      </c>
      <c r="F63" s="208"/>
      <c r="G63" s="208"/>
      <c r="H63" s="201">
        <v>0</v>
      </c>
      <c r="I63" s="201"/>
      <c r="J63" s="201">
        <v>0</v>
      </c>
      <c r="K63" s="201"/>
      <c r="L63" s="201"/>
      <c r="M63" s="208">
        <v>1752709.62</v>
      </c>
      <c r="N63" s="208"/>
      <c r="O63" s="208"/>
      <c r="P63" s="201">
        <v>0</v>
      </c>
      <c r="Q63" s="201"/>
      <c r="R63" s="201"/>
      <c r="S63" s="201">
        <v>0</v>
      </c>
      <c r="T63" s="201"/>
    </row>
    <row r="64" spans="1:20" ht="21.75" hidden="1" customHeight="1" outlineLevel="3" collapsed="1" x14ac:dyDescent="0.25">
      <c r="A64" s="206" t="s">
        <v>1284</v>
      </c>
      <c r="B64" s="206"/>
      <c r="C64" s="206"/>
      <c r="D64" s="206"/>
      <c r="E64" s="204">
        <v>32860.800000000003</v>
      </c>
      <c r="F64" s="204"/>
      <c r="G64" s="204"/>
      <c r="H64" s="201">
        <v>0</v>
      </c>
      <c r="I64" s="201"/>
      <c r="J64" s="208">
        <v>56963.66</v>
      </c>
      <c r="K64" s="208"/>
      <c r="L64" s="208"/>
      <c r="M64" s="201">
        <v>0</v>
      </c>
      <c r="N64" s="201"/>
      <c r="O64" s="201"/>
      <c r="P64" s="208">
        <v>89824.46</v>
      </c>
      <c r="Q64" s="208"/>
      <c r="R64" s="208"/>
      <c r="S64" s="201">
        <v>0</v>
      </c>
      <c r="T64" s="201"/>
    </row>
    <row r="65" spans="1:20" ht="11.25" hidden="1" customHeight="1" outlineLevel="4" x14ac:dyDescent="0.25">
      <c r="A65" s="203" t="s">
        <v>1285</v>
      </c>
      <c r="B65" s="203"/>
      <c r="C65" s="203"/>
      <c r="D65" s="203"/>
      <c r="E65" s="204">
        <v>32860.800000000003</v>
      </c>
      <c r="F65" s="204"/>
      <c r="G65" s="204"/>
      <c r="H65" s="201">
        <v>0</v>
      </c>
      <c r="I65" s="201"/>
      <c r="J65" s="201">
        <v>0</v>
      </c>
      <c r="K65" s="201"/>
      <c r="L65" s="201"/>
      <c r="M65" s="201">
        <v>0</v>
      </c>
      <c r="N65" s="201"/>
      <c r="O65" s="201"/>
      <c r="P65" s="204">
        <v>32860.800000000003</v>
      </c>
      <c r="Q65" s="204"/>
      <c r="R65" s="204"/>
      <c r="S65" s="201">
        <v>0</v>
      </c>
      <c r="T65" s="201"/>
    </row>
    <row r="66" spans="1:20" ht="11.25" hidden="1" customHeight="1" outlineLevel="4" x14ac:dyDescent="0.25">
      <c r="A66" s="203" t="s">
        <v>1286</v>
      </c>
      <c r="B66" s="203"/>
      <c r="C66" s="203"/>
      <c r="D66" s="203"/>
      <c r="E66" s="201">
        <v>0</v>
      </c>
      <c r="F66" s="201"/>
      <c r="G66" s="201"/>
      <c r="H66" s="201">
        <v>0</v>
      </c>
      <c r="I66" s="201"/>
      <c r="J66" s="204">
        <v>27820.799999999999</v>
      </c>
      <c r="K66" s="204"/>
      <c r="L66" s="204"/>
      <c r="M66" s="201">
        <v>0</v>
      </c>
      <c r="N66" s="201"/>
      <c r="O66" s="201"/>
      <c r="P66" s="204">
        <v>27820.799999999999</v>
      </c>
      <c r="Q66" s="204"/>
      <c r="R66" s="204"/>
      <c r="S66" s="201">
        <v>0</v>
      </c>
      <c r="T66" s="201"/>
    </row>
    <row r="67" spans="1:20" ht="11.25" hidden="1" customHeight="1" outlineLevel="4" x14ac:dyDescent="0.25">
      <c r="A67" s="203" t="s">
        <v>1287</v>
      </c>
      <c r="B67" s="203"/>
      <c r="C67" s="203"/>
      <c r="D67" s="203"/>
      <c r="E67" s="201">
        <v>0</v>
      </c>
      <c r="F67" s="201"/>
      <c r="G67" s="201"/>
      <c r="H67" s="201">
        <v>0</v>
      </c>
      <c r="I67" s="201"/>
      <c r="J67" s="208">
        <v>29142.86</v>
      </c>
      <c r="K67" s="208"/>
      <c r="L67" s="208"/>
      <c r="M67" s="201">
        <v>0</v>
      </c>
      <c r="N67" s="201"/>
      <c r="O67" s="201"/>
      <c r="P67" s="208">
        <v>29142.86</v>
      </c>
      <c r="Q67" s="208"/>
      <c r="R67" s="208"/>
      <c r="S67" s="201">
        <v>0</v>
      </c>
      <c r="T67" s="201"/>
    </row>
    <row r="68" spans="1:20" ht="32.25" hidden="1" customHeight="1" outlineLevel="3" collapsed="1" x14ac:dyDescent="0.25">
      <c r="A68" s="206" t="s">
        <v>1288</v>
      </c>
      <c r="B68" s="206"/>
      <c r="C68" s="206"/>
      <c r="D68" s="206"/>
      <c r="E68" s="201">
        <v>0</v>
      </c>
      <c r="F68" s="201"/>
      <c r="G68" s="201"/>
      <c r="H68" s="201">
        <v>0</v>
      </c>
      <c r="I68" s="201"/>
      <c r="J68" s="208">
        <v>47819.519999999997</v>
      </c>
      <c r="K68" s="208"/>
      <c r="L68" s="208"/>
      <c r="M68" s="201">
        <v>0</v>
      </c>
      <c r="N68" s="201"/>
      <c r="O68" s="201"/>
      <c r="P68" s="208">
        <v>47819.519999999997</v>
      </c>
      <c r="Q68" s="208"/>
      <c r="R68" s="208"/>
      <c r="S68" s="201">
        <v>0</v>
      </c>
      <c r="T68" s="201"/>
    </row>
    <row r="69" spans="1:20" ht="11.25" hidden="1" customHeight="1" outlineLevel="4" x14ac:dyDescent="0.25">
      <c r="A69" s="203" t="s">
        <v>1289</v>
      </c>
      <c r="B69" s="203"/>
      <c r="C69" s="203"/>
      <c r="D69" s="203"/>
      <c r="E69" s="201">
        <v>0</v>
      </c>
      <c r="F69" s="201"/>
      <c r="G69" s="201"/>
      <c r="H69" s="201">
        <v>0</v>
      </c>
      <c r="I69" s="201"/>
      <c r="J69" s="208">
        <v>47819.519999999997</v>
      </c>
      <c r="K69" s="208"/>
      <c r="L69" s="208"/>
      <c r="M69" s="201">
        <v>0</v>
      </c>
      <c r="N69" s="201"/>
      <c r="O69" s="201"/>
      <c r="P69" s="208">
        <v>47819.519999999997</v>
      </c>
      <c r="Q69" s="208"/>
      <c r="R69" s="208"/>
      <c r="S69" s="201">
        <v>0</v>
      </c>
      <c r="T69" s="201"/>
    </row>
    <row r="70" spans="1:20" ht="21.75" hidden="1" customHeight="1" outlineLevel="3" collapsed="1" x14ac:dyDescent="0.25">
      <c r="A70" s="206" t="s">
        <v>1290</v>
      </c>
      <c r="B70" s="206"/>
      <c r="C70" s="206"/>
      <c r="D70" s="206"/>
      <c r="E70" s="201">
        <v>0</v>
      </c>
      <c r="F70" s="201"/>
      <c r="G70" s="201"/>
      <c r="H70" s="201">
        <v>0</v>
      </c>
      <c r="I70" s="201"/>
      <c r="J70" s="208">
        <v>29896.46</v>
      </c>
      <c r="K70" s="208"/>
      <c r="L70" s="208"/>
      <c r="M70" s="201">
        <v>0</v>
      </c>
      <c r="N70" s="201"/>
      <c r="O70" s="201"/>
      <c r="P70" s="208">
        <v>29896.46</v>
      </c>
      <c r="Q70" s="208"/>
      <c r="R70" s="208"/>
      <c r="S70" s="201">
        <v>0</v>
      </c>
      <c r="T70" s="201"/>
    </row>
    <row r="71" spans="1:20" ht="11.25" hidden="1" customHeight="1" outlineLevel="4" x14ac:dyDescent="0.25">
      <c r="A71" s="203" t="s">
        <v>1291</v>
      </c>
      <c r="B71" s="203"/>
      <c r="C71" s="203"/>
      <c r="D71" s="203"/>
      <c r="E71" s="201">
        <v>0</v>
      </c>
      <c r="F71" s="201"/>
      <c r="G71" s="201"/>
      <c r="H71" s="201">
        <v>0</v>
      </c>
      <c r="I71" s="201"/>
      <c r="J71" s="208">
        <v>29896.46</v>
      </c>
      <c r="K71" s="208"/>
      <c r="L71" s="208"/>
      <c r="M71" s="201">
        <v>0</v>
      </c>
      <c r="N71" s="201"/>
      <c r="O71" s="201"/>
      <c r="P71" s="208">
        <v>29896.46</v>
      </c>
      <c r="Q71" s="208"/>
      <c r="R71" s="208"/>
      <c r="S71" s="201">
        <v>0</v>
      </c>
      <c r="T71" s="201"/>
    </row>
    <row r="72" spans="1:20" s="103" customFormat="1" ht="21.75" customHeight="1" outlineLevel="3" collapsed="1" x14ac:dyDescent="0.25">
      <c r="A72" s="212" t="s">
        <v>1292</v>
      </c>
      <c r="B72" s="212"/>
      <c r="C72" s="212"/>
      <c r="D72" s="212"/>
      <c r="E72" s="213">
        <v>518603.01</v>
      </c>
      <c r="F72" s="213"/>
      <c r="G72" s="213"/>
      <c r="H72" s="214">
        <v>0</v>
      </c>
      <c r="I72" s="214"/>
      <c r="J72" s="213">
        <v>565749.24</v>
      </c>
      <c r="K72" s="213"/>
      <c r="L72" s="213"/>
      <c r="M72" s="213">
        <v>565751.07999999996</v>
      </c>
      <c r="N72" s="213"/>
      <c r="O72" s="213"/>
      <c r="P72" s="213">
        <v>518601.17</v>
      </c>
      <c r="Q72" s="213"/>
      <c r="R72" s="213"/>
      <c r="S72" s="214">
        <v>0</v>
      </c>
      <c r="T72" s="214"/>
    </row>
    <row r="73" spans="1:20" ht="21.75" hidden="1" customHeight="1" outlineLevel="4" x14ac:dyDescent="0.25">
      <c r="A73" s="203" t="s">
        <v>1293</v>
      </c>
      <c r="B73" s="203"/>
      <c r="C73" s="203"/>
      <c r="D73" s="203"/>
      <c r="E73" s="208">
        <v>518603.01</v>
      </c>
      <c r="F73" s="208"/>
      <c r="G73" s="208"/>
      <c r="H73" s="201">
        <v>0</v>
      </c>
      <c r="I73" s="201"/>
      <c r="J73" s="208">
        <v>565749.24</v>
      </c>
      <c r="K73" s="208"/>
      <c r="L73" s="208"/>
      <c r="M73" s="208">
        <v>565751.07999999996</v>
      </c>
      <c r="N73" s="208"/>
      <c r="O73" s="208"/>
      <c r="P73" s="208">
        <v>518601.17</v>
      </c>
      <c r="Q73" s="208"/>
      <c r="R73" s="208"/>
      <c r="S73" s="201">
        <v>0</v>
      </c>
      <c r="T73" s="201"/>
    </row>
    <row r="74" spans="1:20" ht="21.75" hidden="1" customHeight="1" outlineLevel="3" collapsed="1" x14ac:dyDescent="0.25">
      <c r="A74" s="206" t="s">
        <v>1294</v>
      </c>
      <c r="B74" s="206"/>
      <c r="C74" s="206"/>
      <c r="D74" s="206"/>
      <c r="E74" s="201">
        <v>0</v>
      </c>
      <c r="F74" s="201"/>
      <c r="G74" s="201"/>
      <c r="H74" s="201">
        <v>0</v>
      </c>
      <c r="I74" s="201"/>
      <c r="J74" s="204">
        <v>533999.9</v>
      </c>
      <c r="K74" s="204"/>
      <c r="L74" s="204"/>
      <c r="M74" s="208">
        <v>266999.95</v>
      </c>
      <c r="N74" s="208"/>
      <c r="O74" s="208"/>
      <c r="P74" s="208">
        <v>266999.95</v>
      </c>
      <c r="Q74" s="208"/>
      <c r="R74" s="208"/>
      <c r="S74" s="201">
        <v>0</v>
      </c>
      <c r="T74" s="201"/>
    </row>
    <row r="75" spans="1:20" ht="11.25" hidden="1" customHeight="1" outlineLevel="4" x14ac:dyDescent="0.25">
      <c r="A75" s="203" t="s">
        <v>1295</v>
      </c>
      <c r="B75" s="203"/>
      <c r="C75" s="203"/>
      <c r="D75" s="203"/>
      <c r="E75" s="201">
        <v>0</v>
      </c>
      <c r="F75" s="201"/>
      <c r="G75" s="201"/>
      <c r="H75" s="201">
        <v>0</v>
      </c>
      <c r="I75" s="201"/>
      <c r="J75" s="208">
        <v>266999.95</v>
      </c>
      <c r="K75" s="208"/>
      <c r="L75" s="208"/>
      <c r="M75" s="201">
        <v>0</v>
      </c>
      <c r="N75" s="201"/>
      <c r="O75" s="201"/>
      <c r="P75" s="208">
        <v>266999.95</v>
      </c>
      <c r="Q75" s="208"/>
      <c r="R75" s="208"/>
      <c r="S75" s="201">
        <v>0</v>
      </c>
      <c r="T75" s="201"/>
    </row>
    <row r="76" spans="1:20" ht="11.25" hidden="1" customHeight="1" outlineLevel="4" x14ac:dyDescent="0.25">
      <c r="A76" s="203" t="s">
        <v>1240</v>
      </c>
      <c r="B76" s="203"/>
      <c r="C76" s="203"/>
      <c r="D76" s="203"/>
      <c r="E76" s="201">
        <v>0</v>
      </c>
      <c r="F76" s="201"/>
      <c r="G76" s="201"/>
      <c r="H76" s="201">
        <v>0</v>
      </c>
      <c r="I76" s="201"/>
      <c r="J76" s="208">
        <v>266999.95</v>
      </c>
      <c r="K76" s="208"/>
      <c r="L76" s="208"/>
      <c r="M76" s="208">
        <v>266999.95</v>
      </c>
      <c r="N76" s="208"/>
      <c r="O76" s="208"/>
      <c r="P76" s="201">
        <v>0</v>
      </c>
      <c r="Q76" s="201"/>
      <c r="R76" s="201"/>
      <c r="S76" s="201">
        <v>0</v>
      </c>
      <c r="T76" s="201"/>
    </row>
    <row r="77" spans="1:20" s="103" customFormat="1" ht="24" customHeight="1" outlineLevel="3" collapsed="1" x14ac:dyDescent="0.25">
      <c r="A77" s="212" t="s">
        <v>1296</v>
      </c>
      <c r="B77" s="212"/>
      <c r="C77" s="212"/>
      <c r="D77" s="212"/>
      <c r="E77" s="213">
        <v>1163399.51</v>
      </c>
      <c r="F77" s="213"/>
      <c r="G77" s="213"/>
      <c r="H77" s="214">
        <v>0</v>
      </c>
      <c r="I77" s="214"/>
      <c r="J77" s="213">
        <v>1073907.24</v>
      </c>
      <c r="K77" s="213"/>
      <c r="L77" s="213"/>
      <c r="M77" s="215">
        <v>985923</v>
      </c>
      <c r="N77" s="215"/>
      <c r="O77" s="215"/>
      <c r="P77" s="213">
        <v>1251383.75</v>
      </c>
      <c r="Q77" s="213"/>
      <c r="R77" s="213"/>
      <c r="S77" s="214">
        <v>0</v>
      </c>
      <c r="T77" s="214"/>
    </row>
    <row r="78" spans="1:20" ht="21.75" hidden="1" customHeight="1" outlineLevel="4" x14ac:dyDescent="0.25">
      <c r="A78" s="203" t="s">
        <v>1293</v>
      </c>
      <c r="B78" s="203"/>
      <c r="C78" s="203"/>
      <c r="D78" s="203"/>
      <c r="E78" s="208">
        <v>1163399.51</v>
      </c>
      <c r="F78" s="208"/>
      <c r="G78" s="208"/>
      <c r="H78" s="201">
        <v>0</v>
      </c>
      <c r="I78" s="201"/>
      <c r="J78" s="208">
        <v>1073907.24</v>
      </c>
      <c r="K78" s="208"/>
      <c r="L78" s="208"/>
      <c r="M78" s="209">
        <v>985923</v>
      </c>
      <c r="N78" s="209"/>
      <c r="O78" s="209"/>
      <c r="P78" s="208">
        <v>1251383.75</v>
      </c>
      <c r="Q78" s="208"/>
      <c r="R78" s="208"/>
      <c r="S78" s="201">
        <v>0</v>
      </c>
      <c r="T78" s="201"/>
    </row>
    <row r="79" spans="1:20" ht="21.75" hidden="1" customHeight="1" outlineLevel="3" collapsed="1" x14ac:dyDescent="0.25">
      <c r="A79" s="206" t="s">
        <v>1297</v>
      </c>
      <c r="B79" s="206"/>
      <c r="C79" s="206"/>
      <c r="D79" s="206"/>
      <c r="E79" s="208">
        <v>1003.31</v>
      </c>
      <c r="F79" s="208"/>
      <c r="G79" s="208"/>
      <c r="H79" s="201">
        <v>0</v>
      </c>
      <c r="I79" s="201"/>
      <c r="J79" s="201">
        <v>0</v>
      </c>
      <c r="K79" s="201"/>
      <c r="L79" s="201"/>
      <c r="M79" s="201">
        <v>0</v>
      </c>
      <c r="N79" s="201"/>
      <c r="O79" s="201"/>
      <c r="P79" s="208">
        <v>1003.31</v>
      </c>
      <c r="Q79" s="208"/>
      <c r="R79" s="208"/>
      <c r="S79" s="201">
        <v>0</v>
      </c>
      <c r="T79" s="201"/>
    </row>
    <row r="80" spans="1:20" ht="11.25" hidden="1" customHeight="1" outlineLevel="4" x14ac:dyDescent="0.25">
      <c r="A80" s="203" t="s">
        <v>1298</v>
      </c>
      <c r="B80" s="203"/>
      <c r="C80" s="203"/>
      <c r="D80" s="203"/>
      <c r="E80" s="208">
        <v>1003.31</v>
      </c>
      <c r="F80" s="208"/>
      <c r="G80" s="208"/>
      <c r="H80" s="201">
        <v>0</v>
      </c>
      <c r="I80" s="201"/>
      <c r="J80" s="201">
        <v>0</v>
      </c>
      <c r="K80" s="201"/>
      <c r="L80" s="201"/>
      <c r="M80" s="201">
        <v>0</v>
      </c>
      <c r="N80" s="201"/>
      <c r="O80" s="201"/>
      <c r="P80" s="208">
        <v>1003.31</v>
      </c>
      <c r="Q80" s="208"/>
      <c r="R80" s="208"/>
      <c r="S80" s="201">
        <v>0</v>
      </c>
      <c r="T80" s="201"/>
    </row>
    <row r="81" spans="1:20" ht="21.75" hidden="1" customHeight="1" outlineLevel="3" collapsed="1" x14ac:dyDescent="0.25">
      <c r="A81" s="206" t="s">
        <v>1299</v>
      </c>
      <c r="B81" s="206"/>
      <c r="C81" s="206"/>
      <c r="D81" s="206"/>
      <c r="E81" s="201">
        <v>0</v>
      </c>
      <c r="F81" s="201"/>
      <c r="G81" s="201"/>
      <c r="H81" s="201">
        <v>0</v>
      </c>
      <c r="I81" s="201"/>
      <c r="J81" s="208">
        <v>1270880.8799999999</v>
      </c>
      <c r="K81" s="208"/>
      <c r="L81" s="208"/>
      <c r="M81" s="201">
        <v>0</v>
      </c>
      <c r="N81" s="201"/>
      <c r="O81" s="201"/>
      <c r="P81" s="208">
        <v>1270880.8799999999</v>
      </c>
      <c r="Q81" s="208"/>
      <c r="R81" s="208"/>
      <c r="S81" s="201">
        <v>0</v>
      </c>
      <c r="T81" s="201"/>
    </row>
    <row r="82" spans="1:20" ht="21.75" hidden="1" customHeight="1" outlineLevel="4" x14ac:dyDescent="0.25">
      <c r="A82" s="203" t="s">
        <v>1300</v>
      </c>
      <c r="B82" s="203"/>
      <c r="C82" s="203"/>
      <c r="D82" s="203"/>
      <c r="E82" s="201">
        <v>0</v>
      </c>
      <c r="F82" s="201"/>
      <c r="G82" s="201"/>
      <c r="H82" s="201">
        <v>0</v>
      </c>
      <c r="I82" s="201"/>
      <c r="J82" s="208">
        <v>1270880.8799999999</v>
      </c>
      <c r="K82" s="208"/>
      <c r="L82" s="208"/>
      <c r="M82" s="201">
        <v>0</v>
      </c>
      <c r="N82" s="201"/>
      <c r="O82" s="201"/>
      <c r="P82" s="208">
        <v>1270880.8799999999</v>
      </c>
      <c r="Q82" s="208"/>
      <c r="R82" s="208"/>
      <c r="S82" s="201">
        <v>0</v>
      </c>
      <c r="T82" s="201"/>
    </row>
    <row r="83" spans="1:20" ht="21.75" hidden="1" customHeight="1" outlineLevel="3" collapsed="1" x14ac:dyDescent="0.25">
      <c r="A83" s="206" t="s">
        <v>1301</v>
      </c>
      <c r="B83" s="206"/>
      <c r="C83" s="206"/>
      <c r="D83" s="206"/>
      <c r="E83" s="201">
        <v>0</v>
      </c>
      <c r="F83" s="201"/>
      <c r="G83" s="201"/>
      <c r="H83" s="201">
        <v>0</v>
      </c>
      <c r="I83" s="201"/>
      <c r="J83" s="208">
        <v>190950.41</v>
      </c>
      <c r="K83" s="208"/>
      <c r="L83" s="208"/>
      <c r="M83" s="201">
        <v>0</v>
      </c>
      <c r="N83" s="201"/>
      <c r="O83" s="201"/>
      <c r="P83" s="208">
        <v>190950.41</v>
      </c>
      <c r="Q83" s="208"/>
      <c r="R83" s="208"/>
      <c r="S83" s="201">
        <v>0</v>
      </c>
      <c r="T83" s="201"/>
    </row>
    <row r="84" spans="1:20" ht="53.25" hidden="1" customHeight="1" outlineLevel="4" x14ac:dyDescent="0.25">
      <c r="A84" s="203" t="s">
        <v>1302</v>
      </c>
      <c r="B84" s="203"/>
      <c r="C84" s="203"/>
      <c r="D84" s="203"/>
      <c r="E84" s="201">
        <v>0</v>
      </c>
      <c r="F84" s="201"/>
      <c r="G84" s="201"/>
      <c r="H84" s="201">
        <v>0</v>
      </c>
      <c r="I84" s="201"/>
      <c r="J84" s="208">
        <v>42908.81</v>
      </c>
      <c r="K84" s="208"/>
      <c r="L84" s="208"/>
      <c r="M84" s="201">
        <v>0</v>
      </c>
      <c r="N84" s="201"/>
      <c r="O84" s="201"/>
      <c r="P84" s="208">
        <v>42908.81</v>
      </c>
      <c r="Q84" s="208"/>
      <c r="R84" s="208"/>
      <c r="S84" s="201">
        <v>0</v>
      </c>
      <c r="T84" s="201"/>
    </row>
    <row r="85" spans="1:20" ht="53.25" hidden="1" customHeight="1" outlineLevel="4" x14ac:dyDescent="0.25">
      <c r="A85" s="203" t="s">
        <v>1303</v>
      </c>
      <c r="B85" s="203"/>
      <c r="C85" s="203"/>
      <c r="D85" s="203"/>
      <c r="E85" s="201">
        <v>0</v>
      </c>
      <c r="F85" s="201"/>
      <c r="G85" s="201"/>
      <c r="H85" s="201">
        <v>0</v>
      </c>
      <c r="I85" s="201"/>
      <c r="J85" s="204">
        <v>148041.60000000001</v>
      </c>
      <c r="K85" s="204"/>
      <c r="L85" s="204"/>
      <c r="M85" s="201">
        <v>0</v>
      </c>
      <c r="N85" s="201"/>
      <c r="O85" s="201"/>
      <c r="P85" s="204">
        <v>148041.60000000001</v>
      </c>
      <c r="Q85" s="204"/>
      <c r="R85" s="204"/>
      <c r="S85" s="201">
        <v>0</v>
      </c>
      <c r="T85" s="201"/>
    </row>
    <row r="86" spans="1:20" ht="32.25" hidden="1" customHeight="1" outlineLevel="3" collapsed="1" x14ac:dyDescent="0.25">
      <c r="A86" s="206" t="s">
        <v>1304</v>
      </c>
      <c r="B86" s="206"/>
      <c r="C86" s="206"/>
      <c r="D86" s="206"/>
      <c r="E86" s="204">
        <v>444277.5</v>
      </c>
      <c r="F86" s="204"/>
      <c r="G86" s="204"/>
      <c r="H86" s="201">
        <v>0</v>
      </c>
      <c r="I86" s="201"/>
      <c r="J86" s="201">
        <v>0</v>
      </c>
      <c r="K86" s="201"/>
      <c r="L86" s="201"/>
      <c r="M86" s="201">
        <v>0</v>
      </c>
      <c r="N86" s="201"/>
      <c r="O86" s="201"/>
      <c r="P86" s="204">
        <v>444277.5</v>
      </c>
      <c r="Q86" s="204"/>
      <c r="R86" s="204"/>
      <c r="S86" s="201">
        <v>0</v>
      </c>
      <c r="T86" s="201"/>
    </row>
    <row r="87" spans="1:20" ht="11.25" hidden="1" customHeight="1" outlineLevel="4" x14ac:dyDescent="0.25">
      <c r="A87" s="203" t="s">
        <v>1263</v>
      </c>
      <c r="B87" s="203"/>
      <c r="C87" s="203"/>
      <c r="D87" s="203"/>
      <c r="E87" s="204">
        <v>444277.5</v>
      </c>
      <c r="F87" s="204"/>
      <c r="G87" s="204"/>
      <c r="H87" s="201">
        <v>0</v>
      </c>
      <c r="I87" s="201"/>
      <c r="J87" s="201">
        <v>0</v>
      </c>
      <c r="K87" s="201"/>
      <c r="L87" s="201"/>
      <c r="M87" s="201">
        <v>0</v>
      </c>
      <c r="N87" s="201"/>
      <c r="O87" s="201"/>
      <c r="P87" s="204">
        <v>444277.5</v>
      </c>
      <c r="Q87" s="204"/>
      <c r="R87" s="204"/>
      <c r="S87" s="201">
        <v>0</v>
      </c>
      <c r="T87" s="201"/>
    </row>
    <row r="88" spans="1:20" ht="11.25" hidden="1" customHeight="1" outlineLevel="3" collapsed="1" x14ac:dyDescent="0.25">
      <c r="A88" s="206" t="s">
        <v>1305</v>
      </c>
      <c r="B88" s="206"/>
      <c r="C88" s="206"/>
      <c r="D88" s="206"/>
      <c r="E88" s="201">
        <v>0</v>
      </c>
      <c r="F88" s="201"/>
      <c r="G88" s="201"/>
      <c r="H88" s="201">
        <v>0</v>
      </c>
      <c r="I88" s="201"/>
      <c r="J88" s="209">
        <v>277200</v>
      </c>
      <c r="K88" s="209"/>
      <c r="L88" s="209"/>
      <c r="M88" s="209">
        <v>277200</v>
      </c>
      <c r="N88" s="209"/>
      <c r="O88" s="209"/>
      <c r="P88" s="201">
        <v>0</v>
      </c>
      <c r="Q88" s="201"/>
      <c r="R88" s="201"/>
      <c r="S88" s="201">
        <v>0</v>
      </c>
      <c r="T88" s="201"/>
    </row>
    <row r="89" spans="1:20" ht="11.25" hidden="1" customHeight="1" outlineLevel="4" x14ac:dyDescent="0.25">
      <c r="A89" s="203" t="s">
        <v>1242</v>
      </c>
      <c r="B89" s="203"/>
      <c r="C89" s="203"/>
      <c r="D89" s="203"/>
      <c r="E89" s="201">
        <v>0</v>
      </c>
      <c r="F89" s="201"/>
      <c r="G89" s="201"/>
      <c r="H89" s="201">
        <v>0</v>
      </c>
      <c r="I89" s="201"/>
      <c r="J89" s="209">
        <v>277200</v>
      </c>
      <c r="K89" s="209"/>
      <c r="L89" s="209"/>
      <c r="M89" s="209">
        <v>277200</v>
      </c>
      <c r="N89" s="209"/>
      <c r="O89" s="209"/>
      <c r="P89" s="201">
        <v>0</v>
      </c>
      <c r="Q89" s="201"/>
      <c r="R89" s="201"/>
      <c r="S89" s="201">
        <v>0</v>
      </c>
      <c r="T89" s="201"/>
    </row>
    <row r="90" spans="1:20" ht="21.75" hidden="1" customHeight="1" outlineLevel="3" collapsed="1" x14ac:dyDescent="0.25">
      <c r="A90" s="206" t="s">
        <v>1306</v>
      </c>
      <c r="B90" s="206"/>
      <c r="C90" s="206"/>
      <c r="D90" s="206"/>
      <c r="E90" s="208">
        <v>125917.62</v>
      </c>
      <c r="F90" s="208"/>
      <c r="G90" s="208"/>
      <c r="H90" s="201">
        <v>0</v>
      </c>
      <c r="I90" s="201"/>
      <c r="J90" s="209">
        <v>4108851</v>
      </c>
      <c r="K90" s="209"/>
      <c r="L90" s="209"/>
      <c r="M90" s="209">
        <v>3700000</v>
      </c>
      <c r="N90" s="209"/>
      <c r="O90" s="209"/>
      <c r="P90" s="208">
        <v>534768.62</v>
      </c>
      <c r="Q90" s="208"/>
      <c r="R90" s="208"/>
      <c r="S90" s="201">
        <v>0</v>
      </c>
      <c r="T90" s="201"/>
    </row>
    <row r="91" spans="1:20" ht="11.25" hidden="1" customHeight="1" outlineLevel="4" x14ac:dyDescent="0.25">
      <c r="A91" s="203" t="s">
        <v>1307</v>
      </c>
      <c r="B91" s="203"/>
      <c r="C91" s="203"/>
      <c r="D91" s="203"/>
      <c r="E91" s="208">
        <v>125917.62</v>
      </c>
      <c r="F91" s="208"/>
      <c r="G91" s="208"/>
      <c r="H91" s="201">
        <v>0</v>
      </c>
      <c r="I91" s="201"/>
      <c r="J91" s="209">
        <v>4108851</v>
      </c>
      <c r="K91" s="209"/>
      <c r="L91" s="209"/>
      <c r="M91" s="209">
        <v>3700000</v>
      </c>
      <c r="N91" s="209"/>
      <c r="O91" s="209"/>
      <c r="P91" s="208">
        <v>534768.62</v>
      </c>
      <c r="Q91" s="208"/>
      <c r="R91" s="208"/>
      <c r="S91" s="201">
        <v>0</v>
      </c>
      <c r="T91" s="201"/>
    </row>
    <row r="92" spans="1:20" ht="21.75" hidden="1" customHeight="1" outlineLevel="3" collapsed="1" x14ac:dyDescent="0.25">
      <c r="A92" s="206" t="s">
        <v>1308</v>
      </c>
      <c r="B92" s="206"/>
      <c r="C92" s="206"/>
      <c r="D92" s="206"/>
      <c r="E92" s="201">
        <v>0</v>
      </c>
      <c r="F92" s="201"/>
      <c r="G92" s="201"/>
      <c r="H92" s="201">
        <v>0</v>
      </c>
      <c r="I92" s="201"/>
      <c r="J92" s="208">
        <v>26133.31</v>
      </c>
      <c r="K92" s="208"/>
      <c r="L92" s="208"/>
      <c r="M92" s="201">
        <v>0</v>
      </c>
      <c r="N92" s="201"/>
      <c r="O92" s="201"/>
      <c r="P92" s="208">
        <v>26133.31</v>
      </c>
      <c r="Q92" s="208"/>
      <c r="R92" s="208"/>
      <c r="S92" s="201">
        <v>0</v>
      </c>
      <c r="T92" s="201"/>
    </row>
    <row r="93" spans="1:20" ht="11.25" hidden="1" customHeight="1" outlineLevel="4" x14ac:dyDescent="0.25">
      <c r="A93" s="203" t="s">
        <v>1309</v>
      </c>
      <c r="B93" s="203"/>
      <c r="C93" s="203"/>
      <c r="D93" s="203"/>
      <c r="E93" s="201">
        <v>0</v>
      </c>
      <c r="F93" s="201"/>
      <c r="G93" s="201"/>
      <c r="H93" s="201">
        <v>0</v>
      </c>
      <c r="I93" s="201"/>
      <c r="J93" s="208">
        <v>26133.31</v>
      </c>
      <c r="K93" s="208"/>
      <c r="L93" s="208"/>
      <c r="M93" s="201">
        <v>0</v>
      </c>
      <c r="N93" s="201"/>
      <c r="O93" s="201"/>
      <c r="P93" s="208">
        <v>26133.31</v>
      </c>
      <c r="Q93" s="208"/>
      <c r="R93" s="208"/>
      <c r="S93" s="201">
        <v>0</v>
      </c>
      <c r="T93" s="201"/>
    </row>
    <row r="94" spans="1:20" ht="21.75" hidden="1" customHeight="1" outlineLevel="3" collapsed="1" x14ac:dyDescent="0.25">
      <c r="A94" s="206" t="s">
        <v>1310</v>
      </c>
      <c r="B94" s="206"/>
      <c r="C94" s="206"/>
      <c r="D94" s="206"/>
      <c r="E94" s="201">
        <v>0</v>
      </c>
      <c r="F94" s="201"/>
      <c r="G94" s="201"/>
      <c r="H94" s="201">
        <v>0</v>
      </c>
      <c r="I94" s="201"/>
      <c r="J94" s="209">
        <v>21168</v>
      </c>
      <c r="K94" s="209"/>
      <c r="L94" s="209"/>
      <c r="M94" s="201">
        <v>0</v>
      </c>
      <c r="N94" s="201"/>
      <c r="O94" s="201"/>
      <c r="P94" s="209">
        <v>21168</v>
      </c>
      <c r="Q94" s="209"/>
      <c r="R94" s="209"/>
      <c r="S94" s="201">
        <v>0</v>
      </c>
      <c r="T94" s="201"/>
    </row>
    <row r="95" spans="1:20" ht="11.25" hidden="1" customHeight="1" outlineLevel="4" x14ac:dyDescent="0.25">
      <c r="A95" s="203" t="s">
        <v>1311</v>
      </c>
      <c r="B95" s="203"/>
      <c r="C95" s="203"/>
      <c r="D95" s="203"/>
      <c r="E95" s="201">
        <v>0</v>
      </c>
      <c r="F95" s="201"/>
      <c r="G95" s="201"/>
      <c r="H95" s="201">
        <v>0</v>
      </c>
      <c r="I95" s="201"/>
      <c r="J95" s="209">
        <v>21168</v>
      </c>
      <c r="K95" s="209"/>
      <c r="L95" s="209"/>
      <c r="M95" s="201">
        <v>0</v>
      </c>
      <c r="N95" s="201"/>
      <c r="O95" s="201"/>
      <c r="P95" s="209">
        <v>21168</v>
      </c>
      <c r="Q95" s="209"/>
      <c r="R95" s="209"/>
      <c r="S95" s="201">
        <v>0</v>
      </c>
      <c r="T95" s="201"/>
    </row>
    <row r="96" spans="1:20" ht="21.75" hidden="1" customHeight="1" outlineLevel="3" collapsed="1" x14ac:dyDescent="0.25">
      <c r="A96" s="206" t="s">
        <v>1312</v>
      </c>
      <c r="B96" s="206"/>
      <c r="C96" s="206"/>
      <c r="D96" s="206"/>
      <c r="E96" s="201">
        <v>0</v>
      </c>
      <c r="F96" s="201"/>
      <c r="G96" s="201"/>
      <c r="H96" s="201">
        <v>0</v>
      </c>
      <c r="I96" s="201"/>
      <c r="J96" s="204">
        <v>136283.20000000001</v>
      </c>
      <c r="K96" s="204"/>
      <c r="L96" s="204"/>
      <c r="M96" s="204">
        <v>63622.400000000001</v>
      </c>
      <c r="N96" s="204"/>
      <c r="O96" s="204"/>
      <c r="P96" s="204">
        <v>72660.800000000003</v>
      </c>
      <c r="Q96" s="204"/>
      <c r="R96" s="204"/>
      <c r="S96" s="201">
        <v>0</v>
      </c>
      <c r="T96" s="201"/>
    </row>
    <row r="97" spans="1:20" ht="11.25" hidden="1" customHeight="1" outlineLevel="4" x14ac:dyDescent="0.25">
      <c r="A97" s="203" t="s">
        <v>1242</v>
      </c>
      <c r="B97" s="203"/>
      <c r="C97" s="203"/>
      <c r="D97" s="203"/>
      <c r="E97" s="201">
        <v>0</v>
      </c>
      <c r="F97" s="201"/>
      <c r="G97" s="201"/>
      <c r="H97" s="201">
        <v>0</v>
      </c>
      <c r="I97" s="201"/>
      <c r="J97" s="204">
        <v>136283.20000000001</v>
      </c>
      <c r="K97" s="204"/>
      <c r="L97" s="204"/>
      <c r="M97" s="204">
        <v>63622.400000000001</v>
      </c>
      <c r="N97" s="204"/>
      <c r="O97" s="204"/>
      <c r="P97" s="204">
        <v>72660.800000000003</v>
      </c>
      <c r="Q97" s="204"/>
      <c r="R97" s="204"/>
      <c r="S97" s="201">
        <v>0</v>
      </c>
      <c r="T97" s="201"/>
    </row>
    <row r="98" spans="1:20" ht="21.75" hidden="1" customHeight="1" outlineLevel="3" collapsed="1" x14ac:dyDescent="0.25">
      <c r="A98" s="206" t="s">
        <v>1313</v>
      </c>
      <c r="B98" s="206"/>
      <c r="C98" s="206"/>
      <c r="D98" s="206"/>
      <c r="E98" s="201">
        <v>0</v>
      </c>
      <c r="F98" s="201"/>
      <c r="G98" s="201"/>
      <c r="H98" s="201">
        <v>0</v>
      </c>
      <c r="I98" s="201"/>
      <c r="J98" s="209">
        <v>17077</v>
      </c>
      <c r="K98" s="209"/>
      <c r="L98" s="209"/>
      <c r="M98" s="209">
        <v>17077</v>
      </c>
      <c r="N98" s="209"/>
      <c r="O98" s="209"/>
      <c r="P98" s="201">
        <v>0</v>
      </c>
      <c r="Q98" s="201"/>
      <c r="R98" s="201"/>
      <c r="S98" s="201">
        <v>0</v>
      </c>
      <c r="T98" s="201"/>
    </row>
    <row r="99" spans="1:20" ht="11.25" hidden="1" customHeight="1" outlineLevel="4" x14ac:dyDescent="0.25">
      <c r="A99" s="203" t="s">
        <v>1242</v>
      </c>
      <c r="B99" s="203"/>
      <c r="C99" s="203"/>
      <c r="D99" s="203"/>
      <c r="E99" s="201">
        <v>0</v>
      </c>
      <c r="F99" s="201"/>
      <c r="G99" s="201"/>
      <c r="H99" s="201">
        <v>0</v>
      </c>
      <c r="I99" s="201"/>
      <c r="J99" s="209">
        <v>17077</v>
      </c>
      <c r="K99" s="209"/>
      <c r="L99" s="209"/>
      <c r="M99" s="209">
        <v>17077</v>
      </c>
      <c r="N99" s="209"/>
      <c r="O99" s="209"/>
      <c r="P99" s="201">
        <v>0</v>
      </c>
      <c r="Q99" s="201"/>
      <c r="R99" s="201"/>
      <c r="S99" s="201">
        <v>0</v>
      </c>
      <c r="T99" s="201"/>
    </row>
    <row r="100" spans="1:20" ht="21.75" hidden="1" customHeight="1" outlineLevel="3" collapsed="1" x14ac:dyDescent="0.25">
      <c r="A100" s="206" t="s">
        <v>1314</v>
      </c>
      <c r="B100" s="206"/>
      <c r="C100" s="206"/>
      <c r="D100" s="206"/>
      <c r="E100" s="201">
        <v>0</v>
      </c>
      <c r="F100" s="201"/>
      <c r="G100" s="201"/>
      <c r="H100" s="201">
        <v>0</v>
      </c>
      <c r="I100" s="201"/>
      <c r="J100" s="208">
        <v>368322.83</v>
      </c>
      <c r="K100" s="208"/>
      <c r="L100" s="208"/>
      <c r="M100" s="201">
        <v>0</v>
      </c>
      <c r="N100" s="201"/>
      <c r="O100" s="201"/>
      <c r="P100" s="208">
        <v>368322.83</v>
      </c>
      <c r="Q100" s="208"/>
      <c r="R100" s="208"/>
      <c r="S100" s="201">
        <v>0</v>
      </c>
      <c r="T100" s="201"/>
    </row>
    <row r="101" spans="1:20" ht="21.75" hidden="1" customHeight="1" outlineLevel="4" x14ac:dyDescent="0.25">
      <c r="A101" s="203" t="s">
        <v>1315</v>
      </c>
      <c r="B101" s="203"/>
      <c r="C101" s="203"/>
      <c r="D101" s="203"/>
      <c r="E101" s="201">
        <v>0</v>
      </c>
      <c r="F101" s="201"/>
      <c r="G101" s="201"/>
      <c r="H101" s="201">
        <v>0</v>
      </c>
      <c r="I101" s="201"/>
      <c r="J101" s="208">
        <v>368322.83</v>
      </c>
      <c r="K101" s="208"/>
      <c r="L101" s="208"/>
      <c r="M101" s="201">
        <v>0</v>
      </c>
      <c r="N101" s="201"/>
      <c r="O101" s="201"/>
      <c r="P101" s="208">
        <v>368322.83</v>
      </c>
      <c r="Q101" s="208"/>
      <c r="R101" s="208"/>
      <c r="S101" s="201">
        <v>0</v>
      </c>
      <c r="T101" s="201"/>
    </row>
    <row r="102" spans="1:20" ht="21.75" hidden="1" customHeight="1" outlineLevel="3" collapsed="1" x14ac:dyDescent="0.25">
      <c r="A102" s="206" t="s">
        <v>1316</v>
      </c>
      <c r="B102" s="206"/>
      <c r="C102" s="206"/>
      <c r="D102" s="206"/>
      <c r="E102" s="201">
        <v>0</v>
      </c>
      <c r="F102" s="201"/>
      <c r="G102" s="201"/>
      <c r="H102" s="201">
        <v>0</v>
      </c>
      <c r="I102" s="201"/>
      <c r="J102" s="209">
        <v>37632</v>
      </c>
      <c r="K102" s="209"/>
      <c r="L102" s="209"/>
      <c r="M102" s="209">
        <v>18816</v>
      </c>
      <c r="N102" s="209"/>
      <c r="O102" s="209"/>
      <c r="P102" s="209">
        <v>18816</v>
      </c>
      <c r="Q102" s="209"/>
      <c r="R102" s="209"/>
      <c r="S102" s="201">
        <v>0</v>
      </c>
      <c r="T102" s="201"/>
    </row>
    <row r="103" spans="1:20" ht="11.25" hidden="1" customHeight="1" outlineLevel="4" x14ac:dyDescent="0.25">
      <c r="A103" s="203" t="s">
        <v>1317</v>
      </c>
      <c r="B103" s="203"/>
      <c r="C103" s="203"/>
      <c r="D103" s="203"/>
      <c r="E103" s="201">
        <v>0</v>
      </c>
      <c r="F103" s="201"/>
      <c r="G103" s="201"/>
      <c r="H103" s="201">
        <v>0</v>
      </c>
      <c r="I103" s="201"/>
      <c r="J103" s="209">
        <v>18816</v>
      </c>
      <c r="K103" s="209"/>
      <c r="L103" s="209"/>
      <c r="M103" s="201">
        <v>0</v>
      </c>
      <c r="N103" s="201"/>
      <c r="O103" s="201"/>
      <c r="P103" s="209">
        <v>18816</v>
      </c>
      <c r="Q103" s="209"/>
      <c r="R103" s="209"/>
      <c r="S103" s="201">
        <v>0</v>
      </c>
      <c r="T103" s="201"/>
    </row>
    <row r="104" spans="1:20" ht="11.25" hidden="1" customHeight="1" outlineLevel="4" x14ac:dyDescent="0.25">
      <c r="A104" s="203" t="s">
        <v>1240</v>
      </c>
      <c r="B104" s="203"/>
      <c r="C104" s="203"/>
      <c r="D104" s="203"/>
      <c r="E104" s="201">
        <v>0</v>
      </c>
      <c r="F104" s="201"/>
      <c r="G104" s="201"/>
      <c r="H104" s="201">
        <v>0</v>
      </c>
      <c r="I104" s="201"/>
      <c r="J104" s="209">
        <v>18816</v>
      </c>
      <c r="K104" s="209"/>
      <c r="L104" s="209"/>
      <c r="M104" s="209">
        <v>18816</v>
      </c>
      <c r="N104" s="209"/>
      <c r="O104" s="209"/>
      <c r="P104" s="201">
        <v>0</v>
      </c>
      <c r="Q104" s="201"/>
      <c r="R104" s="201"/>
      <c r="S104" s="201">
        <v>0</v>
      </c>
      <c r="T104" s="201"/>
    </row>
    <row r="105" spans="1:20" ht="21.75" hidden="1" customHeight="1" outlineLevel="3" collapsed="1" x14ac:dyDescent="0.25">
      <c r="A105" s="206" t="s">
        <v>1318</v>
      </c>
      <c r="B105" s="206"/>
      <c r="C105" s="206"/>
      <c r="D105" s="206"/>
      <c r="E105" s="204">
        <v>4636.8</v>
      </c>
      <c r="F105" s="204"/>
      <c r="G105" s="204"/>
      <c r="H105" s="201">
        <v>0</v>
      </c>
      <c r="I105" s="201"/>
      <c r="J105" s="209">
        <v>146496</v>
      </c>
      <c r="K105" s="209"/>
      <c r="L105" s="209"/>
      <c r="M105" s="204">
        <v>77884.800000000003</v>
      </c>
      <c r="N105" s="204"/>
      <c r="O105" s="204"/>
      <c r="P105" s="209">
        <v>73248</v>
      </c>
      <c r="Q105" s="209"/>
      <c r="R105" s="209"/>
      <c r="S105" s="201">
        <v>0</v>
      </c>
      <c r="T105" s="201"/>
    </row>
    <row r="106" spans="1:20" ht="11.25" hidden="1" customHeight="1" outlineLevel="4" x14ac:dyDescent="0.25">
      <c r="A106" s="203" t="s">
        <v>1242</v>
      </c>
      <c r="B106" s="203"/>
      <c r="C106" s="203"/>
      <c r="D106" s="203"/>
      <c r="E106" s="204">
        <v>4636.8</v>
      </c>
      <c r="F106" s="204"/>
      <c r="G106" s="204"/>
      <c r="H106" s="201">
        <v>0</v>
      </c>
      <c r="I106" s="201"/>
      <c r="J106" s="209">
        <v>146496</v>
      </c>
      <c r="K106" s="209"/>
      <c r="L106" s="209"/>
      <c r="M106" s="204">
        <v>77884.800000000003</v>
      </c>
      <c r="N106" s="204"/>
      <c r="O106" s="204"/>
      <c r="P106" s="209">
        <v>73248</v>
      </c>
      <c r="Q106" s="209"/>
      <c r="R106" s="209"/>
      <c r="S106" s="201">
        <v>0</v>
      </c>
      <c r="T106" s="201"/>
    </row>
    <row r="107" spans="1:20" ht="11.25" hidden="1" customHeight="1" outlineLevel="3" collapsed="1" x14ac:dyDescent="0.25">
      <c r="A107" s="206" t="s">
        <v>1319</v>
      </c>
      <c r="B107" s="206"/>
      <c r="C107" s="206"/>
      <c r="D107" s="206"/>
      <c r="E107" s="201">
        <v>0</v>
      </c>
      <c r="F107" s="201"/>
      <c r="G107" s="201"/>
      <c r="H107" s="201">
        <v>0</v>
      </c>
      <c r="I107" s="201"/>
      <c r="J107" s="209">
        <v>555192</v>
      </c>
      <c r="K107" s="209"/>
      <c r="L107" s="209"/>
      <c r="M107" s="209">
        <v>555192</v>
      </c>
      <c r="N107" s="209"/>
      <c r="O107" s="209"/>
      <c r="P107" s="201">
        <v>0</v>
      </c>
      <c r="Q107" s="201"/>
      <c r="R107" s="201"/>
      <c r="S107" s="201">
        <v>0</v>
      </c>
      <c r="T107" s="201"/>
    </row>
    <row r="108" spans="1:20" ht="21.75" hidden="1" customHeight="1" outlineLevel="4" x14ac:dyDescent="0.25">
      <c r="A108" s="203" t="s">
        <v>1320</v>
      </c>
      <c r="B108" s="203"/>
      <c r="C108" s="203"/>
      <c r="D108" s="203"/>
      <c r="E108" s="201">
        <v>0</v>
      </c>
      <c r="F108" s="201"/>
      <c r="G108" s="201"/>
      <c r="H108" s="201">
        <v>0</v>
      </c>
      <c r="I108" s="201"/>
      <c r="J108" s="209">
        <v>555192</v>
      </c>
      <c r="K108" s="209"/>
      <c r="L108" s="209"/>
      <c r="M108" s="209">
        <v>555192</v>
      </c>
      <c r="N108" s="209"/>
      <c r="O108" s="209"/>
      <c r="P108" s="201">
        <v>0</v>
      </c>
      <c r="Q108" s="201"/>
      <c r="R108" s="201"/>
      <c r="S108" s="201">
        <v>0</v>
      </c>
      <c r="T108" s="201"/>
    </row>
    <row r="109" spans="1:20" ht="32.25" hidden="1" customHeight="1" outlineLevel="3" collapsed="1" x14ac:dyDescent="0.25">
      <c r="A109" s="206" t="s">
        <v>1321</v>
      </c>
      <c r="B109" s="206"/>
      <c r="C109" s="206"/>
      <c r="D109" s="206"/>
      <c r="E109" s="204">
        <v>6262.8</v>
      </c>
      <c r="F109" s="204"/>
      <c r="G109" s="204"/>
      <c r="H109" s="201">
        <v>0</v>
      </c>
      <c r="I109" s="201"/>
      <c r="J109" s="201">
        <v>0</v>
      </c>
      <c r="K109" s="201"/>
      <c r="L109" s="201"/>
      <c r="M109" s="201">
        <v>0</v>
      </c>
      <c r="N109" s="201"/>
      <c r="O109" s="201"/>
      <c r="P109" s="204">
        <v>6262.8</v>
      </c>
      <c r="Q109" s="204"/>
      <c r="R109" s="204"/>
      <c r="S109" s="201">
        <v>0</v>
      </c>
      <c r="T109" s="201"/>
    </row>
    <row r="110" spans="1:20" ht="11.25" hidden="1" customHeight="1" outlineLevel="4" x14ac:dyDescent="0.25">
      <c r="A110" s="203" t="s">
        <v>1322</v>
      </c>
      <c r="B110" s="203"/>
      <c r="C110" s="203"/>
      <c r="D110" s="203"/>
      <c r="E110" s="204">
        <v>3100.8</v>
      </c>
      <c r="F110" s="204"/>
      <c r="G110" s="204"/>
      <c r="H110" s="201">
        <v>0</v>
      </c>
      <c r="I110" s="201"/>
      <c r="J110" s="201">
        <v>0</v>
      </c>
      <c r="K110" s="201"/>
      <c r="L110" s="201"/>
      <c r="M110" s="201">
        <v>0</v>
      </c>
      <c r="N110" s="201"/>
      <c r="O110" s="201"/>
      <c r="P110" s="204">
        <v>3100.8</v>
      </c>
      <c r="Q110" s="204"/>
      <c r="R110" s="204"/>
      <c r="S110" s="201">
        <v>0</v>
      </c>
      <c r="T110" s="201"/>
    </row>
    <row r="111" spans="1:20" ht="11.25" hidden="1" customHeight="1" outlineLevel="4" x14ac:dyDescent="0.25">
      <c r="A111" s="203" t="s">
        <v>1323</v>
      </c>
      <c r="B111" s="203"/>
      <c r="C111" s="203"/>
      <c r="D111" s="203"/>
      <c r="E111" s="209">
        <v>3162</v>
      </c>
      <c r="F111" s="209"/>
      <c r="G111" s="209"/>
      <c r="H111" s="201">
        <v>0</v>
      </c>
      <c r="I111" s="201"/>
      <c r="J111" s="201">
        <v>0</v>
      </c>
      <c r="K111" s="201"/>
      <c r="L111" s="201"/>
      <c r="M111" s="201">
        <v>0</v>
      </c>
      <c r="N111" s="201"/>
      <c r="O111" s="201"/>
      <c r="P111" s="209">
        <v>3162</v>
      </c>
      <c r="Q111" s="209"/>
      <c r="R111" s="209"/>
      <c r="S111" s="201">
        <v>0</v>
      </c>
      <c r="T111" s="201"/>
    </row>
    <row r="112" spans="1:20" ht="21.75" hidden="1" customHeight="1" outlineLevel="3" collapsed="1" x14ac:dyDescent="0.25">
      <c r="A112" s="206" t="s">
        <v>1324</v>
      </c>
      <c r="B112" s="206"/>
      <c r="C112" s="206"/>
      <c r="D112" s="206"/>
      <c r="E112" s="208">
        <v>9522.15</v>
      </c>
      <c r="F112" s="208"/>
      <c r="G112" s="208"/>
      <c r="H112" s="201">
        <v>0</v>
      </c>
      <c r="I112" s="201"/>
      <c r="J112" s="201">
        <v>0</v>
      </c>
      <c r="K112" s="201"/>
      <c r="L112" s="201"/>
      <c r="M112" s="201">
        <v>0</v>
      </c>
      <c r="N112" s="201"/>
      <c r="O112" s="201"/>
      <c r="P112" s="208">
        <v>9522.15</v>
      </c>
      <c r="Q112" s="208"/>
      <c r="R112" s="208"/>
      <c r="S112" s="201">
        <v>0</v>
      </c>
      <c r="T112" s="201"/>
    </row>
    <row r="113" spans="1:20" ht="21.75" hidden="1" customHeight="1" outlineLevel="4" x14ac:dyDescent="0.25">
      <c r="A113" s="203" t="s">
        <v>1325</v>
      </c>
      <c r="B113" s="203"/>
      <c r="C113" s="203"/>
      <c r="D113" s="203"/>
      <c r="E113" s="208">
        <v>7119.41</v>
      </c>
      <c r="F113" s="208"/>
      <c r="G113" s="208"/>
      <c r="H113" s="201">
        <v>0</v>
      </c>
      <c r="I113" s="201"/>
      <c r="J113" s="201">
        <v>0</v>
      </c>
      <c r="K113" s="201"/>
      <c r="L113" s="201"/>
      <c r="M113" s="201">
        <v>0</v>
      </c>
      <c r="N113" s="201"/>
      <c r="O113" s="201"/>
      <c r="P113" s="208">
        <v>7119.41</v>
      </c>
      <c r="Q113" s="208"/>
      <c r="R113" s="208"/>
      <c r="S113" s="201">
        <v>0</v>
      </c>
      <c r="T113" s="201"/>
    </row>
    <row r="114" spans="1:20" ht="21.75" hidden="1" customHeight="1" outlineLevel="4" x14ac:dyDescent="0.25">
      <c r="A114" s="203" t="s">
        <v>1326</v>
      </c>
      <c r="B114" s="203"/>
      <c r="C114" s="203"/>
      <c r="D114" s="203"/>
      <c r="E114" s="208">
        <v>2402.7399999999998</v>
      </c>
      <c r="F114" s="208"/>
      <c r="G114" s="208"/>
      <c r="H114" s="201">
        <v>0</v>
      </c>
      <c r="I114" s="201"/>
      <c r="J114" s="201">
        <v>0</v>
      </c>
      <c r="K114" s="201"/>
      <c r="L114" s="201"/>
      <c r="M114" s="201">
        <v>0</v>
      </c>
      <c r="N114" s="201"/>
      <c r="O114" s="201"/>
      <c r="P114" s="208">
        <v>2402.7399999999998</v>
      </c>
      <c r="Q114" s="208"/>
      <c r="R114" s="208"/>
      <c r="S114" s="201">
        <v>0</v>
      </c>
      <c r="T114" s="201"/>
    </row>
    <row r="115" spans="1:20" ht="21.75" hidden="1" customHeight="1" outlineLevel="3" collapsed="1" x14ac:dyDescent="0.25">
      <c r="A115" s="206" t="s">
        <v>1327</v>
      </c>
      <c r="B115" s="206"/>
      <c r="C115" s="206"/>
      <c r="D115" s="206"/>
      <c r="E115" s="201">
        <v>0</v>
      </c>
      <c r="F115" s="201"/>
      <c r="G115" s="201"/>
      <c r="H115" s="201">
        <v>0</v>
      </c>
      <c r="I115" s="201"/>
      <c r="J115" s="208">
        <v>1173667.54</v>
      </c>
      <c r="K115" s="208"/>
      <c r="L115" s="208"/>
      <c r="M115" s="208">
        <v>586833.77</v>
      </c>
      <c r="N115" s="208"/>
      <c r="O115" s="208"/>
      <c r="P115" s="208">
        <v>586833.77</v>
      </c>
      <c r="Q115" s="208"/>
      <c r="R115" s="208"/>
      <c r="S115" s="201">
        <v>0</v>
      </c>
      <c r="T115" s="201"/>
    </row>
    <row r="116" spans="1:20" ht="11.25" hidden="1" customHeight="1" outlineLevel="4" x14ac:dyDescent="0.25">
      <c r="A116" s="203" t="s">
        <v>1328</v>
      </c>
      <c r="B116" s="203"/>
      <c r="C116" s="203"/>
      <c r="D116" s="203"/>
      <c r="E116" s="201">
        <v>0</v>
      </c>
      <c r="F116" s="201"/>
      <c r="G116" s="201"/>
      <c r="H116" s="201">
        <v>0</v>
      </c>
      <c r="I116" s="201"/>
      <c r="J116" s="204">
        <v>440073.6</v>
      </c>
      <c r="K116" s="204"/>
      <c r="L116" s="204"/>
      <c r="M116" s="201">
        <v>0</v>
      </c>
      <c r="N116" s="201"/>
      <c r="O116" s="201"/>
      <c r="P116" s="204">
        <v>440073.6</v>
      </c>
      <c r="Q116" s="204"/>
      <c r="R116" s="204"/>
      <c r="S116" s="201">
        <v>0</v>
      </c>
      <c r="T116" s="201"/>
    </row>
    <row r="117" spans="1:20" ht="11.25" hidden="1" customHeight="1" outlineLevel="4" x14ac:dyDescent="0.25">
      <c r="A117" s="203" t="s">
        <v>1329</v>
      </c>
      <c r="B117" s="203"/>
      <c r="C117" s="203"/>
      <c r="D117" s="203"/>
      <c r="E117" s="201">
        <v>0</v>
      </c>
      <c r="F117" s="201"/>
      <c r="G117" s="201"/>
      <c r="H117" s="201">
        <v>0</v>
      </c>
      <c r="I117" s="201"/>
      <c r="J117" s="208">
        <v>146760.17000000001</v>
      </c>
      <c r="K117" s="208"/>
      <c r="L117" s="208"/>
      <c r="M117" s="201">
        <v>0</v>
      </c>
      <c r="N117" s="201"/>
      <c r="O117" s="201"/>
      <c r="P117" s="208">
        <v>146760.17000000001</v>
      </c>
      <c r="Q117" s="208"/>
      <c r="R117" s="208"/>
      <c r="S117" s="201">
        <v>0</v>
      </c>
      <c r="T117" s="201"/>
    </row>
    <row r="118" spans="1:20" ht="11.25" hidden="1" customHeight="1" outlineLevel="4" x14ac:dyDescent="0.25">
      <c r="A118" s="203" t="s">
        <v>1307</v>
      </c>
      <c r="B118" s="203"/>
      <c r="C118" s="203"/>
      <c r="D118" s="203"/>
      <c r="E118" s="201">
        <v>0</v>
      </c>
      <c r="F118" s="201"/>
      <c r="G118" s="201"/>
      <c r="H118" s="201">
        <v>0</v>
      </c>
      <c r="I118" s="201"/>
      <c r="J118" s="208">
        <v>586833.77</v>
      </c>
      <c r="K118" s="208"/>
      <c r="L118" s="208"/>
      <c r="M118" s="208">
        <v>586833.77</v>
      </c>
      <c r="N118" s="208"/>
      <c r="O118" s="208"/>
      <c r="P118" s="201">
        <v>0</v>
      </c>
      <c r="Q118" s="201"/>
      <c r="R118" s="201"/>
      <c r="S118" s="201">
        <v>0</v>
      </c>
      <c r="T118" s="201"/>
    </row>
    <row r="119" spans="1:20" ht="32.25" hidden="1" customHeight="1" outlineLevel="3" collapsed="1" x14ac:dyDescent="0.25">
      <c r="A119" s="206" t="s">
        <v>1330</v>
      </c>
      <c r="B119" s="206"/>
      <c r="C119" s="206"/>
      <c r="D119" s="206"/>
      <c r="E119" s="208">
        <v>15398.21</v>
      </c>
      <c r="F119" s="208"/>
      <c r="G119" s="208"/>
      <c r="H119" s="201">
        <v>0</v>
      </c>
      <c r="I119" s="201"/>
      <c r="J119" s="209">
        <v>120640</v>
      </c>
      <c r="K119" s="209"/>
      <c r="L119" s="209"/>
      <c r="M119" s="201">
        <v>0</v>
      </c>
      <c r="N119" s="201"/>
      <c r="O119" s="201"/>
      <c r="P119" s="208">
        <v>136038.21</v>
      </c>
      <c r="Q119" s="208"/>
      <c r="R119" s="208"/>
      <c r="S119" s="201">
        <v>0</v>
      </c>
      <c r="T119" s="201"/>
    </row>
    <row r="120" spans="1:20" ht="11.25" hidden="1" customHeight="1" outlineLevel="4" x14ac:dyDescent="0.25">
      <c r="A120" s="203" t="s">
        <v>1331</v>
      </c>
      <c r="B120" s="203"/>
      <c r="C120" s="203"/>
      <c r="D120" s="203"/>
      <c r="E120" s="208">
        <v>15398.21</v>
      </c>
      <c r="F120" s="208"/>
      <c r="G120" s="208"/>
      <c r="H120" s="201">
        <v>0</v>
      </c>
      <c r="I120" s="201"/>
      <c r="J120" s="201">
        <v>0</v>
      </c>
      <c r="K120" s="201"/>
      <c r="L120" s="201"/>
      <c r="M120" s="201">
        <v>0</v>
      </c>
      <c r="N120" s="201"/>
      <c r="O120" s="201"/>
      <c r="P120" s="208">
        <v>15398.21</v>
      </c>
      <c r="Q120" s="208"/>
      <c r="R120" s="208"/>
      <c r="S120" s="201">
        <v>0</v>
      </c>
      <c r="T120" s="201"/>
    </row>
    <row r="121" spans="1:20" ht="11.25" hidden="1" customHeight="1" outlineLevel="4" x14ac:dyDescent="0.25">
      <c r="A121" s="203" t="s">
        <v>1332</v>
      </c>
      <c r="B121" s="203"/>
      <c r="C121" s="203"/>
      <c r="D121" s="203"/>
      <c r="E121" s="201">
        <v>0</v>
      </c>
      <c r="F121" s="201"/>
      <c r="G121" s="201"/>
      <c r="H121" s="201">
        <v>0</v>
      </c>
      <c r="I121" s="201"/>
      <c r="J121" s="209">
        <v>120640</v>
      </c>
      <c r="K121" s="209"/>
      <c r="L121" s="209"/>
      <c r="M121" s="201">
        <v>0</v>
      </c>
      <c r="N121" s="201"/>
      <c r="O121" s="201"/>
      <c r="P121" s="209">
        <v>120640</v>
      </c>
      <c r="Q121" s="209"/>
      <c r="R121" s="209"/>
      <c r="S121" s="201">
        <v>0</v>
      </c>
      <c r="T121" s="201"/>
    </row>
    <row r="122" spans="1:20" ht="21.75" hidden="1" customHeight="1" outlineLevel="3" collapsed="1" x14ac:dyDescent="0.25">
      <c r="A122" s="206" t="s">
        <v>1333</v>
      </c>
      <c r="B122" s="206"/>
      <c r="C122" s="206"/>
      <c r="D122" s="206"/>
      <c r="E122" s="208">
        <v>78256.149999999994</v>
      </c>
      <c r="F122" s="208"/>
      <c r="G122" s="208"/>
      <c r="H122" s="201">
        <v>0</v>
      </c>
      <c r="I122" s="201"/>
      <c r="J122" s="201">
        <v>0</v>
      </c>
      <c r="K122" s="201"/>
      <c r="L122" s="201"/>
      <c r="M122" s="208">
        <v>51577.75</v>
      </c>
      <c r="N122" s="208"/>
      <c r="O122" s="208"/>
      <c r="P122" s="204">
        <v>26678.400000000001</v>
      </c>
      <c r="Q122" s="204"/>
      <c r="R122" s="204"/>
      <c r="S122" s="201">
        <v>0</v>
      </c>
      <c r="T122" s="201"/>
    </row>
    <row r="123" spans="1:20" ht="11.25" hidden="1" customHeight="1" outlineLevel="4" x14ac:dyDescent="0.25">
      <c r="A123" s="203" t="s">
        <v>1334</v>
      </c>
      <c r="B123" s="203"/>
      <c r="C123" s="203"/>
      <c r="D123" s="203"/>
      <c r="E123" s="208">
        <v>51577.75</v>
      </c>
      <c r="F123" s="208"/>
      <c r="G123" s="208"/>
      <c r="H123" s="201">
        <v>0</v>
      </c>
      <c r="I123" s="201"/>
      <c r="J123" s="201">
        <v>0</v>
      </c>
      <c r="K123" s="201"/>
      <c r="L123" s="201"/>
      <c r="M123" s="208">
        <v>51577.75</v>
      </c>
      <c r="N123" s="208"/>
      <c r="O123" s="208"/>
      <c r="P123" s="201">
        <v>0</v>
      </c>
      <c r="Q123" s="201"/>
      <c r="R123" s="201"/>
      <c r="S123" s="201">
        <v>0</v>
      </c>
      <c r="T123" s="201"/>
    </row>
    <row r="124" spans="1:20" ht="11.25" hidden="1" customHeight="1" outlineLevel="4" x14ac:dyDescent="0.25">
      <c r="A124" s="203" t="s">
        <v>1242</v>
      </c>
      <c r="B124" s="203"/>
      <c r="C124" s="203"/>
      <c r="D124" s="203"/>
      <c r="E124" s="204">
        <v>26678.400000000001</v>
      </c>
      <c r="F124" s="204"/>
      <c r="G124" s="204"/>
      <c r="H124" s="201">
        <v>0</v>
      </c>
      <c r="I124" s="201"/>
      <c r="J124" s="201">
        <v>0</v>
      </c>
      <c r="K124" s="201"/>
      <c r="L124" s="201"/>
      <c r="M124" s="201">
        <v>0</v>
      </c>
      <c r="N124" s="201"/>
      <c r="O124" s="201"/>
      <c r="P124" s="204">
        <v>26678.400000000001</v>
      </c>
      <c r="Q124" s="204"/>
      <c r="R124" s="204"/>
      <c r="S124" s="201">
        <v>0</v>
      </c>
      <c r="T124" s="201"/>
    </row>
    <row r="125" spans="1:20" ht="11.25" hidden="1" customHeight="1" outlineLevel="3" collapsed="1" x14ac:dyDescent="0.25">
      <c r="A125" s="206" t="s">
        <v>1335</v>
      </c>
      <c r="B125" s="206"/>
      <c r="C125" s="206"/>
      <c r="D125" s="206"/>
      <c r="E125" s="208">
        <v>18695.75</v>
      </c>
      <c r="F125" s="208"/>
      <c r="G125" s="208"/>
      <c r="H125" s="201">
        <v>0</v>
      </c>
      <c r="I125" s="201"/>
      <c r="J125" s="208">
        <v>23216.25</v>
      </c>
      <c r="K125" s="208"/>
      <c r="L125" s="208"/>
      <c r="M125" s="209">
        <v>41912</v>
      </c>
      <c r="N125" s="209"/>
      <c r="O125" s="209"/>
      <c r="P125" s="201">
        <v>0</v>
      </c>
      <c r="Q125" s="201"/>
      <c r="R125" s="201"/>
      <c r="S125" s="201">
        <v>0</v>
      </c>
      <c r="T125" s="201"/>
    </row>
    <row r="126" spans="1:20" ht="11.25" hidden="1" customHeight="1" outlineLevel="4" x14ac:dyDescent="0.25">
      <c r="A126" s="210">
        <v>140</v>
      </c>
      <c r="B126" s="210"/>
      <c r="C126" s="210"/>
      <c r="D126" s="210"/>
      <c r="E126" s="208">
        <v>18695.75</v>
      </c>
      <c r="F126" s="208"/>
      <c r="G126" s="208"/>
      <c r="H126" s="201">
        <v>0</v>
      </c>
      <c r="I126" s="201"/>
      <c r="J126" s="208">
        <v>23216.25</v>
      </c>
      <c r="K126" s="208"/>
      <c r="L126" s="208"/>
      <c r="M126" s="209">
        <v>41912</v>
      </c>
      <c r="N126" s="209"/>
      <c r="O126" s="209"/>
      <c r="P126" s="201">
        <v>0</v>
      </c>
      <c r="Q126" s="201"/>
      <c r="R126" s="201"/>
      <c r="S126" s="201">
        <v>0</v>
      </c>
      <c r="T126" s="201"/>
    </row>
    <row r="127" spans="1:20" s="103" customFormat="1" ht="21.75" customHeight="1" outlineLevel="3" collapsed="1" x14ac:dyDescent="0.25">
      <c r="A127" s="212" t="s">
        <v>1336</v>
      </c>
      <c r="B127" s="212"/>
      <c r="C127" s="212"/>
      <c r="D127" s="212"/>
      <c r="E127" s="213">
        <v>524244.04</v>
      </c>
      <c r="F127" s="213"/>
      <c r="G127" s="213"/>
      <c r="H127" s="214">
        <v>0</v>
      </c>
      <c r="I127" s="214"/>
      <c r="J127" s="213">
        <v>374343.06</v>
      </c>
      <c r="K127" s="213"/>
      <c r="L127" s="213"/>
      <c r="M127" s="215">
        <v>424000</v>
      </c>
      <c r="N127" s="215"/>
      <c r="O127" s="215"/>
      <c r="P127" s="217">
        <v>474587.1</v>
      </c>
      <c r="Q127" s="217"/>
      <c r="R127" s="217"/>
      <c r="S127" s="214">
        <v>0</v>
      </c>
      <c r="T127" s="214"/>
    </row>
    <row r="128" spans="1:20" ht="32.25" hidden="1" customHeight="1" outlineLevel="4" x14ac:dyDescent="0.25">
      <c r="A128" s="203" t="s">
        <v>1337</v>
      </c>
      <c r="B128" s="203"/>
      <c r="C128" s="203"/>
      <c r="D128" s="203"/>
      <c r="E128" s="208">
        <v>524244.04</v>
      </c>
      <c r="F128" s="208"/>
      <c r="G128" s="208"/>
      <c r="H128" s="201">
        <v>0</v>
      </c>
      <c r="I128" s="201"/>
      <c r="J128" s="208">
        <v>374343.06</v>
      </c>
      <c r="K128" s="208"/>
      <c r="L128" s="208"/>
      <c r="M128" s="209">
        <v>424000</v>
      </c>
      <c r="N128" s="209"/>
      <c r="O128" s="209"/>
      <c r="P128" s="204">
        <v>474587.1</v>
      </c>
      <c r="Q128" s="204"/>
      <c r="R128" s="204"/>
      <c r="S128" s="201">
        <v>0</v>
      </c>
      <c r="T128" s="201"/>
    </row>
    <row r="129" spans="1:20" ht="21.75" hidden="1" customHeight="1" outlineLevel="3" collapsed="1" x14ac:dyDescent="0.25">
      <c r="A129" s="206" t="s">
        <v>1338</v>
      </c>
      <c r="B129" s="206"/>
      <c r="C129" s="206"/>
      <c r="D129" s="206"/>
      <c r="E129" s="209">
        <v>330744</v>
      </c>
      <c r="F129" s="209"/>
      <c r="G129" s="209"/>
      <c r="H129" s="201">
        <v>0</v>
      </c>
      <c r="I129" s="201"/>
      <c r="J129" s="204">
        <v>1113145.6000000001</v>
      </c>
      <c r="K129" s="204"/>
      <c r="L129" s="204"/>
      <c r="M129" s="204">
        <v>1052688.8</v>
      </c>
      <c r="N129" s="204"/>
      <c r="O129" s="204"/>
      <c r="P129" s="204">
        <v>391200.8</v>
      </c>
      <c r="Q129" s="204"/>
      <c r="R129" s="204"/>
      <c r="S129" s="201">
        <v>0</v>
      </c>
      <c r="T129" s="201"/>
    </row>
    <row r="130" spans="1:20" ht="32.25" hidden="1" customHeight="1" outlineLevel="4" x14ac:dyDescent="0.25">
      <c r="A130" s="203" t="s">
        <v>1339</v>
      </c>
      <c r="B130" s="203"/>
      <c r="C130" s="203"/>
      <c r="D130" s="203"/>
      <c r="E130" s="201">
        <v>0</v>
      </c>
      <c r="F130" s="201"/>
      <c r="G130" s="201"/>
      <c r="H130" s="201">
        <v>0</v>
      </c>
      <c r="I130" s="201"/>
      <c r="J130" s="209">
        <v>92632</v>
      </c>
      <c r="K130" s="209"/>
      <c r="L130" s="209"/>
      <c r="M130" s="201">
        <v>0</v>
      </c>
      <c r="N130" s="201"/>
      <c r="O130" s="201"/>
      <c r="P130" s="209">
        <v>92632</v>
      </c>
      <c r="Q130" s="209"/>
      <c r="R130" s="209"/>
      <c r="S130" s="201">
        <v>0</v>
      </c>
      <c r="T130" s="201"/>
    </row>
    <row r="131" spans="1:20" ht="11.25" hidden="1" customHeight="1" outlineLevel="4" x14ac:dyDescent="0.25">
      <c r="A131" s="203" t="s">
        <v>1340</v>
      </c>
      <c r="B131" s="203"/>
      <c r="C131" s="203"/>
      <c r="D131" s="203"/>
      <c r="E131" s="209">
        <v>318144</v>
      </c>
      <c r="F131" s="209"/>
      <c r="G131" s="209"/>
      <c r="H131" s="201">
        <v>0</v>
      </c>
      <c r="I131" s="201"/>
      <c r="J131" s="201">
        <v>0</v>
      </c>
      <c r="K131" s="201"/>
      <c r="L131" s="201"/>
      <c r="M131" s="209">
        <v>318144</v>
      </c>
      <c r="N131" s="209"/>
      <c r="O131" s="209"/>
      <c r="P131" s="201">
        <v>0</v>
      </c>
      <c r="Q131" s="201"/>
      <c r="R131" s="201"/>
      <c r="S131" s="201">
        <v>0</v>
      </c>
      <c r="T131" s="201"/>
    </row>
    <row r="132" spans="1:20" ht="11.25" hidden="1" customHeight="1" outlineLevel="4" x14ac:dyDescent="0.25">
      <c r="A132" s="203" t="s">
        <v>1341</v>
      </c>
      <c r="B132" s="203"/>
      <c r="C132" s="203"/>
      <c r="D132" s="203"/>
      <c r="E132" s="201">
        <v>0</v>
      </c>
      <c r="F132" s="201"/>
      <c r="G132" s="201"/>
      <c r="H132" s="201">
        <v>0</v>
      </c>
      <c r="I132" s="201"/>
      <c r="J132" s="204">
        <v>279971.20000000001</v>
      </c>
      <c r="K132" s="204"/>
      <c r="L132" s="204"/>
      <c r="M132" s="201">
        <v>0</v>
      </c>
      <c r="N132" s="201"/>
      <c r="O132" s="201"/>
      <c r="P132" s="204">
        <v>279971.20000000001</v>
      </c>
      <c r="Q132" s="204"/>
      <c r="R132" s="204"/>
      <c r="S132" s="201">
        <v>0</v>
      </c>
      <c r="T132" s="201"/>
    </row>
    <row r="133" spans="1:20" ht="11.25" hidden="1" customHeight="1" outlineLevel="4" x14ac:dyDescent="0.25">
      <c r="A133" s="203" t="s">
        <v>1342</v>
      </c>
      <c r="B133" s="203"/>
      <c r="C133" s="203"/>
      <c r="D133" s="203"/>
      <c r="E133" s="201">
        <v>0</v>
      </c>
      <c r="F133" s="201"/>
      <c r="G133" s="201"/>
      <c r="H133" s="201">
        <v>0</v>
      </c>
      <c r="I133" s="201"/>
      <c r="J133" s="204">
        <v>18597.599999999999</v>
      </c>
      <c r="K133" s="204"/>
      <c r="L133" s="204"/>
      <c r="M133" s="201">
        <v>0</v>
      </c>
      <c r="N133" s="201"/>
      <c r="O133" s="201"/>
      <c r="P133" s="204">
        <v>18597.599999999999</v>
      </c>
      <c r="Q133" s="204"/>
      <c r="R133" s="204"/>
      <c r="S133" s="201">
        <v>0</v>
      </c>
      <c r="T133" s="201"/>
    </row>
    <row r="134" spans="1:20" ht="11.25" hidden="1" customHeight="1" outlineLevel="4" x14ac:dyDescent="0.25">
      <c r="A134" s="203" t="s">
        <v>1242</v>
      </c>
      <c r="B134" s="203"/>
      <c r="C134" s="203"/>
      <c r="D134" s="203"/>
      <c r="E134" s="201">
        <v>0</v>
      </c>
      <c r="F134" s="201"/>
      <c r="G134" s="201"/>
      <c r="H134" s="201">
        <v>0</v>
      </c>
      <c r="I134" s="201"/>
      <c r="J134" s="204">
        <v>721944.8</v>
      </c>
      <c r="K134" s="204"/>
      <c r="L134" s="204"/>
      <c r="M134" s="204">
        <v>721944.8</v>
      </c>
      <c r="N134" s="204"/>
      <c r="O134" s="204"/>
      <c r="P134" s="201">
        <v>0</v>
      </c>
      <c r="Q134" s="201"/>
      <c r="R134" s="201"/>
      <c r="S134" s="201">
        <v>0</v>
      </c>
      <c r="T134" s="201"/>
    </row>
    <row r="135" spans="1:20" ht="11.25" hidden="1" customHeight="1" outlineLevel="4" x14ac:dyDescent="0.25">
      <c r="A135" s="203" t="s">
        <v>1263</v>
      </c>
      <c r="B135" s="203"/>
      <c r="C135" s="203"/>
      <c r="D135" s="203"/>
      <c r="E135" s="209">
        <v>12600</v>
      </c>
      <c r="F135" s="209"/>
      <c r="G135" s="209"/>
      <c r="H135" s="201">
        <v>0</v>
      </c>
      <c r="I135" s="201"/>
      <c r="J135" s="201">
        <v>0</v>
      </c>
      <c r="K135" s="201"/>
      <c r="L135" s="201"/>
      <c r="M135" s="209">
        <v>12600</v>
      </c>
      <c r="N135" s="209"/>
      <c r="O135" s="209"/>
      <c r="P135" s="201">
        <v>0</v>
      </c>
      <c r="Q135" s="201"/>
      <c r="R135" s="201"/>
      <c r="S135" s="201">
        <v>0</v>
      </c>
      <c r="T135" s="201"/>
    </row>
    <row r="136" spans="1:20" ht="11.25" hidden="1" customHeight="1" outlineLevel="3" collapsed="1" x14ac:dyDescent="0.25">
      <c r="A136" s="206" t="s">
        <v>1343</v>
      </c>
      <c r="B136" s="206"/>
      <c r="C136" s="206"/>
      <c r="D136" s="206"/>
      <c r="E136" s="208">
        <v>6093249.3799999999</v>
      </c>
      <c r="F136" s="208"/>
      <c r="G136" s="208"/>
      <c r="H136" s="201">
        <v>0</v>
      </c>
      <c r="I136" s="201"/>
      <c r="J136" s="201">
        <v>0</v>
      </c>
      <c r="K136" s="201"/>
      <c r="L136" s="201"/>
      <c r="M136" s="201">
        <v>0</v>
      </c>
      <c r="N136" s="201"/>
      <c r="O136" s="201"/>
      <c r="P136" s="208">
        <v>6093249.3799999999</v>
      </c>
      <c r="Q136" s="208"/>
      <c r="R136" s="208"/>
      <c r="S136" s="201">
        <v>0</v>
      </c>
      <c r="T136" s="201"/>
    </row>
    <row r="137" spans="1:20" ht="11.25" hidden="1" customHeight="1" outlineLevel="4" x14ac:dyDescent="0.25">
      <c r="A137" s="203" t="s">
        <v>1344</v>
      </c>
      <c r="B137" s="203"/>
      <c r="C137" s="203"/>
      <c r="D137" s="203"/>
      <c r="E137" s="208">
        <v>6093249.3799999999</v>
      </c>
      <c r="F137" s="208"/>
      <c r="G137" s="208"/>
      <c r="H137" s="201">
        <v>0</v>
      </c>
      <c r="I137" s="201"/>
      <c r="J137" s="201">
        <v>0</v>
      </c>
      <c r="K137" s="201"/>
      <c r="L137" s="201"/>
      <c r="M137" s="201">
        <v>0</v>
      </c>
      <c r="N137" s="201"/>
      <c r="O137" s="201"/>
      <c r="P137" s="208">
        <v>6093249.3799999999</v>
      </c>
      <c r="Q137" s="208"/>
      <c r="R137" s="208"/>
      <c r="S137" s="201">
        <v>0</v>
      </c>
      <c r="T137" s="201"/>
    </row>
    <row r="138" spans="1:20" ht="21.75" hidden="1" customHeight="1" outlineLevel="3" collapsed="1" x14ac:dyDescent="0.25">
      <c r="A138" s="206" t="s">
        <v>1345</v>
      </c>
      <c r="B138" s="206"/>
      <c r="C138" s="206"/>
      <c r="D138" s="206"/>
      <c r="E138" s="209">
        <v>62531</v>
      </c>
      <c r="F138" s="209"/>
      <c r="G138" s="209"/>
      <c r="H138" s="201">
        <v>0</v>
      </c>
      <c r="I138" s="201"/>
      <c r="J138" s="209">
        <v>105052</v>
      </c>
      <c r="K138" s="209"/>
      <c r="L138" s="209"/>
      <c r="M138" s="209">
        <v>62531</v>
      </c>
      <c r="N138" s="209"/>
      <c r="O138" s="209"/>
      <c r="P138" s="209">
        <v>105052</v>
      </c>
      <c r="Q138" s="209"/>
      <c r="R138" s="209"/>
      <c r="S138" s="201">
        <v>0</v>
      </c>
      <c r="T138" s="201"/>
    </row>
    <row r="139" spans="1:20" ht="21.75" hidden="1" customHeight="1" outlineLevel="4" x14ac:dyDescent="0.25">
      <c r="A139" s="203" t="s">
        <v>1346</v>
      </c>
      <c r="B139" s="203"/>
      <c r="C139" s="203"/>
      <c r="D139" s="203"/>
      <c r="E139" s="201">
        <v>0</v>
      </c>
      <c r="F139" s="201"/>
      <c r="G139" s="201"/>
      <c r="H139" s="201">
        <v>0</v>
      </c>
      <c r="I139" s="201"/>
      <c r="J139" s="209">
        <v>105052</v>
      </c>
      <c r="K139" s="209"/>
      <c r="L139" s="209"/>
      <c r="M139" s="201">
        <v>0</v>
      </c>
      <c r="N139" s="201"/>
      <c r="O139" s="201"/>
      <c r="P139" s="209">
        <v>105052</v>
      </c>
      <c r="Q139" s="209"/>
      <c r="R139" s="209"/>
      <c r="S139" s="201">
        <v>0</v>
      </c>
      <c r="T139" s="201"/>
    </row>
    <row r="140" spans="1:20" ht="11.25" hidden="1" customHeight="1" outlineLevel="4" x14ac:dyDescent="0.25">
      <c r="A140" s="203" t="s">
        <v>1287</v>
      </c>
      <c r="B140" s="203"/>
      <c r="C140" s="203"/>
      <c r="D140" s="203"/>
      <c r="E140" s="209">
        <v>62531</v>
      </c>
      <c r="F140" s="209"/>
      <c r="G140" s="209"/>
      <c r="H140" s="201">
        <v>0</v>
      </c>
      <c r="I140" s="201"/>
      <c r="J140" s="201">
        <v>0</v>
      </c>
      <c r="K140" s="201"/>
      <c r="L140" s="201"/>
      <c r="M140" s="209">
        <v>62531</v>
      </c>
      <c r="N140" s="209"/>
      <c r="O140" s="209"/>
      <c r="P140" s="201">
        <v>0</v>
      </c>
      <c r="Q140" s="201"/>
      <c r="R140" s="201"/>
      <c r="S140" s="201">
        <v>0</v>
      </c>
      <c r="T140" s="201"/>
    </row>
    <row r="141" spans="1:20" ht="11.25" hidden="1" customHeight="1" outlineLevel="3" collapsed="1" x14ac:dyDescent="0.25">
      <c r="A141" s="206" t="s">
        <v>1347</v>
      </c>
      <c r="B141" s="206"/>
      <c r="C141" s="206"/>
      <c r="D141" s="206"/>
      <c r="E141" s="201">
        <v>0</v>
      </c>
      <c r="F141" s="201"/>
      <c r="G141" s="201"/>
      <c r="H141" s="201">
        <v>0</v>
      </c>
      <c r="I141" s="201"/>
      <c r="J141" s="209">
        <v>255000</v>
      </c>
      <c r="K141" s="209"/>
      <c r="L141" s="209"/>
      <c r="M141" s="209">
        <v>255000</v>
      </c>
      <c r="N141" s="209"/>
      <c r="O141" s="209"/>
      <c r="P141" s="201">
        <v>0</v>
      </c>
      <c r="Q141" s="201"/>
      <c r="R141" s="201"/>
      <c r="S141" s="201">
        <v>0</v>
      </c>
      <c r="T141" s="201"/>
    </row>
    <row r="142" spans="1:20" ht="11.25" hidden="1" customHeight="1" outlineLevel="4" x14ac:dyDescent="0.25">
      <c r="A142" s="203" t="s">
        <v>1242</v>
      </c>
      <c r="B142" s="203"/>
      <c r="C142" s="203"/>
      <c r="D142" s="203"/>
      <c r="E142" s="201">
        <v>0</v>
      </c>
      <c r="F142" s="201"/>
      <c r="G142" s="201"/>
      <c r="H142" s="201">
        <v>0</v>
      </c>
      <c r="I142" s="201"/>
      <c r="J142" s="209">
        <v>255000</v>
      </c>
      <c r="K142" s="209"/>
      <c r="L142" s="209"/>
      <c r="M142" s="209">
        <v>255000</v>
      </c>
      <c r="N142" s="209"/>
      <c r="O142" s="209"/>
      <c r="P142" s="201">
        <v>0</v>
      </c>
      <c r="Q142" s="201"/>
      <c r="R142" s="201"/>
      <c r="S142" s="201">
        <v>0</v>
      </c>
      <c r="T142" s="201"/>
    </row>
    <row r="143" spans="1:20" ht="21.75" hidden="1" customHeight="1" outlineLevel="3" collapsed="1" x14ac:dyDescent="0.25">
      <c r="A143" s="206" t="s">
        <v>1348</v>
      </c>
      <c r="B143" s="206"/>
      <c r="C143" s="206"/>
      <c r="D143" s="206"/>
      <c r="E143" s="201">
        <v>0</v>
      </c>
      <c r="F143" s="201"/>
      <c r="G143" s="201"/>
      <c r="H143" s="201">
        <v>0</v>
      </c>
      <c r="I143" s="201"/>
      <c r="J143" s="209">
        <v>44352</v>
      </c>
      <c r="K143" s="209"/>
      <c r="L143" s="209"/>
      <c r="M143" s="201">
        <v>0</v>
      </c>
      <c r="N143" s="201"/>
      <c r="O143" s="201"/>
      <c r="P143" s="209">
        <v>44352</v>
      </c>
      <c r="Q143" s="209"/>
      <c r="R143" s="209"/>
      <c r="S143" s="201">
        <v>0</v>
      </c>
      <c r="T143" s="201"/>
    </row>
    <row r="144" spans="1:20" ht="11.25" hidden="1" customHeight="1" outlineLevel="4" x14ac:dyDescent="0.25">
      <c r="A144" s="203" t="s">
        <v>1349</v>
      </c>
      <c r="B144" s="203"/>
      <c r="C144" s="203"/>
      <c r="D144" s="203"/>
      <c r="E144" s="201">
        <v>0</v>
      </c>
      <c r="F144" s="201"/>
      <c r="G144" s="201"/>
      <c r="H144" s="201">
        <v>0</v>
      </c>
      <c r="I144" s="201"/>
      <c r="J144" s="209">
        <v>44352</v>
      </c>
      <c r="K144" s="209"/>
      <c r="L144" s="209"/>
      <c r="M144" s="201">
        <v>0</v>
      </c>
      <c r="N144" s="201"/>
      <c r="O144" s="201"/>
      <c r="P144" s="209">
        <v>44352</v>
      </c>
      <c r="Q144" s="209"/>
      <c r="R144" s="209"/>
      <c r="S144" s="201">
        <v>0</v>
      </c>
      <c r="T144" s="201"/>
    </row>
    <row r="145" spans="1:20" ht="21.75" hidden="1" customHeight="1" outlineLevel="3" collapsed="1" x14ac:dyDescent="0.25">
      <c r="A145" s="206" t="s">
        <v>1350</v>
      </c>
      <c r="B145" s="206"/>
      <c r="C145" s="206"/>
      <c r="D145" s="206"/>
      <c r="E145" s="208">
        <v>32841.65</v>
      </c>
      <c r="F145" s="208"/>
      <c r="G145" s="208"/>
      <c r="H145" s="201">
        <v>0</v>
      </c>
      <c r="I145" s="201"/>
      <c r="J145" s="208">
        <v>424745.12</v>
      </c>
      <c r="K145" s="208"/>
      <c r="L145" s="208"/>
      <c r="M145" s="208">
        <v>245214.21</v>
      </c>
      <c r="N145" s="208"/>
      <c r="O145" s="208"/>
      <c r="P145" s="208">
        <v>212372.56</v>
      </c>
      <c r="Q145" s="208"/>
      <c r="R145" s="208"/>
      <c r="S145" s="201">
        <v>0</v>
      </c>
      <c r="T145" s="201"/>
    </row>
    <row r="146" spans="1:20" ht="11.25" hidden="1" customHeight="1" outlineLevel="4" x14ac:dyDescent="0.25">
      <c r="A146" s="203" t="s">
        <v>1351</v>
      </c>
      <c r="B146" s="203"/>
      <c r="C146" s="203"/>
      <c r="D146" s="203"/>
      <c r="E146" s="208">
        <v>32841.65</v>
      </c>
      <c r="F146" s="208"/>
      <c r="G146" s="208"/>
      <c r="H146" s="201">
        <v>0</v>
      </c>
      <c r="I146" s="201"/>
      <c r="J146" s="201">
        <v>0</v>
      </c>
      <c r="K146" s="201"/>
      <c r="L146" s="201"/>
      <c r="M146" s="208">
        <v>32841.65</v>
      </c>
      <c r="N146" s="208"/>
      <c r="O146" s="208"/>
      <c r="P146" s="201">
        <v>0</v>
      </c>
      <c r="Q146" s="201"/>
      <c r="R146" s="201"/>
      <c r="S146" s="201">
        <v>0</v>
      </c>
      <c r="T146" s="201"/>
    </row>
    <row r="147" spans="1:20" ht="11.25" hidden="1" customHeight="1" outlineLevel="4" x14ac:dyDescent="0.25">
      <c r="A147" s="203" t="s">
        <v>1352</v>
      </c>
      <c r="B147" s="203"/>
      <c r="C147" s="203"/>
      <c r="D147" s="203"/>
      <c r="E147" s="201">
        <v>0</v>
      </c>
      <c r="F147" s="201"/>
      <c r="G147" s="201"/>
      <c r="H147" s="201">
        <v>0</v>
      </c>
      <c r="I147" s="201"/>
      <c r="J147" s="209">
        <v>59640</v>
      </c>
      <c r="K147" s="209"/>
      <c r="L147" s="209"/>
      <c r="M147" s="201">
        <v>0</v>
      </c>
      <c r="N147" s="201"/>
      <c r="O147" s="201"/>
      <c r="P147" s="209">
        <v>59640</v>
      </c>
      <c r="Q147" s="209"/>
      <c r="R147" s="209"/>
      <c r="S147" s="201">
        <v>0</v>
      </c>
      <c r="T147" s="201"/>
    </row>
    <row r="148" spans="1:20" ht="11.25" hidden="1" customHeight="1" outlineLevel="4" x14ac:dyDescent="0.25">
      <c r="A148" s="203" t="s">
        <v>1353</v>
      </c>
      <c r="B148" s="203"/>
      <c r="C148" s="203"/>
      <c r="D148" s="203"/>
      <c r="E148" s="201">
        <v>0</v>
      </c>
      <c r="F148" s="201"/>
      <c r="G148" s="201"/>
      <c r="H148" s="201">
        <v>0</v>
      </c>
      <c r="I148" s="201"/>
      <c r="J148" s="208">
        <v>152732.56</v>
      </c>
      <c r="K148" s="208"/>
      <c r="L148" s="208"/>
      <c r="M148" s="201">
        <v>0</v>
      </c>
      <c r="N148" s="201"/>
      <c r="O148" s="201"/>
      <c r="P148" s="208">
        <v>152732.56</v>
      </c>
      <c r="Q148" s="208"/>
      <c r="R148" s="208"/>
      <c r="S148" s="201">
        <v>0</v>
      </c>
      <c r="T148" s="201"/>
    </row>
    <row r="149" spans="1:20" ht="11.25" hidden="1" customHeight="1" outlineLevel="4" x14ac:dyDescent="0.25">
      <c r="A149" s="203" t="s">
        <v>1242</v>
      </c>
      <c r="B149" s="203"/>
      <c r="C149" s="203"/>
      <c r="D149" s="203"/>
      <c r="E149" s="201">
        <v>0</v>
      </c>
      <c r="F149" s="201"/>
      <c r="G149" s="201"/>
      <c r="H149" s="201">
        <v>0</v>
      </c>
      <c r="I149" s="201"/>
      <c r="J149" s="208">
        <v>212372.56</v>
      </c>
      <c r="K149" s="208"/>
      <c r="L149" s="208"/>
      <c r="M149" s="208">
        <v>212372.56</v>
      </c>
      <c r="N149" s="208"/>
      <c r="O149" s="208"/>
      <c r="P149" s="201">
        <v>0</v>
      </c>
      <c r="Q149" s="201"/>
      <c r="R149" s="201"/>
      <c r="S149" s="201">
        <v>0</v>
      </c>
      <c r="T149" s="201"/>
    </row>
    <row r="150" spans="1:20" ht="21.75" hidden="1" customHeight="1" outlineLevel="3" collapsed="1" x14ac:dyDescent="0.25">
      <c r="A150" s="206" t="s">
        <v>1354</v>
      </c>
      <c r="B150" s="206"/>
      <c r="C150" s="206"/>
      <c r="D150" s="206"/>
      <c r="E150" s="201">
        <v>0</v>
      </c>
      <c r="F150" s="201"/>
      <c r="G150" s="201"/>
      <c r="H150" s="201">
        <v>0</v>
      </c>
      <c r="I150" s="201"/>
      <c r="J150" s="208">
        <v>3023.97</v>
      </c>
      <c r="K150" s="208"/>
      <c r="L150" s="208"/>
      <c r="M150" s="201">
        <v>0</v>
      </c>
      <c r="N150" s="201"/>
      <c r="O150" s="201"/>
      <c r="P150" s="208">
        <v>3023.97</v>
      </c>
      <c r="Q150" s="208"/>
      <c r="R150" s="208"/>
      <c r="S150" s="201">
        <v>0</v>
      </c>
      <c r="T150" s="201"/>
    </row>
    <row r="151" spans="1:20" ht="11.25" hidden="1" customHeight="1" outlineLevel="4" x14ac:dyDescent="0.25">
      <c r="A151" s="203" t="s">
        <v>1355</v>
      </c>
      <c r="B151" s="203"/>
      <c r="C151" s="203"/>
      <c r="D151" s="203"/>
      <c r="E151" s="201">
        <v>0</v>
      </c>
      <c r="F151" s="201"/>
      <c r="G151" s="201"/>
      <c r="H151" s="201">
        <v>0</v>
      </c>
      <c r="I151" s="201"/>
      <c r="J151" s="208">
        <v>3023.97</v>
      </c>
      <c r="K151" s="208"/>
      <c r="L151" s="208"/>
      <c r="M151" s="201">
        <v>0</v>
      </c>
      <c r="N151" s="201"/>
      <c r="O151" s="201"/>
      <c r="P151" s="208">
        <v>3023.97</v>
      </c>
      <c r="Q151" s="208"/>
      <c r="R151" s="208"/>
      <c r="S151" s="201">
        <v>0</v>
      </c>
      <c r="T151" s="201"/>
    </row>
    <row r="152" spans="1:20" ht="11.25" hidden="1" customHeight="1" outlineLevel="3" collapsed="1" x14ac:dyDescent="0.25">
      <c r="A152" s="206" t="s">
        <v>1356</v>
      </c>
      <c r="B152" s="206"/>
      <c r="C152" s="206"/>
      <c r="D152" s="206"/>
      <c r="E152" s="201">
        <v>0</v>
      </c>
      <c r="F152" s="201"/>
      <c r="G152" s="201"/>
      <c r="H152" s="201">
        <v>0</v>
      </c>
      <c r="I152" s="201"/>
      <c r="J152" s="204">
        <v>9710.4</v>
      </c>
      <c r="K152" s="204"/>
      <c r="L152" s="204"/>
      <c r="M152" s="201">
        <v>0</v>
      </c>
      <c r="N152" s="201"/>
      <c r="O152" s="201"/>
      <c r="P152" s="204">
        <v>9710.4</v>
      </c>
      <c r="Q152" s="204"/>
      <c r="R152" s="204"/>
      <c r="S152" s="201">
        <v>0</v>
      </c>
      <c r="T152" s="201"/>
    </row>
    <row r="153" spans="1:20" ht="11.25" hidden="1" customHeight="1" outlineLevel="4" x14ac:dyDescent="0.25">
      <c r="A153" s="203" t="s">
        <v>1242</v>
      </c>
      <c r="B153" s="203"/>
      <c r="C153" s="203"/>
      <c r="D153" s="203"/>
      <c r="E153" s="201">
        <v>0</v>
      </c>
      <c r="F153" s="201"/>
      <c r="G153" s="201"/>
      <c r="H153" s="201">
        <v>0</v>
      </c>
      <c r="I153" s="201"/>
      <c r="J153" s="204">
        <v>9710.4</v>
      </c>
      <c r="K153" s="204"/>
      <c r="L153" s="204"/>
      <c r="M153" s="201">
        <v>0</v>
      </c>
      <c r="N153" s="201"/>
      <c r="O153" s="201"/>
      <c r="P153" s="204">
        <v>9710.4</v>
      </c>
      <c r="Q153" s="204"/>
      <c r="R153" s="204"/>
      <c r="S153" s="201">
        <v>0</v>
      </c>
      <c r="T153" s="201"/>
    </row>
    <row r="154" spans="1:20" ht="21.75" hidden="1" customHeight="1" outlineLevel="3" collapsed="1" x14ac:dyDescent="0.25">
      <c r="A154" s="206" t="s">
        <v>1357</v>
      </c>
      <c r="B154" s="206"/>
      <c r="C154" s="206"/>
      <c r="D154" s="206"/>
      <c r="E154" s="201">
        <v>0</v>
      </c>
      <c r="F154" s="201"/>
      <c r="G154" s="201"/>
      <c r="H154" s="201">
        <v>0</v>
      </c>
      <c r="I154" s="201"/>
      <c r="J154" s="204">
        <v>9206.4</v>
      </c>
      <c r="K154" s="204"/>
      <c r="L154" s="204"/>
      <c r="M154" s="201">
        <v>0</v>
      </c>
      <c r="N154" s="201"/>
      <c r="O154" s="201"/>
      <c r="P154" s="204">
        <v>9206.4</v>
      </c>
      <c r="Q154" s="204"/>
      <c r="R154" s="204"/>
      <c r="S154" s="201">
        <v>0</v>
      </c>
      <c r="T154" s="201"/>
    </row>
    <row r="155" spans="1:20" ht="32.25" hidden="1" customHeight="1" outlineLevel="4" x14ac:dyDescent="0.25">
      <c r="A155" s="203" t="s">
        <v>1358</v>
      </c>
      <c r="B155" s="203"/>
      <c r="C155" s="203"/>
      <c r="D155" s="203"/>
      <c r="E155" s="201">
        <v>0</v>
      </c>
      <c r="F155" s="201"/>
      <c r="G155" s="201"/>
      <c r="H155" s="201">
        <v>0</v>
      </c>
      <c r="I155" s="201"/>
      <c r="J155" s="204">
        <v>9206.4</v>
      </c>
      <c r="K155" s="204"/>
      <c r="L155" s="204"/>
      <c r="M155" s="201">
        <v>0</v>
      </c>
      <c r="N155" s="201"/>
      <c r="O155" s="201"/>
      <c r="P155" s="204">
        <v>9206.4</v>
      </c>
      <c r="Q155" s="204"/>
      <c r="R155" s="204"/>
      <c r="S155" s="201">
        <v>0</v>
      </c>
      <c r="T155" s="201"/>
    </row>
    <row r="156" spans="1:20" ht="21.75" hidden="1" customHeight="1" outlineLevel="3" collapsed="1" x14ac:dyDescent="0.25">
      <c r="A156" s="206" t="s">
        <v>1359</v>
      </c>
      <c r="B156" s="206"/>
      <c r="C156" s="206"/>
      <c r="D156" s="206"/>
      <c r="E156" s="208">
        <v>1220404.51</v>
      </c>
      <c r="F156" s="208"/>
      <c r="G156" s="208"/>
      <c r="H156" s="201">
        <v>0</v>
      </c>
      <c r="I156" s="201"/>
      <c r="J156" s="201">
        <v>0</v>
      </c>
      <c r="K156" s="201"/>
      <c r="L156" s="201"/>
      <c r="M156" s="208">
        <v>1220404.51</v>
      </c>
      <c r="N156" s="208"/>
      <c r="O156" s="208"/>
      <c r="P156" s="201">
        <v>0</v>
      </c>
      <c r="Q156" s="201"/>
      <c r="R156" s="201"/>
      <c r="S156" s="201">
        <v>0</v>
      </c>
      <c r="T156" s="201"/>
    </row>
    <row r="157" spans="1:20" ht="21.75" hidden="1" customHeight="1" outlineLevel="4" x14ac:dyDescent="0.25">
      <c r="A157" s="203" t="s">
        <v>1360</v>
      </c>
      <c r="B157" s="203"/>
      <c r="C157" s="203"/>
      <c r="D157" s="203"/>
      <c r="E157" s="209">
        <v>364800</v>
      </c>
      <c r="F157" s="209"/>
      <c r="G157" s="209"/>
      <c r="H157" s="201">
        <v>0</v>
      </c>
      <c r="I157" s="201"/>
      <c r="J157" s="201">
        <v>0</v>
      </c>
      <c r="K157" s="201"/>
      <c r="L157" s="201"/>
      <c r="M157" s="209">
        <v>364800</v>
      </c>
      <c r="N157" s="209"/>
      <c r="O157" s="209"/>
      <c r="P157" s="201">
        <v>0</v>
      </c>
      <c r="Q157" s="201"/>
      <c r="R157" s="201"/>
      <c r="S157" s="201">
        <v>0</v>
      </c>
      <c r="T157" s="201"/>
    </row>
    <row r="158" spans="1:20" ht="21.75" hidden="1" customHeight="1" outlineLevel="4" x14ac:dyDescent="0.25">
      <c r="A158" s="203" t="s">
        <v>1361</v>
      </c>
      <c r="B158" s="203"/>
      <c r="C158" s="203"/>
      <c r="D158" s="203"/>
      <c r="E158" s="208">
        <v>855604.51</v>
      </c>
      <c r="F158" s="208"/>
      <c r="G158" s="208"/>
      <c r="H158" s="201">
        <v>0</v>
      </c>
      <c r="I158" s="201"/>
      <c r="J158" s="201">
        <v>0</v>
      </c>
      <c r="K158" s="201"/>
      <c r="L158" s="201"/>
      <c r="M158" s="208">
        <v>855604.51</v>
      </c>
      <c r="N158" s="208"/>
      <c r="O158" s="208"/>
      <c r="P158" s="201">
        <v>0</v>
      </c>
      <c r="Q158" s="201"/>
      <c r="R158" s="201"/>
      <c r="S158" s="201">
        <v>0</v>
      </c>
      <c r="T158" s="201"/>
    </row>
    <row r="159" spans="1:20" ht="11.25" hidden="1" customHeight="1" outlineLevel="3" collapsed="1" x14ac:dyDescent="0.25">
      <c r="A159" s="206" t="s">
        <v>1362</v>
      </c>
      <c r="B159" s="206"/>
      <c r="C159" s="206"/>
      <c r="D159" s="206"/>
      <c r="E159" s="208">
        <v>704849.55</v>
      </c>
      <c r="F159" s="208"/>
      <c r="G159" s="208"/>
      <c r="H159" s="201">
        <v>0</v>
      </c>
      <c r="I159" s="201"/>
      <c r="J159" s="208">
        <v>704849.55</v>
      </c>
      <c r="K159" s="208"/>
      <c r="L159" s="208"/>
      <c r="M159" s="204">
        <v>1409699.1</v>
      </c>
      <c r="N159" s="204"/>
      <c r="O159" s="204"/>
      <c r="P159" s="201">
        <v>0</v>
      </c>
      <c r="Q159" s="201"/>
      <c r="R159" s="201"/>
      <c r="S159" s="201">
        <v>0</v>
      </c>
      <c r="T159" s="201"/>
    </row>
    <row r="160" spans="1:20" ht="11.25" hidden="1" customHeight="1" outlineLevel="4" x14ac:dyDescent="0.25">
      <c r="A160" s="203" t="s">
        <v>1363</v>
      </c>
      <c r="B160" s="203"/>
      <c r="C160" s="203"/>
      <c r="D160" s="203"/>
      <c r="E160" s="208">
        <v>704849.55</v>
      </c>
      <c r="F160" s="208"/>
      <c r="G160" s="208"/>
      <c r="H160" s="201">
        <v>0</v>
      </c>
      <c r="I160" s="201"/>
      <c r="J160" s="201">
        <v>0</v>
      </c>
      <c r="K160" s="201"/>
      <c r="L160" s="201"/>
      <c r="M160" s="208">
        <v>704849.55</v>
      </c>
      <c r="N160" s="208"/>
      <c r="O160" s="208"/>
      <c r="P160" s="201">
        <v>0</v>
      </c>
      <c r="Q160" s="201"/>
      <c r="R160" s="201"/>
      <c r="S160" s="201">
        <v>0</v>
      </c>
      <c r="T160" s="201"/>
    </row>
    <row r="161" spans="1:20" ht="11.25" hidden="1" customHeight="1" outlineLevel="4" x14ac:dyDescent="0.25">
      <c r="A161" s="203" t="s">
        <v>1242</v>
      </c>
      <c r="B161" s="203"/>
      <c r="C161" s="203"/>
      <c r="D161" s="203"/>
      <c r="E161" s="201">
        <v>0</v>
      </c>
      <c r="F161" s="201"/>
      <c r="G161" s="201"/>
      <c r="H161" s="201">
        <v>0</v>
      </c>
      <c r="I161" s="201"/>
      <c r="J161" s="208">
        <v>704849.55</v>
      </c>
      <c r="K161" s="208"/>
      <c r="L161" s="208"/>
      <c r="M161" s="208">
        <v>704849.55</v>
      </c>
      <c r="N161" s="208"/>
      <c r="O161" s="208"/>
      <c r="P161" s="201">
        <v>0</v>
      </c>
      <c r="Q161" s="201"/>
      <c r="R161" s="201"/>
      <c r="S161" s="201">
        <v>0</v>
      </c>
      <c r="T161" s="201"/>
    </row>
    <row r="162" spans="1:20" ht="32.25" hidden="1" customHeight="1" outlineLevel="3" collapsed="1" x14ac:dyDescent="0.25">
      <c r="A162" s="206" t="s">
        <v>1364</v>
      </c>
      <c r="B162" s="206"/>
      <c r="C162" s="206"/>
      <c r="D162" s="206"/>
      <c r="E162" s="209">
        <v>24192</v>
      </c>
      <c r="F162" s="209"/>
      <c r="G162" s="209"/>
      <c r="H162" s="201">
        <v>0</v>
      </c>
      <c r="I162" s="201"/>
      <c r="J162" s="201">
        <v>0</v>
      </c>
      <c r="K162" s="201"/>
      <c r="L162" s="201"/>
      <c r="M162" s="201">
        <v>0</v>
      </c>
      <c r="N162" s="201"/>
      <c r="O162" s="201"/>
      <c r="P162" s="209">
        <v>24192</v>
      </c>
      <c r="Q162" s="209"/>
      <c r="R162" s="209"/>
      <c r="S162" s="201">
        <v>0</v>
      </c>
      <c r="T162" s="201"/>
    </row>
    <row r="163" spans="1:20" ht="11.25" hidden="1" customHeight="1" outlineLevel="4" x14ac:dyDescent="0.25">
      <c r="A163" s="203" t="s">
        <v>1365</v>
      </c>
      <c r="B163" s="203"/>
      <c r="C163" s="203"/>
      <c r="D163" s="203"/>
      <c r="E163" s="209">
        <v>24192</v>
      </c>
      <c r="F163" s="209"/>
      <c r="G163" s="209"/>
      <c r="H163" s="201">
        <v>0</v>
      </c>
      <c r="I163" s="201"/>
      <c r="J163" s="201">
        <v>0</v>
      </c>
      <c r="K163" s="201"/>
      <c r="L163" s="201"/>
      <c r="M163" s="201">
        <v>0</v>
      </c>
      <c r="N163" s="201"/>
      <c r="O163" s="201"/>
      <c r="P163" s="209">
        <v>24192</v>
      </c>
      <c r="Q163" s="209"/>
      <c r="R163" s="209"/>
      <c r="S163" s="201">
        <v>0</v>
      </c>
      <c r="T163" s="201"/>
    </row>
    <row r="164" spans="1:20" s="103" customFormat="1" ht="21.75" customHeight="1" outlineLevel="3" collapsed="1" x14ac:dyDescent="0.25">
      <c r="A164" s="212" t="s">
        <v>1366</v>
      </c>
      <c r="B164" s="212"/>
      <c r="C164" s="212"/>
      <c r="D164" s="212"/>
      <c r="E164" s="213">
        <v>680022.05</v>
      </c>
      <c r="F164" s="213"/>
      <c r="G164" s="213"/>
      <c r="H164" s="214">
        <v>0</v>
      </c>
      <c r="I164" s="214"/>
      <c r="J164" s="213">
        <v>743604.54</v>
      </c>
      <c r="K164" s="213"/>
      <c r="L164" s="213"/>
      <c r="M164" s="215">
        <v>372000</v>
      </c>
      <c r="N164" s="215"/>
      <c r="O164" s="215"/>
      <c r="P164" s="213">
        <v>1051626.5900000001</v>
      </c>
      <c r="Q164" s="213"/>
      <c r="R164" s="213"/>
      <c r="S164" s="214">
        <v>0</v>
      </c>
      <c r="T164" s="214"/>
    </row>
    <row r="165" spans="1:20" ht="11.25" hidden="1" customHeight="1" outlineLevel="4" x14ac:dyDescent="0.25">
      <c r="A165" s="203" t="s">
        <v>1367</v>
      </c>
      <c r="B165" s="203"/>
      <c r="C165" s="203"/>
      <c r="D165" s="203"/>
      <c r="E165" s="208">
        <v>680022.05</v>
      </c>
      <c r="F165" s="208"/>
      <c r="G165" s="208"/>
      <c r="H165" s="201">
        <v>0</v>
      </c>
      <c r="I165" s="201"/>
      <c r="J165" s="208">
        <v>743604.54</v>
      </c>
      <c r="K165" s="208"/>
      <c r="L165" s="208"/>
      <c r="M165" s="209">
        <v>372000</v>
      </c>
      <c r="N165" s="209"/>
      <c r="O165" s="209"/>
      <c r="P165" s="208">
        <v>1051626.5900000001</v>
      </c>
      <c r="Q165" s="208"/>
      <c r="R165" s="208"/>
      <c r="S165" s="201">
        <v>0</v>
      </c>
      <c r="T165" s="201"/>
    </row>
    <row r="166" spans="1:20" ht="32.25" hidden="1" customHeight="1" outlineLevel="3" collapsed="1" x14ac:dyDescent="0.25">
      <c r="A166" s="206" t="s">
        <v>1368</v>
      </c>
      <c r="B166" s="206"/>
      <c r="C166" s="206"/>
      <c r="D166" s="206"/>
      <c r="E166" s="201">
        <v>0</v>
      </c>
      <c r="F166" s="201"/>
      <c r="G166" s="201"/>
      <c r="H166" s="201">
        <v>0</v>
      </c>
      <c r="I166" s="201"/>
      <c r="J166" s="209">
        <v>201600</v>
      </c>
      <c r="K166" s="209"/>
      <c r="L166" s="209"/>
      <c r="M166" s="209">
        <v>100800</v>
      </c>
      <c r="N166" s="209"/>
      <c r="O166" s="209"/>
      <c r="P166" s="209">
        <v>100800</v>
      </c>
      <c r="Q166" s="209"/>
      <c r="R166" s="209"/>
      <c r="S166" s="201">
        <v>0</v>
      </c>
      <c r="T166" s="201"/>
    </row>
    <row r="167" spans="1:20" ht="11.25" hidden="1" customHeight="1" outlineLevel="4" x14ac:dyDescent="0.25">
      <c r="A167" s="203" t="s">
        <v>1369</v>
      </c>
      <c r="B167" s="203"/>
      <c r="C167" s="203"/>
      <c r="D167" s="203"/>
      <c r="E167" s="201">
        <v>0</v>
      </c>
      <c r="F167" s="201"/>
      <c r="G167" s="201"/>
      <c r="H167" s="201">
        <v>0</v>
      </c>
      <c r="I167" s="201"/>
      <c r="J167" s="209">
        <v>100800</v>
      </c>
      <c r="K167" s="209"/>
      <c r="L167" s="209"/>
      <c r="M167" s="201">
        <v>0</v>
      </c>
      <c r="N167" s="201"/>
      <c r="O167" s="201"/>
      <c r="P167" s="209">
        <v>100800</v>
      </c>
      <c r="Q167" s="209"/>
      <c r="R167" s="209"/>
      <c r="S167" s="201">
        <v>0</v>
      </c>
      <c r="T167" s="201"/>
    </row>
    <row r="168" spans="1:20" ht="11.25" hidden="1" customHeight="1" outlineLevel="4" x14ac:dyDescent="0.25">
      <c r="A168" s="203" t="s">
        <v>1242</v>
      </c>
      <c r="B168" s="203"/>
      <c r="C168" s="203"/>
      <c r="D168" s="203"/>
      <c r="E168" s="201">
        <v>0</v>
      </c>
      <c r="F168" s="201"/>
      <c r="G168" s="201"/>
      <c r="H168" s="201">
        <v>0</v>
      </c>
      <c r="I168" s="201"/>
      <c r="J168" s="209">
        <v>100800</v>
      </c>
      <c r="K168" s="209"/>
      <c r="L168" s="209"/>
      <c r="M168" s="209">
        <v>100800</v>
      </c>
      <c r="N168" s="209"/>
      <c r="O168" s="209"/>
      <c r="P168" s="201">
        <v>0</v>
      </c>
      <c r="Q168" s="201"/>
      <c r="R168" s="201"/>
      <c r="S168" s="201">
        <v>0</v>
      </c>
      <c r="T168" s="201"/>
    </row>
    <row r="169" spans="1:20" ht="21.75" hidden="1" customHeight="1" outlineLevel="3" collapsed="1" x14ac:dyDescent="0.25">
      <c r="A169" s="206" t="s">
        <v>1370</v>
      </c>
      <c r="B169" s="206"/>
      <c r="C169" s="206"/>
      <c r="D169" s="206"/>
      <c r="E169" s="201">
        <v>0</v>
      </c>
      <c r="F169" s="201"/>
      <c r="G169" s="201"/>
      <c r="H169" s="201">
        <v>0</v>
      </c>
      <c r="I169" s="201"/>
      <c r="J169" s="209">
        <v>9408</v>
      </c>
      <c r="K169" s="209"/>
      <c r="L169" s="209"/>
      <c r="M169" s="201">
        <v>0</v>
      </c>
      <c r="N169" s="201"/>
      <c r="O169" s="201"/>
      <c r="P169" s="209">
        <v>9408</v>
      </c>
      <c r="Q169" s="209"/>
      <c r="R169" s="209"/>
      <c r="S169" s="201">
        <v>0</v>
      </c>
      <c r="T169" s="201"/>
    </row>
    <row r="170" spans="1:20" ht="11.25" hidden="1" customHeight="1" outlineLevel="4" x14ac:dyDescent="0.25">
      <c r="A170" s="203" t="s">
        <v>1242</v>
      </c>
      <c r="B170" s="203"/>
      <c r="C170" s="203"/>
      <c r="D170" s="203"/>
      <c r="E170" s="201">
        <v>0</v>
      </c>
      <c r="F170" s="201"/>
      <c r="G170" s="201"/>
      <c r="H170" s="201">
        <v>0</v>
      </c>
      <c r="I170" s="201"/>
      <c r="J170" s="209">
        <v>9408</v>
      </c>
      <c r="K170" s="209"/>
      <c r="L170" s="209"/>
      <c r="M170" s="201">
        <v>0</v>
      </c>
      <c r="N170" s="201"/>
      <c r="O170" s="201"/>
      <c r="P170" s="209">
        <v>9408</v>
      </c>
      <c r="Q170" s="209"/>
      <c r="R170" s="209"/>
      <c r="S170" s="201">
        <v>0</v>
      </c>
      <c r="T170" s="201"/>
    </row>
    <row r="171" spans="1:20" ht="21.75" hidden="1" customHeight="1" outlineLevel="3" collapsed="1" x14ac:dyDescent="0.25">
      <c r="A171" s="206" t="s">
        <v>1371</v>
      </c>
      <c r="B171" s="206"/>
      <c r="C171" s="206"/>
      <c r="D171" s="206"/>
      <c r="E171" s="201">
        <v>0</v>
      </c>
      <c r="F171" s="201"/>
      <c r="G171" s="201"/>
      <c r="H171" s="201">
        <v>0</v>
      </c>
      <c r="I171" s="201"/>
      <c r="J171" s="208">
        <v>62996.639999999999</v>
      </c>
      <c r="K171" s="208"/>
      <c r="L171" s="208"/>
      <c r="M171" s="201">
        <v>0</v>
      </c>
      <c r="N171" s="201"/>
      <c r="O171" s="201"/>
      <c r="P171" s="208">
        <v>62996.639999999999</v>
      </c>
      <c r="Q171" s="208"/>
      <c r="R171" s="208"/>
      <c r="S171" s="201">
        <v>0</v>
      </c>
      <c r="T171" s="201"/>
    </row>
    <row r="172" spans="1:20" ht="11.25" hidden="1" customHeight="1" outlineLevel="4" x14ac:dyDescent="0.25">
      <c r="A172" s="203" t="s">
        <v>1372</v>
      </c>
      <c r="B172" s="203"/>
      <c r="C172" s="203"/>
      <c r="D172" s="203"/>
      <c r="E172" s="201">
        <v>0</v>
      </c>
      <c r="F172" s="201"/>
      <c r="G172" s="201"/>
      <c r="H172" s="201">
        <v>0</v>
      </c>
      <c r="I172" s="201"/>
      <c r="J172" s="208">
        <v>62996.639999999999</v>
      </c>
      <c r="K172" s="208"/>
      <c r="L172" s="208"/>
      <c r="M172" s="201">
        <v>0</v>
      </c>
      <c r="N172" s="201"/>
      <c r="O172" s="201"/>
      <c r="P172" s="208">
        <v>62996.639999999999</v>
      </c>
      <c r="Q172" s="208"/>
      <c r="R172" s="208"/>
      <c r="S172" s="201">
        <v>0</v>
      </c>
      <c r="T172" s="201"/>
    </row>
    <row r="173" spans="1:20" ht="11.25" hidden="1" customHeight="1" outlineLevel="3" collapsed="1" x14ac:dyDescent="0.25">
      <c r="A173" s="206" t="s">
        <v>1373</v>
      </c>
      <c r="B173" s="206"/>
      <c r="C173" s="206"/>
      <c r="D173" s="206"/>
      <c r="E173" s="201">
        <v>0</v>
      </c>
      <c r="F173" s="201"/>
      <c r="G173" s="201"/>
      <c r="H173" s="201">
        <v>0</v>
      </c>
      <c r="I173" s="201"/>
      <c r="J173" s="209">
        <v>54384</v>
      </c>
      <c r="K173" s="209"/>
      <c r="L173" s="209"/>
      <c r="M173" s="201">
        <v>0</v>
      </c>
      <c r="N173" s="201"/>
      <c r="O173" s="201"/>
      <c r="P173" s="209">
        <v>54384</v>
      </c>
      <c r="Q173" s="209"/>
      <c r="R173" s="209"/>
      <c r="S173" s="201">
        <v>0</v>
      </c>
      <c r="T173" s="201"/>
    </row>
    <row r="174" spans="1:20" ht="11.25" hidden="1" customHeight="1" outlineLevel="4" x14ac:dyDescent="0.25">
      <c r="A174" s="203" t="s">
        <v>1242</v>
      </c>
      <c r="B174" s="203"/>
      <c r="C174" s="203"/>
      <c r="D174" s="203"/>
      <c r="E174" s="201">
        <v>0</v>
      </c>
      <c r="F174" s="201"/>
      <c r="G174" s="201"/>
      <c r="H174" s="201">
        <v>0</v>
      </c>
      <c r="I174" s="201"/>
      <c r="J174" s="209">
        <v>54384</v>
      </c>
      <c r="K174" s="209"/>
      <c r="L174" s="209"/>
      <c r="M174" s="201">
        <v>0</v>
      </c>
      <c r="N174" s="201"/>
      <c r="O174" s="201"/>
      <c r="P174" s="209">
        <v>54384</v>
      </c>
      <c r="Q174" s="209"/>
      <c r="R174" s="209"/>
      <c r="S174" s="201">
        <v>0</v>
      </c>
      <c r="T174" s="201"/>
    </row>
    <row r="175" spans="1:20" ht="11.25" hidden="1" customHeight="1" outlineLevel="3" collapsed="1" x14ac:dyDescent="0.25">
      <c r="A175" s="206" t="s">
        <v>1374</v>
      </c>
      <c r="B175" s="206"/>
      <c r="C175" s="206"/>
      <c r="D175" s="206"/>
      <c r="E175" s="201">
        <v>0</v>
      </c>
      <c r="F175" s="201"/>
      <c r="G175" s="201"/>
      <c r="H175" s="201">
        <v>0</v>
      </c>
      <c r="I175" s="201"/>
      <c r="J175" s="204">
        <v>95692.800000000003</v>
      </c>
      <c r="K175" s="204"/>
      <c r="L175" s="204"/>
      <c r="M175" s="204">
        <v>47846.400000000001</v>
      </c>
      <c r="N175" s="204"/>
      <c r="O175" s="204"/>
      <c r="P175" s="204">
        <v>47846.400000000001</v>
      </c>
      <c r="Q175" s="204"/>
      <c r="R175" s="204"/>
      <c r="S175" s="201">
        <v>0</v>
      </c>
      <c r="T175" s="201"/>
    </row>
    <row r="176" spans="1:20" ht="11.25" hidden="1" customHeight="1" outlineLevel="4" x14ac:dyDescent="0.25">
      <c r="A176" s="203" t="s">
        <v>1375</v>
      </c>
      <c r="B176" s="203"/>
      <c r="C176" s="203"/>
      <c r="D176" s="203"/>
      <c r="E176" s="201">
        <v>0</v>
      </c>
      <c r="F176" s="201"/>
      <c r="G176" s="201"/>
      <c r="H176" s="201">
        <v>0</v>
      </c>
      <c r="I176" s="201"/>
      <c r="J176" s="204">
        <v>47846.400000000001</v>
      </c>
      <c r="K176" s="204"/>
      <c r="L176" s="204"/>
      <c r="M176" s="201">
        <v>0</v>
      </c>
      <c r="N176" s="201"/>
      <c r="O176" s="201"/>
      <c r="P176" s="204">
        <v>47846.400000000001</v>
      </c>
      <c r="Q176" s="204"/>
      <c r="R176" s="204"/>
      <c r="S176" s="201">
        <v>0</v>
      </c>
      <c r="T176" s="201"/>
    </row>
    <row r="177" spans="1:20" ht="11.25" hidden="1" customHeight="1" outlineLevel="4" x14ac:dyDescent="0.25">
      <c r="A177" s="203" t="s">
        <v>1307</v>
      </c>
      <c r="B177" s="203"/>
      <c r="C177" s="203"/>
      <c r="D177" s="203"/>
      <c r="E177" s="201">
        <v>0</v>
      </c>
      <c r="F177" s="201"/>
      <c r="G177" s="201"/>
      <c r="H177" s="201">
        <v>0</v>
      </c>
      <c r="I177" s="201"/>
      <c r="J177" s="204">
        <v>47846.400000000001</v>
      </c>
      <c r="K177" s="204"/>
      <c r="L177" s="204"/>
      <c r="M177" s="204">
        <v>47846.400000000001</v>
      </c>
      <c r="N177" s="204"/>
      <c r="O177" s="204"/>
      <c r="P177" s="201">
        <v>0</v>
      </c>
      <c r="Q177" s="201"/>
      <c r="R177" s="201"/>
      <c r="S177" s="201">
        <v>0</v>
      </c>
      <c r="T177" s="201"/>
    </row>
    <row r="178" spans="1:20" ht="21.75" hidden="1" customHeight="1" outlineLevel="3" collapsed="1" x14ac:dyDescent="0.25">
      <c r="A178" s="206" t="s">
        <v>1376</v>
      </c>
      <c r="B178" s="206"/>
      <c r="C178" s="206"/>
      <c r="D178" s="206"/>
      <c r="E178" s="201">
        <v>0</v>
      </c>
      <c r="F178" s="201"/>
      <c r="G178" s="201"/>
      <c r="H178" s="201">
        <v>0</v>
      </c>
      <c r="I178" s="201"/>
      <c r="J178" s="208">
        <v>7805.28</v>
      </c>
      <c r="K178" s="208"/>
      <c r="L178" s="208"/>
      <c r="M178" s="201">
        <v>0</v>
      </c>
      <c r="N178" s="201"/>
      <c r="O178" s="201"/>
      <c r="P178" s="208">
        <v>7805.28</v>
      </c>
      <c r="Q178" s="208"/>
      <c r="R178" s="208"/>
      <c r="S178" s="201">
        <v>0</v>
      </c>
      <c r="T178" s="201"/>
    </row>
    <row r="179" spans="1:20" ht="11.25" hidden="1" customHeight="1" outlineLevel="4" x14ac:dyDescent="0.25">
      <c r="A179" s="203" t="s">
        <v>1377</v>
      </c>
      <c r="B179" s="203"/>
      <c r="C179" s="203"/>
      <c r="D179" s="203"/>
      <c r="E179" s="201">
        <v>0</v>
      </c>
      <c r="F179" s="201"/>
      <c r="G179" s="201"/>
      <c r="H179" s="201">
        <v>0</v>
      </c>
      <c r="I179" s="201"/>
      <c r="J179" s="208">
        <v>7805.28</v>
      </c>
      <c r="K179" s="208"/>
      <c r="L179" s="208"/>
      <c r="M179" s="201">
        <v>0</v>
      </c>
      <c r="N179" s="201"/>
      <c r="O179" s="201"/>
      <c r="P179" s="208">
        <v>7805.28</v>
      </c>
      <c r="Q179" s="208"/>
      <c r="R179" s="208"/>
      <c r="S179" s="201">
        <v>0</v>
      </c>
      <c r="T179" s="201"/>
    </row>
    <row r="180" spans="1:20" ht="32.25" hidden="1" customHeight="1" outlineLevel="3" collapsed="1" x14ac:dyDescent="0.25">
      <c r="A180" s="206" t="s">
        <v>1378</v>
      </c>
      <c r="B180" s="206"/>
      <c r="C180" s="206"/>
      <c r="D180" s="206"/>
      <c r="E180" s="209">
        <v>12474</v>
      </c>
      <c r="F180" s="209"/>
      <c r="G180" s="209"/>
      <c r="H180" s="201">
        <v>0</v>
      </c>
      <c r="I180" s="201"/>
      <c r="J180" s="204">
        <v>13574.4</v>
      </c>
      <c r="K180" s="204"/>
      <c r="L180" s="204"/>
      <c r="M180" s="201">
        <v>0</v>
      </c>
      <c r="N180" s="201"/>
      <c r="O180" s="201"/>
      <c r="P180" s="204">
        <v>26048.400000000001</v>
      </c>
      <c r="Q180" s="204"/>
      <c r="R180" s="204"/>
      <c r="S180" s="201">
        <v>0</v>
      </c>
      <c r="T180" s="201"/>
    </row>
    <row r="181" spans="1:20" ht="11.25" hidden="1" customHeight="1" outlineLevel="4" x14ac:dyDescent="0.25">
      <c r="A181" s="203" t="s">
        <v>1379</v>
      </c>
      <c r="B181" s="203"/>
      <c r="C181" s="203"/>
      <c r="D181" s="203"/>
      <c r="E181" s="209">
        <v>12474</v>
      </c>
      <c r="F181" s="209"/>
      <c r="G181" s="209"/>
      <c r="H181" s="201">
        <v>0</v>
      </c>
      <c r="I181" s="201"/>
      <c r="J181" s="201">
        <v>0</v>
      </c>
      <c r="K181" s="201"/>
      <c r="L181" s="201"/>
      <c r="M181" s="201">
        <v>0</v>
      </c>
      <c r="N181" s="201"/>
      <c r="O181" s="201"/>
      <c r="P181" s="209">
        <v>12474</v>
      </c>
      <c r="Q181" s="209"/>
      <c r="R181" s="209"/>
      <c r="S181" s="201">
        <v>0</v>
      </c>
      <c r="T181" s="201"/>
    </row>
    <row r="182" spans="1:20" ht="11.25" hidden="1" customHeight="1" outlineLevel="4" x14ac:dyDescent="0.25">
      <c r="A182" s="203" t="s">
        <v>1380</v>
      </c>
      <c r="B182" s="203"/>
      <c r="C182" s="203"/>
      <c r="D182" s="203"/>
      <c r="E182" s="201">
        <v>0</v>
      </c>
      <c r="F182" s="201"/>
      <c r="G182" s="201"/>
      <c r="H182" s="201">
        <v>0</v>
      </c>
      <c r="I182" s="201"/>
      <c r="J182" s="204">
        <v>13574.4</v>
      </c>
      <c r="K182" s="204"/>
      <c r="L182" s="204"/>
      <c r="M182" s="201">
        <v>0</v>
      </c>
      <c r="N182" s="201"/>
      <c r="O182" s="201"/>
      <c r="P182" s="204">
        <v>13574.4</v>
      </c>
      <c r="Q182" s="204"/>
      <c r="R182" s="204"/>
      <c r="S182" s="201">
        <v>0</v>
      </c>
      <c r="T182" s="201"/>
    </row>
    <row r="183" spans="1:20" ht="32.25" hidden="1" customHeight="1" outlineLevel="3" collapsed="1" x14ac:dyDescent="0.25">
      <c r="A183" s="206" t="s">
        <v>1381</v>
      </c>
      <c r="B183" s="206"/>
      <c r="C183" s="206"/>
      <c r="D183" s="206"/>
      <c r="E183" s="201">
        <v>0</v>
      </c>
      <c r="F183" s="201"/>
      <c r="G183" s="201"/>
      <c r="H183" s="201">
        <v>0</v>
      </c>
      <c r="I183" s="201"/>
      <c r="J183" s="204">
        <v>227968.8</v>
      </c>
      <c r="K183" s="204"/>
      <c r="L183" s="204"/>
      <c r="M183" s="209">
        <v>106500</v>
      </c>
      <c r="N183" s="209"/>
      <c r="O183" s="209"/>
      <c r="P183" s="204">
        <v>121468.8</v>
      </c>
      <c r="Q183" s="204"/>
      <c r="R183" s="204"/>
      <c r="S183" s="201">
        <v>0</v>
      </c>
      <c r="T183" s="201"/>
    </row>
    <row r="184" spans="1:20" ht="11.25" hidden="1" customHeight="1" outlineLevel="4" x14ac:dyDescent="0.25">
      <c r="A184" s="203" t="s">
        <v>1382</v>
      </c>
      <c r="B184" s="203"/>
      <c r="C184" s="203"/>
      <c r="D184" s="203"/>
      <c r="E184" s="201">
        <v>0</v>
      </c>
      <c r="F184" s="201"/>
      <c r="G184" s="201"/>
      <c r="H184" s="201">
        <v>0</v>
      </c>
      <c r="I184" s="201"/>
      <c r="J184" s="209">
        <v>106500</v>
      </c>
      <c r="K184" s="209"/>
      <c r="L184" s="209"/>
      <c r="M184" s="201">
        <v>0</v>
      </c>
      <c r="N184" s="201"/>
      <c r="O184" s="201"/>
      <c r="P184" s="209">
        <v>106500</v>
      </c>
      <c r="Q184" s="209"/>
      <c r="R184" s="209"/>
      <c r="S184" s="201">
        <v>0</v>
      </c>
      <c r="T184" s="201"/>
    </row>
    <row r="185" spans="1:20" ht="11.25" hidden="1" customHeight="1" outlineLevel="4" x14ac:dyDescent="0.25">
      <c r="A185" s="203" t="s">
        <v>1307</v>
      </c>
      <c r="B185" s="203"/>
      <c r="C185" s="203"/>
      <c r="D185" s="203"/>
      <c r="E185" s="201">
        <v>0</v>
      </c>
      <c r="F185" s="201"/>
      <c r="G185" s="201"/>
      <c r="H185" s="201">
        <v>0</v>
      </c>
      <c r="I185" s="201"/>
      <c r="J185" s="204">
        <v>121468.8</v>
      </c>
      <c r="K185" s="204"/>
      <c r="L185" s="204"/>
      <c r="M185" s="209">
        <v>106500</v>
      </c>
      <c r="N185" s="209"/>
      <c r="O185" s="209"/>
      <c r="P185" s="204">
        <v>14968.8</v>
      </c>
      <c r="Q185" s="204"/>
      <c r="R185" s="204"/>
      <c r="S185" s="201">
        <v>0</v>
      </c>
      <c r="T185" s="201"/>
    </row>
    <row r="186" spans="1:20" ht="32.25" hidden="1" customHeight="1" outlineLevel="3" collapsed="1" x14ac:dyDescent="0.25">
      <c r="A186" s="206" t="s">
        <v>1383</v>
      </c>
      <c r="B186" s="206"/>
      <c r="C186" s="206"/>
      <c r="D186" s="206"/>
      <c r="E186" s="201">
        <v>0</v>
      </c>
      <c r="F186" s="201"/>
      <c r="G186" s="201"/>
      <c r="H186" s="201">
        <v>0</v>
      </c>
      <c r="I186" s="201"/>
      <c r="J186" s="209">
        <v>64528</v>
      </c>
      <c r="K186" s="209"/>
      <c r="L186" s="209"/>
      <c r="M186" s="201">
        <v>0</v>
      </c>
      <c r="N186" s="201"/>
      <c r="O186" s="201"/>
      <c r="P186" s="209">
        <v>64528</v>
      </c>
      <c r="Q186" s="209"/>
      <c r="R186" s="209"/>
      <c r="S186" s="201">
        <v>0</v>
      </c>
      <c r="T186" s="201"/>
    </row>
    <row r="187" spans="1:20" ht="11.25" hidden="1" customHeight="1" outlineLevel="4" x14ac:dyDescent="0.25">
      <c r="A187" s="203" t="s">
        <v>1384</v>
      </c>
      <c r="B187" s="203"/>
      <c r="C187" s="203"/>
      <c r="D187" s="203"/>
      <c r="E187" s="201">
        <v>0</v>
      </c>
      <c r="F187" s="201"/>
      <c r="G187" s="201"/>
      <c r="H187" s="201">
        <v>0</v>
      </c>
      <c r="I187" s="201"/>
      <c r="J187" s="209">
        <v>42672</v>
      </c>
      <c r="K187" s="209"/>
      <c r="L187" s="209"/>
      <c r="M187" s="201">
        <v>0</v>
      </c>
      <c r="N187" s="201"/>
      <c r="O187" s="201"/>
      <c r="P187" s="209">
        <v>42672</v>
      </c>
      <c r="Q187" s="209"/>
      <c r="R187" s="209"/>
      <c r="S187" s="201">
        <v>0</v>
      </c>
      <c r="T187" s="201"/>
    </row>
    <row r="188" spans="1:20" ht="11.25" hidden="1" customHeight="1" outlineLevel="4" x14ac:dyDescent="0.25">
      <c r="A188" s="203" t="s">
        <v>1385</v>
      </c>
      <c r="B188" s="203"/>
      <c r="C188" s="203"/>
      <c r="D188" s="203"/>
      <c r="E188" s="201">
        <v>0</v>
      </c>
      <c r="F188" s="201"/>
      <c r="G188" s="201"/>
      <c r="H188" s="201">
        <v>0</v>
      </c>
      <c r="I188" s="201"/>
      <c r="J188" s="209">
        <v>21856</v>
      </c>
      <c r="K188" s="209"/>
      <c r="L188" s="209"/>
      <c r="M188" s="201">
        <v>0</v>
      </c>
      <c r="N188" s="201"/>
      <c r="O188" s="201"/>
      <c r="P188" s="209">
        <v>21856</v>
      </c>
      <c r="Q188" s="209"/>
      <c r="R188" s="209"/>
      <c r="S188" s="201">
        <v>0</v>
      </c>
      <c r="T188" s="201"/>
    </row>
    <row r="189" spans="1:20" ht="32.25" hidden="1" customHeight="1" outlineLevel="3" collapsed="1" x14ac:dyDescent="0.25">
      <c r="A189" s="206" t="s">
        <v>1386</v>
      </c>
      <c r="B189" s="206"/>
      <c r="C189" s="206"/>
      <c r="D189" s="206"/>
      <c r="E189" s="201">
        <v>0</v>
      </c>
      <c r="F189" s="201"/>
      <c r="G189" s="201"/>
      <c r="H189" s="201">
        <v>0</v>
      </c>
      <c r="I189" s="201"/>
      <c r="J189" s="209">
        <v>58128</v>
      </c>
      <c r="K189" s="209"/>
      <c r="L189" s="209"/>
      <c r="M189" s="209">
        <v>29064</v>
      </c>
      <c r="N189" s="209"/>
      <c r="O189" s="209"/>
      <c r="P189" s="209">
        <v>29064</v>
      </c>
      <c r="Q189" s="209"/>
      <c r="R189" s="209"/>
      <c r="S189" s="201">
        <v>0</v>
      </c>
      <c r="T189" s="201"/>
    </row>
    <row r="190" spans="1:20" ht="11.25" hidden="1" customHeight="1" outlineLevel="4" x14ac:dyDescent="0.25">
      <c r="A190" s="203" t="s">
        <v>1387</v>
      </c>
      <c r="B190" s="203"/>
      <c r="C190" s="203"/>
      <c r="D190" s="203"/>
      <c r="E190" s="201">
        <v>0</v>
      </c>
      <c r="F190" s="201"/>
      <c r="G190" s="201"/>
      <c r="H190" s="201">
        <v>0</v>
      </c>
      <c r="I190" s="201"/>
      <c r="J190" s="209">
        <v>29064</v>
      </c>
      <c r="K190" s="209"/>
      <c r="L190" s="209"/>
      <c r="M190" s="201">
        <v>0</v>
      </c>
      <c r="N190" s="201"/>
      <c r="O190" s="201"/>
      <c r="P190" s="209">
        <v>29064</v>
      </c>
      <c r="Q190" s="209"/>
      <c r="R190" s="209"/>
      <c r="S190" s="201">
        <v>0</v>
      </c>
      <c r="T190" s="201"/>
    </row>
    <row r="191" spans="1:20" ht="11.25" hidden="1" customHeight="1" outlineLevel="4" x14ac:dyDescent="0.25">
      <c r="A191" s="203" t="s">
        <v>1309</v>
      </c>
      <c r="B191" s="203"/>
      <c r="C191" s="203"/>
      <c r="D191" s="203"/>
      <c r="E191" s="201">
        <v>0</v>
      </c>
      <c r="F191" s="201"/>
      <c r="G191" s="201"/>
      <c r="H191" s="201">
        <v>0</v>
      </c>
      <c r="I191" s="201"/>
      <c r="J191" s="209">
        <v>29064</v>
      </c>
      <c r="K191" s="209"/>
      <c r="L191" s="209"/>
      <c r="M191" s="209">
        <v>29064</v>
      </c>
      <c r="N191" s="209"/>
      <c r="O191" s="209"/>
      <c r="P191" s="201">
        <v>0</v>
      </c>
      <c r="Q191" s="201"/>
      <c r="R191" s="201"/>
      <c r="S191" s="201">
        <v>0</v>
      </c>
      <c r="T191" s="201"/>
    </row>
    <row r="192" spans="1:20" ht="11.25" hidden="1" customHeight="1" outlineLevel="3" collapsed="1" x14ac:dyDescent="0.25">
      <c r="A192" s="206" t="s">
        <v>1388</v>
      </c>
      <c r="B192" s="206"/>
      <c r="C192" s="206"/>
      <c r="D192" s="206"/>
      <c r="E192" s="201">
        <v>0</v>
      </c>
      <c r="F192" s="201"/>
      <c r="G192" s="201"/>
      <c r="H192" s="201">
        <v>0</v>
      </c>
      <c r="I192" s="201"/>
      <c r="J192" s="209">
        <v>101472</v>
      </c>
      <c r="K192" s="209"/>
      <c r="L192" s="209"/>
      <c r="M192" s="201">
        <v>0</v>
      </c>
      <c r="N192" s="201"/>
      <c r="O192" s="201"/>
      <c r="P192" s="209">
        <v>101472</v>
      </c>
      <c r="Q192" s="209"/>
      <c r="R192" s="209"/>
      <c r="S192" s="201">
        <v>0</v>
      </c>
      <c r="T192" s="201"/>
    </row>
    <row r="193" spans="1:20" ht="11.25" hidden="1" customHeight="1" outlineLevel="4" x14ac:dyDescent="0.25">
      <c r="A193" s="203" t="s">
        <v>1242</v>
      </c>
      <c r="B193" s="203"/>
      <c r="C193" s="203"/>
      <c r="D193" s="203"/>
      <c r="E193" s="201">
        <v>0</v>
      </c>
      <c r="F193" s="201"/>
      <c r="G193" s="201"/>
      <c r="H193" s="201">
        <v>0</v>
      </c>
      <c r="I193" s="201"/>
      <c r="J193" s="209">
        <v>101472</v>
      </c>
      <c r="K193" s="209"/>
      <c r="L193" s="209"/>
      <c r="M193" s="201">
        <v>0</v>
      </c>
      <c r="N193" s="201"/>
      <c r="O193" s="201"/>
      <c r="P193" s="209">
        <v>101472</v>
      </c>
      <c r="Q193" s="209"/>
      <c r="R193" s="209"/>
      <c r="S193" s="201">
        <v>0</v>
      </c>
      <c r="T193" s="201"/>
    </row>
    <row r="194" spans="1:20" ht="32.25" hidden="1" customHeight="1" outlineLevel="3" collapsed="1" x14ac:dyDescent="0.25">
      <c r="A194" s="206" t="s">
        <v>1389</v>
      </c>
      <c r="B194" s="206"/>
      <c r="C194" s="206"/>
      <c r="D194" s="206"/>
      <c r="E194" s="201">
        <v>0</v>
      </c>
      <c r="F194" s="201"/>
      <c r="G194" s="201"/>
      <c r="H194" s="201">
        <v>0</v>
      </c>
      <c r="I194" s="201"/>
      <c r="J194" s="208">
        <v>292608.67</v>
      </c>
      <c r="K194" s="208"/>
      <c r="L194" s="208"/>
      <c r="M194" s="201">
        <v>0</v>
      </c>
      <c r="N194" s="201"/>
      <c r="O194" s="201"/>
      <c r="P194" s="208">
        <v>292608.67</v>
      </c>
      <c r="Q194" s="208"/>
      <c r="R194" s="208"/>
      <c r="S194" s="201">
        <v>0</v>
      </c>
      <c r="T194" s="201"/>
    </row>
    <row r="195" spans="1:20" ht="11.25" hidden="1" customHeight="1" outlineLevel="4" x14ac:dyDescent="0.25">
      <c r="A195" s="203" t="s">
        <v>1390</v>
      </c>
      <c r="B195" s="203"/>
      <c r="C195" s="203"/>
      <c r="D195" s="203"/>
      <c r="E195" s="201">
        <v>0</v>
      </c>
      <c r="F195" s="201"/>
      <c r="G195" s="201"/>
      <c r="H195" s="201">
        <v>0</v>
      </c>
      <c r="I195" s="201"/>
      <c r="J195" s="208">
        <v>69690.070000000007</v>
      </c>
      <c r="K195" s="208"/>
      <c r="L195" s="208"/>
      <c r="M195" s="201">
        <v>0</v>
      </c>
      <c r="N195" s="201"/>
      <c r="O195" s="201"/>
      <c r="P195" s="208">
        <v>69690.070000000007</v>
      </c>
      <c r="Q195" s="208"/>
      <c r="R195" s="208"/>
      <c r="S195" s="201">
        <v>0</v>
      </c>
      <c r="T195" s="201"/>
    </row>
    <row r="196" spans="1:20" ht="11.25" hidden="1" customHeight="1" outlineLevel="4" x14ac:dyDescent="0.25">
      <c r="A196" s="203" t="s">
        <v>1391</v>
      </c>
      <c r="B196" s="203"/>
      <c r="C196" s="203"/>
      <c r="D196" s="203"/>
      <c r="E196" s="201">
        <v>0</v>
      </c>
      <c r="F196" s="201"/>
      <c r="G196" s="201"/>
      <c r="H196" s="201">
        <v>0</v>
      </c>
      <c r="I196" s="201"/>
      <c r="J196" s="204">
        <v>222918.6</v>
      </c>
      <c r="K196" s="204"/>
      <c r="L196" s="204"/>
      <c r="M196" s="201">
        <v>0</v>
      </c>
      <c r="N196" s="201"/>
      <c r="O196" s="201"/>
      <c r="P196" s="204">
        <v>222918.6</v>
      </c>
      <c r="Q196" s="204"/>
      <c r="R196" s="204"/>
      <c r="S196" s="201">
        <v>0</v>
      </c>
      <c r="T196" s="201"/>
    </row>
    <row r="197" spans="1:20" ht="32.25" hidden="1" customHeight="1" outlineLevel="3" collapsed="1" x14ac:dyDescent="0.25">
      <c r="A197" s="206" t="s">
        <v>1392</v>
      </c>
      <c r="B197" s="206"/>
      <c r="C197" s="206"/>
      <c r="D197" s="206"/>
      <c r="E197" s="208">
        <v>2902312.95</v>
      </c>
      <c r="F197" s="208"/>
      <c r="G197" s="208"/>
      <c r="H197" s="201">
        <v>0</v>
      </c>
      <c r="I197" s="201"/>
      <c r="J197" s="201">
        <v>0</v>
      </c>
      <c r="K197" s="201"/>
      <c r="L197" s="201"/>
      <c r="M197" s="208">
        <v>2902312.95</v>
      </c>
      <c r="N197" s="208"/>
      <c r="O197" s="208"/>
      <c r="P197" s="201">
        <v>0</v>
      </c>
      <c r="Q197" s="201"/>
      <c r="R197" s="201"/>
      <c r="S197" s="201">
        <v>0</v>
      </c>
      <c r="T197" s="201"/>
    </row>
    <row r="198" spans="1:20" ht="11.25" hidden="1" customHeight="1" outlineLevel="4" x14ac:dyDescent="0.25">
      <c r="A198" s="203" t="s">
        <v>1393</v>
      </c>
      <c r="B198" s="203"/>
      <c r="C198" s="203"/>
      <c r="D198" s="203"/>
      <c r="E198" s="208">
        <v>2902312.95</v>
      </c>
      <c r="F198" s="208"/>
      <c r="G198" s="208"/>
      <c r="H198" s="201">
        <v>0</v>
      </c>
      <c r="I198" s="201"/>
      <c r="J198" s="201">
        <v>0</v>
      </c>
      <c r="K198" s="201"/>
      <c r="L198" s="201"/>
      <c r="M198" s="208">
        <v>2902312.95</v>
      </c>
      <c r="N198" s="208"/>
      <c r="O198" s="208"/>
      <c r="P198" s="201">
        <v>0</v>
      </c>
      <c r="Q198" s="201"/>
      <c r="R198" s="201"/>
      <c r="S198" s="201">
        <v>0</v>
      </c>
      <c r="T198" s="201"/>
    </row>
    <row r="199" spans="1:20" ht="32.25" hidden="1" customHeight="1" outlineLevel="3" collapsed="1" x14ac:dyDescent="0.25">
      <c r="A199" s="206" t="s">
        <v>1394</v>
      </c>
      <c r="B199" s="206"/>
      <c r="C199" s="206"/>
      <c r="D199" s="206"/>
      <c r="E199" s="209">
        <v>154560</v>
      </c>
      <c r="F199" s="209"/>
      <c r="G199" s="209"/>
      <c r="H199" s="201">
        <v>0</v>
      </c>
      <c r="I199" s="201"/>
      <c r="J199" s="201">
        <v>0</v>
      </c>
      <c r="K199" s="201"/>
      <c r="L199" s="201"/>
      <c r="M199" s="209">
        <v>154560</v>
      </c>
      <c r="N199" s="209"/>
      <c r="O199" s="209"/>
      <c r="P199" s="201">
        <v>0</v>
      </c>
      <c r="Q199" s="201"/>
      <c r="R199" s="201"/>
      <c r="S199" s="201">
        <v>0</v>
      </c>
      <c r="T199" s="201"/>
    </row>
    <row r="200" spans="1:20" ht="11.25" hidden="1" customHeight="1" outlineLevel="4" x14ac:dyDescent="0.25">
      <c r="A200" s="203" t="s">
        <v>1263</v>
      </c>
      <c r="B200" s="203"/>
      <c r="C200" s="203"/>
      <c r="D200" s="203"/>
      <c r="E200" s="209">
        <v>154560</v>
      </c>
      <c r="F200" s="209"/>
      <c r="G200" s="209"/>
      <c r="H200" s="201">
        <v>0</v>
      </c>
      <c r="I200" s="201"/>
      <c r="J200" s="201">
        <v>0</v>
      </c>
      <c r="K200" s="201"/>
      <c r="L200" s="201"/>
      <c r="M200" s="209">
        <v>154560</v>
      </c>
      <c r="N200" s="209"/>
      <c r="O200" s="209"/>
      <c r="P200" s="201">
        <v>0</v>
      </c>
      <c r="Q200" s="201"/>
      <c r="R200" s="201"/>
      <c r="S200" s="201">
        <v>0</v>
      </c>
      <c r="T200" s="201"/>
    </row>
    <row r="201" spans="1:20" ht="21.75" hidden="1" customHeight="1" outlineLevel="3" collapsed="1" x14ac:dyDescent="0.25">
      <c r="A201" s="206" t="s">
        <v>1395</v>
      </c>
      <c r="B201" s="206"/>
      <c r="C201" s="206"/>
      <c r="D201" s="206"/>
      <c r="E201" s="201">
        <v>0</v>
      </c>
      <c r="F201" s="201"/>
      <c r="G201" s="201"/>
      <c r="H201" s="201">
        <v>0</v>
      </c>
      <c r="I201" s="201"/>
      <c r="J201" s="204">
        <v>182071.2</v>
      </c>
      <c r="K201" s="204"/>
      <c r="L201" s="204"/>
      <c r="M201" s="204">
        <v>182071.2</v>
      </c>
      <c r="N201" s="204"/>
      <c r="O201" s="204"/>
      <c r="P201" s="201">
        <v>0</v>
      </c>
      <c r="Q201" s="201"/>
      <c r="R201" s="201"/>
      <c r="S201" s="201">
        <v>0</v>
      </c>
      <c r="T201" s="201"/>
    </row>
    <row r="202" spans="1:20" ht="21.75" hidden="1" customHeight="1" outlineLevel="4" x14ac:dyDescent="0.25">
      <c r="A202" s="203" t="s">
        <v>1396</v>
      </c>
      <c r="B202" s="203"/>
      <c r="C202" s="203"/>
      <c r="D202" s="203"/>
      <c r="E202" s="201">
        <v>0</v>
      </c>
      <c r="F202" s="201"/>
      <c r="G202" s="201"/>
      <c r="H202" s="201">
        <v>0</v>
      </c>
      <c r="I202" s="201"/>
      <c r="J202" s="204">
        <v>60690.400000000001</v>
      </c>
      <c r="K202" s="204"/>
      <c r="L202" s="204"/>
      <c r="M202" s="204">
        <v>60690.400000000001</v>
      </c>
      <c r="N202" s="204"/>
      <c r="O202" s="204"/>
      <c r="P202" s="201">
        <v>0</v>
      </c>
      <c r="Q202" s="201"/>
      <c r="R202" s="201"/>
      <c r="S202" s="201">
        <v>0</v>
      </c>
      <c r="T202" s="201"/>
    </row>
    <row r="203" spans="1:20" ht="11.25" hidden="1" customHeight="1" outlineLevel="4" x14ac:dyDescent="0.25">
      <c r="A203" s="203" t="s">
        <v>1307</v>
      </c>
      <c r="B203" s="203"/>
      <c r="C203" s="203"/>
      <c r="D203" s="203"/>
      <c r="E203" s="201">
        <v>0</v>
      </c>
      <c r="F203" s="201"/>
      <c r="G203" s="201"/>
      <c r="H203" s="201">
        <v>0</v>
      </c>
      <c r="I203" s="201"/>
      <c r="J203" s="204">
        <v>121380.8</v>
      </c>
      <c r="K203" s="204"/>
      <c r="L203" s="204"/>
      <c r="M203" s="204">
        <v>121380.8</v>
      </c>
      <c r="N203" s="204"/>
      <c r="O203" s="204"/>
      <c r="P203" s="201">
        <v>0</v>
      </c>
      <c r="Q203" s="201"/>
      <c r="R203" s="201"/>
      <c r="S203" s="201">
        <v>0</v>
      </c>
      <c r="T203" s="201"/>
    </row>
    <row r="204" spans="1:20" ht="21.75" hidden="1" customHeight="1" outlineLevel="3" collapsed="1" x14ac:dyDescent="0.25">
      <c r="A204" s="206" t="s">
        <v>1397</v>
      </c>
      <c r="B204" s="206"/>
      <c r="C204" s="206"/>
      <c r="D204" s="206"/>
      <c r="E204" s="201">
        <v>0</v>
      </c>
      <c r="F204" s="201"/>
      <c r="G204" s="201"/>
      <c r="H204" s="201">
        <v>0</v>
      </c>
      <c r="I204" s="201"/>
      <c r="J204" s="208">
        <v>504078.66</v>
      </c>
      <c r="K204" s="208"/>
      <c r="L204" s="208"/>
      <c r="M204" s="208">
        <v>228216.93</v>
      </c>
      <c r="N204" s="208"/>
      <c r="O204" s="208"/>
      <c r="P204" s="208">
        <v>275861.73</v>
      </c>
      <c r="Q204" s="208"/>
      <c r="R204" s="208"/>
      <c r="S204" s="201">
        <v>0</v>
      </c>
      <c r="T204" s="201"/>
    </row>
    <row r="205" spans="1:20" ht="11.25" hidden="1" customHeight="1" outlineLevel="4" x14ac:dyDescent="0.25">
      <c r="A205" s="203" t="s">
        <v>1398</v>
      </c>
      <c r="B205" s="203"/>
      <c r="C205" s="203"/>
      <c r="D205" s="203"/>
      <c r="E205" s="201">
        <v>0</v>
      </c>
      <c r="F205" s="201"/>
      <c r="G205" s="201"/>
      <c r="H205" s="201">
        <v>0</v>
      </c>
      <c r="I205" s="201"/>
      <c r="J205" s="208">
        <v>228216.93</v>
      </c>
      <c r="K205" s="208"/>
      <c r="L205" s="208"/>
      <c r="M205" s="201">
        <v>0</v>
      </c>
      <c r="N205" s="201"/>
      <c r="O205" s="201"/>
      <c r="P205" s="208">
        <v>228216.93</v>
      </c>
      <c r="Q205" s="208"/>
      <c r="R205" s="208"/>
      <c r="S205" s="201">
        <v>0</v>
      </c>
      <c r="T205" s="201"/>
    </row>
    <row r="206" spans="1:20" ht="11.25" hidden="1" customHeight="1" outlineLevel="4" x14ac:dyDescent="0.25">
      <c r="A206" s="203" t="s">
        <v>1242</v>
      </c>
      <c r="B206" s="203"/>
      <c r="C206" s="203"/>
      <c r="D206" s="203"/>
      <c r="E206" s="201">
        <v>0</v>
      </c>
      <c r="F206" s="201"/>
      <c r="G206" s="201"/>
      <c r="H206" s="201">
        <v>0</v>
      </c>
      <c r="I206" s="201"/>
      <c r="J206" s="208">
        <v>275861.73</v>
      </c>
      <c r="K206" s="208"/>
      <c r="L206" s="208"/>
      <c r="M206" s="208">
        <v>228216.93</v>
      </c>
      <c r="N206" s="208"/>
      <c r="O206" s="208"/>
      <c r="P206" s="204">
        <v>47644.800000000003</v>
      </c>
      <c r="Q206" s="204"/>
      <c r="R206" s="204"/>
      <c r="S206" s="201">
        <v>0</v>
      </c>
      <c r="T206" s="201"/>
    </row>
    <row r="207" spans="1:20" ht="11.25" hidden="1" customHeight="1" outlineLevel="3" collapsed="1" x14ac:dyDescent="0.25">
      <c r="A207" s="206" t="s">
        <v>1399</v>
      </c>
      <c r="B207" s="206"/>
      <c r="C207" s="206"/>
      <c r="D207" s="206"/>
      <c r="E207" s="208">
        <v>1346685.71</v>
      </c>
      <c r="F207" s="208"/>
      <c r="G207" s="208"/>
      <c r="H207" s="201">
        <v>0</v>
      </c>
      <c r="I207" s="201"/>
      <c r="J207" s="201">
        <v>0</v>
      </c>
      <c r="K207" s="201"/>
      <c r="L207" s="201"/>
      <c r="M207" s="208">
        <v>1346685.71</v>
      </c>
      <c r="N207" s="208"/>
      <c r="O207" s="208"/>
      <c r="P207" s="201">
        <v>0</v>
      </c>
      <c r="Q207" s="201"/>
      <c r="R207" s="201"/>
      <c r="S207" s="201">
        <v>0</v>
      </c>
      <c r="T207" s="201"/>
    </row>
    <row r="208" spans="1:20" ht="21.75" hidden="1" customHeight="1" outlineLevel="4" x14ac:dyDescent="0.25">
      <c r="A208" s="203" t="s">
        <v>1400</v>
      </c>
      <c r="B208" s="203"/>
      <c r="C208" s="203"/>
      <c r="D208" s="203"/>
      <c r="E208" s="208">
        <v>1346685.71</v>
      </c>
      <c r="F208" s="208"/>
      <c r="G208" s="208"/>
      <c r="H208" s="201">
        <v>0</v>
      </c>
      <c r="I208" s="201"/>
      <c r="J208" s="201">
        <v>0</v>
      </c>
      <c r="K208" s="201"/>
      <c r="L208" s="201"/>
      <c r="M208" s="208">
        <v>1346685.71</v>
      </c>
      <c r="N208" s="208"/>
      <c r="O208" s="208"/>
      <c r="P208" s="201">
        <v>0</v>
      </c>
      <c r="Q208" s="201"/>
      <c r="R208" s="201"/>
      <c r="S208" s="201">
        <v>0</v>
      </c>
      <c r="T208" s="201"/>
    </row>
    <row r="209" spans="1:20" ht="32.25" hidden="1" customHeight="1" outlineLevel="3" collapsed="1" x14ac:dyDescent="0.25">
      <c r="A209" s="206" t="s">
        <v>1401</v>
      </c>
      <c r="B209" s="206"/>
      <c r="C209" s="206"/>
      <c r="D209" s="206"/>
      <c r="E209" s="209">
        <v>352800</v>
      </c>
      <c r="F209" s="209"/>
      <c r="G209" s="209"/>
      <c r="H209" s="201">
        <v>0</v>
      </c>
      <c r="I209" s="201"/>
      <c r="J209" s="209">
        <v>441000</v>
      </c>
      <c r="K209" s="209"/>
      <c r="L209" s="209"/>
      <c r="M209" s="209">
        <v>352800</v>
      </c>
      <c r="N209" s="209"/>
      <c r="O209" s="209"/>
      <c r="P209" s="209">
        <v>441000</v>
      </c>
      <c r="Q209" s="209"/>
      <c r="R209" s="209"/>
      <c r="S209" s="201">
        <v>0</v>
      </c>
      <c r="T209" s="201"/>
    </row>
    <row r="210" spans="1:20" ht="21.75" hidden="1" customHeight="1" outlineLevel="4" x14ac:dyDescent="0.25">
      <c r="A210" s="203" t="s">
        <v>1402</v>
      </c>
      <c r="B210" s="203"/>
      <c r="C210" s="203"/>
      <c r="D210" s="203"/>
      <c r="E210" s="201">
        <v>0</v>
      </c>
      <c r="F210" s="201"/>
      <c r="G210" s="201"/>
      <c r="H210" s="201">
        <v>0</v>
      </c>
      <c r="I210" s="201"/>
      <c r="J210" s="209">
        <v>441000</v>
      </c>
      <c r="K210" s="209"/>
      <c r="L210" s="209"/>
      <c r="M210" s="201">
        <v>0</v>
      </c>
      <c r="N210" s="201"/>
      <c r="O210" s="201"/>
      <c r="P210" s="209">
        <v>441000</v>
      </c>
      <c r="Q210" s="209"/>
      <c r="R210" s="209"/>
      <c r="S210" s="201">
        <v>0</v>
      </c>
      <c r="T210" s="201"/>
    </row>
    <row r="211" spans="1:20" ht="21.75" hidden="1" customHeight="1" outlineLevel="4" x14ac:dyDescent="0.25">
      <c r="A211" s="203" t="s">
        <v>1403</v>
      </c>
      <c r="B211" s="203"/>
      <c r="C211" s="203"/>
      <c r="D211" s="203"/>
      <c r="E211" s="209">
        <v>352800</v>
      </c>
      <c r="F211" s="209"/>
      <c r="G211" s="209"/>
      <c r="H211" s="201">
        <v>0</v>
      </c>
      <c r="I211" s="201"/>
      <c r="J211" s="201">
        <v>0</v>
      </c>
      <c r="K211" s="201"/>
      <c r="L211" s="201"/>
      <c r="M211" s="209">
        <v>352800</v>
      </c>
      <c r="N211" s="209"/>
      <c r="O211" s="209"/>
      <c r="P211" s="201">
        <v>0</v>
      </c>
      <c r="Q211" s="201"/>
      <c r="R211" s="201"/>
      <c r="S211" s="201">
        <v>0</v>
      </c>
      <c r="T211" s="201"/>
    </row>
    <row r="212" spans="1:20" ht="21.75" hidden="1" customHeight="1" outlineLevel="3" collapsed="1" x14ac:dyDescent="0.25">
      <c r="A212" s="206" t="s">
        <v>1404</v>
      </c>
      <c r="B212" s="206"/>
      <c r="C212" s="206"/>
      <c r="D212" s="206"/>
      <c r="E212" s="208">
        <v>144850.39000000001</v>
      </c>
      <c r="F212" s="208"/>
      <c r="G212" s="208"/>
      <c r="H212" s="201">
        <v>0</v>
      </c>
      <c r="I212" s="201"/>
      <c r="J212" s="204">
        <v>43598.400000000001</v>
      </c>
      <c r="K212" s="204"/>
      <c r="L212" s="204"/>
      <c r="M212" s="208">
        <v>188448.79</v>
      </c>
      <c r="N212" s="208"/>
      <c r="O212" s="208"/>
      <c r="P212" s="201">
        <v>0</v>
      </c>
      <c r="Q212" s="201"/>
      <c r="R212" s="201"/>
      <c r="S212" s="201">
        <v>0</v>
      </c>
      <c r="T212" s="201"/>
    </row>
    <row r="213" spans="1:20" ht="21.75" hidden="1" customHeight="1" outlineLevel="4" x14ac:dyDescent="0.25">
      <c r="A213" s="203" t="s">
        <v>1405</v>
      </c>
      <c r="B213" s="203"/>
      <c r="C213" s="203"/>
      <c r="D213" s="203"/>
      <c r="E213" s="208">
        <v>101251.99</v>
      </c>
      <c r="F213" s="208"/>
      <c r="G213" s="208"/>
      <c r="H213" s="201">
        <v>0</v>
      </c>
      <c r="I213" s="201"/>
      <c r="J213" s="201">
        <v>0</v>
      </c>
      <c r="K213" s="201"/>
      <c r="L213" s="201"/>
      <c r="M213" s="208">
        <v>101251.99</v>
      </c>
      <c r="N213" s="208"/>
      <c r="O213" s="208"/>
      <c r="P213" s="201">
        <v>0</v>
      </c>
      <c r="Q213" s="201"/>
      <c r="R213" s="201"/>
      <c r="S213" s="201">
        <v>0</v>
      </c>
      <c r="T213" s="201"/>
    </row>
    <row r="214" spans="1:20" ht="11.25" hidden="1" customHeight="1" outlineLevel="4" x14ac:dyDescent="0.25">
      <c r="A214" s="203" t="s">
        <v>1406</v>
      </c>
      <c r="B214" s="203"/>
      <c r="C214" s="203"/>
      <c r="D214" s="203"/>
      <c r="E214" s="204">
        <v>6753.6</v>
      </c>
      <c r="F214" s="204"/>
      <c r="G214" s="204"/>
      <c r="H214" s="201">
        <v>0</v>
      </c>
      <c r="I214" s="201"/>
      <c r="J214" s="201">
        <v>0</v>
      </c>
      <c r="K214" s="201"/>
      <c r="L214" s="201"/>
      <c r="M214" s="204">
        <v>6753.6</v>
      </c>
      <c r="N214" s="204"/>
      <c r="O214" s="204"/>
      <c r="P214" s="201">
        <v>0</v>
      </c>
      <c r="Q214" s="201"/>
      <c r="R214" s="201"/>
      <c r="S214" s="201">
        <v>0</v>
      </c>
      <c r="T214" s="201"/>
    </row>
    <row r="215" spans="1:20" ht="11.25" hidden="1" customHeight="1" outlineLevel="4" x14ac:dyDescent="0.25">
      <c r="A215" s="203" t="s">
        <v>1407</v>
      </c>
      <c r="B215" s="203"/>
      <c r="C215" s="203"/>
      <c r="D215" s="203"/>
      <c r="E215" s="204">
        <v>36844.800000000003</v>
      </c>
      <c r="F215" s="204"/>
      <c r="G215" s="204"/>
      <c r="H215" s="201">
        <v>0</v>
      </c>
      <c r="I215" s="201"/>
      <c r="J215" s="201">
        <v>0</v>
      </c>
      <c r="K215" s="201"/>
      <c r="L215" s="201"/>
      <c r="M215" s="204">
        <v>36844.800000000003</v>
      </c>
      <c r="N215" s="204"/>
      <c r="O215" s="204"/>
      <c r="P215" s="201">
        <v>0</v>
      </c>
      <c r="Q215" s="201"/>
      <c r="R215" s="201"/>
      <c r="S215" s="201">
        <v>0</v>
      </c>
      <c r="T215" s="201"/>
    </row>
    <row r="216" spans="1:20" ht="11.25" hidden="1" customHeight="1" outlineLevel="4" x14ac:dyDescent="0.25">
      <c r="A216" s="203" t="s">
        <v>1242</v>
      </c>
      <c r="B216" s="203"/>
      <c r="C216" s="203"/>
      <c r="D216" s="203"/>
      <c r="E216" s="201">
        <v>0</v>
      </c>
      <c r="F216" s="201"/>
      <c r="G216" s="201"/>
      <c r="H216" s="201">
        <v>0</v>
      </c>
      <c r="I216" s="201"/>
      <c r="J216" s="204">
        <v>43598.400000000001</v>
      </c>
      <c r="K216" s="204"/>
      <c r="L216" s="204"/>
      <c r="M216" s="204">
        <v>43598.400000000001</v>
      </c>
      <c r="N216" s="204"/>
      <c r="O216" s="204"/>
      <c r="P216" s="201">
        <v>0</v>
      </c>
      <c r="Q216" s="201"/>
      <c r="R216" s="201"/>
      <c r="S216" s="201">
        <v>0</v>
      </c>
      <c r="T216" s="201"/>
    </row>
    <row r="217" spans="1:20" ht="32.25" hidden="1" customHeight="1" outlineLevel="3" collapsed="1" x14ac:dyDescent="0.25">
      <c r="A217" s="206" t="s">
        <v>1408</v>
      </c>
      <c r="B217" s="206"/>
      <c r="C217" s="206"/>
      <c r="D217" s="206"/>
      <c r="E217" s="204">
        <v>104284.8</v>
      </c>
      <c r="F217" s="204"/>
      <c r="G217" s="204"/>
      <c r="H217" s="201">
        <v>0</v>
      </c>
      <c r="I217" s="201"/>
      <c r="J217" s="204">
        <v>104284.8</v>
      </c>
      <c r="K217" s="204"/>
      <c r="L217" s="204"/>
      <c r="M217" s="204">
        <v>208569.60000000001</v>
      </c>
      <c r="N217" s="204"/>
      <c r="O217" s="204"/>
      <c r="P217" s="201">
        <v>0</v>
      </c>
      <c r="Q217" s="201"/>
      <c r="R217" s="201"/>
      <c r="S217" s="201">
        <v>0</v>
      </c>
      <c r="T217" s="201"/>
    </row>
    <row r="218" spans="1:20" ht="11.25" hidden="1" customHeight="1" outlineLevel="4" x14ac:dyDescent="0.25">
      <c r="A218" s="203" t="s">
        <v>1409</v>
      </c>
      <c r="B218" s="203"/>
      <c r="C218" s="203"/>
      <c r="D218" s="203"/>
      <c r="E218" s="204">
        <v>104284.8</v>
      </c>
      <c r="F218" s="204"/>
      <c r="G218" s="204"/>
      <c r="H218" s="201">
        <v>0</v>
      </c>
      <c r="I218" s="201"/>
      <c r="J218" s="201">
        <v>0</v>
      </c>
      <c r="K218" s="201"/>
      <c r="L218" s="201"/>
      <c r="M218" s="204">
        <v>104284.8</v>
      </c>
      <c r="N218" s="204"/>
      <c r="O218" s="204"/>
      <c r="P218" s="201">
        <v>0</v>
      </c>
      <c r="Q218" s="201"/>
      <c r="R218" s="201"/>
      <c r="S218" s="201">
        <v>0</v>
      </c>
      <c r="T218" s="201"/>
    </row>
    <row r="219" spans="1:20" ht="11.25" hidden="1" customHeight="1" outlineLevel="4" x14ac:dyDescent="0.25">
      <c r="A219" s="203" t="s">
        <v>1307</v>
      </c>
      <c r="B219" s="203"/>
      <c r="C219" s="203"/>
      <c r="D219" s="203"/>
      <c r="E219" s="201">
        <v>0</v>
      </c>
      <c r="F219" s="201"/>
      <c r="G219" s="201"/>
      <c r="H219" s="201">
        <v>0</v>
      </c>
      <c r="I219" s="201"/>
      <c r="J219" s="204">
        <v>104284.8</v>
      </c>
      <c r="K219" s="204"/>
      <c r="L219" s="204"/>
      <c r="M219" s="204">
        <v>104284.8</v>
      </c>
      <c r="N219" s="204"/>
      <c r="O219" s="204"/>
      <c r="P219" s="201">
        <v>0</v>
      </c>
      <c r="Q219" s="201"/>
      <c r="R219" s="201"/>
      <c r="S219" s="201">
        <v>0</v>
      </c>
      <c r="T219" s="201"/>
    </row>
    <row r="220" spans="1:20" ht="32.25" hidden="1" customHeight="1" outlineLevel="3" collapsed="1" x14ac:dyDescent="0.25">
      <c r="A220" s="206" t="s">
        <v>1410</v>
      </c>
      <c r="B220" s="206"/>
      <c r="C220" s="206"/>
      <c r="D220" s="206"/>
      <c r="E220" s="208">
        <v>944155.69</v>
      </c>
      <c r="F220" s="208"/>
      <c r="G220" s="208"/>
      <c r="H220" s="201">
        <v>0</v>
      </c>
      <c r="I220" s="201"/>
      <c r="J220" s="208">
        <v>944155.69</v>
      </c>
      <c r="K220" s="208"/>
      <c r="L220" s="208"/>
      <c r="M220" s="208">
        <v>1888311.38</v>
      </c>
      <c r="N220" s="208"/>
      <c r="O220" s="208"/>
      <c r="P220" s="201">
        <v>0</v>
      </c>
      <c r="Q220" s="201"/>
      <c r="R220" s="201"/>
      <c r="S220" s="201">
        <v>0</v>
      </c>
      <c r="T220" s="201"/>
    </row>
    <row r="221" spans="1:20" ht="32.25" hidden="1" customHeight="1" outlineLevel="4" x14ac:dyDescent="0.25">
      <c r="A221" s="203" t="s">
        <v>1411</v>
      </c>
      <c r="B221" s="203"/>
      <c r="C221" s="203"/>
      <c r="D221" s="203"/>
      <c r="E221" s="208">
        <v>928040.29</v>
      </c>
      <c r="F221" s="208"/>
      <c r="G221" s="208"/>
      <c r="H221" s="201">
        <v>0</v>
      </c>
      <c r="I221" s="201"/>
      <c r="J221" s="201">
        <v>0</v>
      </c>
      <c r="K221" s="201"/>
      <c r="L221" s="201"/>
      <c r="M221" s="208">
        <v>928040.29</v>
      </c>
      <c r="N221" s="208"/>
      <c r="O221" s="208"/>
      <c r="P221" s="201">
        <v>0</v>
      </c>
      <c r="Q221" s="201"/>
      <c r="R221" s="201"/>
      <c r="S221" s="201">
        <v>0</v>
      </c>
      <c r="T221" s="201"/>
    </row>
    <row r="222" spans="1:20" ht="32.25" hidden="1" customHeight="1" outlineLevel="4" x14ac:dyDescent="0.25">
      <c r="A222" s="203" t="s">
        <v>1412</v>
      </c>
      <c r="B222" s="203"/>
      <c r="C222" s="203"/>
      <c r="D222" s="203"/>
      <c r="E222" s="204">
        <v>16115.4</v>
      </c>
      <c r="F222" s="204"/>
      <c r="G222" s="204"/>
      <c r="H222" s="201">
        <v>0</v>
      </c>
      <c r="I222" s="201"/>
      <c r="J222" s="201">
        <v>0</v>
      </c>
      <c r="K222" s="201"/>
      <c r="L222" s="201"/>
      <c r="M222" s="204">
        <v>16115.4</v>
      </c>
      <c r="N222" s="204"/>
      <c r="O222" s="204"/>
      <c r="P222" s="201">
        <v>0</v>
      </c>
      <c r="Q222" s="201"/>
      <c r="R222" s="201"/>
      <c r="S222" s="201">
        <v>0</v>
      </c>
      <c r="T222" s="201"/>
    </row>
    <row r="223" spans="1:20" ht="11.25" hidden="1" customHeight="1" outlineLevel="4" x14ac:dyDescent="0.25">
      <c r="A223" s="203" t="s">
        <v>1307</v>
      </c>
      <c r="B223" s="203"/>
      <c r="C223" s="203"/>
      <c r="D223" s="203"/>
      <c r="E223" s="201">
        <v>0</v>
      </c>
      <c r="F223" s="201"/>
      <c r="G223" s="201"/>
      <c r="H223" s="201">
        <v>0</v>
      </c>
      <c r="I223" s="201"/>
      <c r="J223" s="208">
        <v>944155.69</v>
      </c>
      <c r="K223" s="208"/>
      <c r="L223" s="208"/>
      <c r="M223" s="208">
        <v>944155.69</v>
      </c>
      <c r="N223" s="208"/>
      <c r="O223" s="208"/>
      <c r="P223" s="201">
        <v>0</v>
      </c>
      <c r="Q223" s="201"/>
      <c r="R223" s="201"/>
      <c r="S223" s="201">
        <v>0</v>
      </c>
      <c r="T223" s="201"/>
    </row>
    <row r="224" spans="1:20" ht="21.75" hidden="1" customHeight="1" outlineLevel="3" collapsed="1" x14ac:dyDescent="0.25">
      <c r="A224" s="206" t="s">
        <v>1413</v>
      </c>
      <c r="B224" s="206"/>
      <c r="C224" s="206"/>
      <c r="D224" s="206"/>
      <c r="E224" s="204">
        <v>5875833.5999999996</v>
      </c>
      <c r="F224" s="204"/>
      <c r="G224" s="204"/>
      <c r="H224" s="201">
        <v>0</v>
      </c>
      <c r="I224" s="201"/>
      <c r="J224" s="209">
        <v>741552</v>
      </c>
      <c r="K224" s="209"/>
      <c r="L224" s="209"/>
      <c r="M224" s="204">
        <v>6246609.5999999996</v>
      </c>
      <c r="N224" s="204"/>
      <c r="O224" s="204"/>
      <c r="P224" s="209">
        <v>370776</v>
      </c>
      <c r="Q224" s="209"/>
      <c r="R224" s="209"/>
      <c r="S224" s="201">
        <v>0</v>
      </c>
      <c r="T224" s="201"/>
    </row>
    <row r="225" spans="1:20" ht="11.25" hidden="1" customHeight="1" outlineLevel="4" x14ac:dyDescent="0.25">
      <c r="A225" s="203" t="s">
        <v>1414</v>
      </c>
      <c r="B225" s="203"/>
      <c r="C225" s="203"/>
      <c r="D225" s="203"/>
      <c r="E225" s="201">
        <v>0</v>
      </c>
      <c r="F225" s="201"/>
      <c r="G225" s="201"/>
      <c r="H225" s="201">
        <v>0</v>
      </c>
      <c r="I225" s="201"/>
      <c r="J225" s="209">
        <v>370776</v>
      </c>
      <c r="K225" s="209"/>
      <c r="L225" s="209"/>
      <c r="M225" s="201">
        <v>0</v>
      </c>
      <c r="N225" s="201"/>
      <c r="O225" s="201"/>
      <c r="P225" s="209">
        <v>370776</v>
      </c>
      <c r="Q225" s="209"/>
      <c r="R225" s="209"/>
      <c r="S225" s="201">
        <v>0</v>
      </c>
      <c r="T225" s="201"/>
    </row>
    <row r="226" spans="1:20" ht="11.25" hidden="1" customHeight="1" outlineLevel="4" x14ac:dyDescent="0.25">
      <c r="A226" s="203" t="s">
        <v>1415</v>
      </c>
      <c r="B226" s="203"/>
      <c r="C226" s="203"/>
      <c r="D226" s="203"/>
      <c r="E226" s="204">
        <v>5875833.5999999996</v>
      </c>
      <c r="F226" s="204"/>
      <c r="G226" s="204"/>
      <c r="H226" s="201">
        <v>0</v>
      </c>
      <c r="I226" s="201"/>
      <c r="J226" s="201">
        <v>0</v>
      </c>
      <c r="K226" s="201"/>
      <c r="L226" s="201"/>
      <c r="M226" s="204">
        <v>5875833.5999999996</v>
      </c>
      <c r="N226" s="204"/>
      <c r="O226" s="204"/>
      <c r="P226" s="201">
        <v>0</v>
      </c>
      <c r="Q226" s="201"/>
      <c r="R226" s="201"/>
      <c r="S226" s="201">
        <v>0</v>
      </c>
      <c r="T226" s="201"/>
    </row>
    <row r="227" spans="1:20" ht="11.25" hidden="1" customHeight="1" outlineLevel="4" x14ac:dyDescent="0.25">
      <c r="A227" s="203" t="s">
        <v>1307</v>
      </c>
      <c r="B227" s="203"/>
      <c r="C227" s="203"/>
      <c r="D227" s="203"/>
      <c r="E227" s="201">
        <v>0</v>
      </c>
      <c r="F227" s="201"/>
      <c r="G227" s="201"/>
      <c r="H227" s="201">
        <v>0</v>
      </c>
      <c r="I227" s="201"/>
      <c r="J227" s="209">
        <v>370776</v>
      </c>
      <c r="K227" s="209"/>
      <c r="L227" s="209"/>
      <c r="M227" s="209">
        <v>370776</v>
      </c>
      <c r="N227" s="209"/>
      <c r="O227" s="209"/>
      <c r="P227" s="201">
        <v>0</v>
      </c>
      <c r="Q227" s="201"/>
      <c r="R227" s="201"/>
      <c r="S227" s="201">
        <v>0</v>
      </c>
      <c r="T227" s="201"/>
    </row>
    <row r="228" spans="1:20" ht="32.25" hidden="1" customHeight="1" outlineLevel="3" collapsed="1" x14ac:dyDescent="0.25">
      <c r="A228" s="206" t="s">
        <v>1416</v>
      </c>
      <c r="B228" s="206"/>
      <c r="C228" s="206"/>
      <c r="D228" s="206"/>
      <c r="E228" s="211">
        <v>0.3</v>
      </c>
      <c r="F228" s="211"/>
      <c r="G228" s="211"/>
      <c r="H228" s="201">
        <v>0</v>
      </c>
      <c r="I228" s="201"/>
      <c r="J228" s="201">
        <v>0</v>
      </c>
      <c r="K228" s="201"/>
      <c r="L228" s="201"/>
      <c r="M228" s="201">
        <v>0</v>
      </c>
      <c r="N228" s="201"/>
      <c r="O228" s="201"/>
      <c r="P228" s="211">
        <v>0.3</v>
      </c>
      <c r="Q228" s="211"/>
      <c r="R228" s="211"/>
      <c r="S228" s="201">
        <v>0</v>
      </c>
      <c r="T228" s="201"/>
    </row>
    <row r="229" spans="1:20" ht="32.25" hidden="1" customHeight="1" outlineLevel="4" x14ac:dyDescent="0.25">
      <c r="A229" s="203" t="s">
        <v>1417</v>
      </c>
      <c r="B229" s="203"/>
      <c r="C229" s="203"/>
      <c r="D229" s="203"/>
      <c r="E229" s="211">
        <v>0.3</v>
      </c>
      <c r="F229" s="211"/>
      <c r="G229" s="211"/>
      <c r="H229" s="201">
        <v>0</v>
      </c>
      <c r="I229" s="201"/>
      <c r="J229" s="201">
        <v>0</v>
      </c>
      <c r="K229" s="201"/>
      <c r="L229" s="201"/>
      <c r="M229" s="201">
        <v>0</v>
      </c>
      <c r="N229" s="201"/>
      <c r="O229" s="201"/>
      <c r="P229" s="211">
        <v>0.3</v>
      </c>
      <c r="Q229" s="211"/>
      <c r="R229" s="211"/>
      <c r="S229" s="201">
        <v>0</v>
      </c>
      <c r="T229" s="201"/>
    </row>
    <row r="230" spans="1:20" ht="11.25" hidden="1" customHeight="1" outlineLevel="3" collapsed="1" x14ac:dyDescent="0.25">
      <c r="A230" s="206" t="s">
        <v>1418</v>
      </c>
      <c r="B230" s="206"/>
      <c r="C230" s="206"/>
      <c r="D230" s="206"/>
      <c r="E230" s="204">
        <v>2129072.7999999998</v>
      </c>
      <c r="F230" s="204"/>
      <c r="G230" s="204"/>
      <c r="H230" s="201">
        <v>0</v>
      </c>
      <c r="I230" s="201"/>
      <c r="J230" s="204">
        <v>2419139.7999999998</v>
      </c>
      <c r="K230" s="204"/>
      <c r="L230" s="204"/>
      <c r="M230" s="204">
        <v>4548212.5999999996</v>
      </c>
      <c r="N230" s="204"/>
      <c r="O230" s="204"/>
      <c r="P230" s="201">
        <v>0</v>
      </c>
      <c r="Q230" s="201"/>
      <c r="R230" s="201"/>
      <c r="S230" s="201">
        <v>0</v>
      </c>
      <c r="T230" s="201"/>
    </row>
    <row r="231" spans="1:20" ht="21.75" hidden="1" customHeight="1" outlineLevel="4" x14ac:dyDescent="0.25">
      <c r="A231" s="203" t="s">
        <v>1419</v>
      </c>
      <c r="B231" s="203"/>
      <c r="C231" s="203"/>
      <c r="D231" s="203"/>
      <c r="E231" s="204">
        <v>2129072.7999999998</v>
      </c>
      <c r="F231" s="204"/>
      <c r="G231" s="204"/>
      <c r="H231" s="201">
        <v>0</v>
      </c>
      <c r="I231" s="201"/>
      <c r="J231" s="201">
        <v>0</v>
      </c>
      <c r="K231" s="201"/>
      <c r="L231" s="201"/>
      <c r="M231" s="204">
        <v>2129072.7999999998</v>
      </c>
      <c r="N231" s="204"/>
      <c r="O231" s="204"/>
      <c r="P231" s="201">
        <v>0</v>
      </c>
      <c r="Q231" s="201"/>
      <c r="R231" s="201"/>
      <c r="S231" s="201">
        <v>0</v>
      </c>
      <c r="T231" s="201"/>
    </row>
    <row r="232" spans="1:20" ht="11.25" hidden="1" customHeight="1" outlineLevel="4" x14ac:dyDescent="0.25">
      <c r="A232" s="203" t="s">
        <v>1242</v>
      </c>
      <c r="B232" s="203"/>
      <c r="C232" s="203"/>
      <c r="D232" s="203"/>
      <c r="E232" s="201">
        <v>0</v>
      </c>
      <c r="F232" s="201"/>
      <c r="G232" s="201"/>
      <c r="H232" s="201">
        <v>0</v>
      </c>
      <c r="I232" s="201"/>
      <c r="J232" s="204">
        <v>2419139.7999999998</v>
      </c>
      <c r="K232" s="204"/>
      <c r="L232" s="204"/>
      <c r="M232" s="204">
        <v>2419139.7999999998</v>
      </c>
      <c r="N232" s="204"/>
      <c r="O232" s="204"/>
      <c r="P232" s="201">
        <v>0</v>
      </c>
      <c r="Q232" s="201"/>
      <c r="R232" s="201"/>
      <c r="S232" s="201">
        <v>0</v>
      </c>
      <c r="T232" s="201"/>
    </row>
    <row r="233" spans="1:20" ht="32.25" hidden="1" customHeight="1" outlineLevel="3" collapsed="1" x14ac:dyDescent="0.25">
      <c r="A233" s="206" t="s">
        <v>1420</v>
      </c>
      <c r="B233" s="206"/>
      <c r="C233" s="206"/>
      <c r="D233" s="206"/>
      <c r="E233" s="209">
        <v>797200</v>
      </c>
      <c r="F233" s="209"/>
      <c r="G233" s="209"/>
      <c r="H233" s="201">
        <v>0</v>
      </c>
      <c r="I233" s="201"/>
      <c r="J233" s="201">
        <v>0</v>
      </c>
      <c r="K233" s="201"/>
      <c r="L233" s="201"/>
      <c r="M233" s="209">
        <v>797200</v>
      </c>
      <c r="N233" s="209"/>
      <c r="O233" s="209"/>
      <c r="P233" s="201">
        <v>0</v>
      </c>
      <c r="Q233" s="201"/>
      <c r="R233" s="201"/>
      <c r="S233" s="201">
        <v>0</v>
      </c>
      <c r="T233" s="201"/>
    </row>
    <row r="234" spans="1:20" ht="11.25" hidden="1" customHeight="1" outlineLevel="4" x14ac:dyDescent="0.25">
      <c r="A234" s="203" t="s">
        <v>1421</v>
      </c>
      <c r="B234" s="203"/>
      <c r="C234" s="203"/>
      <c r="D234" s="203"/>
      <c r="E234" s="209">
        <v>797200</v>
      </c>
      <c r="F234" s="209"/>
      <c r="G234" s="209"/>
      <c r="H234" s="201">
        <v>0</v>
      </c>
      <c r="I234" s="201"/>
      <c r="J234" s="201">
        <v>0</v>
      </c>
      <c r="K234" s="201"/>
      <c r="L234" s="201"/>
      <c r="M234" s="209">
        <v>797200</v>
      </c>
      <c r="N234" s="209"/>
      <c r="O234" s="209"/>
      <c r="P234" s="201">
        <v>0</v>
      </c>
      <c r="Q234" s="201"/>
      <c r="R234" s="201"/>
      <c r="S234" s="201">
        <v>0</v>
      </c>
      <c r="T234" s="201"/>
    </row>
    <row r="235" spans="1:20" ht="21.75" hidden="1" customHeight="1" outlineLevel="3" collapsed="1" x14ac:dyDescent="0.25">
      <c r="A235" s="206" t="s">
        <v>1422</v>
      </c>
      <c r="B235" s="206"/>
      <c r="C235" s="206"/>
      <c r="D235" s="206"/>
      <c r="E235" s="201">
        <v>0</v>
      </c>
      <c r="F235" s="201"/>
      <c r="G235" s="201"/>
      <c r="H235" s="201">
        <v>0</v>
      </c>
      <c r="I235" s="201"/>
      <c r="J235" s="209">
        <v>1090240</v>
      </c>
      <c r="K235" s="209"/>
      <c r="L235" s="209"/>
      <c r="M235" s="209">
        <v>865120</v>
      </c>
      <c r="N235" s="209"/>
      <c r="O235" s="209"/>
      <c r="P235" s="209">
        <v>225120</v>
      </c>
      <c r="Q235" s="209"/>
      <c r="R235" s="209"/>
      <c r="S235" s="201">
        <v>0</v>
      </c>
      <c r="T235" s="201"/>
    </row>
    <row r="236" spans="1:20" ht="11.25" hidden="1" customHeight="1" outlineLevel="4" x14ac:dyDescent="0.25">
      <c r="A236" s="203" t="s">
        <v>1423</v>
      </c>
      <c r="B236" s="203"/>
      <c r="C236" s="203"/>
      <c r="D236" s="203"/>
      <c r="E236" s="201">
        <v>0</v>
      </c>
      <c r="F236" s="201"/>
      <c r="G236" s="201"/>
      <c r="H236" s="201">
        <v>0</v>
      </c>
      <c r="I236" s="201"/>
      <c r="J236" s="209">
        <v>117600</v>
      </c>
      <c r="K236" s="209"/>
      <c r="L236" s="209"/>
      <c r="M236" s="201">
        <v>0</v>
      </c>
      <c r="N236" s="201"/>
      <c r="O236" s="201"/>
      <c r="P236" s="209">
        <v>117600</v>
      </c>
      <c r="Q236" s="209"/>
      <c r="R236" s="209"/>
      <c r="S236" s="201">
        <v>0</v>
      </c>
      <c r="T236" s="201"/>
    </row>
    <row r="237" spans="1:20" ht="11.25" hidden="1" customHeight="1" outlineLevel="4" x14ac:dyDescent="0.25">
      <c r="A237" s="203" t="s">
        <v>1424</v>
      </c>
      <c r="B237" s="203"/>
      <c r="C237" s="203"/>
      <c r="D237" s="203"/>
      <c r="E237" s="201">
        <v>0</v>
      </c>
      <c r="F237" s="201"/>
      <c r="G237" s="201"/>
      <c r="H237" s="201">
        <v>0</v>
      </c>
      <c r="I237" s="201"/>
      <c r="J237" s="209">
        <v>267520</v>
      </c>
      <c r="K237" s="209"/>
      <c r="L237" s="209"/>
      <c r="M237" s="209">
        <v>160000</v>
      </c>
      <c r="N237" s="209"/>
      <c r="O237" s="209"/>
      <c r="P237" s="209">
        <v>107520</v>
      </c>
      <c r="Q237" s="209"/>
      <c r="R237" s="209"/>
      <c r="S237" s="201">
        <v>0</v>
      </c>
      <c r="T237" s="201"/>
    </row>
    <row r="238" spans="1:20" ht="11.25" hidden="1" customHeight="1" outlineLevel="4" x14ac:dyDescent="0.25">
      <c r="A238" s="203" t="s">
        <v>1240</v>
      </c>
      <c r="B238" s="203"/>
      <c r="C238" s="203"/>
      <c r="D238" s="203"/>
      <c r="E238" s="201">
        <v>0</v>
      </c>
      <c r="F238" s="201"/>
      <c r="G238" s="201"/>
      <c r="H238" s="201">
        <v>0</v>
      </c>
      <c r="I238" s="201"/>
      <c r="J238" s="209">
        <v>705120</v>
      </c>
      <c r="K238" s="209"/>
      <c r="L238" s="209"/>
      <c r="M238" s="209">
        <v>705120</v>
      </c>
      <c r="N238" s="209"/>
      <c r="O238" s="209"/>
      <c r="P238" s="201">
        <v>0</v>
      </c>
      <c r="Q238" s="201"/>
      <c r="R238" s="201"/>
      <c r="S238" s="201">
        <v>0</v>
      </c>
      <c r="T238" s="201"/>
    </row>
    <row r="239" spans="1:20" ht="21.75" hidden="1" customHeight="1" outlineLevel="3" collapsed="1" x14ac:dyDescent="0.25">
      <c r="A239" s="206" t="s">
        <v>1425</v>
      </c>
      <c r="B239" s="206"/>
      <c r="C239" s="206"/>
      <c r="D239" s="206"/>
      <c r="E239" s="201">
        <v>0</v>
      </c>
      <c r="F239" s="201"/>
      <c r="G239" s="201"/>
      <c r="H239" s="201">
        <v>0</v>
      </c>
      <c r="I239" s="201"/>
      <c r="J239" s="208">
        <v>1532.16</v>
      </c>
      <c r="K239" s="208"/>
      <c r="L239" s="208"/>
      <c r="M239" s="201">
        <v>766.08</v>
      </c>
      <c r="N239" s="201"/>
      <c r="O239" s="201"/>
      <c r="P239" s="201">
        <v>766.08</v>
      </c>
      <c r="Q239" s="201"/>
      <c r="R239" s="201"/>
      <c r="S239" s="201">
        <v>0</v>
      </c>
      <c r="T239" s="201"/>
    </row>
    <row r="240" spans="1:20" ht="11.25" hidden="1" customHeight="1" outlineLevel="4" x14ac:dyDescent="0.25">
      <c r="A240" s="203" t="s">
        <v>1263</v>
      </c>
      <c r="B240" s="203"/>
      <c r="C240" s="203"/>
      <c r="D240" s="203"/>
      <c r="E240" s="201">
        <v>0</v>
      </c>
      <c r="F240" s="201"/>
      <c r="G240" s="201"/>
      <c r="H240" s="201">
        <v>0</v>
      </c>
      <c r="I240" s="201"/>
      <c r="J240" s="201">
        <v>766.08</v>
      </c>
      <c r="K240" s="201"/>
      <c r="L240" s="201"/>
      <c r="M240" s="201">
        <v>766.08</v>
      </c>
      <c r="N240" s="201"/>
      <c r="O240" s="201"/>
      <c r="P240" s="201">
        <v>0</v>
      </c>
      <c r="Q240" s="201"/>
      <c r="R240" s="201"/>
      <c r="S240" s="201">
        <v>0</v>
      </c>
      <c r="T240" s="201"/>
    </row>
    <row r="241" spans="1:20" ht="11.25" hidden="1" customHeight="1" outlineLevel="4" x14ac:dyDescent="0.25">
      <c r="A241" s="203" t="s">
        <v>1287</v>
      </c>
      <c r="B241" s="203"/>
      <c r="C241" s="203"/>
      <c r="D241" s="203"/>
      <c r="E241" s="201">
        <v>0</v>
      </c>
      <c r="F241" s="201"/>
      <c r="G241" s="201"/>
      <c r="H241" s="201">
        <v>0</v>
      </c>
      <c r="I241" s="201"/>
      <c r="J241" s="201">
        <v>766.08</v>
      </c>
      <c r="K241" s="201"/>
      <c r="L241" s="201"/>
      <c r="M241" s="201">
        <v>0</v>
      </c>
      <c r="N241" s="201"/>
      <c r="O241" s="201"/>
      <c r="P241" s="201">
        <v>766.08</v>
      </c>
      <c r="Q241" s="201"/>
      <c r="R241" s="201"/>
      <c r="S241" s="201">
        <v>0</v>
      </c>
      <c r="T241" s="201"/>
    </row>
    <row r="242" spans="1:20" ht="21.75" hidden="1" customHeight="1" outlineLevel="3" collapsed="1" x14ac:dyDescent="0.25">
      <c r="A242" s="206" t="s">
        <v>1426</v>
      </c>
      <c r="B242" s="206"/>
      <c r="C242" s="206"/>
      <c r="D242" s="206"/>
      <c r="E242" s="201">
        <v>0</v>
      </c>
      <c r="F242" s="201"/>
      <c r="G242" s="201"/>
      <c r="H242" s="201">
        <v>0</v>
      </c>
      <c r="I242" s="201"/>
      <c r="J242" s="204">
        <v>2380428.7999999998</v>
      </c>
      <c r="K242" s="204"/>
      <c r="L242" s="204"/>
      <c r="M242" s="204">
        <v>1190214.3999999999</v>
      </c>
      <c r="N242" s="204"/>
      <c r="O242" s="204"/>
      <c r="P242" s="204">
        <v>1190214.3999999999</v>
      </c>
      <c r="Q242" s="204"/>
      <c r="R242" s="204"/>
      <c r="S242" s="201">
        <v>0</v>
      </c>
      <c r="T242" s="201"/>
    </row>
    <row r="243" spans="1:20" ht="11.25" hidden="1" customHeight="1" outlineLevel="4" x14ac:dyDescent="0.25">
      <c r="A243" s="203" t="s">
        <v>1427</v>
      </c>
      <c r="B243" s="203"/>
      <c r="C243" s="203"/>
      <c r="D243" s="203"/>
      <c r="E243" s="201">
        <v>0</v>
      </c>
      <c r="F243" s="201"/>
      <c r="G243" s="201"/>
      <c r="H243" s="201">
        <v>0</v>
      </c>
      <c r="I243" s="201"/>
      <c r="J243" s="204">
        <v>1190214.3999999999</v>
      </c>
      <c r="K243" s="204"/>
      <c r="L243" s="204"/>
      <c r="M243" s="201">
        <v>0</v>
      </c>
      <c r="N243" s="201"/>
      <c r="O243" s="201"/>
      <c r="P243" s="204">
        <v>1190214.3999999999</v>
      </c>
      <c r="Q243" s="204"/>
      <c r="R243" s="204"/>
      <c r="S243" s="201">
        <v>0</v>
      </c>
      <c r="T243" s="201"/>
    </row>
    <row r="244" spans="1:20" ht="11.25" hidden="1" customHeight="1" outlineLevel="4" x14ac:dyDescent="0.25">
      <c r="A244" s="203" t="s">
        <v>1307</v>
      </c>
      <c r="B244" s="203"/>
      <c r="C244" s="203"/>
      <c r="D244" s="203"/>
      <c r="E244" s="201">
        <v>0</v>
      </c>
      <c r="F244" s="201"/>
      <c r="G244" s="201"/>
      <c r="H244" s="201">
        <v>0</v>
      </c>
      <c r="I244" s="201"/>
      <c r="J244" s="204">
        <v>1190214.3999999999</v>
      </c>
      <c r="K244" s="204"/>
      <c r="L244" s="204"/>
      <c r="M244" s="204">
        <v>1190214.3999999999</v>
      </c>
      <c r="N244" s="204"/>
      <c r="O244" s="204"/>
      <c r="P244" s="201">
        <v>0</v>
      </c>
      <c r="Q244" s="201"/>
      <c r="R244" s="201"/>
      <c r="S244" s="201">
        <v>0</v>
      </c>
      <c r="T244" s="201"/>
    </row>
    <row r="245" spans="1:20" ht="21.75" hidden="1" customHeight="1" outlineLevel="3" collapsed="1" x14ac:dyDescent="0.25">
      <c r="A245" s="206" t="s">
        <v>1428</v>
      </c>
      <c r="B245" s="206"/>
      <c r="C245" s="206"/>
      <c r="D245" s="206"/>
      <c r="E245" s="209">
        <v>178440</v>
      </c>
      <c r="F245" s="209"/>
      <c r="G245" s="209"/>
      <c r="H245" s="201">
        <v>0</v>
      </c>
      <c r="I245" s="201"/>
      <c r="J245" s="209">
        <v>178440</v>
      </c>
      <c r="K245" s="209"/>
      <c r="L245" s="209"/>
      <c r="M245" s="209">
        <v>356880</v>
      </c>
      <c r="N245" s="209"/>
      <c r="O245" s="209"/>
      <c r="P245" s="201">
        <v>0</v>
      </c>
      <c r="Q245" s="201"/>
      <c r="R245" s="201"/>
      <c r="S245" s="201">
        <v>0</v>
      </c>
      <c r="T245" s="201"/>
    </row>
    <row r="246" spans="1:20" ht="11.25" hidden="1" customHeight="1" outlineLevel="4" x14ac:dyDescent="0.25">
      <c r="A246" s="203" t="s">
        <v>1429</v>
      </c>
      <c r="B246" s="203"/>
      <c r="C246" s="203"/>
      <c r="D246" s="203"/>
      <c r="E246" s="209">
        <v>178440</v>
      </c>
      <c r="F246" s="209"/>
      <c r="G246" s="209"/>
      <c r="H246" s="201">
        <v>0</v>
      </c>
      <c r="I246" s="201"/>
      <c r="J246" s="201">
        <v>0</v>
      </c>
      <c r="K246" s="201"/>
      <c r="L246" s="201"/>
      <c r="M246" s="209">
        <v>178440</v>
      </c>
      <c r="N246" s="209"/>
      <c r="O246" s="209"/>
      <c r="P246" s="201">
        <v>0</v>
      </c>
      <c r="Q246" s="201"/>
      <c r="R246" s="201"/>
      <c r="S246" s="201">
        <v>0</v>
      </c>
      <c r="T246" s="201"/>
    </row>
    <row r="247" spans="1:20" ht="11.25" hidden="1" customHeight="1" outlineLevel="4" x14ac:dyDescent="0.25">
      <c r="A247" s="203" t="s">
        <v>1242</v>
      </c>
      <c r="B247" s="203"/>
      <c r="C247" s="203"/>
      <c r="D247" s="203"/>
      <c r="E247" s="201">
        <v>0</v>
      </c>
      <c r="F247" s="201"/>
      <c r="G247" s="201"/>
      <c r="H247" s="201">
        <v>0</v>
      </c>
      <c r="I247" s="201"/>
      <c r="J247" s="209">
        <v>178440</v>
      </c>
      <c r="K247" s="209"/>
      <c r="L247" s="209"/>
      <c r="M247" s="209">
        <v>178440</v>
      </c>
      <c r="N247" s="209"/>
      <c r="O247" s="209"/>
      <c r="P247" s="201">
        <v>0</v>
      </c>
      <c r="Q247" s="201"/>
      <c r="R247" s="201"/>
      <c r="S247" s="201">
        <v>0</v>
      </c>
      <c r="T247" s="201"/>
    </row>
    <row r="248" spans="1:20" ht="21.75" hidden="1" customHeight="1" outlineLevel="3" collapsed="1" x14ac:dyDescent="0.25">
      <c r="A248" s="206" t="s">
        <v>1430</v>
      </c>
      <c r="B248" s="206"/>
      <c r="C248" s="206"/>
      <c r="D248" s="206"/>
      <c r="E248" s="209">
        <v>67200</v>
      </c>
      <c r="F248" s="209"/>
      <c r="G248" s="209"/>
      <c r="H248" s="201">
        <v>0</v>
      </c>
      <c r="I248" s="201"/>
      <c r="J248" s="209">
        <v>67200</v>
      </c>
      <c r="K248" s="209"/>
      <c r="L248" s="209"/>
      <c r="M248" s="209">
        <v>134400</v>
      </c>
      <c r="N248" s="209"/>
      <c r="O248" s="209"/>
      <c r="P248" s="201">
        <v>0</v>
      </c>
      <c r="Q248" s="201"/>
      <c r="R248" s="201"/>
      <c r="S248" s="201">
        <v>0</v>
      </c>
      <c r="T248" s="201"/>
    </row>
    <row r="249" spans="1:20" ht="11.25" hidden="1" customHeight="1" outlineLevel="4" x14ac:dyDescent="0.25">
      <c r="A249" s="203" t="s">
        <v>1431</v>
      </c>
      <c r="B249" s="203"/>
      <c r="C249" s="203"/>
      <c r="D249" s="203"/>
      <c r="E249" s="209">
        <v>67200</v>
      </c>
      <c r="F249" s="209"/>
      <c r="G249" s="209"/>
      <c r="H249" s="201">
        <v>0</v>
      </c>
      <c r="I249" s="201"/>
      <c r="J249" s="201">
        <v>0</v>
      </c>
      <c r="K249" s="201"/>
      <c r="L249" s="201"/>
      <c r="M249" s="209">
        <v>67200</v>
      </c>
      <c r="N249" s="209"/>
      <c r="O249" s="209"/>
      <c r="P249" s="201">
        <v>0</v>
      </c>
      <c r="Q249" s="201"/>
      <c r="R249" s="201"/>
      <c r="S249" s="201">
        <v>0</v>
      </c>
      <c r="T249" s="201"/>
    </row>
    <row r="250" spans="1:20" ht="11.25" hidden="1" customHeight="1" outlineLevel="4" x14ac:dyDescent="0.25">
      <c r="A250" s="203" t="s">
        <v>1307</v>
      </c>
      <c r="B250" s="203"/>
      <c r="C250" s="203"/>
      <c r="D250" s="203"/>
      <c r="E250" s="201">
        <v>0</v>
      </c>
      <c r="F250" s="201"/>
      <c r="G250" s="201"/>
      <c r="H250" s="201">
        <v>0</v>
      </c>
      <c r="I250" s="201"/>
      <c r="J250" s="209">
        <v>67200</v>
      </c>
      <c r="K250" s="209"/>
      <c r="L250" s="209"/>
      <c r="M250" s="209">
        <v>67200</v>
      </c>
      <c r="N250" s="209"/>
      <c r="O250" s="209"/>
      <c r="P250" s="201">
        <v>0</v>
      </c>
      <c r="Q250" s="201"/>
      <c r="R250" s="201"/>
      <c r="S250" s="201">
        <v>0</v>
      </c>
      <c r="T250" s="201"/>
    </row>
    <row r="251" spans="1:20" ht="32.25" hidden="1" customHeight="1" outlineLevel="3" collapsed="1" x14ac:dyDescent="0.25">
      <c r="A251" s="206" t="s">
        <v>1432</v>
      </c>
      <c r="B251" s="206"/>
      <c r="C251" s="206"/>
      <c r="D251" s="206"/>
      <c r="E251" s="208">
        <v>87098.21</v>
      </c>
      <c r="F251" s="208"/>
      <c r="G251" s="208"/>
      <c r="H251" s="201">
        <v>0</v>
      </c>
      <c r="I251" s="201"/>
      <c r="J251" s="201">
        <v>0</v>
      </c>
      <c r="K251" s="201"/>
      <c r="L251" s="201"/>
      <c r="M251" s="201">
        <v>0</v>
      </c>
      <c r="N251" s="201"/>
      <c r="O251" s="201"/>
      <c r="P251" s="208">
        <v>87098.21</v>
      </c>
      <c r="Q251" s="208"/>
      <c r="R251" s="208"/>
      <c r="S251" s="201">
        <v>0</v>
      </c>
      <c r="T251" s="201"/>
    </row>
    <row r="252" spans="1:20" ht="21.75" hidden="1" customHeight="1" outlineLevel="4" x14ac:dyDescent="0.25">
      <c r="A252" s="203" t="s">
        <v>1433</v>
      </c>
      <c r="B252" s="203"/>
      <c r="C252" s="203"/>
      <c r="D252" s="203"/>
      <c r="E252" s="208">
        <v>87098.21</v>
      </c>
      <c r="F252" s="208"/>
      <c r="G252" s="208"/>
      <c r="H252" s="201">
        <v>0</v>
      </c>
      <c r="I252" s="201"/>
      <c r="J252" s="201">
        <v>0</v>
      </c>
      <c r="K252" s="201"/>
      <c r="L252" s="201"/>
      <c r="M252" s="201">
        <v>0</v>
      </c>
      <c r="N252" s="201"/>
      <c r="O252" s="201"/>
      <c r="P252" s="208">
        <v>87098.21</v>
      </c>
      <c r="Q252" s="208"/>
      <c r="R252" s="208"/>
      <c r="S252" s="201">
        <v>0</v>
      </c>
      <c r="T252" s="201"/>
    </row>
    <row r="253" spans="1:20" ht="21.75" hidden="1" customHeight="1" outlineLevel="3" collapsed="1" x14ac:dyDescent="0.25">
      <c r="A253" s="206" t="s">
        <v>1434</v>
      </c>
      <c r="B253" s="206"/>
      <c r="C253" s="206"/>
      <c r="D253" s="206"/>
      <c r="E253" s="209">
        <v>68160</v>
      </c>
      <c r="F253" s="209"/>
      <c r="G253" s="209"/>
      <c r="H253" s="201">
        <v>0</v>
      </c>
      <c r="I253" s="201"/>
      <c r="J253" s="208">
        <v>149495.92000000001</v>
      </c>
      <c r="K253" s="208"/>
      <c r="L253" s="208"/>
      <c r="M253" s="208">
        <v>108827.96</v>
      </c>
      <c r="N253" s="208"/>
      <c r="O253" s="208"/>
      <c r="P253" s="208">
        <v>108827.96</v>
      </c>
      <c r="Q253" s="208"/>
      <c r="R253" s="208"/>
      <c r="S253" s="201">
        <v>0</v>
      </c>
      <c r="T253" s="201"/>
    </row>
    <row r="254" spans="1:20" ht="11.25" hidden="1" customHeight="1" outlineLevel="4" x14ac:dyDescent="0.25">
      <c r="A254" s="203" t="s">
        <v>1435</v>
      </c>
      <c r="B254" s="203"/>
      <c r="C254" s="203"/>
      <c r="D254" s="203"/>
      <c r="E254" s="201">
        <v>0</v>
      </c>
      <c r="F254" s="201"/>
      <c r="G254" s="201"/>
      <c r="H254" s="201">
        <v>0</v>
      </c>
      <c r="I254" s="201"/>
      <c r="J254" s="208">
        <v>35459.96</v>
      </c>
      <c r="K254" s="208"/>
      <c r="L254" s="208"/>
      <c r="M254" s="201">
        <v>0</v>
      </c>
      <c r="N254" s="201"/>
      <c r="O254" s="201"/>
      <c r="P254" s="208">
        <v>35459.96</v>
      </c>
      <c r="Q254" s="208"/>
      <c r="R254" s="208"/>
      <c r="S254" s="201">
        <v>0</v>
      </c>
      <c r="T254" s="201"/>
    </row>
    <row r="255" spans="1:20" ht="11.25" hidden="1" customHeight="1" outlineLevel="4" x14ac:dyDescent="0.25">
      <c r="A255" s="203" t="s">
        <v>1436</v>
      </c>
      <c r="B255" s="203"/>
      <c r="C255" s="203"/>
      <c r="D255" s="203"/>
      <c r="E255" s="201">
        <v>0</v>
      </c>
      <c r="F255" s="201"/>
      <c r="G255" s="201"/>
      <c r="H255" s="201">
        <v>0</v>
      </c>
      <c r="I255" s="201"/>
      <c r="J255" s="209">
        <v>5208</v>
      </c>
      <c r="K255" s="209"/>
      <c r="L255" s="209"/>
      <c r="M255" s="201">
        <v>0</v>
      </c>
      <c r="N255" s="201"/>
      <c r="O255" s="201"/>
      <c r="P255" s="209">
        <v>5208</v>
      </c>
      <c r="Q255" s="209"/>
      <c r="R255" s="209"/>
      <c r="S255" s="201">
        <v>0</v>
      </c>
      <c r="T255" s="201"/>
    </row>
    <row r="256" spans="1:20" ht="21.75" hidden="1" customHeight="1" outlineLevel="4" x14ac:dyDescent="0.25">
      <c r="A256" s="203" t="s">
        <v>1437</v>
      </c>
      <c r="B256" s="203"/>
      <c r="C256" s="203"/>
      <c r="D256" s="203"/>
      <c r="E256" s="209">
        <v>48000</v>
      </c>
      <c r="F256" s="209"/>
      <c r="G256" s="209"/>
      <c r="H256" s="201">
        <v>0</v>
      </c>
      <c r="I256" s="201"/>
      <c r="J256" s="201">
        <v>0</v>
      </c>
      <c r="K256" s="201"/>
      <c r="L256" s="201"/>
      <c r="M256" s="209">
        <v>48000</v>
      </c>
      <c r="N256" s="209"/>
      <c r="O256" s="209"/>
      <c r="P256" s="201">
        <v>0</v>
      </c>
      <c r="Q256" s="201"/>
      <c r="R256" s="201"/>
      <c r="S256" s="201">
        <v>0</v>
      </c>
      <c r="T256" s="201"/>
    </row>
    <row r="257" spans="1:20" ht="21.75" hidden="1" customHeight="1" outlineLevel="4" x14ac:dyDescent="0.25">
      <c r="A257" s="203" t="s">
        <v>1438</v>
      </c>
      <c r="B257" s="203"/>
      <c r="C257" s="203"/>
      <c r="D257" s="203"/>
      <c r="E257" s="209">
        <v>20160</v>
      </c>
      <c r="F257" s="209"/>
      <c r="G257" s="209"/>
      <c r="H257" s="201">
        <v>0</v>
      </c>
      <c r="I257" s="201"/>
      <c r="J257" s="201">
        <v>0</v>
      </c>
      <c r="K257" s="201"/>
      <c r="L257" s="201"/>
      <c r="M257" s="209">
        <v>20160</v>
      </c>
      <c r="N257" s="209"/>
      <c r="O257" s="209"/>
      <c r="P257" s="201">
        <v>0</v>
      </c>
      <c r="Q257" s="201"/>
      <c r="R257" s="201"/>
      <c r="S257" s="201">
        <v>0</v>
      </c>
      <c r="T257" s="201"/>
    </row>
    <row r="258" spans="1:20" ht="11.25" hidden="1" customHeight="1" outlineLevel="4" x14ac:dyDescent="0.25">
      <c r="A258" s="203" t="s">
        <v>1242</v>
      </c>
      <c r="B258" s="203"/>
      <c r="C258" s="203"/>
      <c r="D258" s="203"/>
      <c r="E258" s="201">
        <v>0</v>
      </c>
      <c r="F258" s="201"/>
      <c r="G258" s="201"/>
      <c r="H258" s="201">
        <v>0</v>
      </c>
      <c r="I258" s="201"/>
      <c r="J258" s="208">
        <v>108827.96</v>
      </c>
      <c r="K258" s="208"/>
      <c r="L258" s="208"/>
      <c r="M258" s="208">
        <v>40667.96</v>
      </c>
      <c r="N258" s="208"/>
      <c r="O258" s="208"/>
      <c r="P258" s="209">
        <v>68160</v>
      </c>
      <c r="Q258" s="209"/>
      <c r="R258" s="209"/>
      <c r="S258" s="201">
        <v>0</v>
      </c>
      <c r="T258" s="201"/>
    </row>
    <row r="259" spans="1:20" ht="21.75" hidden="1" customHeight="1" outlineLevel="3" collapsed="1" x14ac:dyDescent="0.25">
      <c r="A259" s="206" t="s">
        <v>1439</v>
      </c>
      <c r="B259" s="206"/>
      <c r="C259" s="206"/>
      <c r="D259" s="206"/>
      <c r="E259" s="201">
        <v>0</v>
      </c>
      <c r="F259" s="201"/>
      <c r="G259" s="201"/>
      <c r="H259" s="201">
        <v>0</v>
      </c>
      <c r="I259" s="201"/>
      <c r="J259" s="209">
        <v>97440</v>
      </c>
      <c r="K259" s="209"/>
      <c r="L259" s="209"/>
      <c r="M259" s="209">
        <v>48720</v>
      </c>
      <c r="N259" s="209"/>
      <c r="O259" s="209"/>
      <c r="P259" s="209">
        <v>48720</v>
      </c>
      <c r="Q259" s="209"/>
      <c r="R259" s="209"/>
      <c r="S259" s="201">
        <v>0</v>
      </c>
      <c r="T259" s="201"/>
    </row>
    <row r="260" spans="1:20" ht="11.25" hidden="1" customHeight="1" outlineLevel="4" x14ac:dyDescent="0.25">
      <c r="A260" s="203" t="s">
        <v>1440</v>
      </c>
      <c r="B260" s="203"/>
      <c r="C260" s="203"/>
      <c r="D260" s="203"/>
      <c r="E260" s="201">
        <v>0</v>
      </c>
      <c r="F260" s="201"/>
      <c r="G260" s="201"/>
      <c r="H260" s="201">
        <v>0</v>
      </c>
      <c r="I260" s="201"/>
      <c r="J260" s="209">
        <v>21336</v>
      </c>
      <c r="K260" s="209"/>
      <c r="L260" s="209"/>
      <c r="M260" s="201">
        <v>0</v>
      </c>
      <c r="N260" s="201"/>
      <c r="O260" s="201"/>
      <c r="P260" s="209">
        <v>21336</v>
      </c>
      <c r="Q260" s="209"/>
      <c r="R260" s="209"/>
      <c r="S260" s="201">
        <v>0</v>
      </c>
      <c r="T260" s="201"/>
    </row>
    <row r="261" spans="1:20" ht="11.25" hidden="1" customHeight="1" outlineLevel="4" x14ac:dyDescent="0.25">
      <c r="A261" s="203" t="s">
        <v>1441</v>
      </c>
      <c r="B261" s="203"/>
      <c r="C261" s="203"/>
      <c r="D261" s="203"/>
      <c r="E261" s="201">
        <v>0</v>
      </c>
      <c r="F261" s="201"/>
      <c r="G261" s="201"/>
      <c r="H261" s="201">
        <v>0</v>
      </c>
      <c r="I261" s="201"/>
      <c r="J261" s="209">
        <v>27384</v>
      </c>
      <c r="K261" s="209"/>
      <c r="L261" s="209"/>
      <c r="M261" s="201">
        <v>0</v>
      </c>
      <c r="N261" s="201"/>
      <c r="O261" s="201"/>
      <c r="P261" s="209">
        <v>27384</v>
      </c>
      <c r="Q261" s="209"/>
      <c r="R261" s="209"/>
      <c r="S261" s="201">
        <v>0</v>
      </c>
      <c r="T261" s="201"/>
    </row>
    <row r="262" spans="1:20" ht="11.25" hidden="1" customHeight="1" outlineLevel="4" x14ac:dyDescent="0.25">
      <c r="A262" s="203" t="s">
        <v>1242</v>
      </c>
      <c r="B262" s="203"/>
      <c r="C262" s="203"/>
      <c r="D262" s="203"/>
      <c r="E262" s="201">
        <v>0</v>
      </c>
      <c r="F262" s="201"/>
      <c r="G262" s="201"/>
      <c r="H262" s="201">
        <v>0</v>
      </c>
      <c r="I262" s="201"/>
      <c r="J262" s="209">
        <v>48720</v>
      </c>
      <c r="K262" s="209"/>
      <c r="L262" s="209"/>
      <c r="M262" s="209">
        <v>48720</v>
      </c>
      <c r="N262" s="209"/>
      <c r="O262" s="209"/>
      <c r="P262" s="201">
        <v>0</v>
      </c>
      <c r="Q262" s="201"/>
      <c r="R262" s="201"/>
      <c r="S262" s="201">
        <v>0</v>
      </c>
      <c r="T262" s="201"/>
    </row>
    <row r="263" spans="1:20" ht="21.75" hidden="1" customHeight="1" outlineLevel="3" collapsed="1" x14ac:dyDescent="0.25">
      <c r="A263" s="206" t="s">
        <v>1442</v>
      </c>
      <c r="B263" s="206"/>
      <c r="C263" s="206"/>
      <c r="D263" s="206"/>
      <c r="E263" s="201">
        <v>0</v>
      </c>
      <c r="F263" s="201"/>
      <c r="G263" s="201"/>
      <c r="H263" s="201">
        <v>0</v>
      </c>
      <c r="I263" s="201"/>
      <c r="J263" s="208">
        <v>526671.28</v>
      </c>
      <c r="K263" s="208"/>
      <c r="L263" s="208"/>
      <c r="M263" s="208">
        <v>263335.64</v>
      </c>
      <c r="N263" s="208"/>
      <c r="O263" s="208"/>
      <c r="P263" s="208">
        <v>263335.64</v>
      </c>
      <c r="Q263" s="208"/>
      <c r="R263" s="208"/>
      <c r="S263" s="201">
        <v>0</v>
      </c>
      <c r="T263" s="201"/>
    </row>
    <row r="264" spans="1:20" ht="11.25" hidden="1" customHeight="1" outlineLevel="4" x14ac:dyDescent="0.25">
      <c r="A264" s="210">
        <v>166</v>
      </c>
      <c r="B264" s="210"/>
      <c r="C264" s="210"/>
      <c r="D264" s="210"/>
      <c r="E264" s="201">
        <v>0</v>
      </c>
      <c r="F264" s="201"/>
      <c r="G264" s="201"/>
      <c r="H264" s="201">
        <v>0</v>
      </c>
      <c r="I264" s="201"/>
      <c r="J264" s="208">
        <v>96583.679999999993</v>
      </c>
      <c r="K264" s="208"/>
      <c r="L264" s="208"/>
      <c r="M264" s="201">
        <v>0</v>
      </c>
      <c r="N264" s="201"/>
      <c r="O264" s="201"/>
      <c r="P264" s="208">
        <v>96583.679999999993</v>
      </c>
      <c r="Q264" s="208"/>
      <c r="R264" s="208"/>
      <c r="S264" s="201">
        <v>0</v>
      </c>
      <c r="T264" s="201"/>
    </row>
    <row r="265" spans="1:20" ht="11.25" hidden="1" customHeight="1" outlineLevel="4" x14ac:dyDescent="0.25">
      <c r="A265" s="203" t="s">
        <v>1443</v>
      </c>
      <c r="B265" s="203"/>
      <c r="C265" s="203"/>
      <c r="D265" s="203"/>
      <c r="E265" s="201">
        <v>0</v>
      </c>
      <c r="F265" s="201"/>
      <c r="G265" s="201"/>
      <c r="H265" s="201">
        <v>0</v>
      </c>
      <c r="I265" s="201"/>
      <c r="J265" s="208">
        <v>263335.64</v>
      </c>
      <c r="K265" s="208"/>
      <c r="L265" s="208"/>
      <c r="M265" s="208">
        <v>263335.64</v>
      </c>
      <c r="N265" s="208"/>
      <c r="O265" s="208"/>
      <c r="P265" s="201">
        <v>0</v>
      </c>
      <c r="Q265" s="201"/>
      <c r="R265" s="201"/>
      <c r="S265" s="201">
        <v>0</v>
      </c>
      <c r="T265" s="201"/>
    </row>
    <row r="266" spans="1:20" ht="32.25" hidden="1" customHeight="1" outlineLevel="4" x14ac:dyDescent="0.25">
      <c r="A266" s="203" t="s">
        <v>1444</v>
      </c>
      <c r="B266" s="203"/>
      <c r="C266" s="203"/>
      <c r="D266" s="203"/>
      <c r="E266" s="201">
        <v>0</v>
      </c>
      <c r="F266" s="201"/>
      <c r="G266" s="201"/>
      <c r="H266" s="201">
        <v>0</v>
      </c>
      <c r="I266" s="201"/>
      <c r="J266" s="204">
        <v>60181.9</v>
      </c>
      <c r="K266" s="204"/>
      <c r="L266" s="204"/>
      <c r="M266" s="201">
        <v>0</v>
      </c>
      <c r="N266" s="201"/>
      <c r="O266" s="201"/>
      <c r="P266" s="204">
        <v>60181.9</v>
      </c>
      <c r="Q266" s="204"/>
      <c r="R266" s="204"/>
      <c r="S266" s="201">
        <v>0</v>
      </c>
      <c r="T266" s="201"/>
    </row>
    <row r="267" spans="1:20" ht="32.25" hidden="1" customHeight="1" outlineLevel="4" x14ac:dyDescent="0.25">
      <c r="A267" s="203" t="s">
        <v>1445</v>
      </c>
      <c r="B267" s="203"/>
      <c r="C267" s="203"/>
      <c r="D267" s="203"/>
      <c r="E267" s="201">
        <v>0</v>
      </c>
      <c r="F267" s="201"/>
      <c r="G267" s="201"/>
      <c r="H267" s="201">
        <v>0</v>
      </c>
      <c r="I267" s="201"/>
      <c r="J267" s="208">
        <v>46388.160000000003</v>
      </c>
      <c r="K267" s="208"/>
      <c r="L267" s="208"/>
      <c r="M267" s="201">
        <v>0</v>
      </c>
      <c r="N267" s="201"/>
      <c r="O267" s="201"/>
      <c r="P267" s="208">
        <v>46388.160000000003</v>
      </c>
      <c r="Q267" s="208"/>
      <c r="R267" s="208"/>
      <c r="S267" s="201">
        <v>0</v>
      </c>
      <c r="T267" s="201"/>
    </row>
    <row r="268" spans="1:20" ht="32.25" hidden="1" customHeight="1" outlineLevel="4" x14ac:dyDescent="0.25">
      <c r="A268" s="203" t="s">
        <v>1446</v>
      </c>
      <c r="B268" s="203"/>
      <c r="C268" s="203"/>
      <c r="D268" s="203"/>
      <c r="E268" s="201">
        <v>0</v>
      </c>
      <c r="F268" s="201"/>
      <c r="G268" s="201"/>
      <c r="H268" s="201">
        <v>0</v>
      </c>
      <c r="I268" s="201"/>
      <c r="J268" s="204">
        <v>60181.9</v>
      </c>
      <c r="K268" s="204"/>
      <c r="L268" s="204"/>
      <c r="M268" s="201">
        <v>0</v>
      </c>
      <c r="N268" s="201"/>
      <c r="O268" s="201"/>
      <c r="P268" s="204">
        <v>60181.9</v>
      </c>
      <c r="Q268" s="204"/>
      <c r="R268" s="204"/>
      <c r="S268" s="201">
        <v>0</v>
      </c>
      <c r="T268" s="201"/>
    </row>
    <row r="269" spans="1:20" ht="32.25" hidden="1" customHeight="1" outlineLevel="3" collapsed="1" x14ac:dyDescent="0.25">
      <c r="A269" s="206" t="s">
        <v>1447</v>
      </c>
      <c r="B269" s="206"/>
      <c r="C269" s="206"/>
      <c r="D269" s="206"/>
      <c r="E269" s="201">
        <v>0</v>
      </c>
      <c r="F269" s="201"/>
      <c r="G269" s="201"/>
      <c r="H269" s="201">
        <v>0</v>
      </c>
      <c r="I269" s="201"/>
      <c r="J269" s="208">
        <v>316679.76</v>
      </c>
      <c r="K269" s="208"/>
      <c r="L269" s="208"/>
      <c r="M269" s="208">
        <v>158339.88</v>
      </c>
      <c r="N269" s="208"/>
      <c r="O269" s="208"/>
      <c r="P269" s="208">
        <v>158339.88</v>
      </c>
      <c r="Q269" s="208"/>
      <c r="R269" s="208"/>
      <c r="S269" s="201">
        <v>0</v>
      </c>
      <c r="T269" s="201"/>
    </row>
    <row r="270" spans="1:20" ht="11.25" hidden="1" customHeight="1" outlineLevel="4" x14ac:dyDescent="0.25">
      <c r="A270" s="203" t="s">
        <v>1448</v>
      </c>
      <c r="B270" s="203"/>
      <c r="C270" s="203"/>
      <c r="D270" s="203"/>
      <c r="E270" s="201">
        <v>0</v>
      </c>
      <c r="F270" s="201"/>
      <c r="G270" s="201"/>
      <c r="H270" s="201">
        <v>0</v>
      </c>
      <c r="I270" s="201"/>
      <c r="J270" s="208">
        <v>160986.96</v>
      </c>
      <c r="K270" s="208"/>
      <c r="L270" s="208"/>
      <c r="M270" s="208">
        <v>87784.68</v>
      </c>
      <c r="N270" s="208"/>
      <c r="O270" s="208"/>
      <c r="P270" s="208">
        <v>73202.28</v>
      </c>
      <c r="Q270" s="208"/>
      <c r="R270" s="208"/>
      <c r="S270" s="201">
        <v>0</v>
      </c>
      <c r="T270" s="201"/>
    </row>
    <row r="271" spans="1:20" ht="11.25" hidden="1" customHeight="1" outlineLevel="4" x14ac:dyDescent="0.25">
      <c r="A271" s="203" t="s">
        <v>1449</v>
      </c>
      <c r="B271" s="203"/>
      <c r="C271" s="203"/>
      <c r="D271" s="203"/>
      <c r="E271" s="201">
        <v>0</v>
      </c>
      <c r="F271" s="201"/>
      <c r="G271" s="201"/>
      <c r="H271" s="201">
        <v>0</v>
      </c>
      <c r="I271" s="201"/>
      <c r="J271" s="204">
        <v>70555.199999999997</v>
      </c>
      <c r="K271" s="204"/>
      <c r="L271" s="204"/>
      <c r="M271" s="204">
        <v>70555.199999999997</v>
      </c>
      <c r="N271" s="204"/>
      <c r="O271" s="204"/>
      <c r="P271" s="201">
        <v>0</v>
      </c>
      <c r="Q271" s="201"/>
      <c r="R271" s="201"/>
      <c r="S271" s="201">
        <v>0</v>
      </c>
      <c r="T271" s="201"/>
    </row>
    <row r="272" spans="1:20" ht="11.25" hidden="1" customHeight="1" outlineLevel="4" x14ac:dyDescent="0.25">
      <c r="A272" s="203" t="s">
        <v>1450</v>
      </c>
      <c r="B272" s="203"/>
      <c r="C272" s="203"/>
      <c r="D272" s="203"/>
      <c r="E272" s="201">
        <v>0</v>
      </c>
      <c r="F272" s="201"/>
      <c r="G272" s="201"/>
      <c r="H272" s="201">
        <v>0</v>
      </c>
      <c r="I272" s="201"/>
      <c r="J272" s="204">
        <v>14582.4</v>
      </c>
      <c r="K272" s="204"/>
      <c r="L272" s="204"/>
      <c r="M272" s="201">
        <v>0</v>
      </c>
      <c r="N272" s="201"/>
      <c r="O272" s="201"/>
      <c r="P272" s="204">
        <v>14582.4</v>
      </c>
      <c r="Q272" s="204"/>
      <c r="R272" s="204"/>
      <c r="S272" s="201">
        <v>0</v>
      </c>
      <c r="T272" s="201"/>
    </row>
    <row r="273" spans="1:20" ht="11.25" hidden="1" customHeight="1" outlineLevel="4" x14ac:dyDescent="0.25">
      <c r="A273" s="203" t="s">
        <v>1451</v>
      </c>
      <c r="B273" s="203"/>
      <c r="C273" s="203"/>
      <c r="D273" s="203"/>
      <c r="E273" s="201">
        <v>0</v>
      </c>
      <c r="F273" s="201"/>
      <c r="G273" s="201"/>
      <c r="H273" s="201">
        <v>0</v>
      </c>
      <c r="I273" s="201"/>
      <c r="J273" s="204">
        <v>70555.199999999997</v>
      </c>
      <c r="K273" s="204"/>
      <c r="L273" s="204"/>
      <c r="M273" s="201">
        <v>0</v>
      </c>
      <c r="N273" s="201"/>
      <c r="O273" s="201"/>
      <c r="P273" s="204">
        <v>70555.199999999997</v>
      </c>
      <c r="Q273" s="204"/>
      <c r="R273" s="204"/>
      <c r="S273" s="201">
        <v>0</v>
      </c>
      <c r="T273" s="201"/>
    </row>
    <row r="274" spans="1:20" ht="21.75" hidden="1" customHeight="1" outlineLevel="3" collapsed="1" x14ac:dyDescent="0.25">
      <c r="A274" s="206" t="s">
        <v>1452</v>
      </c>
      <c r="B274" s="206"/>
      <c r="C274" s="206"/>
      <c r="D274" s="206"/>
      <c r="E274" s="201">
        <v>0</v>
      </c>
      <c r="F274" s="201"/>
      <c r="G274" s="201"/>
      <c r="H274" s="201">
        <v>0</v>
      </c>
      <c r="I274" s="201"/>
      <c r="J274" s="204">
        <v>53390.400000000001</v>
      </c>
      <c r="K274" s="204"/>
      <c r="L274" s="204"/>
      <c r="M274" s="201">
        <v>0</v>
      </c>
      <c r="N274" s="201"/>
      <c r="O274" s="201"/>
      <c r="P274" s="204">
        <v>53390.400000000001</v>
      </c>
      <c r="Q274" s="204"/>
      <c r="R274" s="204"/>
      <c r="S274" s="201">
        <v>0</v>
      </c>
      <c r="T274" s="201"/>
    </row>
    <row r="275" spans="1:20" ht="11.25" hidden="1" customHeight="1" outlineLevel="4" x14ac:dyDescent="0.25">
      <c r="A275" s="203" t="s">
        <v>1453</v>
      </c>
      <c r="B275" s="203"/>
      <c r="C275" s="203"/>
      <c r="D275" s="203"/>
      <c r="E275" s="201">
        <v>0</v>
      </c>
      <c r="F275" s="201"/>
      <c r="G275" s="201"/>
      <c r="H275" s="201">
        <v>0</v>
      </c>
      <c r="I275" s="201"/>
      <c r="J275" s="204">
        <v>53390.400000000001</v>
      </c>
      <c r="K275" s="204"/>
      <c r="L275" s="204"/>
      <c r="M275" s="201">
        <v>0</v>
      </c>
      <c r="N275" s="201"/>
      <c r="O275" s="201"/>
      <c r="P275" s="204">
        <v>53390.400000000001</v>
      </c>
      <c r="Q275" s="204"/>
      <c r="R275" s="204"/>
      <c r="S275" s="201">
        <v>0</v>
      </c>
      <c r="T275" s="201"/>
    </row>
    <row r="276" spans="1:20" ht="32.25" hidden="1" customHeight="1" outlineLevel="3" collapsed="1" x14ac:dyDescent="0.25">
      <c r="A276" s="206" t="s">
        <v>1454</v>
      </c>
      <c r="B276" s="206"/>
      <c r="C276" s="206"/>
      <c r="D276" s="206"/>
      <c r="E276" s="211">
        <v>400.6</v>
      </c>
      <c r="F276" s="211"/>
      <c r="G276" s="211"/>
      <c r="H276" s="201">
        <v>0</v>
      </c>
      <c r="I276" s="201"/>
      <c r="J276" s="208">
        <v>1298599.6599999999</v>
      </c>
      <c r="K276" s="208"/>
      <c r="L276" s="208"/>
      <c r="M276" s="209">
        <v>639200</v>
      </c>
      <c r="N276" s="209"/>
      <c r="O276" s="209"/>
      <c r="P276" s="208">
        <v>659800.26</v>
      </c>
      <c r="Q276" s="208"/>
      <c r="R276" s="208"/>
      <c r="S276" s="201">
        <v>0</v>
      </c>
      <c r="T276" s="201"/>
    </row>
    <row r="277" spans="1:20" ht="11.25" hidden="1" customHeight="1" outlineLevel="4" x14ac:dyDescent="0.25">
      <c r="A277" s="203" t="s">
        <v>1455</v>
      </c>
      <c r="B277" s="203"/>
      <c r="C277" s="203"/>
      <c r="D277" s="203"/>
      <c r="E277" s="205">
        <v>400</v>
      </c>
      <c r="F277" s="205"/>
      <c r="G277" s="205"/>
      <c r="H277" s="201">
        <v>0</v>
      </c>
      <c r="I277" s="201"/>
      <c r="J277" s="201">
        <v>0</v>
      </c>
      <c r="K277" s="201"/>
      <c r="L277" s="201"/>
      <c r="M277" s="205">
        <v>400</v>
      </c>
      <c r="N277" s="205"/>
      <c r="O277" s="205"/>
      <c r="P277" s="201">
        <v>0</v>
      </c>
      <c r="Q277" s="201"/>
      <c r="R277" s="201"/>
      <c r="S277" s="201">
        <v>0</v>
      </c>
      <c r="T277" s="201"/>
    </row>
    <row r="278" spans="1:20" ht="11.25" hidden="1" customHeight="1" outlineLevel="4" x14ac:dyDescent="0.25">
      <c r="A278" s="203" t="s">
        <v>1456</v>
      </c>
      <c r="B278" s="203"/>
      <c r="C278" s="203"/>
      <c r="D278" s="203"/>
      <c r="E278" s="201">
        <v>0</v>
      </c>
      <c r="F278" s="201"/>
      <c r="G278" s="201"/>
      <c r="H278" s="201">
        <v>0</v>
      </c>
      <c r="I278" s="201"/>
      <c r="J278" s="209">
        <v>638400</v>
      </c>
      <c r="K278" s="209"/>
      <c r="L278" s="209"/>
      <c r="M278" s="201">
        <v>0</v>
      </c>
      <c r="N278" s="201"/>
      <c r="O278" s="201"/>
      <c r="P278" s="209">
        <v>638400</v>
      </c>
      <c r="Q278" s="209"/>
      <c r="R278" s="209"/>
      <c r="S278" s="201">
        <v>0</v>
      </c>
      <c r="T278" s="201"/>
    </row>
    <row r="279" spans="1:20" ht="11.25" hidden="1" customHeight="1" outlineLevel="4" x14ac:dyDescent="0.25">
      <c r="A279" s="210">
        <v>90</v>
      </c>
      <c r="B279" s="210"/>
      <c r="C279" s="210"/>
      <c r="D279" s="210"/>
      <c r="E279" s="211">
        <v>0.6</v>
      </c>
      <c r="F279" s="211"/>
      <c r="G279" s="211"/>
      <c r="H279" s="201">
        <v>0</v>
      </c>
      <c r="I279" s="201"/>
      <c r="J279" s="201">
        <v>0</v>
      </c>
      <c r="K279" s="201"/>
      <c r="L279" s="201"/>
      <c r="M279" s="201">
        <v>0</v>
      </c>
      <c r="N279" s="201"/>
      <c r="O279" s="201"/>
      <c r="P279" s="211">
        <v>0.6</v>
      </c>
      <c r="Q279" s="211"/>
      <c r="R279" s="211"/>
      <c r="S279" s="201">
        <v>0</v>
      </c>
      <c r="T279" s="201"/>
    </row>
    <row r="280" spans="1:20" ht="11.25" hidden="1" customHeight="1" outlineLevel="4" x14ac:dyDescent="0.25">
      <c r="A280" s="203" t="s">
        <v>1242</v>
      </c>
      <c r="B280" s="203"/>
      <c r="C280" s="203"/>
      <c r="D280" s="203"/>
      <c r="E280" s="201">
        <v>0</v>
      </c>
      <c r="F280" s="201"/>
      <c r="G280" s="201"/>
      <c r="H280" s="201">
        <v>0</v>
      </c>
      <c r="I280" s="201"/>
      <c r="J280" s="208">
        <v>660199.66</v>
      </c>
      <c r="K280" s="208"/>
      <c r="L280" s="208"/>
      <c r="M280" s="209">
        <v>638800</v>
      </c>
      <c r="N280" s="209"/>
      <c r="O280" s="209"/>
      <c r="P280" s="208">
        <v>21399.66</v>
      </c>
      <c r="Q280" s="208"/>
      <c r="R280" s="208"/>
      <c r="S280" s="201">
        <v>0</v>
      </c>
      <c r="T280" s="201"/>
    </row>
    <row r="281" spans="1:20" ht="32.25" hidden="1" customHeight="1" outlineLevel="3" collapsed="1" x14ac:dyDescent="0.25">
      <c r="A281" s="206" t="s">
        <v>1457</v>
      </c>
      <c r="B281" s="206"/>
      <c r="C281" s="206"/>
      <c r="D281" s="206"/>
      <c r="E281" s="201">
        <v>0</v>
      </c>
      <c r="F281" s="201"/>
      <c r="G281" s="201"/>
      <c r="H281" s="201">
        <v>0</v>
      </c>
      <c r="I281" s="201"/>
      <c r="J281" s="209">
        <v>56340</v>
      </c>
      <c r="K281" s="209"/>
      <c r="L281" s="209"/>
      <c r="M281" s="209">
        <v>28170</v>
      </c>
      <c r="N281" s="209"/>
      <c r="O281" s="209"/>
      <c r="P281" s="209">
        <v>28170</v>
      </c>
      <c r="Q281" s="209"/>
      <c r="R281" s="209"/>
      <c r="S281" s="201">
        <v>0</v>
      </c>
      <c r="T281" s="201"/>
    </row>
    <row r="282" spans="1:20" ht="11.25" hidden="1" customHeight="1" outlineLevel="4" x14ac:dyDescent="0.25">
      <c r="A282" s="203" t="s">
        <v>1458</v>
      </c>
      <c r="B282" s="203"/>
      <c r="C282" s="203"/>
      <c r="D282" s="203"/>
      <c r="E282" s="201">
        <v>0</v>
      </c>
      <c r="F282" s="201"/>
      <c r="G282" s="201"/>
      <c r="H282" s="201">
        <v>0</v>
      </c>
      <c r="I282" s="201"/>
      <c r="J282" s="209">
        <v>28170</v>
      </c>
      <c r="K282" s="209"/>
      <c r="L282" s="209"/>
      <c r="M282" s="201">
        <v>0</v>
      </c>
      <c r="N282" s="201"/>
      <c r="O282" s="201"/>
      <c r="P282" s="209">
        <v>28170</v>
      </c>
      <c r="Q282" s="209"/>
      <c r="R282" s="209"/>
      <c r="S282" s="201">
        <v>0</v>
      </c>
      <c r="T282" s="201"/>
    </row>
    <row r="283" spans="1:20" ht="11.25" hidden="1" customHeight="1" outlineLevel="4" x14ac:dyDescent="0.25">
      <c r="A283" s="203" t="s">
        <v>1307</v>
      </c>
      <c r="B283" s="203"/>
      <c r="C283" s="203"/>
      <c r="D283" s="203"/>
      <c r="E283" s="201">
        <v>0</v>
      </c>
      <c r="F283" s="201"/>
      <c r="G283" s="201"/>
      <c r="H283" s="201">
        <v>0</v>
      </c>
      <c r="I283" s="201"/>
      <c r="J283" s="209">
        <v>28170</v>
      </c>
      <c r="K283" s="209"/>
      <c r="L283" s="209"/>
      <c r="M283" s="209">
        <v>28170</v>
      </c>
      <c r="N283" s="209"/>
      <c r="O283" s="209"/>
      <c r="P283" s="201">
        <v>0</v>
      </c>
      <c r="Q283" s="201"/>
      <c r="R283" s="201"/>
      <c r="S283" s="201">
        <v>0</v>
      </c>
      <c r="T283" s="201"/>
    </row>
    <row r="284" spans="1:20" ht="21.75" hidden="1" customHeight="1" outlineLevel="3" collapsed="1" x14ac:dyDescent="0.25">
      <c r="A284" s="206" t="s">
        <v>1459</v>
      </c>
      <c r="B284" s="206"/>
      <c r="C284" s="206"/>
      <c r="D284" s="206"/>
      <c r="E284" s="201">
        <v>0</v>
      </c>
      <c r="F284" s="201"/>
      <c r="G284" s="201"/>
      <c r="H284" s="201">
        <v>0</v>
      </c>
      <c r="I284" s="201"/>
      <c r="J284" s="209">
        <v>19656</v>
      </c>
      <c r="K284" s="209"/>
      <c r="L284" s="209"/>
      <c r="M284" s="209">
        <v>9828</v>
      </c>
      <c r="N284" s="209"/>
      <c r="O284" s="209"/>
      <c r="P284" s="209">
        <v>9828</v>
      </c>
      <c r="Q284" s="209"/>
      <c r="R284" s="209"/>
      <c r="S284" s="201">
        <v>0</v>
      </c>
      <c r="T284" s="201"/>
    </row>
    <row r="285" spans="1:20" ht="11.25" hidden="1" customHeight="1" outlineLevel="4" x14ac:dyDescent="0.25">
      <c r="A285" s="203" t="s">
        <v>1460</v>
      </c>
      <c r="B285" s="203"/>
      <c r="C285" s="203"/>
      <c r="D285" s="203"/>
      <c r="E285" s="201">
        <v>0</v>
      </c>
      <c r="F285" s="201"/>
      <c r="G285" s="201"/>
      <c r="H285" s="201">
        <v>0</v>
      </c>
      <c r="I285" s="201"/>
      <c r="J285" s="209">
        <v>9828</v>
      </c>
      <c r="K285" s="209"/>
      <c r="L285" s="209"/>
      <c r="M285" s="201">
        <v>0</v>
      </c>
      <c r="N285" s="201"/>
      <c r="O285" s="201"/>
      <c r="P285" s="209">
        <v>9828</v>
      </c>
      <c r="Q285" s="209"/>
      <c r="R285" s="209"/>
      <c r="S285" s="201">
        <v>0</v>
      </c>
      <c r="T285" s="201"/>
    </row>
    <row r="286" spans="1:20" ht="11.25" hidden="1" customHeight="1" outlineLevel="4" x14ac:dyDescent="0.25">
      <c r="A286" s="203" t="s">
        <v>1242</v>
      </c>
      <c r="B286" s="203"/>
      <c r="C286" s="203"/>
      <c r="D286" s="203"/>
      <c r="E286" s="201">
        <v>0</v>
      </c>
      <c r="F286" s="201"/>
      <c r="G286" s="201"/>
      <c r="H286" s="201">
        <v>0</v>
      </c>
      <c r="I286" s="201"/>
      <c r="J286" s="209">
        <v>9828</v>
      </c>
      <c r="K286" s="209"/>
      <c r="L286" s="209"/>
      <c r="M286" s="209">
        <v>9828</v>
      </c>
      <c r="N286" s="209"/>
      <c r="O286" s="209"/>
      <c r="P286" s="201">
        <v>0</v>
      </c>
      <c r="Q286" s="201"/>
      <c r="R286" s="201"/>
      <c r="S286" s="201">
        <v>0</v>
      </c>
      <c r="T286" s="201"/>
    </row>
    <row r="287" spans="1:20" ht="21.75" hidden="1" customHeight="1" outlineLevel="3" collapsed="1" x14ac:dyDescent="0.25">
      <c r="A287" s="206" t="s">
        <v>1461</v>
      </c>
      <c r="B287" s="206"/>
      <c r="C287" s="206"/>
      <c r="D287" s="206"/>
      <c r="E287" s="201">
        <v>0</v>
      </c>
      <c r="F287" s="201"/>
      <c r="G287" s="201"/>
      <c r="H287" s="201">
        <v>0</v>
      </c>
      <c r="I287" s="201"/>
      <c r="J287" s="204">
        <v>147100.79999999999</v>
      </c>
      <c r="K287" s="204"/>
      <c r="L287" s="204"/>
      <c r="M287" s="204">
        <v>73550.399999999994</v>
      </c>
      <c r="N287" s="204"/>
      <c r="O287" s="204"/>
      <c r="P287" s="204">
        <v>73550.399999999994</v>
      </c>
      <c r="Q287" s="204"/>
      <c r="R287" s="204"/>
      <c r="S287" s="201">
        <v>0</v>
      </c>
      <c r="T287" s="201"/>
    </row>
    <row r="288" spans="1:20" ht="11.25" hidden="1" customHeight="1" outlineLevel="4" x14ac:dyDescent="0.25">
      <c r="A288" s="203" t="s">
        <v>1462</v>
      </c>
      <c r="B288" s="203"/>
      <c r="C288" s="203"/>
      <c r="D288" s="203"/>
      <c r="E288" s="201">
        <v>0</v>
      </c>
      <c r="F288" s="201"/>
      <c r="G288" s="201"/>
      <c r="H288" s="201">
        <v>0</v>
      </c>
      <c r="I288" s="201"/>
      <c r="J288" s="209">
        <v>33600</v>
      </c>
      <c r="K288" s="209"/>
      <c r="L288" s="209"/>
      <c r="M288" s="201">
        <v>0</v>
      </c>
      <c r="N288" s="201"/>
      <c r="O288" s="201"/>
      <c r="P288" s="209">
        <v>33600</v>
      </c>
      <c r="Q288" s="209"/>
      <c r="R288" s="209"/>
      <c r="S288" s="201">
        <v>0</v>
      </c>
      <c r="T288" s="201"/>
    </row>
    <row r="289" spans="1:20" ht="11.25" hidden="1" customHeight="1" outlineLevel="4" x14ac:dyDescent="0.25">
      <c r="A289" s="203" t="s">
        <v>1463</v>
      </c>
      <c r="B289" s="203"/>
      <c r="C289" s="203"/>
      <c r="D289" s="203"/>
      <c r="E289" s="201">
        <v>0</v>
      </c>
      <c r="F289" s="201"/>
      <c r="G289" s="201"/>
      <c r="H289" s="201">
        <v>0</v>
      </c>
      <c r="I289" s="201"/>
      <c r="J289" s="209">
        <v>35280</v>
      </c>
      <c r="K289" s="209"/>
      <c r="L289" s="209"/>
      <c r="M289" s="201">
        <v>0</v>
      </c>
      <c r="N289" s="201"/>
      <c r="O289" s="201"/>
      <c r="P289" s="209">
        <v>35280</v>
      </c>
      <c r="Q289" s="209"/>
      <c r="R289" s="209"/>
      <c r="S289" s="201">
        <v>0</v>
      </c>
      <c r="T289" s="201"/>
    </row>
    <row r="290" spans="1:20" ht="11.25" hidden="1" customHeight="1" outlineLevel="4" x14ac:dyDescent="0.25">
      <c r="A290" s="203" t="s">
        <v>1464</v>
      </c>
      <c r="B290" s="203"/>
      <c r="C290" s="203"/>
      <c r="D290" s="203"/>
      <c r="E290" s="201">
        <v>0</v>
      </c>
      <c r="F290" s="201"/>
      <c r="G290" s="201"/>
      <c r="H290" s="201">
        <v>0</v>
      </c>
      <c r="I290" s="201"/>
      <c r="J290" s="204">
        <v>4670.3999999999996</v>
      </c>
      <c r="K290" s="204"/>
      <c r="L290" s="204"/>
      <c r="M290" s="201">
        <v>0</v>
      </c>
      <c r="N290" s="201"/>
      <c r="O290" s="201"/>
      <c r="P290" s="204">
        <v>4670.3999999999996</v>
      </c>
      <c r="Q290" s="204"/>
      <c r="R290" s="204"/>
      <c r="S290" s="201">
        <v>0</v>
      </c>
      <c r="T290" s="201"/>
    </row>
    <row r="291" spans="1:20" ht="11.25" hidden="1" customHeight="1" outlineLevel="4" x14ac:dyDescent="0.25">
      <c r="A291" s="203" t="s">
        <v>1242</v>
      </c>
      <c r="B291" s="203"/>
      <c r="C291" s="203"/>
      <c r="D291" s="203"/>
      <c r="E291" s="201">
        <v>0</v>
      </c>
      <c r="F291" s="201"/>
      <c r="G291" s="201"/>
      <c r="H291" s="201">
        <v>0</v>
      </c>
      <c r="I291" s="201"/>
      <c r="J291" s="204">
        <v>73550.399999999994</v>
      </c>
      <c r="K291" s="204"/>
      <c r="L291" s="204"/>
      <c r="M291" s="204">
        <v>73550.399999999994</v>
      </c>
      <c r="N291" s="204"/>
      <c r="O291" s="204"/>
      <c r="P291" s="201">
        <v>0</v>
      </c>
      <c r="Q291" s="201"/>
      <c r="R291" s="201"/>
      <c r="S291" s="201">
        <v>0</v>
      </c>
      <c r="T291" s="201"/>
    </row>
    <row r="292" spans="1:20" ht="32.25" hidden="1" customHeight="1" outlineLevel="3" collapsed="1" x14ac:dyDescent="0.25">
      <c r="A292" s="206" t="s">
        <v>1465</v>
      </c>
      <c r="B292" s="206"/>
      <c r="C292" s="206"/>
      <c r="D292" s="206"/>
      <c r="E292" s="201">
        <v>0</v>
      </c>
      <c r="F292" s="201"/>
      <c r="G292" s="201"/>
      <c r="H292" s="201">
        <v>0</v>
      </c>
      <c r="I292" s="201"/>
      <c r="J292" s="209">
        <v>215376</v>
      </c>
      <c r="K292" s="209"/>
      <c r="L292" s="209"/>
      <c r="M292" s="209">
        <v>107688</v>
      </c>
      <c r="N292" s="209"/>
      <c r="O292" s="209"/>
      <c r="P292" s="209">
        <v>107688</v>
      </c>
      <c r="Q292" s="209"/>
      <c r="R292" s="209"/>
      <c r="S292" s="201">
        <v>0</v>
      </c>
      <c r="T292" s="201"/>
    </row>
    <row r="293" spans="1:20" ht="11.25" hidden="1" customHeight="1" outlineLevel="4" x14ac:dyDescent="0.25">
      <c r="A293" s="203" t="s">
        <v>1466</v>
      </c>
      <c r="B293" s="203"/>
      <c r="C293" s="203"/>
      <c r="D293" s="203"/>
      <c r="E293" s="201">
        <v>0</v>
      </c>
      <c r="F293" s="201"/>
      <c r="G293" s="201"/>
      <c r="H293" s="201">
        <v>0</v>
      </c>
      <c r="I293" s="201"/>
      <c r="J293" s="204">
        <v>103420.8</v>
      </c>
      <c r="K293" s="204"/>
      <c r="L293" s="204"/>
      <c r="M293" s="201">
        <v>0</v>
      </c>
      <c r="N293" s="201"/>
      <c r="O293" s="201"/>
      <c r="P293" s="204">
        <v>103420.8</v>
      </c>
      <c r="Q293" s="204"/>
      <c r="R293" s="204"/>
      <c r="S293" s="201">
        <v>0</v>
      </c>
      <c r="T293" s="201"/>
    </row>
    <row r="294" spans="1:20" ht="11.25" hidden="1" customHeight="1" outlineLevel="4" x14ac:dyDescent="0.25">
      <c r="A294" s="203" t="s">
        <v>1467</v>
      </c>
      <c r="B294" s="203"/>
      <c r="C294" s="203"/>
      <c r="D294" s="203"/>
      <c r="E294" s="201">
        <v>0</v>
      </c>
      <c r="F294" s="201"/>
      <c r="G294" s="201"/>
      <c r="H294" s="201">
        <v>0</v>
      </c>
      <c r="I294" s="201"/>
      <c r="J294" s="204">
        <v>4267.2</v>
      </c>
      <c r="K294" s="204"/>
      <c r="L294" s="204"/>
      <c r="M294" s="201">
        <v>0</v>
      </c>
      <c r="N294" s="201"/>
      <c r="O294" s="201"/>
      <c r="P294" s="204">
        <v>4267.2</v>
      </c>
      <c r="Q294" s="204"/>
      <c r="R294" s="204"/>
      <c r="S294" s="201">
        <v>0</v>
      </c>
      <c r="T294" s="201"/>
    </row>
    <row r="295" spans="1:20" ht="11.25" hidden="1" customHeight="1" outlineLevel="4" x14ac:dyDescent="0.25">
      <c r="A295" s="203" t="s">
        <v>1240</v>
      </c>
      <c r="B295" s="203"/>
      <c r="C295" s="203"/>
      <c r="D295" s="203"/>
      <c r="E295" s="201">
        <v>0</v>
      </c>
      <c r="F295" s="201"/>
      <c r="G295" s="201"/>
      <c r="H295" s="201">
        <v>0</v>
      </c>
      <c r="I295" s="201"/>
      <c r="J295" s="209">
        <v>107688</v>
      </c>
      <c r="K295" s="209"/>
      <c r="L295" s="209"/>
      <c r="M295" s="209">
        <v>107688</v>
      </c>
      <c r="N295" s="209"/>
      <c r="O295" s="209"/>
      <c r="P295" s="201">
        <v>0</v>
      </c>
      <c r="Q295" s="201"/>
      <c r="R295" s="201"/>
      <c r="S295" s="201">
        <v>0</v>
      </c>
      <c r="T295" s="201"/>
    </row>
    <row r="296" spans="1:20" ht="32.25" hidden="1" customHeight="1" outlineLevel="3" collapsed="1" x14ac:dyDescent="0.25">
      <c r="A296" s="206" t="s">
        <v>1468</v>
      </c>
      <c r="B296" s="206"/>
      <c r="C296" s="206"/>
      <c r="D296" s="206"/>
      <c r="E296" s="201">
        <v>0</v>
      </c>
      <c r="F296" s="201"/>
      <c r="G296" s="201"/>
      <c r="H296" s="201">
        <v>0</v>
      </c>
      <c r="I296" s="201"/>
      <c r="J296" s="208">
        <v>100180.08</v>
      </c>
      <c r="K296" s="208"/>
      <c r="L296" s="208"/>
      <c r="M296" s="208">
        <v>66786.720000000001</v>
      </c>
      <c r="N296" s="208"/>
      <c r="O296" s="208"/>
      <c r="P296" s="208">
        <v>33393.360000000001</v>
      </c>
      <c r="Q296" s="208"/>
      <c r="R296" s="208"/>
      <c r="S296" s="201">
        <v>0</v>
      </c>
      <c r="T296" s="201"/>
    </row>
    <row r="297" spans="1:20" ht="11.25" hidden="1" customHeight="1" outlineLevel="4" x14ac:dyDescent="0.25">
      <c r="A297" s="203" t="s">
        <v>1469</v>
      </c>
      <c r="B297" s="203"/>
      <c r="C297" s="203"/>
      <c r="D297" s="203"/>
      <c r="E297" s="201">
        <v>0</v>
      </c>
      <c r="F297" s="201"/>
      <c r="G297" s="201"/>
      <c r="H297" s="201">
        <v>0</v>
      </c>
      <c r="I297" s="201"/>
      <c r="J297" s="208">
        <v>33393.360000000001</v>
      </c>
      <c r="K297" s="208"/>
      <c r="L297" s="208"/>
      <c r="M297" s="208">
        <v>33393.360000000001</v>
      </c>
      <c r="N297" s="208"/>
      <c r="O297" s="208"/>
      <c r="P297" s="201">
        <v>0</v>
      </c>
      <c r="Q297" s="201"/>
      <c r="R297" s="201"/>
      <c r="S297" s="201">
        <v>0</v>
      </c>
      <c r="T297" s="201"/>
    </row>
    <row r="298" spans="1:20" ht="11.25" hidden="1" customHeight="1" outlineLevel="4" x14ac:dyDescent="0.25">
      <c r="A298" s="203" t="s">
        <v>1469</v>
      </c>
      <c r="B298" s="203"/>
      <c r="C298" s="203"/>
      <c r="D298" s="203"/>
      <c r="E298" s="201">
        <v>0</v>
      </c>
      <c r="F298" s="201"/>
      <c r="G298" s="201"/>
      <c r="H298" s="201">
        <v>0</v>
      </c>
      <c r="I298" s="201"/>
      <c r="J298" s="208">
        <v>33393.360000000001</v>
      </c>
      <c r="K298" s="208"/>
      <c r="L298" s="208"/>
      <c r="M298" s="201">
        <v>0</v>
      </c>
      <c r="N298" s="201"/>
      <c r="O298" s="201"/>
      <c r="P298" s="208">
        <v>33393.360000000001</v>
      </c>
      <c r="Q298" s="208"/>
      <c r="R298" s="208"/>
      <c r="S298" s="201">
        <v>0</v>
      </c>
      <c r="T298" s="201"/>
    </row>
    <row r="299" spans="1:20" ht="11.25" hidden="1" customHeight="1" outlineLevel="4" x14ac:dyDescent="0.25">
      <c r="A299" s="203" t="s">
        <v>1242</v>
      </c>
      <c r="B299" s="203"/>
      <c r="C299" s="203"/>
      <c r="D299" s="203"/>
      <c r="E299" s="201">
        <v>0</v>
      </c>
      <c r="F299" s="201"/>
      <c r="G299" s="201"/>
      <c r="H299" s="201">
        <v>0</v>
      </c>
      <c r="I299" s="201"/>
      <c r="J299" s="208">
        <v>33393.360000000001</v>
      </c>
      <c r="K299" s="208"/>
      <c r="L299" s="208"/>
      <c r="M299" s="208">
        <v>33393.360000000001</v>
      </c>
      <c r="N299" s="208"/>
      <c r="O299" s="208"/>
      <c r="P299" s="201">
        <v>0</v>
      </c>
      <c r="Q299" s="201"/>
      <c r="R299" s="201"/>
      <c r="S299" s="201">
        <v>0</v>
      </c>
      <c r="T299" s="201"/>
    </row>
    <row r="300" spans="1:20" ht="21.75" hidden="1" customHeight="1" outlineLevel="3" collapsed="1" x14ac:dyDescent="0.25">
      <c r="A300" s="206" t="s">
        <v>1470</v>
      </c>
      <c r="B300" s="206"/>
      <c r="C300" s="206"/>
      <c r="D300" s="206"/>
      <c r="E300" s="208">
        <v>11778.84</v>
      </c>
      <c r="F300" s="208"/>
      <c r="G300" s="208"/>
      <c r="H300" s="201">
        <v>0</v>
      </c>
      <c r="I300" s="201"/>
      <c r="J300" s="201">
        <v>0</v>
      </c>
      <c r="K300" s="201"/>
      <c r="L300" s="201"/>
      <c r="M300" s="201">
        <v>0</v>
      </c>
      <c r="N300" s="201"/>
      <c r="O300" s="201"/>
      <c r="P300" s="208">
        <v>11778.84</v>
      </c>
      <c r="Q300" s="208"/>
      <c r="R300" s="208"/>
      <c r="S300" s="201">
        <v>0</v>
      </c>
      <c r="T300" s="201"/>
    </row>
    <row r="301" spans="1:20" ht="11.25" hidden="1" customHeight="1" outlineLevel="4" x14ac:dyDescent="0.25">
      <c r="A301" s="203" t="s">
        <v>1242</v>
      </c>
      <c r="B301" s="203"/>
      <c r="C301" s="203"/>
      <c r="D301" s="203"/>
      <c r="E301" s="208">
        <v>11778.84</v>
      </c>
      <c r="F301" s="208"/>
      <c r="G301" s="208"/>
      <c r="H301" s="201">
        <v>0</v>
      </c>
      <c r="I301" s="201"/>
      <c r="J301" s="201">
        <v>0</v>
      </c>
      <c r="K301" s="201"/>
      <c r="L301" s="201"/>
      <c r="M301" s="201">
        <v>0</v>
      </c>
      <c r="N301" s="201"/>
      <c r="O301" s="201"/>
      <c r="P301" s="208">
        <v>11778.84</v>
      </c>
      <c r="Q301" s="208"/>
      <c r="R301" s="208"/>
      <c r="S301" s="201">
        <v>0</v>
      </c>
      <c r="T301" s="201"/>
    </row>
    <row r="302" spans="1:20" ht="32.25" hidden="1" customHeight="1" outlineLevel="3" collapsed="1" x14ac:dyDescent="0.25">
      <c r="A302" s="206" t="s">
        <v>1471</v>
      </c>
      <c r="B302" s="206"/>
      <c r="C302" s="206"/>
      <c r="D302" s="206"/>
      <c r="E302" s="205">
        <v>100</v>
      </c>
      <c r="F302" s="205"/>
      <c r="G302" s="205"/>
      <c r="H302" s="201">
        <v>0</v>
      </c>
      <c r="I302" s="201"/>
      <c r="J302" s="201">
        <v>0</v>
      </c>
      <c r="K302" s="201"/>
      <c r="L302" s="201"/>
      <c r="M302" s="205">
        <v>100</v>
      </c>
      <c r="N302" s="205"/>
      <c r="O302" s="205"/>
      <c r="P302" s="201">
        <v>0</v>
      </c>
      <c r="Q302" s="201"/>
      <c r="R302" s="201"/>
      <c r="S302" s="201">
        <v>0</v>
      </c>
      <c r="T302" s="201"/>
    </row>
    <row r="303" spans="1:20" ht="11.25" hidden="1" customHeight="1" outlineLevel="4" x14ac:dyDescent="0.25">
      <c r="A303" s="203" t="s">
        <v>1472</v>
      </c>
      <c r="B303" s="203"/>
      <c r="C303" s="203"/>
      <c r="D303" s="203"/>
      <c r="E303" s="205">
        <v>100</v>
      </c>
      <c r="F303" s="205"/>
      <c r="G303" s="205"/>
      <c r="H303" s="201">
        <v>0</v>
      </c>
      <c r="I303" s="201"/>
      <c r="J303" s="201">
        <v>0</v>
      </c>
      <c r="K303" s="201"/>
      <c r="L303" s="201"/>
      <c r="M303" s="205">
        <v>100</v>
      </c>
      <c r="N303" s="205"/>
      <c r="O303" s="205"/>
      <c r="P303" s="201">
        <v>0</v>
      </c>
      <c r="Q303" s="201"/>
      <c r="R303" s="201"/>
      <c r="S303" s="201">
        <v>0</v>
      </c>
      <c r="T303" s="201"/>
    </row>
    <row r="304" spans="1:20" ht="21.75" hidden="1" customHeight="1" outlineLevel="3" collapsed="1" x14ac:dyDescent="0.25">
      <c r="A304" s="206" t="s">
        <v>1473</v>
      </c>
      <c r="B304" s="206"/>
      <c r="C304" s="206"/>
      <c r="D304" s="206"/>
      <c r="E304" s="204">
        <v>29433.599999999999</v>
      </c>
      <c r="F304" s="204"/>
      <c r="G304" s="204"/>
      <c r="H304" s="201">
        <v>0</v>
      </c>
      <c r="I304" s="201"/>
      <c r="J304" s="209">
        <v>1064589</v>
      </c>
      <c r="K304" s="209"/>
      <c r="L304" s="209"/>
      <c r="M304" s="204">
        <v>1045890.6</v>
      </c>
      <c r="N304" s="204"/>
      <c r="O304" s="204"/>
      <c r="P304" s="209">
        <v>48132</v>
      </c>
      <c r="Q304" s="209"/>
      <c r="R304" s="209"/>
      <c r="S304" s="201">
        <v>0</v>
      </c>
      <c r="T304" s="201"/>
    </row>
    <row r="305" spans="1:20" ht="11.25" hidden="1" customHeight="1" outlineLevel="4" x14ac:dyDescent="0.25">
      <c r="A305" s="203" t="s">
        <v>1474</v>
      </c>
      <c r="B305" s="203"/>
      <c r="C305" s="203"/>
      <c r="D305" s="203"/>
      <c r="E305" s="204">
        <v>29433.599999999999</v>
      </c>
      <c r="F305" s="204"/>
      <c r="G305" s="204"/>
      <c r="H305" s="201">
        <v>0</v>
      </c>
      <c r="I305" s="201"/>
      <c r="J305" s="201">
        <v>0</v>
      </c>
      <c r="K305" s="201"/>
      <c r="L305" s="201"/>
      <c r="M305" s="204">
        <v>29433.599999999999</v>
      </c>
      <c r="N305" s="204"/>
      <c r="O305" s="204"/>
      <c r="P305" s="201">
        <v>0</v>
      </c>
      <c r="Q305" s="201"/>
      <c r="R305" s="201"/>
      <c r="S305" s="201">
        <v>0</v>
      </c>
      <c r="T305" s="201"/>
    </row>
    <row r="306" spans="1:20" ht="11.25" hidden="1" customHeight="1" outlineLevel="4" x14ac:dyDescent="0.25">
      <c r="A306" s="203" t="s">
        <v>1475</v>
      </c>
      <c r="B306" s="203"/>
      <c r="C306" s="203"/>
      <c r="D306" s="203"/>
      <c r="E306" s="201">
        <v>0</v>
      </c>
      <c r="F306" s="201"/>
      <c r="G306" s="201"/>
      <c r="H306" s="201">
        <v>0</v>
      </c>
      <c r="I306" s="201"/>
      <c r="J306" s="209">
        <v>1064589</v>
      </c>
      <c r="K306" s="209"/>
      <c r="L306" s="209"/>
      <c r="M306" s="209">
        <v>1016457</v>
      </c>
      <c r="N306" s="209"/>
      <c r="O306" s="209"/>
      <c r="P306" s="209">
        <v>48132</v>
      </c>
      <c r="Q306" s="209"/>
      <c r="R306" s="209"/>
      <c r="S306" s="201">
        <v>0</v>
      </c>
      <c r="T306" s="201"/>
    </row>
    <row r="307" spans="1:20" ht="32.25" hidden="1" customHeight="1" outlineLevel="3" collapsed="1" x14ac:dyDescent="0.25">
      <c r="A307" s="206" t="s">
        <v>1476</v>
      </c>
      <c r="B307" s="206"/>
      <c r="C307" s="206"/>
      <c r="D307" s="206"/>
      <c r="E307" s="201">
        <v>0</v>
      </c>
      <c r="F307" s="201"/>
      <c r="G307" s="201"/>
      <c r="H307" s="201">
        <v>0</v>
      </c>
      <c r="I307" s="201"/>
      <c r="J307" s="208">
        <v>466818.36</v>
      </c>
      <c r="K307" s="208"/>
      <c r="L307" s="208"/>
      <c r="M307" s="201">
        <v>0</v>
      </c>
      <c r="N307" s="201"/>
      <c r="O307" s="201"/>
      <c r="P307" s="208">
        <v>466818.36</v>
      </c>
      <c r="Q307" s="208"/>
      <c r="R307" s="208"/>
      <c r="S307" s="201">
        <v>0</v>
      </c>
      <c r="T307" s="201"/>
    </row>
    <row r="308" spans="1:20" ht="21.75" hidden="1" customHeight="1" outlineLevel="4" x14ac:dyDescent="0.25">
      <c r="A308" s="203" t="s">
        <v>1477</v>
      </c>
      <c r="B308" s="203"/>
      <c r="C308" s="203"/>
      <c r="D308" s="203"/>
      <c r="E308" s="201">
        <v>0</v>
      </c>
      <c r="F308" s="201"/>
      <c r="G308" s="201"/>
      <c r="H308" s="201">
        <v>0</v>
      </c>
      <c r="I308" s="201"/>
      <c r="J308" s="208">
        <v>466818.36</v>
      </c>
      <c r="K308" s="208"/>
      <c r="L308" s="208"/>
      <c r="M308" s="201">
        <v>0</v>
      </c>
      <c r="N308" s="201"/>
      <c r="O308" s="201"/>
      <c r="P308" s="208">
        <v>466818.36</v>
      </c>
      <c r="Q308" s="208"/>
      <c r="R308" s="208"/>
      <c r="S308" s="201">
        <v>0</v>
      </c>
      <c r="T308" s="201"/>
    </row>
    <row r="309" spans="1:20" s="103" customFormat="1" ht="21.75" customHeight="1" outlineLevel="3" collapsed="1" x14ac:dyDescent="0.25">
      <c r="A309" s="212" t="s">
        <v>1478</v>
      </c>
      <c r="B309" s="212"/>
      <c r="C309" s="212"/>
      <c r="D309" s="212"/>
      <c r="E309" s="213">
        <v>989192.29</v>
      </c>
      <c r="F309" s="213"/>
      <c r="G309" s="213"/>
      <c r="H309" s="214">
        <v>0</v>
      </c>
      <c r="I309" s="214"/>
      <c r="J309" s="213">
        <v>1079835.78</v>
      </c>
      <c r="K309" s="213"/>
      <c r="L309" s="213"/>
      <c r="M309" s="215">
        <v>1080000</v>
      </c>
      <c r="N309" s="215"/>
      <c r="O309" s="215"/>
      <c r="P309" s="213">
        <v>989028.07</v>
      </c>
      <c r="Q309" s="213"/>
      <c r="R309" s="213"/>
      <c r="S309" s="214">
        <v>0</v>
      </c>
      <c r="T309" s="214"/>
    </row>
    <row r="310" spans="1:20" ht="32.25" hidden="1" customHeight="1" outlineLevel="4" x14ac:dyDescent="0.25">
      <c r="A310" s="203" t="s">
        <v>1479</v>
      </c>
      <c r="B310" s="203"/>
      <c r="C310" s="203"/>
      <c r="D310" s="203"/>
      <c r="E310" s="208">
        <v>989192.29</v>
      </c>
      <c r="F310" s="208"/>
      <c r="G310" s="208"/>
      <c r="H310" s="201">
        <v>0</v>
      </c>
      <c r="I310" s="201"/>
      <c r="J310" s="208">
        <v>1079835.78</v>
      </c>
      <c r="K310" s="208"/>
      <c r="L310" s="208"/>
      <c r="M310" s="209">
        <v>1080000</v>
      </c>
      <c r="N310" s="209"/>
      <c r="O310" s="209"/>
      <c r="P310" s="208">
        <v>989028.07</v>
      </c>
      <c r="Q310" s="208"/>
      <c r="R310" s="208"/>
      <c r="S310" s="201">
        <v>0</v>
      </c>
      <c r="T310" s="201"/>
    </row>
    <row r="311" spans="1:20" ht="32.25" hidden="1" customHeight="1" outlineLevel="3" collapsed="1" x14ac:dyDescent="0.25">
      <c r="A311" s="206" t="s">
        <v>1480</v>
      </c>
      <c r="B311" s="206"/>
      <c r="C311" s="206"/>
      <c r="D311" s="206"/>
      <c r="E311" s="201">
        <v>0</v>
      </c>
      <c r="F311" s="201"/>
      <c r="G311" s="201"/>
      <c r="H311" s="201">
        <v>0</v>
      </c>
      <c r="I311" s="201"/>
      <c r="J311" s="209">
        <v>13695</v>
      </c>
      <c r="K311" s="209"/>
      <c r="L311" s="209"/>
      <c r="M311" s="201">
        <v>0</v>
      </c>
      <c r="N311" s="201"/>
      <c r="O311" s="201"/>
      <c r="P311" s="209">
        <v>13695</v>
      </c>
      <c r="Q311" s="209"/>
      <c r="R311" s="209"/>
      <c r="S311" s="201">
        <v>0</v>
      </c>
      <c r="T311" s="201"/>
    </row>
    <row r="312" spans="1:20" ht="11.25" hidden="1" customHeight="1" outlineLevel="4" x14ac:dyDescent="0.25">
      <c r="A312" s="203" t="s">
        <v>1481</v>
      </c>
      <c r="B312" s="203"/>
      <c r="C312" s="203"/>
      <c r="D312" s="203"/>
      <c r="E312" s="201">
        <v>0</v>
      </c>
      <c r="F312" s="201"/>
      <c r="G312" s="201"/>
      <c r="H312" s="201">
        <v>0</v>
      </c>
      <c r="I312" s="201"/>
      <c r="J312" s="209">
        <v>13695</v>
      </c>
      <c r="K312" s="209"/>
      <c r="L312" s="209"/>
      <c r="M312" s="201">
        <v>0</v>
      </c>
      <c r="N312" s="201"/>
      <c r="O312" s="201"/>
      <c r="P312" s="209">
        <v>13695</v>
      </c>
      <c r="Q312" s="209"/>
      <c r="R312" s="209"/>
      <c r="S312" s="201">
        <v>0</v>
      </c>
      <c r="T312" s="201"/>
    </row>
    <row r="313" spans="1:20" ht="32.25" hidden="1" customHeight="1" outlineLevel="3" collapsed="1" x14ac:dyDescent="0.25">
      <c r="A313" s="206" t="s">
        <v>1482</v>
      </c>
      <c r="B313" s="206"/>
      <c r="C313" s="206"/>
      <c r="D313" s="206"/>
      <c r="E313" s="201">
        <v>0</v>
      </c>
      <c r="F313" s="201"/>
      <c r="G313" s="201"/>
      <c r="H313" s="201">
        <v>0</v>
      </c>
      <c r="I313" s="201"/>
      <c r="J313" s="204">
        <v>17539.2</v>
      </c>
      <c r="K313" s="204"/>
      <c r="L313" s="204"/>
      <c r="M313" s="201">
        <v>0</v>
      </c>
      <c r="N313" s="201"/>
      <c r="O313" s="201"/>
      <c r="P313" s="204">
        <v>17539.2</v>
      </c>
      <c r="Q313" s="204"/>
      <c r="R313" s="204"/>
      <c r="S313" s="201">
        <v>0</v>
      </c>
      <c r="T313" s="201"/>
    </row>
    <row r="314" spans="1:20" ht="11.25" hidden="1" customHeight="1" outlineLevel="4" x14ac:dyDescent="0.25">
      <c r="A314" s="203" t="s">
        <v>1483</v>
      </c>
      <c r="B314" s="203"/>
      <c r="C314" s="203"/>
      <c r="D314" s="203"/>
      <c r="E314" s="201">
        <v>0</v>
      </c>
      <c r="F314" s="201"/>
      <c r="G314" s="201"/>
      <c r="H314" s="201">
        <v>0</v>
      </c>
      <c r="I314" s="201"/>
      <c r="J314" s="204">
        <v>17539.2</v>
      </c>
      <c r="K314" s="204"/>
      <c r="L314" s="204"/>
      <c r="M314" s="201">
        <v>0</v>
      </c>
      <c r="N314" s="201"/>
      <c r="O314" s="201"/>
      <c r="P314" s="204">
        <v>17539.2</v>
      </c>
      <c r="Q314" s="204"/>
      <c r="R314" s="204"/>
      <c r="S314" s="201">
        <v>0</v>
      </c>
      <c r="T314" s="201"/>
    </row>
    <row r="315" spans="1:20" ht="32.25" hidden="1" customHeight="1" outlineLevel="3" collapsed="1" x14ac:dyDescent="0.25">
      <c r="A315" s="206" t="s">
        <v>1484</v>
      </c>
      <c r="B315" s="206"/>
      <c r="C315" s="206"/>
      <c r="D315" s="206"/>
      <c r="E315" s="204">
        <v>19874.400000000001</v>
      </c>
      <c r="F315" s="204"/>
      <c r="G315" s="204"/>
      <c r="H315" s="201">
        <v>0</v>
      </c>
      <c r="I315" s="201"/>
      <c r="J315" s="201">
        <v>0</v>
      </c>
      <c r="K315" s="201"/>
      <c r="L315" s="201"/>
      <c r="M315" s="204">
        <v>19874.400000000001</v>
      </c>
      <c r="N315" s="204"/>
      <c r="O315" s="204"/>
      <c r="P315" s="201">
        <v>0</v>
      </c>
      <c r="Q315" s="201"/>
      <c r="R315" s="201"/>
      <c r="S315" s="201">
        <v>0</v>
      </c>
      <c r="T315" s="201"/>
    </row>
    <row r="316" spans="1:20" ht="11.25" hidden="1" customHeight="1" outlineLevel="4" x14ac:dyDescent="0.25">
      <c r="A316" s="203" t="s">
        <v>1485</v>
      </c>
      <c r="B316" s="203"/>
      <c r="C316" s="203"/>
      <c r="D316" s="203"/>
      <c r="E316" s="204">
        <v>19874.400000000001</v>
      </c>
      <c r="F316" s="204"/>
      <c r="G316" s="204"/>
      <c r="H316" s="201">
        <v>0</v>
      </c>
      <c r="I316" s="201"/>
      <c r="J316" s="201">
        <v>0</v>
      </c>
      <c r="K316" s="201"/>
      <c r="L316" s="201"/>
      <c r="M316" s="204">
        <v>19874.400000000001</v>
      </c>
      <c r="N316" s="204"/>
      <c r="O316" s="204"/>
      <c r="P316" s="201">
        <v>0</v>
      </c>
      <c r="Q316" s="201"/>
      <c r="R316" s="201"/>
      <c r="S316" s="201">
        <v>0</v>
      </c>
      <c r="T316" s="201"/>
    </row>
    <row r="317" spans="1:20" ht="32.25" hidden="1" customHeight="1" outlineLevel="3" collapsed="1" x14ac:dyDescent="0.25">
      <c r="A317" s="206" t="s">
        <v>1486</v>
      </c>
      <c r="B317" s="206"/>
      <c r="C317" s="206"/>
      <c r="D317" s="206"/>
      <c r="E317" s="209">
        <v>11172</v>
      </c>
      <c r="F317" s="209"/>
      <c r="G317" s="209"/>
      <c r="H317" s="201">
        <v>0</v>
      </c>
      <c r="I317" s="201"/>
      <c r="J317" s="209">
        <v>24480</v>
      </c>
      <c r="K317" s="209"/>
      <c r="L317" s="209"/>
      <c r="M317" s="209">
        <v>16320</v>
      </c>
      <c r="N317" s="209"/>
      <c r="O317" s="209"/>
      <c r="P317" s="209">
        <v>19332</v>
      </c>
      <c r="Q317" s="209"/>
      <c r="R317" s="209"/>
      <c r="S317" s="201">
        <v>0</v>
      </c>
      <c r="T317" s="201"/>
    </row>
    <row r="318" spans="1:20" ht="11.25" hidden="1" customHeight="1" outlineLevel="4" x14ac:dyDescent="0.25">
      <c r="A318" s="203" t="s">
        <v>1487</v>
      </c>
      <c r="B318" s="203"/>
      <c r="C318" s="203"/>
      <c r="D318" s="203"/>
      <c r="E318" s="201">
        <v>0</v>
      </c>
      <c r="F318" s="201"/>
      <c r="G318" s="201"/>
      <c r="H318" s="201">
        <v>0</v>
      </c>
      <c r="I318" s="201"/>
      <c r="J318" s="209">
        <v>8160</v>
      </c>
      <c r="K318" s="209"/>
      <c r="L318" s="209"/>
      <c r="M318" s="209">
        <v>8160</v>
      </c>
      <c r="N318" s="209"/>
      <c r="O318" s="209"/>
      <c r="P318" s="201">
        <v>0</v>
      </c>
      <c r="Q318" s="201"/>
      <c r="R318" s="201"/>
      <c r="S318" s="201">
        <v>0</v>
      </c>
      <c r="T318" s="201"/>
    </row>
    <row r="319" spans="1:20" ht="11.25" hidden="1" customHeight="1" outlineLevel="4" x14ac:dyDescent="0.25">
      <c r="A319" s="203" t="s">
        <v>1487</v>
      </c>
      <c r="B319" s="203"/>
      <c r="C319" s="203"/>
      <c r="D319" s="203"/>
      <c r="E319" s="201">
        <v>0</v>
      </c>
      <c r="F319" s="201"/>
      <c r="G319" s="201"/>
      <c r="H319" s="201">
        <v>0</v>
      </c>
      <c r="I319" s="201"/>
      <c r="J319" s="209">
        <v>8160</v>
      </c>
      <c r="K319" s="209"/>
      <c r="L319" s="209"/>
      <c r="M319" s="201">
        <v>0</v>
      </c>
      <c r="N319" s="201"/>
      <c r="O319" s="201"/>
      <c r="P319" s="209">
        <v>8160</v>
      </c>
      <c r="Q319" s="209"/>
      <c r="R319" s="209"/>
      <c r="S319" s="201">
        <v>0</v>
      </c>
      <c r="T319" s="201"/>
    </row>
    <row r="320" spans="1:20" ht="11.25" hidden="1" customHeight="1" outlineLevel="4" x14ac:dyDescent="0.25">
      <c r="A320" s="203" t="s">
        <v>1242</v>
      </c>
      <c r="B320" s="203"/>
      <c r="C320" s="203"/>
      <c r="D320" s="203"/>
      <c r="E320" s="201">
        <v>0</v>
      </c>
      <c r="F320" s="201"/>
      <c r="G320" s="201"/>
      <c r="H320" s="201">
        <v>0</v>
      </c>
      <c r="I320" s="201"/>
      <c r="J320" s="209">
        <v>8160</v>
      </c>
      <c r="K320" s="209"/>
      <c r="L320" s="209"/>
      <c r="M320" s="209">
        <v>8160</v>
      </c>
      <c r="N320" s="209"/>
      <c r="O320" s="209"/>
      <c r="P320" s="201">
        <v>0</v>
      </c>
      <c r="Q320" s="201"/>
      <c r="R320" s="201"/>
      <c r="S320" s="201">
        <v>0</v>
      </c>
      <c r="T320" s="201"/>
    </row>
    <row r="321" spans="1:20" ht="11.25" hidden="1" customHeight="1" outlineLevel="4" x14ac:dyDescent="0.25">
      <c r="A321" s="203" t="s">
        <v>1242</v>
      </c>
      <c r="B321" s="203"/>
      <c r="C321" s="203"/>
      <c r="D321" s="203"/>
      <c r="E321" s="209">
        <v>11172</v>
      </c>
      <c r="F321" s="209"/>
      <c r="G321" s="209"/>
      <c r="H321" s="201">
        <v>0</v>
      </c>
      <c r="I321" s="201"/>
      <c r="J321" s="201">
        <v>0</v>
      </c>
      <c r="K321" s="201"/>
      <c r="L321" s="201"/>
      <c r="M321" s="201">
        <v>0</v>
      </c>
      <c r="N321" s="201"/>
      <c r="O321" s="201"/>
      <c r="P321" s="209">
        <v>11172</v>
      </c>
      <c r="Q321" s="209"/>
      <c r="R321" s="209"/>
      <c r="S321" s="201">
        <v>0</v>
      </c>
      <c r="T321" s="201"/>
    </row>
    <row r="322" spans="1:20" ht="32.25" hidden="1" customHeight="1" outlineLevel="3" collapsed="1" x14ac:dyDescent="0.25">
      <c r="A322" s="206" t="s">
        <v>1488</v>
      </c>
      <c r="B322" s="206"/>
      <c r="C322" s="206"/>
      <c r="D322" s="206"/>
      <c r="E322" s="209">
        <v>29904</v>
      </c>
      <c r="F322" s="209"/>
      <c r="G322" s="209"/>
      <c r="H322" s="201">
        <v>0</v>
      </c>
      <c r="I322" s="201"/>
      <c r="J322" s="201">
        <v>0</v>
      </c>
      <c r="K322" s="201"/>
      <c r="L322" s="201"/>
      <c r="M322" s="201">
        <v>0</v>
      </c>
      <c r="N322" s="201"/>
      <c r="O322" s="201"/>
      <c r="P322" s="209">
        <v>29904</v>
      </c>
      <c r="Q322" s="209"/>
      <c r="R322" s="209"/>
      <c r="S322" s="201">
        <v>0</v>
      </c>
      <c r="T322" s="201"/>
    </row>
    <row r="323" spans="1:20" ht="11.25" hidden="1" customHeight="1" outlineLevel="4" x14ac:dyDescent="0.25">
      <c r="A323" s="203" t="s">
        <v>1489</v>
      </c>
      <c r="B323" s="203"/>
      <c r="C323" s="203"/>
      <c r="D323" s="203"/>
      <c r="E323" s="209">
        <v>29904</v>
      </c>
      <c r="F323" s="209"/>
      <c r="G323" s="209"/>
      <c r="H323" s="201">
        <v>0</v>
      </c>
      <c r="I323" s="201"/>
      <c r="J323" s="201">
        <v>0</v>
      </c>
      <c r="K323" s="201"/>
      <c r="L323" s="201"/>
      <c r="M323" s="201">
        <v>0</v>
      </c>
      <c r="N323" s="201"/>
      <c r="O323" s="201"/>
      <c r="P323" s="209">
        <v>29904</v>
      </c>
      <c r="Q323" s="209"/>
      <c r="R323" s="209"/>
      <c r="S323" s="201">
        <v>0</v>
      </c>
      <c r="T323" s="201"/>
    </row>
    <row r="324" spans="1:20" ht="32.25" hidden="1" customHeight="1" outlineLevel="3" collapsed="1" x14ac:dyDescent="0.25">
      <c r="A324" s="206" t="s">
        <v>1490</v>
      </c>
      <c r="B324" s="206"/>
      <c r="C324" s="206"/>
      <c r="D324" s="206"/>
      <c r="E324" s="201">
        <v>0</v>
      </c>
      <c r="F324" s="201"/>
      <c r="G324" s="201"/>
      <c r="H324" s="201">
        <v>0</v>
      </c>
      <c r="I324" s="201"/>
      <c r="J324" s="204">
        <v>6081.6</v>
      </c>
      <c r="K324" s="204"/>
      <c r="L324" s="204"/>
      <c r="M324" s="201">
        <v>0</v>
      </c>
      <c r="N324" s="201"/>
      <c r="O324" s="201"/>
      <c r="P324" s="204">
        <v>6081.6</v>
      </c>
      <c r="Q324" s="204"/>
      <c r="R324" s="204"/>
      <c r="S324" s="201">
        <v>0</v>
      </c>
      <c r="T324" s="201"/>
    </row>
    <row r="325" spans="1:20" ht="32.25" hidden="1" customHeight="1" outlineLevel="4" x14ac:dyDescent="0.25">
      <c r="A325" s="203" t="s">
        <v>1491</v>
      </c>
      <c r="B325" s="203"/>
      <c r="C325" s="203"/>
      <c r="D325" s="203"/>
      <c r="E325" s="201">
        <v>0</v>
      </c>
      <c r="F325" s="201"/>
      <c r="G325" s="201"/>
      <c r="H325" s="201">
        <v>0</v>
      </c>
      <c r="I325" s="201"/>
      <c r="J325" s="204">
        <v>6081.6</v>
      </c>
      <c r="K325" s="204"/>
      <c r="L325" s="204"/>
      <c r="M325" s="201">
        <v>0</v>
      </c>
      <c r="N325" s="201"/>
      <c r="O325" s="201"/>
      <c r="P325" s="204">
        <v>6081.6</v>
      </c>
      <c r="Q325" s="204"/>
      <c r="R325" s="204"/>
      <c r="S325" s="201">
        <v>0</v>
      </c>
      <c r="T325" s="201"/>
    </row>
    <row r="326" spans="1:20" ht="32.25" hidden="1" customHeight="1" outlineLevel="3" collapsed="1" x14ac:dyDescent="0.25">
      <c r="A326" s="206" t="s">
        <v>1492</v>
      </c>
      <c r="B326" s="206"/>
      <c r="C326" s="206"/>
      <c r="D326" s="206"/>
      <c r="E326" s="201">
        <v>0</v>
      </c>
      <c r="F326" s="201"/>
      <c r="G326" s="201"/>
      <c r="H326" s="201">
        <v>0</v>
      </c>
      <c r="I326" s="201"/>
      <c r="J326" s="208">
        <v>297022.23</v>
      </c>
      <c r="K326" s="208"/>
      <c r="L326" s="208"/>
      <c r="M326" s="204">
        <v>90484.800000000003</v>
      </c>
      <c r="N326" s="204"/>
      <c r="O326" s="204"/>
      <c r="P326" s="208">
        <v>206537.43</v>
      </c>
      <c r="Q326" s="208"/>
      <c r="R326" s="208"/>
      <c r="S326" s="201">
        <v>0</v>
      </c>
      <c r="T326" s="201"/>
    </row>
    <row r="327" spans="1:20" ht="21.75" hidden="1" customHeight="1" outlineLevel="4" x14ac:dyDescent="0.25">
      <c r="A327" s="203" t="s">
        <v>1493</v>
      </c>
      <c r="B327" s="203"/>
      <c r="C327" s="203"/>
      <c r="D327" s="203"/>
      <c r="E327" s="201">
        <v>0</v>
      </c>
      <c r="F327" s="201"/>
      <c r="G327" s="201"/>
      <c r="H327" s="201">
        <v>0</v>
      </c>
      <c r="I327" s="201"/>
      <c r="J327" s="204">
        <v>90484.800000000003</v>
      </c>
      <c r="K327" s="204"/>
      <c r="L327" s="204"/>
      <c r="M327" s="201">
        <v>0</v>
      </c>
      <c r="N327" s="201"/>
      <c r="O327" s="201"/>
      <c r="P327" s="204">
        <v>90484.800000000003</v>
      </c>
      <c r="Q327" s="204"/>
      <c r="R327" s="204"/>
      <c r="S327" s="201">
        <v>0</v>
      </c>
      <c r="T327" s="201"/>
    </row>
    <row r="328" spans="1:20" ht="32.25" hidden="1" customHeight="1" outlineLevel="4" x14ac:dyDescent="0.25">
      <c r="A328" s="203" t="s">
        <v>1494</v>
      </c>
      <c r="B328" s="203"/>
      <c r="C328" s="203"/>
      <c r="D328" s="203"/>
      <c r="E328" s="201">
        <v>0</v>
      </c>
      <c r="F328" s="201"/>
      <c r="G328" s="201"/>
      <c r="H328" s="201">
        <v>0</v>
      </c>
      <c r="I328" s="201"/>
      <c r="J328" s="204">
        <v>57993.599999999999</v>
      </c>
      <c r="K328" s="204"/>
      <c r="L328" s="204"/>
      <c r="M328" s="201">
        <v>0</v>
      </c>
      <c r="N328" s="201"/>
      <c r="O328" s="201"/>
      <c r="P328" s="204">
        <v>57993.599999999999</v>
      </c>
      <c r="Q328" s="204"/>
      <c r="R328" s="204"/>
      <c r="S328" s="201">
        <v>0</v>
      </c>
      <c r="T328" s="201"/>
    </row>
    <row r="329" spans="1:20" ht="32.25" hidden="1" customHeight="1" outlineLevel="4" x14ac:dyDescent="0.25">
      <c r="A329" s="203" t="s">
        <v>1495</v>
      </c>
      <c r="B329" s="203"/>
      <c r="C329" s="203"/>
      <c r="D329" s="203"/>
      <c r="E329" s="201">
        <v>0</v>
      </c>
      <c r="F329" s="201"/>
      <c r="G329" s="201"/>
      <c r="H329" s="201">
        <v>0</v>
      </c>
      <c r="I329" s="201"/>
      <c r="J329" s="208">
        <v>58059.03</v>
      </c>
      <c r="K329" s="208"/>
      <c r="L329" s="208"/>
      <c r="M329" s="201">
        <v>0</v>
      </c>
      <c r="N329" s="201"/>
      <c r="O329" s="201"/>
      <c r="P329" s="208">
        <v>58059.03</v>
      </c>
      <c r="Q329" s="208"/>
      <c r="R329" s="208"/>
      <c r="S329" s="201">
        <v>0</v>
      </c>
      <c r="T329" s="201"/>
    </row>
    <row r="330" spans="1:20" ht="11.25" hidden="1" customHeight="1" outlineLevel="4" x14ac:dyDescent="0.25">
      <c r="A330" s="203" t="s">
        <v>1496</v>
      </c>
      <c r="B330" s="203"/>
      <c r="C330" s="203"/>
      <c r="D330" s="203"/>
      <c r="E330" s="201">
        <v>0</v>
      </c>
      <c r="F330" s="201"/>
      <c r="G330" s="201"/>
      <c r="H330" s="201">
        <v>0</v>
      </c>
      <c r="I330" s="201"/>
      <c r="J330" s="204">
        <v>90484.800000000003</v>
      </c>
      <c r="K330" s="204"/>
      <c r="L330" s="204"/>
      <c r="M330" s="204">
        <v>90484.800000000003</v>
      </c>
      <c r="N330" s="204"/>
      <c r="O330" s="204"/>
      <c r="P330" s="201">
        <v>0</v>
      </c>
      <c r="Q330" s="201"/>
      <c r="R330" s="201"/>
      <c r="S330" s="201">
        <v>0</v>
      </c>
      <c r="T330" s="201"/>
    </row>
    <row r="331" spans="1:20" ht="32.25" hidden="1" customHeight="1" outlineLevel="3" collapsed="1" x14ac:dyDescent="0.25">
      <c r="A331" s="206" t="s">
        <v>1497</v>
      </c>
      <c r="B331" s="206"/>
      <c r="C331" s="206"/>
      <c r="D331" s="206"/>
      <c r="E331" s="208">
        <v>62230.559999999998</v>
      </c>
      <c r="F331" s="208"/>
      <c r="G331" s="208"/>
      <c r="H331" s="201">
        <v>0</v>
      </c>
      <c r="I331" s="201"/>
      <c r="J331" s="208">
        <v>127033.81</v>
      </c>
      <c r="K331" s="208"/>
      <c r="L331" s="208"/>
      <c r="M331" s="208">
        <v>124461.12</v>
      </c>
      <c r="N331" s="208"/>
      <c r="O331" s="208"/>
      <c r="P331" s="208">
        <v>64803.25</v>
      </c>
      <c r="Q331" s="208"/>
      <c r="R331" s="208"/>
      <c r="S331" s="201">
        <v>0</v>
      </c>
      <c r="T331" s="201"/>
    </row>
    <row r="332" spans="1:20" ht="21.75" hidden="1" customHeight="1" outlineLevel="4" x14ac:dyDescent="0.25">
      <c r="A332" s="203" t="s">
        <v>1498</v>
      </c>
      <c r="B332" s="203"/>
      <c r="C332" s="203"/>
      <c r="D332" s="203"/>
      <c r="E332" s="208">
        <v>62230.559999999998</v>
      </c>
      <c r="F332" s="208"/>
      <c r="G332" s="208"/>
      <c r="H332" s="201">
        <v>0</v>
      </c>
      <c r="I332" s="201"/>
      <c r="J332" s="201">
        <v>0</v>
      </c>
      <c r="K332" s="201"/>
      <c r="L332" s="201"/>
      <c r="M332" s="208">
        <v>62230.559999999998</v>
      </c>
      <c r="N332" s="208"/>
      <c r="O332" s="208"/>
      <c r="P332" s="201">
        <v>0</v>
      </c>
      <c r="Q332" s="201"/>
      <c r="R332" s="201"/>
      <c r="S332" s="201">
        <v>0</v>
      </c>
      <c r="T332" s="201"/>
    </row>
    <row r="333" spans="1:20" ht="11.25" hidden="1" customHeight="1" outlineLevel="4" x14ac:dyDescent="0.25">
      <c r="A333" s="203" t="s">
        <v>1242</v>
      </c>
      <c r="B333" s="203"/>
      <c r="C333" s="203"/>
      <c r="D333" s="203"/>
      <c r="E333" s="201">
        <v>0</v>
      </c>
      <c r="F333" s="201"/>
      <c r="G333" s="201"/>
      <c r="H333" s="201">
        <v>0</v>
      </c>
      <c r="I333" s="201"/>
      <c r="J333" s="208">
        <v>64803.25</v>
      </c>
      <c r="K333" s="208"/>
      <c r="L333" s="208"/>
      <c r="M333" s="201">
        <v>0</v>
      </c>
      <c r="N333" s="201"/>
      <c r="O333" s="201"/>
      <c r="P333" s="208">
        <v>64803.25</v>
      </c>
      <c r="Q333" s="208"/>
      <c r="R333" s="208"/>
      <c r="S333" s="201">
        <v>0</v>
      </c>
      <c r="T333" s="201"/>
    </row>
    <row r="334" spans="1:20" ht="11.25" hidden="1" customHeight="1" outlineLevel="4" x14ac:dyDescent="0.25">
      <c r="A334" s="203" t="s">
        <v>1242</v>
      </c>
      <c r="B334" s="203"/>
      <c r="C334" s="203"/>
      <c r="D334" s="203"/>
      <c r="E334" s="201">
        <v>0</v>
      </c>
      <c r="F334" s="201"/>
      <c r="G334" s="201"/>
      <c r="H334" s="201">
        <v>0</v>
      </c>
      <c r="I334" s="201"/>
      <c r="J334" s="208">
        <v>62230.559999999998</v>
      </c>
      <c r="K334" s="208"/>
      <c r="L334" s="208"/>
      <c r="M334" s="208">
        <v>62230.559999999998</v>
      </c>
      <c r="N334" s="208"/>
      <c r="O334" s="208"/>
      <c r="P334" s="201">
        <v>0</v>
      </c>
      <c r="Q334" s="201"/>
      <c r="R334" s="201"/>
      <c r="S334" s="201">
        <v>0</v>
      </c>
      <c r="T334" s="201"/>
    </row>
    <row r="335" spans="1:20" s="103" customFormat="1" ht="21.75" customHeight="1" outlineLevel="3" collapsed="1" x14ac:dyDescent="0.25">
      <c r="A335" s="212" t="s">
        <v>1499</v>
      </c>
      <c r="B335" s="212"/>
      <c r="C335" s="212"/>
      <c r="D335" s="212"/>
      <c r="E335" s="213">
        <v>263113.01</v>
      </c>
      <c r="F335" s="213"/>
      <c r="G335" s="213"/>
      <c r="H335" s="214">
        <v>0</v>
      </c>
      <c r="I335" s="214"/>
      <c r="J335" s="213">
        <v>572524.68000000005</v>
      </c>
      <c r="K335" s="213"/>
      <c r="L335" s="213"/>
      <c r="M335" s="215">
        <v>400000</v>
      </c>
      <c r="N335" s="215"/>
      <c r="O335" s="215"/>
      <c r="P335" s="213">
        <v>435637.69</v>
      </c>
      <c r="Q335" s="213"/>
      <c r="R335" s="213"/>
      <c r="S335" s="214">
        <v>0</v>
      </c>
      <c r="T335" s="214"/>
    </row>
    <row r="336" spans="1:20" ht="32.25" hidden="1" customHeight="1" outlineLevel="4" x14ac:dyDescent="0.25">
      <c r="A336" s="203" t="s">
        <v>1500</v>
      </c>
      <c r="B336" s="203"/>
      <c r="C336" s="203"/>
      <c r="D336" s="203"/>
      <c r="E336" s="208">
        <v>263113.01</v>
      </c>
      <c r="F336" s="208"/>
      <c r="G336" s="208"/>
      <c r="H336" s="201">
        <v>0</v>
      </c>
      <c r="I336" s="201"/>
      <c r="J336" s="208">
        <v>572524.68000000005</v>
      </c>
      <c r="K336" s="208"/>
      <c r="L336" s="208"/>
      <c r="M336" s="209">
        <v>400000</v>
      </c>
      <c r="N336" s="209"/>
      <c r="O336" s="209"/>
      <c r="P336" s="208">
        <v>435637.69</v>
      </c>
      <c r="Q336" s="208"/>
      <c r="R336" s="208"/>
      <c r="S336" s="201">
        <v>0</v>
      </c>
      <c r="T336" s="201"/>
    </row>
    <row r="337" spans="1:20" ht="21.75" hidden="1" customHeight="1" outlineLevel="3" collapsed="1" x14ac:dyDescent="0.25">
      <c r="A337" s="206" t="s">
        <v>1501</v>
      </c>
      <c r="B337" s="206"/>
      <c r="C337" s="206"/>
      <c r="D337" s="206"/>
      <c r="E337" s="208">
        <v>2668991.33</v>
      </c>
      <c r="F337" s="208"/>
      <c r="G337" s="208"/>
      <c r="H337" s="201">
        <v>0</v>
      </c>
      <c r="I337" s="201"/>
      <c r="J337" s="201">
        <v>0</v>
      </c>
      <c r="K337" s="201"/>
      <c r="L337" s="201"/>
      <c r="M337" s="201">
        <v>0</v>
      </c>
      <c r="N337" s="201"/>
      <c r="O337" s="201"/>
      <c r="P337" s="208">
        <v>2668991.33</v>
      </c>
      <c r="Q337" s="208"/>
      <c r="R337" s="208"/>
      <c r="S337" s="201">
        <v>0</v>
      </c>
      <c r="T337" s="201"/>
    </row>
    <row r="338" spans="1:20" ht="11.25" hidden="1" customHeight="1" outlineLevel="4" x14ac:dyDescent="0.25">
      <c r="A338" s="203" t="s">
        <v>1242</v>
      </c>
      <c r="B338" s="203"/>
      <c r="C338" s="203"/>
      <c r="D338" s="203"/>
      <c r="E338" s="208">
        <v>2668991.33</v>
      </c>
      <c r="F338" s="208"/>
      <c r="G338" s="208"/>
      <c r="H338" s="201">
        <v>0</v>
      </c>
      <c r="I338" s="201"/>
      <c r="J338" s="201">
        <v>0</v>
      </c>
      <c r="K338" s="201"/>
      <c r="L338" s="201"/>
      <c r="M338" s="201">
        <v>0</v>
      </c>
      <c r="N338" s="201"/>
      <c r="O338" s="201"/>
      <c r="P338" s="208">
        <v>2668991.33</v>
      </c>
      <c r="Q338" s="208"/>
      <c r="R338" s="208"/>
      <c r="S338" s="201">
        <v>0</v>
      </c>
      <c r="T338" s="201"/>
    </row>
    <row r="339" spans="1:20" ht="11.25" hidden="1" customHeight="1" outlineLevel="3" collapsed="1" x14ac:dyDescent="0.25">
      <c r="A339" s="206" t="s">
        <v>1502</v>
      </c>
      <c r="B339" s="206"/>
      <c r="C339" s="206"/>
      <c r="D339" s="206"/>
      <c r="E339" s="209">
        <v>12500000</v>
      </c>
      <c r="F339" s="209"/>
      <c r="G339" s="209"/>
      <c r="H339" s="201">
        <v>0</v>
      </c>
      <c r="I339" s="201"/>
      <c r="J339" s="201">
        <v>0</v>
      </c>
      <c r="K339" s="201"/>
      <c r="L339" s="201"/>
      <c r="M339" s="209">
        <v>12500000</v>
      </c>
      <c r="N339" s="209"/>
      <c r="O339" s="209"/>
      <c r="P339" s="201">
        <v>0</v>
      </c>
      <c r="Q339" s="201"/>
      <c r="R339" s="201"/>
      <c r="S339" s="201">
        <v>0</v>
      </c>
      <c r="T339" s="201"/>
    </row>
    <row r="340" spans="1:20" ht="11.25" hidden="1" customHeight="1" outlineLevel="4" x14ac:dyDescent="0.25">
      <c r="A340" s="203" t="s">
        <v>1307</v>
      </c>
      <c r="B340" s="203"/>
      <c r="C340" s="203"/>
      <c r="D340" s="203"/>
      <c r="E340" s="209">
        <v>12500000</v>
      </c>
      <c r="F340" s="209"/>
      <c r="G340" s="209"/>
      <c r="H340" s="201">
        <v>0</v>
      </c>
      <c r="I340" s="201"/>
      <c r="J340" s="201">
        <v>0</v>
      </c>
      <c r="K340" s="201"/>
      <c r="L340" s="201"/>
      <c r="M340" s="209">
        <v>12500000</v>
      </c>
      <c r="N340" s="209"/>
      <c r="O340" s="209"/>
      <c r="P340" s="201">
        <v>0</v>
      </c>
      <c r="Q340" s="201"/>
      <c r="R340" s="201"/>
      <c r="S340" s="201">
        <v>0</v>
      </c>
      <c r="T340" s="201"/>
    </row>
    <row r="341" spans="1:20" s="103" customFormat="1" ht="31.9" customHeight="1" outlineLevel="3" collapsed="1" x14ac:dyDescent="0.25">
      <c r="A341" s="212" t="s">
        <v>1503</v>
      </c>
      <c r="B341" s="212"/>
      <c r="C341" s="212"/>
      <c r="D341" s="212"/>
      <c r="E341" s="213">
        <v>1158851.52</v>
      </c>
      <c r="F341" s="213"/>
      <c r="G341" s="213"/>
      <c r="H341" s="214">
        <v>0</v>
      </c>
      <c r="I341" s="214"/>
      <c r="J341" s="213">
        <v>1078141.92</v>
      </c>
      <c r="K341" s="213"/>
      <c r="L341" s="213"/>
      <c r="M341" s="215">
        <v>630000</v>
      </c>
      <c r="N341" s="215"/>
      <c r="O341" s="215"/>
      <c r="P341" s="213">
        <v>1606993.44</v>
      </c>
      <c r="Q341" s="213"/>
      <c r="R341" s="213"/>
      <c r="S341" s="214">
        <v>0</v>
      </c>
      <c r="T341" s="214"/>
    </row>
    <row r="342" spans="1:20" ht="32.25" hidden="1" customHeight="1" outlineLevel="4" x14ac:dyDescent="0.25">
      <c r="A342" s="203" t="s">
        <v>1504</v>
      </c>
      <c r="B342" s="203"/>
      <c r="C342" s="203"/>
      <c r="D342" s="203"/>
      <c r="E342" s="208">
        <v>1158851.52</v>
      </c>
      <c r="F342" s="208"/>
      <c r="G342" s="208"/>
      <c r="H342" s="201">
        <v>0</v>
      </c>
      <c r="I342" s="201"/>
      <c r="J342" s="208">
        <v>1078141.92</v>
      </c>
      <c r="K342" s="208"/>
      <c r="L342" s="208"/>
      <c r="M342" s="209">
        <v>630000</v>
      </c>
      <c r="N342" s="209"/>
      <c r="O342" s="209"/>
      <c r="P342" s="208">
        <v>1606993.44</v>
      </c>
      <c r="Q342" s="208"/>
      <c r="R342" s="208"/>
      <c r="S342" s="201">
        <v>0</v>
      </c>
      <c r="T342" s="201"/>
    </row>
    <row r="343" spans="1:20" ht="21.75" hidden="1" customHeight="1" outlineLevel="3" collapsed="1" x14ac:dyDescent="0.25">
      <c r="A343" s="206" t="s">
        <v>1505</v>
      </c>
      <c r="B343" s="206"/>
      <c r="C343" s="206"/>
      <c r="D343" s="206"/>
      <c r="E343" s="208">
        <v>12655.51</v>
      </c>
      <c r="F343" s="208"/>
      <c r="G343" s="208"/>
      <c r="H343" s="201">
        <v>0</v>
      </c>
      <c r="I343" s="201"/>
      <c r="J343" s="201">
        <v>0</v>
      </c>
      <c r="K343" s="201"/>
      <c r="L343" s="201"/>
      <c r="M343" s="208">
        <v>4253.51</v>
      </c>
      <c r="N343" s="208"/>
      <c r="O343" s="208"/>
      <c r="P343" s="209">
        <v>8402</v>
      </c>
      <c r="Q343" s="209"/>
      <c r="R343" s="209"/>
      <c r="S343" s="201">
        <v>0</v>
      </c>
      <c r="T343" s="201"/>
    </row>
    <row r="344" spans="1:20" ht="11.25" hidden="1" customHeight="1" outlineLevel="4" x14ac:dyDescent="0.25">
      <c r="A344" s="203" t="s">
        <v>1242</v>
      </c>
      <c r="B344" s="203"/>
      <c r="C344" s="203"/>
      <c r="D344" s="203"/>
      <c r="E344" s="208">
        <v>12655.51</v>
      </c>
      <c r="F344" s="208"/>
      <c r="G344" s="208"/>
      <c r="H344" s="201">
        <v>0</v>
      </c>
      <c r="I344" s="201"/>
      <c r="J344" s="201">
        <v>0</v>
      </c>
      <c r="K344" s="201"/>
      <c r="L344" s="201"/>
      <c r="M344" s="208">
        <v>4253.51</v>
      </c>
      <c r="N344" s="208"/>
      <c r="O344" s="208"/>
      <c r="P344" s="209">
        <v>8402</v>
      </c>
      <c r="Q344" s="209"/>
      <c r="R344" s="209"/>
      <c r="S344" s="201">
        <v>0</v>
      </c>
      <c r="T344" s="201"/>
    </row>
    <row r="345" spans="1:20" ht="21.75" hidden="1" customHeight="1" outlineLevel="3" collapsed="1" x14ac:dyDescent="0.25">
      <c r="A345" s="206" t="s">
        <v>1506</v>
      </c>
      <c r="B345" s="206"/>
      <c r="C345" s="206"/>
      <c r="D345" s="206"/>
      <c r="E345" s="209">
        <v>371000</v>
      </c>
      <c r="F345" s="209"/>
      <c r="G345" s="209"/>
      <c r="H345" s="201">
        <v>0</v>
      </c>
      <c r="I345" s="201"/>
      <c r="J345" s="209">
        <v>371000</v>
      </c>
      <c r="K345" s="209"/>
      <c r="L345" s="209"/>
      <c r="M345" s="209">
        <v>742000</v>
      </c>
      <c r="N345" s="209"/>
      <c r="O345" s="209"/>
      <c r="P345" s="201">
        <v>0</v>
      </c>
      <c r="Q345" s="201"/>
      <c r="R345" s="201"/>
      <c r="S345" s="201">
        <v>0</v>
      </c>
      <c r="T345" s="201"/>
    </row>
    <row r="346" spans="1:20" ht="11.25" hidden="1" customHeight="1" outlineLevel="4" x14ac:dyDescent="0.25">
      <c r="A346" s="203" t="s">
        <v>1507</v>
      </c>
      <c r="B346" s="203"/>
      <c r="C346" s="203"/>
      <c r="D346" s="203"/>
      <c r="E346" s="209">
        <v>371000</v>
      </c>
      <c r="F346" s="209"/>
      <c r="G346" s="209"/>
      <c r="H346" s="201">
        <v>0</v>
      </c>
      <c r="I346" s="201"/>
      <c r="J346" s="201">
        <v>0</v>
      </c>
      <c r="K346" s="201"/>
      <c r="L346" s="201"/>
      <c r="M346" s="209">
        <v>371000</v>
      </c>
      <c r="N346" s="209"/>
      <c r="O346" s="209"/>
      <c r="P346" s="201">
        <v>0</v>
      </c>
      <c r="Q346" s="201"/>
      <c r="R346" s="201"/>
      <c r="S346" s="201">
        <v>0</v>
      </c>
      <c r="T346" s="201"/>
    </row>
    <row r="347" spans="1:20" ht="11.25" hidden="1" customHeight="1" outlineLevel="4" x14ac:dyDescent="0.25">
      <c r="A347" s="203" t="s">
        <v>1307</v>
      </c>
      <c r="B347" s="203"/>
      <c r="C347" s="203"/>
      <c r="D347" s="203"/>
      <c r="E347" s="201">
        <v>0</v>
      </c>
      <c r="F347" s="201"/>
      <c r="G347" s="201"/>
      <c r="H347" s="201">
        <v>0</v>
      </c>
      <c r="I347" s="201"/>
      <c r="J347" s="209">
        <v>371000</v>
      </c>
      <c r="K347" s="209"/>
      <c r="L347" s="209"/>
      <c r="M347" s="209">
        <v>371000</v>
      </c>
      <c r="N347" s="209"/>
      <c r="O347" s="209"/>
      <c r="P347" s="201">
        <v>0</v>
      </c>
      <c r="Q347" s="201"/>
      <c r="R347" s="201"/>
      <c r="S347" s="201">
        <v>0</v>
      </c>
      <c r="T347" s="201"/>
    </row>
    <row r="348" spans="1:20" ht="11.25" hidden="1" customHeight="1" outlineLevel="3" collapsed="1" x14ac:dyDescent="0.25">
      <c r="A348" s="206" t="s">
        <v>1508</v>
      </c>
      <c r="B348" s="206"/>
      <c r="C348" s="206"/>
      <c r="D348" s="206"/>
      <c r="E348" s="208">
        <v>12173.28</v>
      </c>
      <c r="F348" s="208"/>
      <c r="G348" s="208"/>
      <c r="H348" s="201">
        <v>0</v>
      </c>
      <c r="I348" s="201"/>
      <c r="J348" s="201">
        <v>0</v>
      </c>
      <c r="K348" s="201"/>
      <c r="L348" s="201"/>
      <c r="M348" s="208">
        <v>12173.28</v>
      </c>
      <c r="N348" s="208"/>
      <c r="O348" s="208"/>
      <c r="P348" s="201">
        <v>0</v>
      </c>
      <c r="Q348" s="201"/>
      <c r="R348" s="201"/>
      <c r="S348" s="201">
        <v>0</v>
      </c>
      <c r="T348" s="201"/>
    </row>
    <row r="349" spans="1:20" ht="11.25" hidden="1" customHeight="1" outlineLevel="4" x14ac:dyDescent="0.25">
      <c r="A349" s="203" t="s">
        <v>1509</v>
      </c>
      <c r="B349" s="203"/>
      <c r="C349" s="203"/>
      <c r="D349" s="203"/>
      <c r="E349" s="208">
        <v>12173.28</v>
      </c>
      <c r="F349" s="208"/>
      <c r="G349" s="208"/>
      <c r="H349" s="201">
        <v>0</v>
      </c>
      <c r="I349" s="201"/>
      <c r="J349" s="201">
        <v>0</v>
      </c>
      <c r="K349" s="201"/>
      <c r="L349" s="201"/>
      <c r="M349" s="208">
        <v>12173.28</v>
      </c>
      <c r="N349" s="208"/>
      <c r="O349" s="208"/>
      <c r="P349" s="201">
        <v>0</v>
      </c>
      <c r="Q349" s="201"/>
      <c r="R349" s="201"/>
      <c r="S349" s="201">
        <v>0</v>
      </c>
      <c r="T349" s="201"/>
    </row>
    <row r="350" spans="1:20" ht="32.25" hidden="1" customHeight="1" outlineLevel="3" collapsed="1" x14ac:dyDescent="0.25">
      <c r="A350" s="206" t="s">
        <v>1510</v>
      </c>
      <c r="B350" s="206"/>
      <c r="C350" s="206"/>
      <c r="D350" s="206"/>
      <c r="E350" s="201">
        <v>0</v>
      </c>
      <c r="F350" s="201"/>
      <c r="G350" s="201"/>
      <c r="H350" s="201">
        <v>0</v>
      </c>
      <c r="I350" s="201"/>
      <c r="J350" s="209">
        <v>89712</v>
      </c>
      <c r="K350" s="209"/>
      <c r="L350" s="209"/>
      <c r="M350" s="209">
        <v>44856</v>
      </c>
      <c r="N350" s="209"/>
      <c r="O350" s="209"/>
      <c r="P350" s="209">
        <v>44856</v>
      </c>
      <c r="Q350" s="209"/>
      <c r="R350" s="209"/>
      <c r="S350" s="201">
        <v>0</v>
      </c>
      <c r="T350" s="201"/>
    </row>
    <row r="351" spans="1:20" ht="11.25" hidden="1" customHeight="1" outlineLevel="4" x14ac:dyDescent="0.25">
      <c r="A351" s="203" t="s">
        <v>1511</v>
      </c>
      <c r="B351" s="203"/>
      <c r="C351" s="203"/>
      <c r="D351" s="203"/>
      <c r="E351" s="201">
        <v>0</v>
      </c>
      <c r="F351" s="201"/>
      <c r="G351" s="201"/>
      <c r="H351" s="201">
        <v>0</v>
      </c>
      <c r="I351" s="201"/>
      <c r="J351" s="209">
        <v>44856</v>
      </c>
      <c r="K351" s="209"/>
      <c r="L351" s="209"/>
      <c r="M351" s="201">
        <v>0</v>
      </c>
      <c r="N351" s="201"/>
      <c r="O351" s="201"/>
      <c r="P351" s="209">
        <v>44856</v>
      </c>
      <c r="Q351" s="209"/>
      <c r="R351" s="209"/>
      <c r="S351" s="201">
        <v>0</v>
      </c>
      <c r="T351" s="201"/>
    </row>
    <row r="352" spans="1:20" ht="11.25" hidden="1" customHeight="1" outlineLevel="4" x14ac:dyDescent="0.25">
      <c r="A352" s="203" t="s">
        <v>1242</v>
      </c>
      <c r="B352" s="203"/>
      <c r="C352" s="203"/>
      <c r="D352" s="203"/>
      <c r="E352" s="201">
        <v>0</v>
      </c>
      <c r="F352" s="201"/>
      <c r="G352" s="201"/>
      <c r="H352" s="201">
        <v>0</v>
      </c>
      <c r="I352" s="201"/>
      <c r="J352" s="209">
        <v>44856</v>
      </c>
      <c r="K352" s="209"/>
      <c r="L352" s="209"/>
      <c r="M352" s="209">
        <v>44856</v>
      </c>
      <c r="N352" s="209"/>
      <c r="O352" s="209"/>
      <c r="P352" s="201">
        <v>0</v>
      </c>
      <c r="Q352" s="201"/>
      <c r="R352" s="201"/>
      <c r="S352" s="201">
        <v>0</v>
      </c>
      <c r="T352" s="201"/>
    </row>
    <row r="353" spans="1:20" ht="32.25" hidden="1" customHeight="1" outlineLevel="3" collapsed="1" x14ac:dyDescent="0.25">
      <c r="A353" s="206" t="s">
        <v>1512</v>
      </c>
      <c r="B353" s="206"/>
      <c r="C353" s="206"/>
      <c r="D353" s="206"/>
      <c r="E353" s="201">
        <v>0</v>
      </c>
      <c r="F353" s="201"/>
      <c r="G353" s="201"/>
      <c r="H353" s="201">
        <v>0</v>
      </c>
      <c r="I353" s="201"/>
      <c r="J353" s="208">
        <v>188085.14</v>
      </c>
      <c r="K353" s="208"/>
      <c r="L353" s="208"/>
      <c r="M353" s="201">
        <v>0</v>
      </c>
      <c r="N353" s="201"/>
      <c r="O353" s="201"/>
      <c r="P353" s="208">
        <v>188085.14</v>
      </c>
      <c r="Q353" s="208"/>
      <c r="R353" s="208"/>
      <c r="S353" s="201">
        <v>0</v>
      </c>
      <c r="T353" s="201"/>
    </row>
    <row r="354" spans="1:20" ht="11.25" hidden="1" customHeight="1" outlineLevel="4" x14ac:dyDescent="0.25">
      <c r="A354" s="203" t="s">
        <v>1240</v>
      </c>
      <c r="B354" s="203"/>
      <c r="C354" s="203"/>
      <c r="D354" s="203"/>
      <c r="E354" s="201">
        <v>0</v>
      </c>
      <c r="F354" s="201"/>
      <c r="G354" s="201"/>
      <c r="H354" s="201">
        <v>0</v>
      </c>
      <c r="I354" s="201"/>
      <c r="J354" s="208">
        <v>188085.14</v>
      </c>
      <c r="K354" s="208"/>
      <c r="L354" s="208"/>
      <c r="M354" s="201">
        <v>0</v>
      </c>
      <c r="N354" s="201"/>
      <c r="O354" s="201"/>
      <c r="P354" s="208">
        <v>188085.14</v>
      </c>
      <c r="Q354" s="208"/>
      <c r="R354" s="208"/>
      <c r="S354" s="201">
        <v>0</v>
      </c>
      <c r="T354" s="201"/>
    </row>
    <row r="355" spans="1:20" s="103" customFormat="1" ht="21.75" customHeight="1" outlineLevel="3" collapsed="1" x14ac:dyDescent="0.25">
      <c r="A355" s="212" t="s">
        <v>1513</v>
      </c>
      <c r="B355" s="212"/>
      <c r="C355" s="212"/>
      <c r="D355" s="212"/>
      <c r="E355" s="213">
        <v>857797.59</v>
      </c>
      <c r="F355" s="213"/>
      <c r="G355" s="213"/>
      <c r="H355" s="214">
        <v>0</v>
      </c>
      <c r="I355" s="214"/>
      <c r="J355" s="213">
        <v>374343.06</v>
      </c>
      <c r="K355" s="213"/>
      <c r="L355" s="213"/>
      <c r="M355" s="215">
        <v>480000</v>
      </c>
      <c r="N355" s="215"/>
      <c r="O355" s="215"/>
      <c r="P355" s="213">
        <v>752140.65</v>
      </c>
      <c r="Q355" s="213"/>
      <c r="R355" s="213"/>
      <c r="S355" s="214">
        <v>0</v>
      </c>
      <c r="T355" s="214"/>
    </row>
    <row r="356" spans="1:20" ht="21.75" hidden="1" customHeight="1" outlineLevel="4" x14ac:dyDescent="0.25">
      <c r="A356" s="203" t="s">
        <v>1514</v>
      </c>
      <c r="B356" s="203"/>
      <c r="C356" s="203"/>
      <c r="D356" s="203"/>
      <c r="E356" s="208">
        <v>857797.59</v>
      </c>
      <c r="F356" s="208"/>
      <c r="G356" s="208"/>
      <c r="H356" s="201">
        <v>0</v>
      </c>
      <c r="I356" s="201"/>
      <c r="J356" s="208">
        <v>374343.06</v>
      </c>
      <c r="K356" s="208"/>
      <c r="L356" s="208"/>
      <c r="M356" s="209">
        <v>480000</v>
      </c>
      <c r="N356" s="209"/>
      <c r="O356" s="209"/>
      <c r="P356" s="208">
        <v>752140.65</v>
      </c>
      <c r="Q356" s="208"/>
      <c r="R356" s="208"/>
      <c r="S356" s="201">
        <v>0</v>
      </c>
      <c r="T356" s="201"/>
    </row>
    <row r="357" spans="1:20" s="103" customFormat="1" ht="21.75" customHeight="1" outlineLevel="3" collapsed="1" x14ac:dyDescent="0.25">
      <c r="A357" s="212" t="s">
        <v>1515</v>
      </c>
      <c r="B357" s="212"/>
      <c r="C357" s="212"/>
      <c r="D357" s="212"/>
      <c r="E357" s="213">
        <v>558126.41</v>
      </c>
      <c r="F357" s="213"/>
      <c r="G357" s="213"/>
      <c r="H357" s="214">
        <v>0</v>
      </c>
      <c r="I357" s="214"/>
      <c r="J357" s="217">
        <v>558126.9</v>
      </c>
      <c r="K357" s="217"/>
      <c r="L357" s="217"/>
      <c r="M357" s="217">
        <v>558126.9</v>
      </c>
      <c r="N357" s="217"/>
      <c r="O357" s="217"/>
      <c r="P357" s="213">
        <v>558126.41</v>
      </c>
      <c r="Q357" s="213"/>
      <c r="R357" s="213"/>
      <c r="S357" s="214">
        <v>0</v>
      </c>
      <c r="T357" s="214"/>
    </row>
    <row r="358" spans="1:20" ht="32.25" hidden="1" customHeight="1" outlineLevel="4" x14ac:dyDescent="0.25">
      <c r="A358" s="203" t="s">
        <v>1516</v>
      </c>
      <c r="B358" s="203"/>
      <c r="C358" s="203"/>
      <c r="D358" s="203"/>
      <c r="E358" s="208">
        <v>558126.41</v>
      </c>
      <c r="F358" s="208"/>
      <c r="G358" s="208"/>
      <c r="H358" s="201">
        <v>0</v>
      </c>
      <c r="I358" s="201"/>
      <c r="J358" s="204">
        <v>558126.9</v>
      </c>
      <c r="K358" s="204"/>
      <c r="L358" s="204"/>
      <c r="M358" s="204">
        <v>558126.9</v>
      </c>
      <c r="N358" s="204"/>
      <c r="O358" s="204"/>
      <c r="P358" s="208">
        <v>558126.41</v>
      </c>
      <c r="Q358" s="208"/>
      <c r="R358" s="208"/>
      <c r="S358" s="201">
        <v>0</v>
      </c>
      <c r="T358" s="201"/>
    </row>
    <row r="359" spans="1:20" ht="21.75" hidden="1" customHeight="1" outlineLevel="3" collapsed="1" x14ac:dyDescent="0.25">
      <c r="A359" s="206" t="s">
        <v>1517</v>
      </c>
      <c r="B359" s="206"/>
      <c r="C359" s="206"/>
      <c r="D359" s="206"/>
      <c r="E359" s="201">
        <v>0</v>
      </c>
      <c r="F359" s="201"/>
      <c r="G359" s="201"/>
      <c r="H359" s="201">
        <v>0</v>
      </c>
      <c r="I359" s="201"/>
      <c r="J359" s="204">
        <v>87628.800000000003</v>
      </c>
      <c r="K359" s="204"/>
      <c r="L359" s="204"/>
      <c r="M359" s="201">
        <v>0</v>
      </c>
      <c r="N359" s="201"/>
      <c r="O359" s="201"/>
      <c r="P359" s="204">
        <v>87628.800000000003</v>
      </c>
      <c r="Q359" s="204"/>
      <c r="R359" s="204"/>
      <c r="S359" s="201">
        <v>0</v>
      </c>
      <c r="T359" s="201"/>
    </row>
    <row r="360" spans="1:20" ht="21.75" hidden="1" customHeight="1" outlineLevel="4" x14ac:dyDescent="0.25">
      <c r="A360" s="203" t="s">
        <v>1518</v>
      </c>
      <c r="B360" s="203"/>
      <c r="C360" s="203"/>
      <c r="D360" s="203"/>
      <c r="E360" s="201">
        <v>0</v>
      </c>
      <c r="F360" s="201"/>
      <c r="G360" s="201"/>
      <c r="H360" s="201">
        <v>0</v>
      </c>
      <c r="I360" s="201"/>
      <c r="J360" s="204">
        <v>87628.800000000003</v>
      </c>
      <c r="K360" s="204"/>
      <c r="L360" s="204"/>
      <c r="M360" s="201">
        <v>0</v>
      </c>
      <c r="N360" s="201"/>
      <c r="O360" s="201"/>
      <c r="P360" s="204">
        <v>87628.800000000003</v>
      </c>
      <c r="Q360" s="204"/>
      <c r="R360" s="204"/>
      <c r="S360" s="201">
        <v>0</v>
      </c>
      <c r="T360" s="201"/>
    </row>
    <row r="361" spans="1:20" ht="32.25" hidden="1" customHeight="1" outlineLevel="3" collapsed="1" x14ac:dyDescent="0.25">
      <c r="A361" s="206" t="s">
        <v>1519</v>
      </c>
      <c r="B361" s="206"/>
      <c r="C361" s="206"/>
      <c r="D361" s="206"/>
      <c r="E361" s="204">
        <v>3804445.6</v>
      </c>
      <c r="F361" s="204"/>
      <c r="G361" s="204"/>
      <c r="H361" s="201">
        <v>0</v>
      </c>
      <c r="I361" s="201"/>
      <c r="J361" s="208">
        <v>14981036.08</v>
      </c>
      <c r="K361" s="208"/>
      <c r="L361" s="208"/>
      <c r="M361" s="208">
        <v>13333643.720000001</v>
      </c>
      <c r="N361" s="208"/>
      <c r="O361" s="208"/>
      <c r="P361" s="208">
        <v>5451837.96</v>
      </c>
      <c r="Q361" s="208"/>
      <c r="R361" s="208"/>
      <c r="S361" s="201">
        <v>0</v>
      </c>
      <c r="T361" s="201"/>
    </row>
    <row r="362" spans="1:20" ht="11.25" hidden="1" customHeight="1" outlineLevel="4" x14ac:dyDescent="0.25">
      <c r="A362" s="203" t="s">
        <v>1520</v>
      </c>
      <c r="B362" s="203"/>
      <c r="C362" s="203"/>
      <c r="D362" s="203"/>
      <c r="E362" s="208">
        <v>169967.51</v>
      </c>
      <c r="F362" s="208"/>
      <c r="G362" s="208"/>
      <c r="H362" s="201">
        <v>0</v>
      </c>
      <c r="I362" s="201"/>
      <c r="J362" s="201">
        <v>0</v>
      </c>
      <c r="K362" s="201"/>
      <c r="L362" s="201"/>
      <c r="M362" s="208">
        <v>169967.51</v>
      </c>
      <c r="N362" s="208"/>
      <c r="O362" s="208"/>
      <c r="P362" s="201">
        <v>0</v>
      </c>
      <c r="Q362" s="201"/>
      <c r="R362" s="201"/>
      <c r="S362" s="201">
        <v>0</v>
      </c>
      <c r="T362" s="201"/>
    </row>
    <row r="363" spans="1:20" ht="11.25" hidden="1" customHeight="1" outlineLevel="4" x14ac:dyDescent="0.25">
      <c r="A363" s="203" t="s">
        <v>1521</v>
      </c>
      <c r="B363" s="203"/>
      <c r="C363" s="203"/>
      <c r="D363" s="203"/>
      <c r="E363" s="208">
        <v>3381846.54</v>
      </c>
      <c r="F363" s="208"/>
      <c r="G363" s="208"/>
      <c r="H363" s="201">
        <v>0</v>
      </c>
      <c r="I363" s="201"/>
      <c r="J363" s="201">
        <v>0</v>
      </c>
      <c r="K363" s="201"/>
      <c r="L363" s="201"/>
      <c r="M363" s="208">
        <v>3381846.54</v>
      </c>
      <c r="N363" s="208"/>
      <c r="O363" s="208"/>
      <c r="P363" s="201">
        <v>0</v>
      </c>
      <c r="Q363" s="201"/>
      <c r="R363" s="201"/>
      <c r="S363" s="201">
        <v>0</v>
      </c>
      <c r="T363" s="201"/>
    </row>
    <row r="364" spans="1:20" ht="11.25" hidden="1" customHeight="1" outlineLevel="4" x14ac:dyDescent="0.25">
      <c r="A364" s="203" t="s">
        <v>1522</v>
      </c>
      <c r="B364" s="203"/>
      <c r="C364" s="203"/>
      <c r="D364" s="203"/>
      <c r="E364" s="201">
        <v>0</v>
      </c>
      <c r="F364" s="201"/>
      <c r="G364" s="201"/>
      <c r="H364" s="201">
        <v>0</v>
      </c>
      <c r="I364" s="201"/>
      <c r="J364" s="208">
        <v>272914.56</v>
      </c>
      <c r="K364" s="208"/>
      <c r="L364" s="208"/>
      <c r="M364" s="208">
        <v>272914.56</v>
      </c>
      <c r="N364" s="208"/>
      <c r="O364" s="208"/>
      <c r="P364" s="201">
        <v>0</v>
      </c>
      <c r="Q364" s="201"/>
      <c r="R364" s="201"/>
      <c r="S364" s="201">
        <v>0</v>
      </c>
      <c r="T364" s="201"/>
    </row>
    <row r="365" spans="1:20" ht="21.75" hidden="1" customHeight="1" outlineLevel="4" x14ac:dyDescent="0.25">
      <c r="A365" s="203" t="s">
        <v>1523</v>
      </c>
      <c r="B365" s="203"/>
      <c r="C365" s="203"/>
      <c r="D365" s="203"/>
      <c r="E365" s="201">
        <v>0</v>
      </c>
      <c r="F365" s="201"/>
      <c r="G365" s="201"/>
      <c r="H365" s="201">
        <v>0</v>
      </c>
      <c r="I365" s="201"/>
      <c r="J365" s="208">
        <v>272914.56</v>
      </c>
      <c r="K365" s="208"/>
      <c r="L365" s="208"/>
      <c r="M365" s="201">
        <v>0</v>
      </c>
      <c r="N365" s="201"/>
      <c r="O365" s="201"/>
      <c r="P365" s="208">
        <v>272914.56</v>
      </c>
      <c r="Q365" s="208"/>
      <c r="R365" s="208"/>
      <c r="S365" s="201">
        <v>0</v>
      </c>
      <c r="T365" s="201"/>
    </row>
    <row r="366" spans="1:20" ht="11.25" hidden="1" customHeight="1" outlineLevel="4" x14ac:dyDescent="0.25">
      <c r="A366" s="203" t="s">
        <v>1524</v>
      </c>
      <c r="B366" s="203"/>
      <c r="C366" s="203"/>
      <c r="D366" s="203"/>
      <c r="E366" s="201">
        <v>0</v>
      </c>
      <c r="F366" s="201"/>
      <c r="G366" s="201"/>
      <c r="H366" s="201">
        <v>0</v>
      </c>
      <c r="I366" s="201"/>
      <c r="J366" s="208">
        <v>5153648.74</v>
      </c>
      <c r="K366" s="208"/>
      <c r="L366" s="208"/>
      <c r="M366" s="201">
        <v>0</v>
      </c>
      <c r="N366" s="201"/>
      <c r="O366" s="201"/>
      <c r="P366" s="208">
        <v>5153648.74</v>
      </c>
      <c r="Q366" s="208"/>
      <c r="R366" s="208"/>
      <c r="S366" s="201">
        <v>0</v>
      </c>
      <c r="T366" s="201"/>
    </row>
    <row r="367" spans="1:20" ht="11.25" hidden="1" customHeight="1" outlineLevel="4" x14ac:dyDescent="0.25">
      <c r="A367" s="203" t="s">
        <v>1525</v>
      </c>
      <c r="B367" s="203"/>
      <c r="C367" s="203"/>
      <c r="D367" s="203"/>
      <c r="E367" s="208">
        <v>252631.55</v>
      </c>
      <c r="F367" s="208"/>
      <c r="G367" s="208"/>
      <c r="H367" s="201">
        <v>0</v>
      </c>
      <c r="I367" s="201"/>
      <c r="J367" s="208">
        <v>25274.66</v>
      </c>
      <c r="K367" s="208"/>
      <c r="L367" s="208"/>
      <c r="M367" s="208">
        <v>252631.55</v>
      </c>
      <c r="N367" s="208"/>
      <c r="O367" s="208"/>
      <c r="P367" s="208">
        <v>25274.66</v>
      </c>
      <c r="Q367" s="208"/>
      <c r="R367" s="208"/>
      <c r="S367" s="201">
        <v>0</v>
      </c>
      <c r="T367" s="201"/>
    </row>
    <row r="368" spans="1:20" ht="11.25" hidden="1" customHeight="1" outlineLevel="4" x14ac:dyDescent="0.25">
      <c r="A368" s="203" t="s">
        <v>1287</v>
      </c>
      <c r="B368" s="203"/>
      <c r="C368" s="203"/>
      <c r="D368" s="203"/>
      <c r="E368" s="201">
        <v>0</v>
      </c>
      <c r="F368" s="201"/>
      <c r="G368" s="201"/>
      <c r="H368" s="201">
        <v>0</v>
      </c>
      <c r="I368" s="201"/>
      <c r="J368" s="208">
        <v>330760.28999999998</v>
      </c>
      <c r="K368" s="208"/>
      <c r="L368" s="208"/>
      <c r="M368" s="208">
        <v>330760.28999999998</v>
      </c>
      <c r="N368" s="208"/>
      <c r="O368" s="208"/>
      <c r="P368" s="201">
        <v>0</v>
      </c>
      <c r="Q368" s="201"/>
      <c r="R368" s="201"/>
      <c r="S368" s="201">
        <v>0</v>
      </c>
      <c r="T368" s="201"/>
    </row>
    <row r="369" spans="1:20" ht="11.25" hidden="1" customHeight="1" outlineLevel="4" x14ac:dyDescent="0.25">
      <c r="A369" s="203" t="s">
        <v>1242</v>
      </c>
      <c r="B369" s="203"/>
      <c r="C369" s="203"/>
      <c r="D369" s="203"/>
      <c r="E369" s="201">
        <v>0</v>
      </c>
      <c r="F369" s="201"/>
      <c r="G369" s="201"/>
      <c r="H369" s="201">
        <v>0</v>
      </c>
      <c r="I369" s="201"/>
      <c r="J369" s="208">
        <v>8925523.2699999996</v>
      </c>
      <c r="K369" s="208"/>
      <c r="L369" s="208"/>
      <c r="M369" s="208">
        <v>8925523.2699999996</v>
      </c>
      <c r="N369" s="208"/>
      <c r="O369" s="208"/>
      <c r="P369" s="201">
        <v>0</v>
      </c>
      <c r="Q369" s="201"/>
      <c r="R369" s="201"/>
      <c r="S369" s="201">
        <v>0</v>
      </c>
      <c r="T369" s="201"/>
    </row>
    <row r="370" spans="1:20" ht="21.75" hidden="1" customHeight="1" outlineLevel="3" collapsed="1" x14ac:dyDescent="0.25">
      <c r="A370" s="206" t="s">
        <v>1526</v>
      </c>
      <c r="B370" s="206"/>
      <c r="C370" s="206"/>
      <c r="D370" s="206"/>
      <c r="E370" s="208">
        <v>30097.27</v>
      </c>
      <c r="F370" s="208"/>
      <c r="G370" s="208"/>
      <c r="H370" s="201">
        <v>0</v>
      </c>
      <c r="I370" s="201"/>
      <c r="J370" s="201">
        <v>0</v>
      </c>
      <c r="K370" s="201"/>
      <c r="L370" s="201"/>
      <c r="M370" s="208">
        <v>30097.27</v>
      </c>
      <c r="N370" s="208"/>
      <c r="O370" s="208"/>
      <c r="P370" s="201">
        <v>0</v>
      </c>
      <c r="Q370" s="201"/>
      <c r="R370" s="201"/>
      <c r="S370" s="201">
        <v>0</v>
      </c>
      <c r="T370" s="201"/>
    </row>
    <row r="371" spans="1:20" ht="11.25" hidden="1" customHeight="1" outlineLevel="4" x14ac:dyDescent="0.25">
      <c r="A371" s="203" t="s">
        <v>1527</v>
      </c>
      <c r="B371" s="203"/>
      <c r="C371" s="203"/>
      <c r="D371" s="203"/>
      <c r="E371" s="208">
        <v>30097.27</v>
      </c>
      <c r="F371" s="208"/>
      <c r="G371" s="208"/>
      <c r="H371" s="201">
        <v>0</v>
      </c>
      <c r="I371" s="201"/>
      <c r="J371" s="201">
        <v>0</v>
      </c>
      <c r="K371" s="201"/>
      <c r="L371" s="201"/>
      <c r="M371" s="208">
        <v>30097.27</v>
      </c>
      <c r="N371" s="208"/>
      <c r="O371" s="208"/>
      <c r="P371" s="201">
        <v>0</v>
      </c>
      <c r="Q371" s="201"/>
      <c r="R371" s="201"/>
      <c r="S371" s="201">
        <v>0</v>
      </c>
      <c r="T371" s="201"/>
    </row>
    <row r="372" spans="1:20" ht="21.75" hidden="1" customHeight="1" outlineLevel="3" collapsed="1" x14ac:dyDescent="0.25">
      <c r="A372" s="206" t="s">
        <v>1528</v>
      </c>
      <c r="B372" s="206"/>
      <c r="C372" s="206"/>
      <c r="D372" s="206"/>
      <c r="E372" s="208">
        <v>296987.39</v>
      </c>
      <c r="F372" s="208"/>
      <c r="G372" s="208"/>
      <c r="H372" s="201">
        <v>0</v>
      </c>
      <c r="I372" s="201"/>
      <c r="J372" s="208">
        <v>151002.56</v>
      </c>
      <c r="K372" s="208"/>
      <c r="L372" s="208"/>
      <c r="M372" s="208">
        <v>151002.56</v>
      </c>
      <c r="N372" s="208"/>
      <c r="O372" s="208"/>
      <c r="P372" s="208">
        <v>296987.39</v>
      </c>
      <c r="Q372" s="208"/>
      <c r="R372" s="208"/>
      <c r="S372" s="201">
        <v>0</v>
      </c>
      <c r="T372" s="201"/>
    </row>
    <row r="373" spans="1:20" ht="21.75" hidden="1" customHeight="1" outlineLevel="4" x14ac:dyDescent="0.25">
      <c r="A373" s="203" t="s">
        <v>1529</v>
      </c>
      <c r="B373" s="203"/>
      <c r="C373" s="203"/>
      <c r="D373" s="203"/>
      <c r="E373" s="208">
        <v>75501.279999999999</v>
      </c>
      <c r="F373" s="208"/>
      <c r="G373" s="208"/>
      <c r="H373" s="201">
        <v>0</v>
      </c>
      <c r="I373" s="201"/>
      <c r="J373" s="208">
        <v>75501.279999999999</v>
      </c>
      <c r="K373" s="208"/>
      <c r="L373" s="208"/>
      <c r="M373" s="208">
        <v>75501.279999999999</v>
      </c>
      <c r="N373" s="208"/>
      <c r="O373" s="208"/>
      <c r="P373" s="208">
        <v>75501.279999999999</v>
      </c>
      <c r="Q373" s="208"/>
      <c r="R373" s="208"/>
      <c r="S373" s="201">
        <v>0</v>
      </c>
      <c r="T373" s="201"/>
    </row>
    <row r="374" spans="1:20" ht="21.75" hidden="1" customHeight="1" outlineLevel="4" x14ac:dyDescent="0.25">
      <c r="A374" s="203" t="s">
        <v>1530</v>
      </c>
      <c r="B374" s="203"/>
      <c r="C374" s="203"/>
      <c r="D374" s="203"/>
      <c r="E374" s="201">
        <v>0</v>
      </c>
      <c r="F374" s="201"/>
      <c r="G374" s="201"/>
      <c r="H374" s="201">
        <v>0</v>
      </c>
      <c r="I374" s="201"/>
      <c r="J374" s="208">
        <v>75501.279999999999</v>
      </c>
      <c r="K374" s="208"/>
      <c r="L374" s="208"/>
      <c r="M374" s="201">
        <v>0</v>
      </c>
      <c r="N374" s="201"/>
      <c r="O374" s="201"/>
      <c r="P374" s="208">
        <v>75501.279999999999</v>
      </c>
      <c r="Q374" s="208"/>
      <c r="R374" s="208"/>
      <c r="S374" s="201">
        <v>0</v>
      </c>
      <c r="T374" s="201"/>
    </row>
    <row r="375" spans="1:20" ht="11.25" hidden="1" customHeight="1" outlineLevel="4" x14ac:dyDescent="0.25">
      <c r="A375" s="203" t="s">
        <v>1242</v>
      </c>
      <c r="B375" s="203"/>
      <c r="C375" s="203"/>
      <c r="D375" s="203"/>
      <c r="E375" s="208">
        <v>221486.11</v>
      </c>
      <c r="F375" s="208"/>
      <c r="G375" s="208"/>
      <c r="H375" s="201">
        <v>0</v>
      </c>
      <c r="I375" s="201"/>
      <c r="J375" s="201">
        <v>0</v>
      </c>
      <c r="K375" s="201"/>
      <c r="L375" s="201"/>
      <c r="M375" s="208">
        <v>75501.279999999999</v>
      </c>
      <c r="N375" s="208"/>
      <c r="O375" s="208"/>
      <c r="P375" s="208">
        <v>145984.82999999999</v>
      </c>
      <c r="Q375" s="208"/>
      <c r="R375" s="208"/>
      <c r="S375" s="201">
        <v>0</v>
      </c>
      <c r="T375" s="201"/>
    </row>
    <row r="376" spans="1:20" ht="21.75" hidden="1" customHeight="1" outlineLevel="3" collapsed="1" x14ac:dyDescent="0.25">
      <c r="A376" s="206" t="s">
        <v>1531</v>
      </c>
      <c r="B376" s="206"/>
      <c r="C376" s="206"/>
      <c r="D376" s="206"/>
      <c r="E376" s="208">
        <v>122890.82</v>
      </c>
      <c r="F376" s="208"/>
      <c r="G376" s="208"/>
      <c r="H376" s="201">
        <v>0</v>
      </c>
      <c r="I376" s="201"/>
      <c r="J376" s="204">
        <v>229038.9</v>
      </c>
      <c r="K376" s="204"/>
      <c r="L376" s="204"/>
      <c r="M376" s="208">
        <v>122890.82</v>
      </c>
      <c r="N376" s="208"/>
      <c r="O376" s="208"/>
      <c r="P376" s="204">
        <v>229038.9</v>
      </c>
      <c r="Q376" s="204"/>
      <c r="R376" s="204"/>
      <c r="S376" s="201">
        <v>0</v>
      </c>
      <c r="T376" s="201"/>
    </row>
    <row r="377" spans="1:20" ht="21.75" hidden="1" customHeight="1" outlineLevel="4" x14ac:dyDescent="0.25">
      <c r="A377" s="203" t="s">
        <v>1532</v>
      </c>
      <c r="B377" s="203"/>
      <c r="C377" s="203"/>
      <c r="D377" s="203"/>
      <c r="E377" s="201">
        <v>0</v>
      </c>
      <c r="F377" s="201"/>
      <c r="G377" s="201"/>
      <c r="H377" s="201">
        <v>0</v>
      </c>
      <c r="I377" s="201"/>
      <c r="J377" s="204">
        <v>229038.9</v>
      </c>
      <c r="K377" s="204"/>
      <c r="L377" s="204"/>
      <c r="M377" s="201">
        <v>0</v>
      </c>
      <c r="N377" s="201"/>
      <c r="O377" s="201"/>
      <c r="P377" s="204">
        <v>229038.9</v>
      </c>
      <c r="Q377" s="204"/>
      <c r="R377" s="204"/>
      <c r="S377" s="201">
        <v>0</v>
      </c>
      <c r="T377" s="201"/>
    </row>
    <row r="378" spans="1:20" ht="21.75" hidden="1" customHeight="1" outlineLevel="4" x14ac:dyDescent="0.25">
      <c r="A378" s="203" t="s">
        <v>1533</v>
      </c>
      <c r="B378" s="203"/>
      <c r="C378" s="203"/>
      <c r="D378" s="203"/>
      <c r="E378" s="208">
        <v>122890.82</v>
      </c>
      <c r="F378" s="208"/>
      <c r="G378" s="208"/>
      <c r="H378" s="201">
        <v>0</v>
      </c>
      <c r="I378" s="201"/>
      <c r="J378" s="201">
        <v>0</v>
      </c>
      <c r="K378" s="201"/>
      <c r="L378" s="201"/>
      <c r="M378" s="208">
        <v>122890.82</v>
      </c>
      <c r="N378" s="208"/>
      <c r="O378" s="208"/>
      <c r="P378" s="201">
        <v>0</v>
      </c>
      <c r="Q378" s="201"/>
      <c r="R378" s="201"/>
      <c r="S378" s="201">
        <v>0</v>
      </c>
      <c r="T378" s="201"/>
    </row>
    <row r="379" spans="1:20" ht="21.75" hidden="1" customHeight="1" outlineLevel="3" collapsed="1" x14ac:dyDescent="0.25">
      <c r="A379" s="206" t="s">
        <v>1534</v>
      </c>
      <c r="B379" s="206"/>
      <c r="C379" s="206"/>
      <c r="D379" s="206"/>
      <c r="E379" s="209">
        <v>321001</v>
      </c>
      <c r="F379" s="209"/>
      <c r="G379" s="209"/>
      <c r="H379" s="201">
        <v>0</v>
      </c>
      <c r="I379" s="201"/>
      <c r="J379" s="208">
        <v>1513294.07</v>
      </c>
      <c r="K379" s="208"/>
      <c r="L379" s="208"/>
      <c r="M379" s="209">
        <v>310691</v>
      </c>
      <c r="N379" s="209"/>
      <c r="O379" s="209"/>
      <c r="P379" s="208">
        <v>1523604.07</v>
      </c>
      <c r="Q379" s="208"/>
      <c r="R379" s="208"/>
      <c r="S379" s="201">
        <v>0</v>
      </c>
      <c r="T379" s="201"/>
    </row>
    <row r="380" spans="1:20" ht="32.25" hidden="1" customHeight="1" outlineLevel="4" x14ac:dyDescent="0.25">
      <c r="A380" s="203" t="s">
        <v>1535</v>
      </c>
      <c r="B380" s="203"/>
      <c r="C380" s="203"/>
      <c r="D380" s="203"/>
      <c r="E380" s="209">
        <v>113401</v>
      </c>
      <c r="F380" s="209"/>
      <c r="G380" s="209"/>
      <c r="H380" s="201">
        <v>0</v>
      </c>
      <c r="I380" s="201"/>
      <c r="J380" s="201">
        <v>0</v>
      </c>
      <c r="K380" s="201"/>
      <c r="L380" s="201"/>
      <c r="M380" s="209">
        <v>113401</v>
      </c>
      <c r="N380" s="209"/>
      <c r="O380" s="209"/>
      <c r="P380" s="201">
        <v>0</v>
      </c>
      <c r="Q380" s="201"/>
      <c r="R380" s="201"/>
      <c r="S380" s="201">
        <v>0</v>
      </c>
      <c r="T380" s="201"/>
    </row>
    <row r="381" spans="1:20" ht="11.25" hidden="1" customHeight="1" outlineLevel="4" x14ac:dyDescent="0.25">
      <c r="A381" s="203" t="s">
        <v>1536</v>
      </c>
      <c r="B381" s="203"/>
      <c r="C381" s="203"/>
      <c r="D381" s="203"/>
      <c r="E381" s="201">
        <v>0</v>
      </c>
      <c r="F381" s="201"/>
      <c r="G381" s="201"/>
      <c r="H381" s="201">
        <v>0</v>
      </c>
      <c r="I381" s="201"/>
      <c r="J381" s="208">
        <v>1455204.07</v>
      </c>
      <c r="K381" s="208"/>
      <c r="L381" s="208"/>
      <c r="M381" s="201">
        <v>0</v>
      </c>
      <c r="N381" s="201"/>
      <c r="O381" s="201"/>
      <c r="P381" s="208">
        <v>1455204.07</v>
      </c>
      <c r="Q381" s="208"/>
      <c r="R381" s="208"/>
      <c r="S381" s="201">
        <v>0</v>
      </c>
      <c r="T381" s="201"/>
    </row>
    <row r="382" spans="1:20" ht="21.75" hidden="1" customHeight="1" outlineLevel="4" x14ac:dyDescent="0.25">
      <c r="A382" s="203" t="s">
        <v>1537</v>
      </c>
      <c r="B382" s="203"/>
      <c r="C382" s="203"/>
      <c r="D382" s="203"/>
      <c r="E382" s="209">
        <v>139200</v>
      </c>
      <c r="F382" s="209"/>
      <c r="G382" s="209"/>
      <c r="H382" s="201">
        <v>0</v>
      </c>
      <c r="I382" s="201"/>
      <c r="J382" s="201">
        <v>0</v>
      </c>
      <c r="K382" s="201"/>
      <c r="L382" s="201"/>
      <c r="M382" s="209">
        <v>139200</v>
      </c>
      <c r="N382" s="209"/>
      <c r="O382" s="209"/>
      <c r="P382" s="201">
        <v>0</v>
      </c>
      <c r="Q382" s="201"/>
      <c r="R382" s="201"/>
      <c r="S382" s="201">
        <v>0</v>
      </c>
      <c r="T382" s="201"/>
    </row>
    <row r="383" spans="1:20" ht="11.25" hidden="1" customHeight="1" outlineLevel="4" x14ac:dyDescent="0.25">
      <c r="A383" s="203" t="s">
        <v>1538</v>
      </c>
      <c r="B383" s="203"/>
      <c r="C383" s="203"/>
      <c r="D383" s="203"/>
      <c r="E383" s="201">
        <v>0</v>
      </c>
      <c r="F383" s="201"/>
      <c r="G383" s="201"/>
      <c r="H383" s="201">
        <v>0</v>
      </c>
      <c r="I383" s="201"/>
      <c r="J383" s="209">
        <v>58090</v>
      </c>
      <c r="K383" s="209"/>
      <c r="L383" s="209"/>
      <c r="M383" s="209">
        <v>58090</v>
      </c>
      <c r="N383" s="209"/>
      <c r="O383" s="209"/>
      <c r="P383" s="201">
        <v>0</v>
      </c>
      <c r="Q383" s="201"/>
      <c r="R383" s="201"/>
      <c r="S383" s="201">
        <v>0</v>
      </c>
      <c r="T383" s="201"/>
    </row>
    <row r="384" spans="1:20" ht="11.25" hidden="1" customHeight="1" outlineLevel="4" x14ac:dyDescent="0.25">
      <c r="A384" s="203" t="s">
        <v>1263</v>
      </c>
      <c r="B384" s="203"/>
      <c r="C384" s="203"/>
      <c r="D384" s="203"/>
      <c r="E384" s="209">
        <v>68400</v>
      </c>
      <c r="F384" s="209"/>
      <c r="G384" s="209"/>
      <c r="H384" s="201">
        <v>0</v>
      </c>
      <c r="I384" s="201"/>
      <c r="J384" s="201">
        <v>0</v>
      </c>
      <c r="K384" s="201"/>
      <c r="L384" s="201"/>
      <c r="M384" s="201">
        <v>0</v>
      </c>
      <c r="N384" s="201"/>
      <c r="O384" s="201"/>
      <c r="P384" s="209">
        <v>68400</v>
      </c>
      <c r="Q384" s="209"/>
      <c r="R384" s="209"/>
      <c r="S384" s="201">
        <v>0</v>
      </c>
      <c r="T384" s="201"/>
    </row>
    <row r="385" spans="1:20" s="103" customFormat="1" ht="21.75" customHeight="1" outlineLevel="3" collapsed="1" x14ac:dyDescent="0.25">
      <c r="A385" s="212" t="s">
        <v>1539</v>
      </c>
      <c r="B385" s="212"/>
      <c r="C385" s="212"/>
      <c r="D385" s="212"/>
      <c r="E385" s="213">
        <v>616764.65</v>
      </c>
      <c r="F385" s="213"/>
      <c r="G385" s="213"/>
      <c r="H385" s="214">
        <v>0</v>
      </c>
      <c r="I385" s="214"/>
      <c r="J385" s="217">
        <v>566596.19999999995</v>
      </c>
      <c r="K385" s="217"/>
      <c r="L385" s="217"/>
      <c r="M385" s="215">
        <v>400000</v>
      </c>
      <c r="N385" s="215"/>
      <c r="O385" s="215"/>
      <c r="P385" s="213">
        <v>783360.85</v>
      </c>
      <c r="Q385" s="213"/>
      <c r="R385" s="213"/>
      <c r="S385" s="214">
        <v>0</v>
      </c>
      <c r="T385" s="214"/>
    </row>
    <row r="386" spans="1:20" ht="21.75" hidden="1" customHeight="1" outlineLevel="4" x14ac:dyDescent="0.25">
      <c r="A386" s="203" t="s">
        <v>1540</v>
      </c>
      <c r="B386" s="203"/>
      <c r="C386" s="203"/>
      <c r="D386" s="203"/>
      <c r="E386" s="208">
        <v>616764.65</v>
      </c>
      <c r="F386" s="208"/>
      <c r="G386" s="208"/>
      <c r="H386" s="201">
        <v>0</v>
      </c>
      <c r="I386" s="201"/>
      <c r="J386" s="204">
        <v>566596.19999999995</v>
      </c>
      <c r="K386" s="204"/>
      <c r="L386" s="204"/>
      <c r="M386" s="209">
        <v>400000</v>
      </c>
      <c r="N386" s="209"/>
      <c r="O386" s="209"/>
      <c r="P386" s="208">
        <v>783360.85</v>
      </c>
      <c r="Q386" s="208"/>
      <c r="R386" s="208"/>
      <c r="S386" s="201">
        <v>0</v>
      </c>
      <c r="T386" s="201"/>
    </row>
    <row r="387" spans="1:20" ht="11.25" hidden="1" customHeight="1" outlineLevel="3" collapsed="1" x14ac:dyDescent="0.25">
      <c r="A387" s="206" t="s">
        <v>1541</v>
      </c>
      <c r="B387" s="206"/>
      <c r="C387" s="206"/>
      <c r="D387" s="206"/>
      <c r="E387" s="209">
        <v>8232</v>
      </c>
      <c r="F387" s="209"/>
      <c r="G387" s="209"/>
      <c r="H387" s="201">
        <v>0</v>
      </c>
      <c r="I387" s="201"/>
      <c r="J387" s="209">
        <v>8232</v>
      </c>
      <c r="K387" s="209"/>
      <c r="L387" s="209"/>
      <c r="M387" s="209">
        <v>16464</v>
      </c>
      <c r="N387" s="209"/>
      <c r="O387" s="209"/>
      <c r="P387" s="201">
        <v>0</v>
      </c>
      <c r="Q387" s="201"/>
      <c r="R387" s="201"/>
      <c r="S387" s="201">
        <v>0</v>
      </c>
      <c r="T387" s="201"/>
    </row>
    <row r="388" spans="1:20" ht="11.25" hidden="1" customHeight="1" outlineLevel="4" x14ac:dyDescent="0.25">
      <c r="A388" s="203" t="s">
        <v>1542</v>
      </c>
      <c r="B388" s="203"/>
      <c r="C388" s="203"/>
      <c r="D388" s="203"/>
      <c r="E388" s="209">
        <v>8232</v>
      </c>
      <c r="F388" s="209"/>
      <c r="G388" s="209"/>
      <c r="H388" s="201">
        <v>0</v>
      </c>
      <c r="I388" s="201"/>
      <c r="J388" s="201">
        <v>0</v>
      </c>
      <c r="K388" s="201"/>
      <c r="L388" s="201"/>
      <c r="M388" s="209">
        <v>8232</v>
      </c>
      <c r="N388" s="209"/>
      <c r="O388" s="209"/>
      <c r="P388" s="201">
        <v>0</v>
      </c>
      <c r="Q388" s="201"/>
      <c r="R388" s="201"/>
      <c r="S388" s="201">
        <v>0</v>
      </c>
      <c r="T388" s="201"/>
    </row>
    <row r="389" spans="1:20" ht="11.25" hidden="1" customHeight="1" outlineLevel="4" x14ac:dyDescent="0.25">
      <c r="A389" s="203" t="s">
        <v>1263</v>
      </c>
      <c r="B389" s="203"/>
      <c r="C389" s="203"/>
      <c r="D389" s="203"/>
      <c r="E389" s="201">
        <v>0</v>
      </c>
      <c r="F389" s="201"/>
      <c r="G389" s="201"/>
      <c r="H389" s="201">
        <v>0</v>
      </c>
      <c r="I389" s="201"/>
      <c r="J389" s="209">
        <v>8232</v>
      </c>
      <c r="K389" s="209"/>
      <c r="L389" s="209"/>
      <c r="M389" s="209">
        <v>8232</v>
      </c>
      <c r="N389" s="209"/>
      <c r="O389" s="209"/>
      <c r="P389" s="201">
        <v>0</v>
      </c>
      <c r="Q389" s="201"/>
      <c r="R389" s="201"/>
      <c r="S389" s="201">
        <v>0</v>
      </c>
      <c r="T389" s="201"/>
    </row>
    <row r="390" spans="1:20" ht="11.25" hidden="1" customHeight="1" outlineLevel="3" collapsed="1" x14ac:dyDescent="0.25">
      <c r="A390" s="206" t="s">
        <v>1543</v>
      </c>
      <c r="B390" s="206"/>
      <c r="C390" s="206"/>
      <c r="D390" s="206"/>
      <c r="E390" s="201">
        <v>0</v>
      </c>
      <c r="F390" s="201"/>
      <c r="G390" s="201"/>
      <c r="H390" s="201">
        <v>0</v>
      </c>
      <c r="I390" s="201"/>
      <c r="J390" s="208">
        <v>98347.92</v>
      </c>
      <c r="K390" s="208"/>
      <c r="L390" s="208"/>
      <c r="M390" s="208">
        <v>56335.92</v>
      </c>
      <c r="N390" s="208"/>
      <c r="O390" s="208"/>
      <c r="P390" s="209">
        <v>42012</v>
      </c>
      <c r="Q390" s="209"/>
      <c r="R390" s="209"/>
      <c r="S390" s="201">
        <v>0</v>
      </c>
      <c r="T390" s="201"/>
    </row>
    <row r="391" spans="1:20" ht="11.25" hidden="1" customHeight="1" outlineLevel="4" x14ac:dyDescent="0.25">
      <c r="A391" s="203" t="s">
        <v>1242</v>
      </c>
      <c r="B391" s="203"/>
      <c r="C391" s="203"/>
      <c r="D391" s="203"/>
      <c r="E391" s="201">
        <v>0</v>
      </c>
      <c r="F391" s="201"/>
      <c r="G391" s="201"/>
      <c r="H391" s="201">
        <v>0</v>
      </c>
      <c r="I391" s="201"/>
      <c r="J391" s="208">
        <v>60790.64</v>
      </c>
      <c r="K391" s="208"/>
      <c r="L391" s="208"/>
      <c r="M391" s="208">
        <v>18778.64</v>
      </c>
      <c r="N391" s="208"/>
      <c r="O391" s="208"/>
      <c r="P391" s="209">
        <v>42012</v>
      </c>
      <c r="Q391" s="209"/>
      <c r="R391" s="209"/>
      <c r="S391" s="201">
        <v>0</v>
      </c>
      <c r="T391" s="201"/>
    </row>
    <row r="392" spans="1:20" ht="11.25" hidden="1" customHeight="1" outlineLevel="4" x14ac:dyDescent="0.25">
      <c r="A392" s="203" t="s">
        <v>1242</v>
      </c>
      <c r="B392" s="203"/>
      <c r="C392" s="203"/>
      <c r="D392" s="203"/>
      <c r="E392" s="201">
        <v>0</v>
      </c>
      <c r="F392" s="201"/>
      <c r="G392" s="201"/>
      <c r="H392" s="201">
        <v>0</v>
      </c>
      <c r="I392" s="201"/>
      <c r="J392" s="208">
        <v>37557.279999999999</v>
      </c>
      <c r="K392" s="208"/>
      <c r="L392" s="208"/>
      <c r="M392" s="208">
        <v>37557.279999999999</v>
      </c>
      <c r="N392" s="208"/>
      <c r="O392" s="208"/>
      <c r="P392" s="201">
        <v>0</v>
      </c>
      <c r="Q392" s="201"/>
      <c r="R392" s="201"/>
      <c r="S392" s="201">
        <v>0</v>
      </c>
      <c r="T392" s="201"/>
    </row>
    <row r="393" spans="1:20" s="103" customFormat="1" ht="21.75" customHeight="1" outlineLevel="3" collapsed="1" x14ac:dyDescent="0.25">
      <c r="A393" s="212" t="s">
        <v>1544</v>
      </c>
      <c r="B393" s="212"/>
      <c r="C393" s="212"/>
      <c r="D393" s="212"/>
      <c r="E393" s="217">
        <v>742220.7</v>
      </c>
      <c r="F393" s="217"/>
      <c r="G393" s="217"/>
      <c r="H393" s="214">
        <v>0</v>
      </c>
      <c r="I393" s="214"/>
      <c r="J393" s="213">
        <v>743604.54</v>
      </c>
      <c r="K393" s="213"/>
      <c r="L393" s="213"/>
      <c r="M393" s="215">
        <v>744000</v>
      </c>
      <c r="N393" s="215"/>
      <c r="O393" s="215"/>
      <c r="P393" s="213">
        <v>741825.24</v>
      </c>
      <c r="Q393" s="213"/>
      <c r="R393" s="213"/>
      <c r="S393" s="214">
        <v>0</v>
      </c>
      <c r="T393" s="214"/>
    </row>
    <row r="394" spans="1:20" ht="32.25" hidden="1" customHeight="1" outlineLevel="4" x14ac:dyDescent="0.25">
      <c r="A394" s="203" t="s">
        <v>1545</v>
      </c>
      <c r="B394" s="203"/>
      <c r="C394" s="203"/>
      <c r="D394" s="203"/>
      <c r="E394" s="204">
        <v>742220.7</v>
      </c>
      <c r="F394" s="204"/>
      <c r="G394" s="204"/>
      <c r="H394" s="201">
        <v>0</v>
      </c>
      <c r="I394" s="201"/>
      <c r="J394" s="208">
        <v>743604.54</v>
      </c>
      <c r="K394" s="208"/>
      <c r="L394" s="208"/>
      <c r="M394" s="209">
        <v>744000</v>
      </c>
      <c r="N394" s="209"/>
      <c r="O394" s="209"/>
      <c r="P394" s="208">
        <v>741825.24</v>
      </c>
      <c r="Q394" s="208"/>
      <c r="R394" s="208"/>
      <c r="S394" s="201">
        <v>0</v>
      </c>
      <c r="T394" s="201"/>
    </row>
    <row r="395" spans="1:20" ht="32.25" hidden="1" customHeight="1" outlineLevel="3" collapsed="1" x14ac:dyDescent="0.25">
      <c r="A395" s="206" t="s">
        <v>1546</v>
      </c>
      <c r="B395" s="206"/>
      <c r="C395" s="206"/>
      <c r="D395" s="206"/>
      <c r="E395" s="208">
        <v>4703.97</v>
      </c>
      <c r="F395" s="208"/>
      <c r="G395" s="208"/>
      <c r="H395" s="201">
        <v>0</v>
      </c>
      <c r="I395" s="201"/>
      <c r="J395" s="208">
        <v>5537.97</v>
      </c>
      <c r="K395" s="208"/>
      <c r="L395" s="208"/>
      <c r="M395" s="208">
        <v>10241.94</v>
      </c>
      <c r="N395" s="208"/>
      <c r="O395" s="208"/>
      <c r="P395" s="201">
        <v>0</v>
      </c>
      <c r="Q395" s="201"/>
      <c r="R395" s="201"/>
      <c r="S395" s="201">
        <v>0</v>
      </c>
      <c r="T395" s="201"/>
    </row>
    <row r="396" spans="1:20" ht="11.25" hidden="1" customHeight="1" outlineLevel="4" x14ac:dyDescent="0.25">
      <c r="A396" s="203" t="s">
        <v>1547</v>
      </c>
      <c r="B396" s="203"/>
      <c r="C396" s="203"/>
      <c r="D396" s="203"/>
      <c r="E396" s="201">
        <v>0</v>
      </c>
      <c r="F396" s="201"/>
      <c r="G396" s="201"/>
      <c r="H396" s="201">
        <v>0</v>
      </c>
      <c r="I396" s="201"/>
      <c r="J396" s="208">
        <v>5537.97</v>
      </c>
      <c r="K396" s="208"/>
      <c r="L396" s="208"/>
      <c r="M396" s="208">
        <v>5537.97</v>
      </c>
      <c r="N396" s="208"/>
      <c r="O396" s="208"/>
      <c r="P396" s="201">
        <v>0</v>
      </c>
      <c r="Q396" s="201"/>
      <c r="R396" s="201"/>
      <c r="S396" s="201">
        <v>0</v>
      </c>
      <c r="T396" s="201"/>
    </row>
    <row r="397" spans="1:20" ht="11.25" hidden="1" customHeight="1" outlineLevel="4" x14ac:dyDescent="0.25">
      <c r="A397" s="203" t="s">
        <v>1548</v>
      </c>
      <c r="B397" s="203"/>
      <c r="C397" s="203"/>
      <c r="D397" s="203"/>
      <c r="E397" s="208">
        <v>4703.97</v>
      </c>
      <c r="F397" s="208"/>
      <c r="G397" s="208"/>
      <c r="H397" s="201">
        <v>0</v>
      </c>
      <c r="I397" s="201"/>
      <c r="J397" s="201">
        <v>0</v>
      </c>
      <c r="K397" s="201"/>
      <c r="L397" s="201"/>
      <c r="M397" s="208">
        <v>4703.97</v>
      </c>
      <c r="N397" s="208"/>
      <c r="O397" s="208"/>
      <c r="P397" s="201">
        <v>0</v>
      </c>
      <c r="Q397" s="201"/>
      <c r="R397" s="201"/>
      <c r="S397" s="201">
        <v>0</v>
      </c>
      <c r="T397" s="201"/>
    </row>
    <row r="398" spans="1:20" ht="21.75" hidden="1" customHeight="1" outlineLevel="3" collapsed="1" x14ac:dyDescent="0.25">
      <c r="A398" s="206" t="s">
        <v>1549</v>
      </c>
      <c r="B398" s="206"/>
      <c r="C398" s="206"/>
      <c r="D398" s="206"/>
      <c r="E398" s="208">
        <v>513921805.42000002</v>
      </c>
      <c r="F398" s="208"/>
      <c r="G398" s="208"/>
      <c r="H398" s="201">
        <v>0</v>
      </c>
      <c r="I398" s="201"/>
      <c r="J398" s="201">
        <v>0</v>
      </c>
      <c r="K398" s="201"/>
      <c r="L398" s="201"/>
      <c r="M398" s="201">
        <v>0</v>
      </c>
      <c r="N398" s="201"/>
      <c r="O398" s="201"/>
      <c r="P398" s="208">
        <v>513921805.42000002</v>
      </c>
      <c r="Q398" s="208"/>
      <c r="R398" s="208"/>
      <c r="S398" s="201">
        <v>0</v>
      </c>
      <c r="T398" s="201"/>
    </row>
    <row r="399" spans="1:20" ht="11.25" hidden="1" customHeight="1" outlineLevel="4" x14ac:dyDescent="0.25">
      <c r="A399" s="203" t="s">
        <v>1550</v>
      </c>
      <c r="B399" s="203"/>
      <c r="C399" s="203"/>
      <c r="D399" s="203"/>
      <c r="E399" s="208">
        <v>513921805.42000002</v>
      </c>
      <c r="F399" s="208"/>
      <c r="G399" s="208"/>
      <c r="H399" s="201">
        <v>0</v>
      </c>
      <c r="I399" s="201"/>
      <c r="J399" s="201">
        <v>0</v>
      </c>
      <c r="K399" s="201"/>
      <c r="L399" s="201"/>
      <c r="M399" s="201">
        <v>0</v>
      </c>
      <c r="N399" s="201"/>
      <c r="O399" s="201"/>
      <c r="P399" s="208">
        <v>513921805.42000002</v>
      </c>
      <c r="Q399" s="208"/>
      <c r="R399" s="208"/>
      <c r="S399" s="201">
        <v>0</v>
      </c>
      <c r="T399" s="201"/>
    </row>
    <row r="400" spans="1:20" ht="21.75" hidden="1" customHeight="1" outlineLevel="3" collapsed="1" x14ac:dyDescent="0.25">
      <c r="A400" s="206" t="s">
        <v>1551</v>
      </c>
      <c r="B400" s="206"/>
      <c r="C400" s="206"/>
      <c r="D400" s="206"/>
      <c r="E400" s="201">
        <v>0</v>
      </c>
      <c r="F400" s="201"/>
      <c r="G400" s="201"/>
      <c r="H400" s="201">
        <v>0</v>
      </c>
      <c r="I400" s="201"/>
      <c r="J400" s="209">
        <v>902880</v>
      </c>
      <c r="K400" s="209"/>
      <c r="L400" s="209"/>
      <c r="M400" s="209">
        <v>902880</v>
      </c>
      <c r="N400" s="209"/>
      <c r="O400" s="209"/>
      <c r="P400" s="201">
        <v>0</v>
      </c>
      <c r="Q400" s="201"/>
      <c r="R400" s="201"/>
      <c r="S400" s="201">
        <v>0</v>
      </c>
      <c r="T400" s="201"/>
    </row>
    <row r="401" spans="1:20" ht="11.25" hidden="1" customHeight="1" outlineLevel="4" x14ac:dyDescent="0.25">
      <c r="A401" s="203" t="s">
        <v>1263</v>
      </c>
      <c r="B401" s="203"/>
      <c r="C401" s="203"/>
      <c r="D401" s="203"/>
      <c r="E401" s="201">
        <v>0</v>
      </c>
      <c r="F401" s="201"/>
      <c r="G401" s="201"/>
      <c r="H401" s="201">
        <v>0</v>
      </c>
      <c r="I401" s="201"/>
      <c r="J401" s="209">
        <v>601920</v>
      </c>
      <c r="K401" s="209"/>
      <c r="L401" s="209"/>
      <c r="M401" s="209">
        <v>601920</v>
      </c>
      <c r="N401" s="209"/>
      <c r="O401" s="209"/>
      <c r="P401" s="201">
        <v>0</v>
      </c>
      <c r="Q401" s="201"/>
      <c r="R401" s="201"/>
      <c r="S401" s="201">
        <v>0</v>
      </c>
      <c r="T401" s="201"/>
    </row>
    <row r="402" spans="1:20" ht="11.25" hidden="1" customHeight="1" outlineLevel="4" x14ac:dyDescent="0.25">
      <c r="A402" s="203" t="s">
        <v>1242</v>
      </c>
      <c r="B402" s="203"/>
      <c r="C402" s="203"/>
      <c r="D402" s="203"/>
      <c r="E402" s="201">
        <v>0</v>
      </c>
      <c r="F402" s="201"/>
      <c r="G402" s="201"/>
      <c r="H402" s="201">
        <v>0</v>
      </c>
      <c r="I402" s="201"/>
      <c r="J402" s="209">
        <v>300960</v>
      </c>
      <c r="K402" s="209"/>
      <c r="L402" s="209"/>
      <c r="M402" s="209">
        <v>300960</v>
      </c>
      <c r="N402" s="209"/>
      <c r="O402" s="209"/>
      <c r="P402" s="201">
        <v>0</v>
      </c>
      <c r="Q402" s="201"/>
      <c r="R402" s="201"/>
      <c r="S402" s="201">
        <v>0</v>
      </c>
      <c r="T402" s="201"/>
    </row>
    <row r="403" spans="1:20" ht="32.25" hidden="1" customHeight="1" outlineLevel="3" collapsed="1" x14ac:dyDescent="0.25">
      <c r="A403" s="206" t="s">
        <v>1552</v>
      </c>
      <c r="B403" s="206"/>
      <c r="C403" s="206"/>
      <c r="D403" s="206"/>
      <c r="E403" s="208">
        <v>243596.64</v>
      </c>
      <c r="F403" s="208"/>
      <c r="G403" s="208"/>
      <c r="H403" s="201">
        <v>0</v>
      </c>
      <c r="I403" s="201"/>
      <c r="J403" s="201">
        <v>0</v>
      </c>
      <c r="K403" s="201"/>
      <c r="L403" s="201"/>
      <c r="M403" s="208">
        <v>243596.64</v>
      </c>
      <c r="N403" s="208"/>
      <c r="O403" s="208"/>
      <c r="P403" s="201">
        <v>0</v>
      </c>
      <c r="Q403" s="201"/>
      <c r="R403" s="201"/>
      <c r="S403" s="201">
        <v>0</v>
      </c>
      <c r="T403" s="201"/>
    </row>
    <row r="404" spans="1:20" ht="11.25" hidden="1" customHeight="1" outlineLevel="4" x14ac:dyDescent="0.25">
      <c r="A404" s="203" t="s">
        <v>1553</v>
      </c>
      <c r="B404" s="203"/>
      <c r="C404" s="203"/>
      <c r="D404" s="203"/>
      <c r="E404" s="208">
        <v>243596.64</v>
      </c>
      <c r="F404" s="208"/>
      <c r="G404" s="208"/>
      <c r="H404" s="201">
        <v>0</v>
      </c>
      <c r="I404" s="201"/>
      <c r="J404" s="201">
        <v>0</v>
      </c>
      <c r="K404" s="201"/>
      <c r="L404" s="201"/>
      <c r="M404" s="208">
        <v>243596.64</v>
      </c>
      <c r="N404" s="208"/>
      <c r="O404" s="208"/>
      <c r="P404" s="201">
        <v>0</v>
      </c>
      <c r="Q404" s="201"/>
      <c r="R404" s="201"/>
      <c r="S404" s="201">
        <v>0</v>
      </c>
      <c r="T404" s="201"/>
    </row>
    <row r="405" spans="1:20" ht="32.25" hidden="1" customHeight="1" outlineLevel="3" collapsed="1" x14ac:dyDescent="0.25">
      <c r="A405" s="206" t="s">
        <v>1554</v>
      </c>
      <c r="B405" s="206"/>
      <c r="C405" s="206"/>
      <c r="D405" s="206"/>
      <c r="E405" s="201">
        <v>0</v>
      </c>
      <c r="F405" s="201"/>
      <c r="G405" s="201"/>
      <c r="H405" s="201">
        <v>0</v>
      </c>
      <c r="I405" s="201"/>
      <c r="J405" s="209">
        <v>688937</v>
      </c>
      <c r="K405" s="209"/>
      <c r="L405" s="209"/>
      <c r="M405" s="201">
        <v>0</v>
      </c>
      <c r="N405" s="201"/>
      <c r="O405" s="201"/>
      <c r="P405" s="209">
        <v>688937</v>
      </c>
      <c r="Q405" s="209"/>
      <c r="R405" s="209"/>
      <c r="S405" s="201">
        <v>0</v>
      </c>
      <c r="T405" s="201"/>
    </row>
    <row r="406" spans="1:20" ht="11.25" hidden="1" customHeight="1" outlineLevel="4" x14ac:dyDescent="0.25">
      <c r="A406" s="203" t="s">
        <v>1242</v>
      </c>
      <c r="B406" s="203"/>
      <c r="C406" s="203"/>
      <c r="D406" s="203"/>
      <c r="E406" s="201">
        <v>0</v>
      </c>
      <c r="F406" s="201"/>
      <c r="G406" s="201"/>
      <c r="H406" s="201">
        <v>0</v>
      </c>
      <c r="I406" s="201"/>
      <c r="J406" s="209">
        <v>688937</v>
      </c>
      <c r="K406" s="209"/>
      <c r="L406" s="209"/>
      <c r="M406" s="201">
        <v>0</v>
      </c>
      <c r="N406" s="201"/>
      <c r="O406" s="201"/>
      <c r="P406" s="209">
        <v>688937</v>
      </c>
      <c r="Q406" s="209"/>
      <c r="R406" s="209"/>
      <c r="S406" s="201">
        <v>0</v>
      </c>
      <c r="T406" s="201"/>
    </row>
    <row r="407" spans="1:20" ht="32.25" hidden="1" customHeight="1" outlineLevel="3" collapsed="1" x14ac:dyDescent="0.25">
      <c r="A407" s="206" t="s">
        <v>1555</v>
      </c>
      <c r="B407" s="206"/>
      <c r="C407" s="206"/>
      <c r="D407" s="206"/>
      <c r="E407" s="201">
        <v>0</v>
      </c>
      <c r="F407" s="201"/>
      <c r="G407" s="201"/>
      <c r="H407" s="201">
        <v>0</v>
      </c>
      <c r="I407" s="201"/>
      <c r="J407" s="204">
        <v>52225.599999999999</v>
      </c>
      <c r="K407" s="204"/>
      <c r="L407" s="204"/>
      <c r="M407" s="201">
        <v>0</v>
      </c>
      <c r="N407" s="201"/>
      <c r="O407" s="201"/>
      <c r="P407" s="204">
        <v>52225.599999999999</v>
      </c>
      <c r="Q407" s="204"/>
      <c r="R407" s="204"/>
      <c r="S407" s="201">
        <v>0</v>
      </c>
      <c r="T407" s="201"/>
    </row>
    <row r="408" spans="1:20" ht="11.25" hidden="1" customHeight="1" outlineLevel="4" x14ac:dyDescent="0.25">
      <c r="A408" s="203" t="s">
        <v>1307</v>
      </c>
      <c r="B408" s="203"/>
      <c r="C408" s="203"/>
      <c r="D408" s="203"/>
      <c r="E408" s="201">
        <v>0</v>
      </c>
      <c r="F408" s="201"/>
      <c r="G408" s="201"/>
      <c r="H408" s="201">
        <v>0</v>
      </c>
      <c r="I408" s="201"/>
      <c r="J408" s="204">
        <v>52225.599999999999</v>
      </c>
      <c r="K408" s="204"/>
      <c r="L408" s="204"/>
      <c r="M408" s="201">
        <v>0</v>
      </c>
      <c r="N408" s="201"/>
      <c r="O408" s="201"/>
      <c r="P408" s="204">
        <v>52225.599999999999</v>
      </c>
      <c r="Q408" s="204"/>
      <c r="R408" s="204"/>
      <c r="S408" s="201">
        <v>0</v>
      </c>
      <c r="T408" s="201"/>
    </row>
    <row r="409" spans="1:20" ht="11.25" hidden="1" customHeight="1" outlineLevel="3" collapsed="1" x14ac:dyDescent="0.25">
      <c r="A409" s="206" t="s">
        <v>1556</v>
      </c>
      <c r="B409" s="206"/>
      <c r="C409" s="206"/>
      <c r="D409" s="206"/>
      <c r="E409" s="209">
        <v>67200</v>
      </c>
      <c r="F409" s="209"/>
      <c r="G409" s="209"/>
      <c r="H409" s="201">
        <v>0</v>
      </c>
      <c r="I409" s="201"/>
      <c r="J409" s="201">
        <v>0</v>
      </c>
      <c r="K409" s="201"/>
      <c r="L409" s="201"/>
      <c r="M409" s="209">
        <v>67200</v>
      </c>
      <c r="N409" s="209"/>
      <c r="O409" s="209"/>
      <c r="P409" s="201">
        <v>0</v>
      </c>
      <c r="Q409" s="201"/>
      <c r="R409" s="201"/>
      <c r="S409" s="201">
        <v>0</v>
      </c>
      <c r="T409" s="201"/>
    </row>
    <row r="410" spans="1:20" ht="32.25" hidden="1" customHeight="1" outlineLevel="4" x14ac:dyDescent="0.25">
      <c r="A410" s="203" t="s">
        <v>1557</v>
      </c>
      <c r="B410" s="203"/>
      <c r="C410" s="203"/>
      <c r="D410" s="203"/>
      <c r="E410" s="209">
        <v>67200</v>
      </c>
      <c r="F410" s="209"/>
      <c r="G410" s="209"/>
      <c r="H410" s="201">
        <v>0</v>
      </c>
      <c r="I410" s="201"/>
      <c r="J410" s="201">
        <v>0</v>
      </c>
      <c r="K410" s="201"/>
      <c r="L410" s="201"/>
      <c r="M410" s="209">
        <v>67200</v>
      </c>
      <c r="N410" s="209"/>
      <c r="O410" s="209"/>
      <c r="P410" s="201">
        <v>0</v>
      </c>
      <c r="Q410" s="201"/>
      <c r="R410" s="201"/>
      <c r="S410" s="201">
        <v>0</v>
      </c>
      <c r="T410" s="201"/>
    </row>
    <row r="411" spans="1:20" ht="21.75" hidden="1" customHeight="1" outlineLevel="3" collapsed="1" x14ac:dyDescent="0.25">
      <c r="A411" s="206" t="s">
        <v>1558</v>
      </c>
      <c r="B411" s="206"/>
      <c r="C411" s="206"/>
      <c r="D411" s="206"/>
      <c r="E411" s="209">
        <v>135000</v>
      </c>
      <c r="F411" s="209"/>
      <c r="G411" s="209"/>
      <c r="H411" s="201">
        <v>0</v>
      </c>
      <c r="I411" s="201"/>
      <c r="J411" s="201">
        <v>0</v>
      </c>
      <c r="K411" s="201"/>
      <c r="L411" s="201"/>
      <c r="M411" s="201">
        <v>0</v>
      </c>
      <c r="N411" s="201"/>
      <c r="O411" s="201"/>
      <c r="P411" s="209">
        <v>135000</v>
      </c>
      <c r="Q411" s="209"/>
      <c r="R411" s="209"/>
      <c r="S411" s="201">
        <v>0</v>
      </c>
      <c r="T411" s="201"/>
    </row>
    <row r="412" spans="1:20" ht="11.25" hidden="1" customHeight="1" outlineLevel="4" x14ac:dyDescent="0.25">
      <c r="A412" s="203" t="s">
        <v>1263</v>
      </c>
      <c r="B412" s="203"/>
      <c r="C412" s="203"/>
      <c r="D412" s="203"/>
      <c r="E412" s="209">
        <v>135000</v>
      </c>
      <c r="F412" s="209"/>
      <c r="G412" s="209"/>
      <c r="H412" s="201">
        <v>0</v>
      </c>
      <c r="I412" s="201"/>
      <c r="J412" s="201">
        <v>0</v>
      </c>
      <c r="K412" s="201"/>
      <c r="L412" s="201"/>
      <c r="M412" s="201">
        <v>0</v>
      </c>
      <c r="N412" s="201"/>
      <c r="O412" s="201"/>
      <c r="P412" s="209">
        <v>135000</v>
      </c>
      <c r="Q412" s="209"/>
      <c r="R412" s="209"/>
      <c r="S412" s="201">
        <v>0</v>
      </c>
      <c r="T412" s="201"/>
    </row>
    <row r="413" spans="1:20" ht="11.25" hidden="1" customHeight="1" outlineLevel="3" collapsed="1" x14ac:dyDescent="0.25">
      <c r="A413" s="206" t="s">
        <v>1559</v>
      </c>
      <c r="B413" s="206"/>
      <c r="C413" s="206"/>
      <c r="D413" s="206"/>
      <c r="E413" s="208">
        <v>430121.79</v>
      </c>
      <c r="F413" s="208"/>
      <c r="G413" s="208"/>
      <c r="H413" s="201">
        <v>0</v>
      </c>
      <c r="I413" s="201"/>
      <c r="J413" s="201">
        <v>0</v>
      </c>
      <c r="K413" s="201"/>
      <c r="L413" s="201"/>
      <c r="M413" s="208">
        <v>430121.79</v>
      </c>
      <c r="N413" s="208"/>
      <c r="O413" s="208"/>
      <c r="P413" s="201">
        <v>0</v>
      </c>
      <c r="Q413" s="201"/>
      <c r="R413" s="201"/>
      <c r="S413" s="201">
        <v>0</v>
      </c>
      <c r="T413" s="201"/>
    </row>
    <row r="414" spans="1:20" ht="21.75" hidden="1" customHeight="1" outlineLevel="4" x14ac:dyDescent="0.25">
      <c r="A414" s="203" t="s">
        <v>1560</v>
      </c>
      <c r="B414" s="203"/>
      <c r="C414" s="203"/>
      <c r="D414" s="203"/>
      <c r="E414" s="209">
        <v>27149</v>
      </c>
      <c r="F414" s="209"/>
      <c r="G414" s="209"/>
      <c r="H414" s="201">
        <v>0</v>
      </c>
      <c r="I414" s="201"/>
      <c r="J414" s="201">
        <v>0</v>
      </c>
      <c r="K414" s="201"/>
      <c r="L414" s="201"/>
      <c r="M414" s="209">
        <v>27149</v>
      </c>
      <c r="N414" s="209"/>
      <c r="O414" s="209"/>
      <c r="P414" s="201">
        <v>0</v>
      </c>
      <c r="Q414" s="201"/>
      <c r="R414" s="201"/>
      <c r="S414" s="201">
        <v>0</v>
      </c>
      <c r="T414" s="201"/>
    </row>
    <row r="415" spans="1:20" ht="11.25" hidden="1" customHeight="1" outlineLevel="4" x14ac:dyDescent="0.25">
      <c r="A415" s="203" t="s">
        <v>1263</v>
      </c>
      <c r="B415" s="203"/>
      <c r="C415" s="203"/>
      <c r="D415" s="203"/>
      <c r="E415" s="208">
        <v>402972.79</v>
      </c>
      <c r="F415" s="208"/>
      <c r="G415" s="208"/>
      <c r="H415" s="201">
        <v>0</v>
      </c>
      <c r="I415" s="201"/>
      <c r="J415" s="201">
        <v>0</v>
      </c>
      <c r="K415" s="201"/>
      <c r="L415" s="201"/>
      <c r="M415" s="208">
        <v>402972.79</v>
      </c>
      <c r="N415" s="208"/>
      <c r="O415" s="208"/>
      <c r="P415" s="201">
        <v>0</v>
      </c>
      <c r="Q415" s="201"/>
      <c r="R415" s="201"/>
      <c r="S415" s="201">
        <v>0</v>
      </c>
      <c r="T415" s="201"/>
    </row>
    <row r="416" spans="1:20" ht="11.25" hidden="1" customHeight="1" outlineLevel="3" collapsed="1" x14ac:dyDescent="0.25">
      <c r="A416" s="206" t="s">
        <v>1561</v>
      </c>
      <c r="B416" s="206"/>
      <c r="C416" s="206"/>
      <c r="D416" s="206"/>
      <c r="E416" s="209">
        <v>23520</v>
      </c>
      <c r="F416" s="209"/>
      <c r="G416" s="209"/>
      <c r="H416" s="201">
        <v>0</v>
      </c>
      <c r="I416" s="201"/>
      <c r="J416" s="201">
        <v>0</v>
      </c>
      <c r="K416" s="201"/>
      <c r="L416" s="201"/>
      <c r="M416" s="209">
        <v>23520</v>
      </c>
      <c r="N416" s="209"/>
      <c r="O416" s="209"/>
      <c r="P416" s="201">
        <v>0</v>
      </c>
      <c r="Q416" s="201"/>
      <c r="R416" s="201"/>
      <c r="S416" s="201">
        <v>0</v>
      </c>
      <c r="T416" s="201"/>
    </row>
    <row r="417" spans="1:20" ht="11.25" hidden="1" customHeight="1" outlineLevel="4" x14ac:dyDescent="0.25">
      <c r="A417" s="203" t="s">
        <v>1562</v>
      </c>
      <c r="B417" s="203"/>
      <c r="C417" s="203"/>
      <c r="D417" s="203"/>
      <c r="E417" s="209">
        <v>23520</v>
      </c>
      <c r="F417" s="209"/>
      <c r="G417" s="209"/>
      <c r="H417" s="201">
        <v>0</v>
      </c>
      <c r="I417" s="201"/>
      <c r="J417" s="201">
        <v>0</v>
      </c>
      <c r="K417" s="201"/>
      <c r="L417" s="201"/>
      <c r="M417" s="209">
        <v>23520</v>
      </c>
      <c r="N417" s="209"/>
      <c r="O417" s="209"/>
      <c r="P417" s="201">
        <v>0</v>
      </c>
      <c r="Q417" s="201"/>
      <c r="R417" s="201"/>
      <c r="S417" s="201">
        <v>0</v>
      </c>
      <c r="T417" s="201"/>
    </row>
    <row r="418" spans="1:20" ht="21.75" hidden="1" customHeight="1" outlineLevel="3" collapsed="1" x14ac:dyDescent="0.25">
      <c r="A418" s="206" t="s">
        <v>1563</v>
      </c>
      <c r="B418" s="206"/>
      <c r="C418" s="206"/>
      <c r="D418" s="206"/>
      <c r="E418" s="201">
        <v>0</v>
      </c>
      <c r="F418" s="201"/>
      <c r="G418" s="201"/>
      <c r="H418" s="201">
        <v>0</v>
      </c>
      <c r="I418" s="201"/>
      <c r="J418" s="208">
        <v>1586615.27</v>
      </c>
      <c r="K418" s="208"/>
      <c r="L418" s="208"/>
      <c r="M418" s="208">
        <v>1209106.43</v>
      </c>
      <c r="N418" s="208"/>
      <c r="O418" s="208"/>
      <c r="P418" s="208">
        <v>377508.84</v>
      </c>
      <c r="Q418" s="208"/>
      <c r="R418" s="208"/>
      <c r="S418" s="201">
        <v>0</v>
      </c>
      <c r="T418" s="201"/>
    </row>
    <row r="419" spans="1:20" ht="21.75" hidden="1" customHeight="1" outlineLevel="4" x14ac:dyDescent="0.25">
      <c r="A419" s="203" t="s">
        <v>1564</v>
      </c>
      <c r="B419" s="203"/>
      <c r="C419" s="203"/>
      <c r="D419" s="203"/>
      <c r="E419" s="201">
        <v>0</v>
      </c>
      <c r="F419" s="201"/>
      <c r="G419" s="201"/>
      <c r="H419" s="201">
        <v>0</v>
      </c>
      <c r="I419" s="201"/>
      <c r="J419" s="208">
        <v>55300.21</v>
      </c>
      <c r="K419" s="208"/>
      <c r="L419" s="208"/>
      <c r="M419" s="201">
        <v>0</v>
      </c>
      <c r="N419" s="201"/>
      <c r="O419" s="201"/>
      <c r="P419" s="208">
        <v>55300.21</v>
      </c>
      <c r="Q419" s="208"/>
      <c r="R419" s="208"/>
      <c r="S419" s="201">
        <v>0</v>
      </c>
      <c r="T419" s="201"/>
    </row>
    <row r="420" spans="1:20" ht="11.25" hidden="1" customHeight="1" outlineLevel="4" x14ac:dyDescent="0.25">
      <c r="A420" s="203" t="s">
        <v>1242</v>
      </c>
      <c r="B420" s="203"/>
      <c r="C420" s="203"/>
      <c r="D420" s="203"/>
      <c r="E420" s="201">
        <v>0</v>
      </c>
      <c r="F420" s="201"/>
      <c r="G420" s="201"/>
      <c r="H420" s="201">
        <v>0</v>
      </c>
      <c r="I420" s="201"/>
      <c r="J420" s="208">
        <v>1470270.42</v>
      </c>
      <c r="K420" s="208"/>
      <c r="L420" s="208"/>
      <c r="M420" s="208">
        <v>1209106.43</v>
      </c>
      <c r="N420" s="208"/>
      <c r="O420" s="208"/>
      <c r="P420" s="208">
        <v>261163.99</v>
      </c>
      <c r="Q420" s="208"/>
      <c r="R420" s="208"/>
      <c r="S420" s="201">
        <v>0</v>
      </c>
      <c r="T420" s="201"/>
    </row>
    <row r="421" spans="1:20" ht="11.25" hidden="1" customHeight="1" outlineLevel="4" x14ac:dyDescent="0.25">
      <c r="A421" s="203" t="s">
        <v>1242</v>
      </c>
      <c r="B421" s="203"/>
      <c r="C421" s="203"/>
      <c r="D421" s="203"/>
      <c r="E421" s="201">
        <v>0</v>
      </c>
      <c r="F421" s="201"/>
      <c r="G421" s="201"/>
      <c r="H421" s="201">
        <v>0</v>
      </c>
      <c r="I421" s="201"/>
      <c r="J421" s="208">
        <v>61044.639999999999</v>
      </c>
      <c r="K421" s="208"/>
      <c r="L421" s="208"/>
      <c r="M421" s="201">
        <v>0</v>
      </c>
      <c r="N421" s="201"/>
      <c r="O421" s="201"/>
      <c r="P421" s="208">
        <v>61044.639999999999</v>
      </c>
      <c r="Q421" s="208"/>
      <c r="R421" s="208"/>
      <c r="S421" s="201">
        <v>0</v>
      </c>
      <c r="T421" s="201"/>
    </row>
    <row r="422" spans="1:20" ht="21.75" hidden="1" customHeight="1" outlineLevel="3" collapsed="1" x14ac:dyDescent="0.25">
      <c r="A422" s="206" t="s">
        <v>1565</v>
      </c>
      <c r="B422" s="206"/>
      <c r="C422" s="206"/>
      <c r="D422" s="206"/>
      <c r="E422" s="201">
        <v>0</v>
      </c>
      <c r="F422" s="201"/>
      <c r="G422" s="201"/>
      <c r="H422" s="201">
        <v>0</v>
      </c>
      <c r="I422" s="201"/>
      <c r="J422" s="208">
        <v>97825.27</v>
      </c>
      <c r="K422" s="208"/>
      <c r="L422" s="208"/>
      <c r="M422" s="201">
        <v>0</v>
      </c>
      <c r="N422" s="201"/>
      <c r="O422" s="201"/>
      <c r="P422" s="208">
        <v>97825.27</v>
      </c>
      <c r="Q422" s="208"/>
      <c r="R422" s="208"/>
      <c r="S422" s="201">
        <v>0</v>
      </c>
      <c r="T422" s="201"/>
    </row>
    <row r="423" spans="1:20" ht="21.75" hidden="1" customHeight="1" outlineLevel="4" x14ac:dyDescent="0.25">
      <c r="A423" s="203" t="s">
        <v>1566</v>
      </c>
      <c r="B423" s="203"/>
      <c r="C423" s="203"/>
      <c r="D423" s="203"/>
      <c r="E423" s="201">
        <v>0</v>
      </c>
      <c r="F423" s="201"/>
      <c r="G423" s="201"/>
      <c r="H423" s="201">
        <v>0</v>
      </c>
      <c r="I423" s="201"/>
      <c r="J423" s="209">
        <v>65520</v>
      </c>
      <c r="K423" s="209"/>
      <c r="L423" s="209"/>
      <c r="M423" s="201">
        <v>0</v>
      </c>
      <c r="N423" s="201"/>
      <c r="O423" s="201"/>
      <c r="P423" s="209">
        <v>65520</v>
      </c>
      <c r="Q423" s="209"/>
      <c r="R423" s="209"/>
      <c r="S423" s="201">
        <v>0</v>
      </c>
      <c r="T423" s="201"/>
    </row>
    <row r="424" spans="1:20" ht="21.75" hidden="1" customHeight="1" outlineLevel="4" x14ac:dyDescent="0.25">
      <c r="A424" s="203" t="s">
        <v>1567</v>
      </c>
      <c r="B424" s="203"/>
      <c r="C424" s="203"/>
      <c r="D424" s="203"/>
      <c r="E424" s="201">
        <v>0</v>
      </c>
      <c r="F424" s="201"/>
      <c r="G424" s="201"/>
      <c r="H424" s="201">
        <v>0</v>
      </c>
      <c r="I424" s="201"/>
      <c r="J424" s="208">
        <v>32305.27</v>
      </c>
      <c r="K424" s="208"/>
      <c r="L424" s="208"/>
      <c r="M424" s="201">
        <v>0</v>
      </c>
      <c r="N424" s="201"/>
      <c r="O424" s="201"/>
      <c r="P424" s="208">
        <v>32305.27</v>
      </c>
      <c r="Q424" s="208"/>
      <c r="R424" s="208"/>
      <c r="S424" s="201">
        <v>0</v>
      </c>
      <c r="T424" s="201"/>
    </row>
    <row r="425" spans="1:20" ht="11.25" hidden="1" customHeight="1" outlineLevel="3" collapsed="1" x14ac:dyDescent="0.25">
      <c r="A425" s="206" t="s">
        <v>1568</v>
      </c>
      <c r="B425" s="206"/>
      <c r="C425" s="206"/>
      <c r="D425" s="206"/>
      <c r="E425" s="201">
        <v>0</v>
      </c>
      <c r="F425" s="201"/>
      <c r="G425" s="201"/>
      <c r="H425" s="201">
        <v>0</v>
      </c>
      <c r="I425" s="201"/>
      <c r="J425" s="204">
        <v>16450.900000000001</v>
      </c>
      <c r="K425" s="204"/>
      <c r="L425" s="204"/>
      <c r="M425" s="201">
        <v>0</v>
      </c>
      <c r="N425" s="201"/>
      <c r="O425" s="201"/>
      <c r="P425" s="204">
        <v>16450.900000000001</v>
      </c>
      <c r="Q425" s="204"/>
      <c r="R425" s="204"/>
      <c r="S425" s="201">
        <v>0</v>
      </c>
      <c r="T425" s="201"/>
    </row>
    <row r="426" spans="1:20" ht="11.25" hidden="1" customHeight="1" outlineLevel="4" x14ac:dyDescent="0.25">
      <c r="A426" s="203" t="s">
        <v>1307</v>
      </c>
      <c r="B426" s="203"/>
      <c r="C426" s="203"/>
      <c r="D426" s="203"/>
      <c r="E426" s="201">
        <v>0</v>
      </c>
      <c r="F426" s="201"/>
      <c r="G426" s="201"/>
      <c r="H426" s="201">
        <v>0</v>
      </c>
      <c r="I426" s="201"/>
      <c r="J426" s="204">
        <v>16450.900000000001</v>
      </c>
      <c r="K426" s="204"/>
      <c r="L426" s="204"/>
      <c r="M426" s="201">
        <v>0</v>
      </c>
      <c r="N426" s="201"/>
      <c r="O426" s="201"/>
      <c r="P426" s="204">
        <v>16450.900000000001</v>
      </c>
      <c r="Q426" s="204"/>
      <c r="R426" s="204"/>
      <c r="S426" s="201">
        <v>0</v>
      </c>
      <c r="T426" s="201"/>
    </row>
    <row r="427" spans="1:20" ht="21.75" hidden="1" customHeight="1" outlineLevel="3" collapsed="1" x14ac:dyDescent="0.25">
      <c r="A427" s="206" t="s">
        <v>1569</v>
      </c>
      <c r="B427" s="206"/>
      <c r="C427" s="206"/>
      <c r="D427" s="206"/>
      <c r="E427" s="201">
        <v>0</v>
      </c>
      <c r="F427" s="201"/>
      <c r="G427" s="201"/>
      <c r="H427" s="201">
        <v>0</v>
      </c>
      <c r="I427" s="201"/>
      <c r="J427" s="204">
        <v>122559.2</v>
      </c>
      <c r="K427" s="204"/>
      <c r="L427" s="204"/>
      <c r="M427" s="204">
        <v>61279.6</v>
      </c>
      <c r="N427" s="204"/>
      <c r="O427" s="204"/>
      <c r="P427" s="204">
        <v>61279.6</v>
      </c>
      <c r="Q427" s="204"/>
      <c r="R427" s="204"/>
      <c r="S427" s="201">
        <v>0</v>
      </c>
      <c r="T427" s="201"/>
    </row>
    <row r="428" spans="1:20" ht="21.75" hidden="1" customHeight="1" outlineLevel="4" x14ac:dyDescent="0.25">
      <c r="A428" s="203" t="s">
        <v>1570</v>
      </c>
      <c r="B428" s="203"/>
      <c r="C428" s="203"/>
      <c r="D428" s="203"/>
      <c r="E428" s="201">
        <v>0</v>
      </c>
      <c r="F428" s="201"/>
      <c r="G428" s="201"/>
      <c r="H428" s="201">
        <v>0</v>
      </c>
      <c r="I428" s="201"/>
      <c r="J428" s="208">
        <v>22498.53</v>
      </c>
      <c r="K428" s="208"/>
      <c r="L428" s="208"/>
      <c r="M428" s="201">
        <v>0</v>
      </c>
      <c r="N428" s="201"/>
      <c r="O428" s="201"/>
      <c r="P428" s="208">
        <v>22498.53</v>
      </c>
      <c r="Q428" s="208"/>
      <c r="R428" s="208"/>
      <c r="S428" s="201">
        <v>0</v>
      </c>
      <c r="T428" s="201"/>
    </row>
    <row r="429" spans="1:20" ht="21.75" hidden="1" customHeight="1" outlineLevel="4" x14ac:dyDescent="0.25">
      <c r="A429" s="203" t="s">
        <v>1571</v>
      </c>
      <c r="B429" s="203"/>
      <c r="C429" s="203"/>
      <c r="D429" s="203"/>
      <c r="E429" s="201">
        <v>0</v>
      </c>
      <c r="F429" s="201"/>
      <c r="G429" s="201"/>
      <c r="H429" s="201">
        <v>0</v>
      </c>
      <c r="I429" s="201"/>
      <c r="J429" s="208">
        <v>38781.07</v>
      </c>
      <c r="K429" s="208"/>
      <c r="L429" s="208"/>
      <c r="M429" s="201">
        <v>0</v>
      </c>
      <c r="N429" s="201"/>
      <c r="O429" s="201"/>
      <c r="P429" s="208">
        <v>38781.07</v>
      </c>
      <c r="Q429" s="208"/>
      <c r="R429" s="208"/>
      <c r="S429" s="201">
        <v>0</v>
      </c>
      <c r="T429" s="201"/>
    </row>
    <row r="430" spans="1:20" ht="11.25" hidden="1" customHeight="1" outlineLevel="4" x14ac:dyDescent="0.25">
      <c r="A430" s="203" t="s">
        <v>1309</v>
      </c>
      <c r="B430" s="203"/>
      <c r="C430" s="203"/>
      <c r="D430" s="203"/>
      <c r="E430" s="201">
        <v>0</v>
      </c>
      <c r="F430" s="201"/>
      <c r="G430" s="201"/>
      <c r="H430" s="201">
        <v>0</v>
      </c>
      <c r="I430" s="201"/>
      <c r="J430" s="204">
        <v>61279.6</v>
      </c>
      <c r="K430" s="204"/>
      <c r="L430" s="204"/>
      <c r="M430" s="204">
        <v>61279.6</v>
      </c>
      <c r="N430" s="204"/>
      <c r="O430" s="204"/>
      <c r="P430" s="201">
        <v>0</v>
      </c>
      <c r="Q430" s="201"/>
      <c r="R430" s="201"/>
      <c r="S430" s="201">
        <v>0</v>
      </c>
      <c r="T430" s="201"/>
    </row>
    <row r="431" spans="1:20" ht="21.75" hidden="1" customHeight="1" outlineLevel="3" collapsed="1" x14ac:dyDescent="0.25">
      <c r="A431" s="206" t="s">
        <v>1572</v>
      </c>
      <c r="B431" s="206"/>
      <c r="C431" s="206"/>
      <c r="D431" s="206"/>
      <c r="E431" s="201">
        <v>0</v>
      </c>
      <c r="F431" s="201"/>
      <c r="G431" s="201"/>
      <c r="H431" s="201">
        <v>0</v>
      </c>
      <c r="I431" s="201"/>
      <c r="J431" s="208">
        <v>248364.57</v>
      </c>
      <c r="K431" s="208"/>
      <c r="L431" s="208"/>
      <c r="M431" s="201">
        <v>0</v>
      </c>
      <c r="N431" s="201"/>
      <c r="O431" s="201"/>
      <c r="P431" s="208">
        <v>248364.57</v>
      </c>
      <c r="Q431" s="208"/>
      <c r="R431" s="208"/>
      <c r="S431" s="201">
        <v>0</v>
      </c>
      <c r="T431" s="201"/>
    </row>
    <row r="432" spans="1:20" ht="21.75" hidden="1" customHeight="1" outlineLevel="4" x14ac:dyDescent="0.25">
      <c r="A432" s="203" t="s">
        <v>1573</v>
      </c>
      <c r="B432" s="203"/>
      <c r="C432" s="203"/>
      <c r="D432" s="203"/>
      <c r="E432" s="201">
        <v>0</v>
      </c>
      <c r="F432" s="201"/>
      <c r="G432" s="201"/>
      <c r="H432" s="201">
        <v>0</v>
      </c>
      <c r="I432" s="201"/>
      <c r="J432" s="208">
        <v>13539.21</v>
      </c>
      <c r="K432" s="208"/>
      <c r="L432" s="208"/>
      <c r="M432" s="201">
        <v>0</v>
      </c>
      <c r="N432" s="201"/>
      <c r="O432" s="201"/>
      <c r="P432" s="208">
        <v>13539.21</v>
      </c>
      <c r="Q432" s="208"/>
      <c r="R432" s="208"/>
      <c r="S432" s="201">
        <v>0</v>
      </c>
      <c r="T432" s="201"/>
    </row>
    <row r="433" spans="1:20" ht="21.75" hidden="1" customHeight="1" outlineLevel="4" x14ac:dyDescent="0.25">
      <c r="A433" s="203" t="s">
        <v>1574</v>
      </c>
      <c r="B433" s="203"/>
      <c r="C433" s="203"/>
      <c r="D433" s="203"/>
      <c r="E433" s="201">
        <v>0</v>
      </c>
      <c r="F433" s="201"/>
      <c r="G433" s="201"/>
      <c r="H433" s="201">
        <v>0</v>
      </c>
      <c r="I433" s="201"/>
      <c r="J433" s="208">
        <v>154343.28</v>
      </c>
      <c r="K433" s="208"/>
      <c r="L433" s="208"/>
      <c r="M433" s="201">
        <v>0</v>
      </c>
      <c r="N433" s="201"/>
      <c r="O433" s="201"/>
      <c r="P433" s="208">
        <v>154343.28</v>
      </c>
      <c r="Q433" s="208"/>
      <c r="R433" s="208"/>
      <c r="S433" s="201">
        <v>0</v>
      </c>
      <c r="T433" s="201"/>
    </row>
    <row r="434" spans="1:20" ht="21.75" hidden="1" customHeight="1" outlineLevel="4" x14ac:dyDescent="0.25">
      <c r="A434" s="203" t="s">
        <v>1575</v>
      </c>
      <c r="B434" s="203"/>
      <c r="C434" s="203"/>
      <c r="D434" s="203"/>
      <c r="E434" s="201">
        <v>0</v>
      </c>
      <c r="F434" s="201"/>
      <c r="G434" s="201"/>
      <c r="H434" s="201">
        <v>0</v>
      </c>
      <c r="I434" s="201"/>
      <c r="J434" s="208">
        <v>80482.080000000002</v>
      </c>
      <c r="K434" s="208"/>
      <c r="L434" s="208"/>
      <c r="M434" s="201">
        <v>0</v>
      </c>
      <c r="N434" s="201"/>
      <c r="O434" s="201"/>
      <c r="P434" s="208">
        <v>80482.080000000002</v>
      </c>
      <c r="Q434" s="208"/>
      <c r="R434" s="208"/>
      <c r="S434" s="201">
        <v>0</v>
      </c>
      <c r="T434" s="201"/>
    </row>
    <row r="435" spans="1:20" ht="11.25" hidden="1" customHeight="1" outlineLevel="3" collapsed="1" x14ac:dyDescent="0.25">
      <c r="A435" s="206" t="s">
        <v>1576</v>
      </c>
      <c r="B435" s="206"/>
      <c r="C435" s="206"/>
      <c r="D435" s="206"/>
      <c r="E435" s="208">
        <v>11012.28</v>
      </c>
      <c r="F435" s="208"/>
      <c r="G435" s="208"/>
      <c r="H435" s="201">
        <v>0</v>
      </c>
      <c r="I435" s="201"/>
      <c r="J435" s="208">
        <v>43168.13</v>
      </c>
      <c r="K435" s="208"/>
      <c r="L435" s="208"/>
      <c r="M435" s="208">
        <v>11012.28</v>
      </c>
      <c r="N435" s="208"/>
      <c r="O435" s="208"/>
      <c r="P435" s="208">
        <v>43168.13</v>
      </c>
      <c r="Q435" s="208"/>
      <c r="R435" s="208"/>
      <c r="S435" s="201">
        <v>0</v>
      </c>
      <c r="T435" s="201"/>
    </row>
    <row r="436" spans="1:20" ht="21.75" hidden="1" customHeight="1" outlineLevel="4" x14ac:dyDescent="0.25">
      <c r="A436" s="203" t="s">
        <v>1577</v>
      </c>
      <c r="B436" s="203"/>
      <c r="C436" s="203"/>
      <c r="D436" s="203"/>
      <c r="E436" s="201">
        <v>0</v>
      </c>
      <c r="F436" s="201"/>
      <c r="G436" s="201"/>
      <c r="H436" s="201">
        <v>0</v>
      </c>
      <c r="I436" s="201"/>
      <c r="J436" s="208">
        <v>37001.660000000003</v>
      </c>
      <c r="K436" s="208"/>
      <c r="L436" s="208"/>
      <c r="M436" s="201">
        <v>0</v>
      </c>
      <c r="N436" s="201"/>
      <c r="O436" s="201"/>
      <c r="P436" s="208">
        <v>37001.660000000003</v>
      </c>
      <c r="Q436" s="208"/>
      <c r="R436" s="208"/>
      <c r="S436" s="201">
        <v>0</v>
      </c>
      <c r="T436" s="201"/>
    </row>
    <row r="437" spans="1:20" ht="21.75" hidden="1" customHeight="1" outlineLevel="4" x14ac:dyDescent="0.25">
      <c r="A437" s="203" t="s">
        <v>1578</v>
      </c>
      <c r="B437" s="203"/>
      <c r="C437" s="203"/>
      <c r="D437" s="203"/>
      <c r="E437" s="201">
        <v>0</v>
      </c>
      <c r="F437" s="201"/>
      <c r="G437" s="201"/>
      <c r="H437" s="201">
        <v>0</v>
      </c>
      <c r="I437" s="201"/>
      <c r="J437" s="208">
        <v>6166.47</v>
      </c>
      <c r="K437" s="208"/>
      <c r="L437" s="208"/>
      <c r="M437" s="201">
        <v>0</v>
      </c>
      <c r="N437" s="201"/>
      <c r="O437" s="201"/>
      <c r="P437" s="208">
        <v>6166.47</v>
      </c>
      <c r="Q437" s="208"/>
      <c r="R437" s="208"/>
      <c r="S437" s="201">
        <v>0</v>
      </c>
      <c r="T437" s="201"/>
    </row>
    <row r="438" spans="1:20" ht="11.25" hidden="1" customHeight="1" outlineLevel="4" x14ac:dyDescent="0.25">
      <c r="A438" s="203" t="s">
        <v>1242</v>
      </c>
      <c r="B438" s="203"/>
      <c r="C438" s="203"/>
      <c r="D438" s="203"/>
      <c r="E438" s="208">
        <v>11012.28</v>
      </c>
      <c r="F438" s="208"/>
      <c r="G438" s="208"/>
      <c r="H438" s="201">
        <v>0</v>
      </c>
      <c r="I438" s="201"/>
      <c r="J438" s="201">
        <v>0</v>
      </c>
      <c r="K438" s="201"/>
      <c r="L438" s="201"/>
      <c r="M438" s="208">
        <v>11012.28</v>
      </c>
      <c r="N438" s="208"/>
      <c r="O438" s="208"/>
      <c r="P438" s="201">
        <v>0</v>
      </c>
      <c r="Q438" s="201"/>
      <c r="R438" s="201"/>
      <c r="S438" s="201">
        <v>0</v>
      </c>
      <c r="T438" s="201"/>
    </row>
    <row r="439" spans="1:20" ht="32.25" hidden="1" customHeight="1" outlineLevel="3" collapsed="1" x14ac:dyDescent="0.25">
      <c r="A439" s="206" t="s">
        <v>1579</v>
      </c>
      <c r="B439" s="206"/>
      <c r="C439" s="206"/>
      <c r="D439" s="206"/>
      <c r="E439" s="201">
        <v>0</v>
      </c>
      <c r="F439" s="201"/>
      <c r="G439" s="201"/>
      <c r="H439" s="201">
        <v>0</v>
      </c>
      <c r="I439" s="201"/>
      <c r="J439" s="209">
        <v>15624</v>
      </c>
      <c r="K439" s="209"/>
      <c r="L439" s="209"/>
      <c r="M439" s="201">
        <v>0</v>
      </c>
      <c r="N439" s="201"/>
      <c r="O439" s="201"/>
      <c r="P439" s="209">
        <v>15624</v>
      </c>
      <c r="Q439" s="209"/>
      <c r="R439" s="209"/>
      <c r="S439" s="201">
        <v>0</v>
      </c>
      <c r="T439" s="201"/>
    </row>
    <row r="440" spans="1:20" ht="11.25" hidden="1" customHeight="1" outlineLevel="4" x14ac:dyDescent="0.25">
      <c r="A440" s="203" t="s">
        <v>1580</v>
      </c>
      <c r="B440" s="203"/>
      <c r="C440" s="203"/>
      <c r="D440" s="203"/>
      <c r="E440" s="201">
        <v>0</v>
      </c>
      <c r="F440" s="201"/>
      <c r="G440" s="201"/>
      <c r="H440" s="201">
        <v>0</v>
      </c>
      <c r="I440" s="201"/>
      <c r="J440" s="209">
        <v>15624</v>
      </c>
      <c r="K440" s="209"/>
      <c r="L440" s="209"/>
      <c r="M440" s="201">
        <v>0</v>
      </c>
      <c r="N440" s="201"/>
      <c r="O440" s="201"/>
      <c r="P440" s="209">
        <v>15624</v>
      </c>
      <c r="Q440" s="209"/>
      <c r="R440" s="209"/>
      <c r="S440" s="201">
        <v>0</v>
      </c>
      <c r="T440" s="201"/>
    </row>
    <row r="441" spans="1:20" ht="21.75" hidden="1" customHeight="1" outlineLevel="3" collapsed="1" x14ac:dyDescent="0.25">
      <c r="A441" s="206" t="s">
        <v>1581</v>
      </c>
      <c r="B441" s="206"/>
      <c r="C441" s="206"/>
      <c r="D441" s="206"/>
      <c r="E441" s="209">
        <v>32700</v>
      </c>
      <c r="F441" s="209"/>
      <c r="G441" s="209"/>
      <c r="H441" s="201">
        <v>0</v>
      </c>
      <c r="I441" s="201"/>
      <c r="J441" s="201">
        <v>0</v>
      </c>
      <c r="K441" s="201"/>
      <c r="L441" s="201"/>
      <c r="M441" s="201">
        <v>0</v>
      </c>
      <c r="N441" s="201"/>
      <c r="O441" s="201"/>
      <c r="P441" s="209">
        <v>32700</v>
      </c>
      <c r="Q441" s="209"/>
      <c r="R441" s="209"/>
      <c r="S441" s="201">
        <v>0</v>
      </c>
      <c r="T441" s="201"/>
    </row>
    <row r="442" spans="1:20" ht="11.25" hidden="1" customHeight="1" outlineLevel="4" x14ac:dyDescent="0.25">
      <c r="A442" s="210">
        <v>1</v>
      </c>
      <c r="B442" s="210"/>
      <c r="C442" s="210"/>
      <c r="D442" s="210"/>
      <c r="E442" s="209">
        <v>32700</v>
      </c>
      <c r="F442" s="209"/>
      <c r="G442" s="209"/>
      <c r="H442" s="201">
        <v>0</v>
      </c>
      <c r="I442" s="201"/>
      <c r="J442" s="201">
        <v>0</v>
      </c>
      <c r="K442" s="201"/>
      <c r="L442" s="201"/>
      <c r="M442" s="201">
        <v>0</v>
      </c>
      <c r="N442" s="201"/>
      <c r="O442" s="201"/>
      <c r="P442" s="209">
        <v>32700</v>
      </c>
      <c r="Q442" s="209"/>
      <c r="R442" s="209"/>
      <c r="S442" s="201">
        <v>0</v>
      </c>
      <c r="T442" s="201"/>
    </row>
    <row r="443" spans="1:20" ht="32.25" hidden="1" customHeight="1" outlineLevel="3" collapsed="1" x14ac:dyDescent="0.25">
      <c r="A443" s="206" t="s">
        <v>1582</v>
      </c>
      <c r="B443" s="206"/>
      <c r="C443" s="206"/>
      <c r="D443" s="206"/>
      <c r="E443" s="208">
        <v>36311.519999999997</v>
      </c>
      <c r="F443" s="208"/>
      <c r="G443" s="208"/>
      <c r="H443" s="201">
        <v>0</v>
      </c>
      <c r="I443" s="201"/>
      <c r="J443" s="208">
        <v>206945.76</v>
      </c>
      <c r="K443" s="208"/>
      <c r="L443" s="208"/>
      <c r="M443" s="208">
        <v>157940.16</v>
      </c>
      <c r="N443" s="208"/>
      <c r="O443" s="208"/>
      <c r="P443" s="208">
        <v>85317.119999999995</v>
      </c>
      <c r="Q443" s="208"/>
      <c r="R443" s="208"/>
      <c r="S443" s="201">
        <v>0</v>
      </c>
      <c r="T443" s="201"/>
    </row>
    <row r="444" spans="1:20" ht="11.25" hidden="1" customHeight="1" outlineLevel="4" x14ac:dyDescent="0.25">
      <c r="A444" s="203" t="s">
        <v>1583</v>
      </c>
      <c r="B444" s="203"/>
      <c r="C444" s="203"/>
      <c r="D444" s="203"/>
      <c r="E444" s="208">
        <v>36311.519999999997</v>
      </c>
      <c r="F444" s="208"/>
      <c r="G444" s="208"/>
      <c r="H444" s="201">
        <v>0</v>
      </c>
      <c r="I444" s="201"/>
      <c r="J444" s="208">
        <v>36311.519999999997</v>
      </c>
      <c r="K444" s="208"/>
      <c r="L444" s="208"/>
      <c r="M444" s="208">
        <v>72623.039999999994</v>
      </c>
      <c r="N444" s="208"/>
      <c r="O444" s="208"/>
      <c r="P444" s="201">
        <v>0</v>
      </c>
      <c r="Q444" s="201"/>
      <c r="R444" s="201"/>
      <c r="S444" s="201">
        <v>0</v>
      </c>
      <c r="T444" s="201"/>
    </row>
    <row r="445" spans="1:20" ht="11.25" hidden="1" customHeight="1" outlineLevel="4" x14ac:dyDescent="0.25">
      <c r="A445" s="203" t="s">
        <v>1240</v>
      </c>
      <c r="B445" s="203"/>
      <c r="C445" s="203"/>
      <c r="D445" s="203"/>
      <c r="E445" s="201">
        <v>0</v>
      </c>
      <c r="F445" s="201"/>
      <c r="G445" s="201"/>
      <c r="H445" s="201">
        <v>0</v>
      </c>
      <c r="I445" s="201"/>
      <c r="J445" s="208">
        <v>170634.23999999999</v>
      </c>
      <c r="K445" s="208"/>
      <c r="L445" s="208"/>
      <c r="M445" s="208">
        <v>85317.119999999995</v>
      </c>
      <c r="N445" s="208"/>
      <c r="O445" s="208"/>
      <c r="P445" s="208">
        <v>85317.119999999995</v>
      </c>
      <c r="Q445" s="208"/>
      <c r="R445" s="208"/>
      <c r="S445" s="201">
        <v>0</v>
      </c>
      <c r="T445" s="201"/>
    </row>
    <row r="446" spans="1:20" ht="32.25" hidden="1" customHeight="1" outlineLevel="3" collapsed="1" x14ac:dyDescent="0.25">
      <c r="A446" s="206" t="s">
        <v>1584</v>
      </c>
      <c r="B446" s="206"/>
      <c r="C446" s="206"/>
      <c r="D446" s="206"/>
      <c r="E446" s="201">
        <v>0</v>
      </c>
      <c r="F446" s="201"/>
      <c r="G446" s="201"/>
      <c r="H446" s="201">
        <v>0</v>
      </c>
      <c r="I446" s="201"/>
      <c r="J446" s="204">
        <v>25502.400000000001</v>
      </c>
      <c r="K446" s="204"/>
      <c r="L446" s="204"/>
      <c r="M446" s="201">
        <v>0</v>
      </c>
      <c r="N446" s="201"/>
      <c r="O446" s="201"/>
      <c r="P446" s="204">
        <v>25502.400000000001</v>
      </c>
      <c r="Q446" s="204"/>
      <c r="R446" s="204"/>
      <c r="S446" s="201">
        <v>0</v>
      </c>
      <c r="T446" s="201"/>
    </row>
    <row r="447" spans="1:20" ht="11.25" hidden="1" customHeight="1" outlineLevel="4" x14ac:dyDescent="0.25">
      <c r="A447" s="203" t="s">
        <v>1240</v>
      </c>
      <c r="B447" s="203"/>
      <c r="C447" s="203"/>
      <c r="D447" s="203"/>
      <c r="E447" s="201">
        <v>0</v>
      </c>
      <c r="F447" s="201"/>
      <c r="G447" s="201"/>
      <c r="H447" s="201">
        <v>0</v>
      </c>
      <c r="I447" s="201"/>
      <c r="J447" s="204">
        <v>25502.400000000001</v>
      </c>
      <c r="K447" s="204"/>
      <c r="L447" s="204"/>
      <c r="M447" s="201">
        <v>0</v>
      </c>
      <c r="N447" s="201"/>
      <c r="O447" s="201"/>
      <c r="P447" s="204">
        <v>25502.400000000001</v>
      </c>
      <c r="Q447" s="204"/>
      <c r="R447" s="204"/>
      <c r="S447" s="201">
        <v>0</v>
      </c>
      <c r="T447" s="201"/>
    </row>
    <row r="448" spans="1:20" ht="32.25" hidden="1" customHeight="1" outlineLevel="3" collapsed="1" x14ac:dyDescent="0.25">
      <c r="A448" s="206" t="s">
        <v>1585</v>
      </c>
      <c r="B448" s="206"/>
      <c r="C448" s="206"/>
      <c r="D448" s="206"/>
      <c r="E448" s="209">
        <v>140700</v>
      </c>
      <c r="F448" s="209"/>
      <c r="G448" s="209"/>
      <c r="H448" s="201">
        <v>0</v>
      </c>
      <c r="I448" s="201"/>
      <c r="J448" s="208">
        <v>219162.72</v>
      </c>
      <c r="K448" s="208"/>
      <c r="L448" s="208"/>
      <c r="M448" s="209">
        <v>281400</v>
      </c>
      <c r="N448" s="209"/>
      <c r="O448" s="209"/>
      <c r="P448" s="208">
        <v>78462.720000000001</v>
      </c>
      <c r="Q448" s="208"/>
      <c r="R448" s="208"/>
      <c r="S448" s="201">
        <v>0</v>
      </c>
      <c r="T448" s="201"/>
    </row>
    <row r="449" spans="1:20" ht="11.25" hidden="1" customHeight="1" outlineLevel="4" x14ac:dyDescent="0.25">
      <c r="A449" s="203" t="s">
        <v>1586</v>
      </c>
      <c r="B449" s="203"/>
      <c r="C449" s="203"/>
      <c r="D449" s="203"/>
      <c r="E449" s="201">
        <v>0</v>
      </c>
      <c r="F449" s="201"/>
      <c r="G449" s="201"/>
      <c r="H449" s="201">
        <v>0</v>
      </c>
      <c r="I449" s="201"/>
      <c r="J449" s="208">
        <v>78462.720000000001</v>
      </c>
      <c r="K449" s="208"/>
      <c r="L449" s="208"/>
      <c r="M449" s="201">
        <v>0</v>
      </c>
      <c r="N449" s="201"/>
      <c r="O449" s="201"/>
      <c r="P449" s="208">
        <v>78462.720000000001</v>
      </c>
      <c r="Q449" s="208"/>
      <c r="R449" s="208"/>
      <c r="S449" s="201">
        <v>0</v>
      </c>
      <c r="T449" s="201"/>
    </row>
    <row r="450" spans="1:20" ht="11.25" hidden="1" customHeight="1" outlineLevel="4" x14ac:dyDescent="0.25">
      <c r="A450" s="203" t="s">
        <v>1587</v>
      </c>
      <c r="B450" s="203"/>
      <c r="C450" s="203"/>
      <c r="D450" s="203"/>
      <c r="E450" s="209">
        <v>140700</v>
      </c>
      <c r="F450" s="209"/>
      <c r="G450" s="209"/>
      <c r="H450" s="201">
        <v>0</v>
      </c>
      <c r="I450" s="201"/>
      <c r="J450" s="201">
        <v>0</v>
      </c>
      <c r="K450" s="201"/>
      <c r="L450" s="201"/>
      <c r="M450" s="209">
        <v>140700</v>
      </c>
      <c r="N450" s="209"/>
      <c r="O450" s="209"/>
      <c r="P450" s="201">
        <v>0</v>
      </c>
      <c r="Q450" s="201"/>
      <c r="R450" s="201"/>
      <c r="S450" s="201">
        <v>0</v>
      </c>
      <c r="T450" s="201"/>
    </row>
    <row r="451" spans="1:20" ht="11.25" hidden="1" customHeight="1" outlineLevel="4" x14ac:dyDescent="0.25">
      <c r="A451" s="203" t="s">
        <v>1242</v>
      </c>
      <c r="B451" s="203"/>
      <c r="C451" s="203"/>
      <c r="D451" s="203"/>
      <c r="E451" s="201">
        <v>0</v>
      </c>
      <c r="F451" s="201"/>
      <c r="G451" s="201"/>
      <c r="H451" s="201">
        <v>0</v>
      </c>
      <c r="I451" s="201"/>
      <c r="J451" s="209">
        <v>140700</v>
      </c>
      <c r="K451" s="209"/>
      <c r="L451" s="209"/>
      <c r="M451" s="209">
        <v>140700</v>
      </c>
      <c r="N451" s="209"/>
      <c r="O451" s="209"/>
      <c r="P451" s="201">
        <v>0</v>
      </c>
      <c r="Q451" s="201"/>
      <c r="R451" s="201"/>
      <c r="S451" s="201">
        <v>0</v>
      </c>
      <c r="T451" s="201"/>
    </row>
    <row r="452" spans="1:20" ht="11.25" hidden="1" customHeight="1" outlineLevel="3" collapsed="1" x14ac:dyDescent="0.25">
      <c r="A452" s="206" t="s">
        <v>1588</v>
      </c>
      <c r="B452" s="206"/>
      <c r="C452" s="206"/>
      <c r="D452" s="206"/>
      <c r="E452" s="201">
        <v>0</v>
      </c>
      <c r="F452" s="201"/>
      <c r="G452" s="201"/>
      <c r="H452" s="201">
        <v>0</v>
      </c>
      <c r="I452" s="201"/>
      <c r="J452" s="204">
        <v>167462.39999999999</v>
      </c>
      <c r="K452" s="204"/>
      <c r="L452" s="204"/>
      <c r="M452" s="204">
        <v>83731.199999999997</v>
      </c>
      <c r="N452" s="204"/>
      <c r="O452" s="204"/>
      <c r="P452" s="204">
        <v>83731.199999999997</v>
      </c>
      <c r="Q452" s="204"/>
      <c r="R452" s="204"/>
      <c r="S452" s="201">
        <v>0</v>
      </c>
      <c r="T452" s="201"/>
    </row>
    <row r="453" spans="1:20" ht="11.25" hidden="1" customHeight="1" outlineLevel="4" x14ac:dyDescent="0.25">
      <c r="A453" s="203" t="s">
        <v>1589</v>
      </c>
      <c r="B453" s="203"/>
      <c r="C453" s="203"/>
      <c r="D453" s="203"/>
      <c r="E453" s="201">
        <v>0</v>
      </c>
      <c r="F453" s="201"/>
      <c r="G453" s="201"/>
      <c r="H453" s="201">
        <v>0</v>
      </c>
      <c r="I453" s="201"/>
      <c r="J453" s="204">
        <v>83731.199999999997</v>
      </c>
      <c r="K453" s="204"/>
      <c r="L453" s="204"/>
      <c r="M453" s="201">
        <v>0</v>
      </c>
      <c r="N453" s="201"/>
      <c r="O453" s="201"/>
      <c r="P453" s="204">
        <v>83731.199999999997</v>
      </c>
      <c r="Q453" s="204"/>
      <c r="R453" s="204"/>
      <c r="S453" s="201">
        <v>0</v>
      </c>
      <c r="T453" s="201"/>
    </row>
    <row r="454" spans="1:20" ht="11.25" hidden="1" customHeight="1" outlineLevel="4" x14ac:dyDescent="0.25">
      <c r="A454" s="203" t="s">
        <v>1242</v>
      </c>
      <c r="B454" s="203"/>
      <c r="C454" s="203"/>
      <c r="D454" s="203"/>
      <c r="E454" s="201">
        <v>0</v>
      </c>
      <c r="F454" s="201"/>
      <c r="G454" s="201"/>
      <c r="H454" s="201">
        <v>0</v>
      </c>
      <c r="I454" s="201"/>
      <c r="J454" s="204">
        <v>83731.199999999997</v>
      </c>
      <c r="K454" s="204"/>
      <c r="L454" s="204"/>
      <c r="M454" s="204">
        <v>83731.199999999997</v>
      </c>
      <c r="N454" s="204"/>
      <c r="O454" s="204"/>
      <c r="P454" s="201">
        <v>0</v>
      </c>
      <c r="Q454" s="201"/>
      <c r="R454" s="201"/>
      <c r="S454" s="201">
        <v>0</v>
      </c>
      <c r="T454" s="201"/>
    </row>
    <row r="455" spans="1:20" ht="21.75" hidden="1" customHeight="1" outlineLevel="3" collapsed="1" x14ac:dyDescent="0.25">
      <c r="A455" s="206" t="s">
        <v>1590</v>
      </c>
      <c r="B455" s="206"/>
      <c r="C455" s="206"/>
      <c r="D455" s="206"/>
      <c r="E455" s="201">
        <v>0</v>
      </c>
      <c r="F455" s="201"/>
      <c r="G455" s="201"/>
      <c r="H455" s="201">
        <v>0</v>
      </c>
      <c r="I455" s="201"/>
      <c r="J455" s="204">
        <v>64121.599999999999</v>
      </c>
      <c r="K455" s="204"/>
      <c r="L455" s="204"/>
      <c r="M455" s="204">
        <v>32060.799999999999</v>
      </c>
      <c r="N455" s="204"/>
      <c r="O455" s="204"/>
      <c r="P455" s="204">
        <v>32060.799999999999</v>
      </c>
      <c r="Q455" s="204"/>
      <c r="R455" s="204"/>
      <c r="S455" s="201">
        <v>0</v>
      </c>
      <c r="T455" s="201"/>
    </row>
    <row r="456" spans="1:20" ht="11.25" hidden="1" customHeight="1" outlineLevel="4" x14ac:dyDescent="0.25">
      <c r="A456" s="203" t="s">
        <v>1591</v>
      </c>
      <c r="B456" s="203"/>
      <c r="C456" s="203"/>
      <c r="D456" s="203"/>
      <c r="E456" s="201">
        <v>0</v>
      </c>
      <c r="F456" s="201"/>
      <c r="G456" s="201"/>
      <c r="H456" s="201">
        <v>0</v>
      </c>
      <c r="I456" s="201"/>
      <c r="J456" s="204">
        <v>32060.799999999999</v>
      </c>
      <c r="K456" s="204"/>
      <c r="L456" s="204"/>
      <c r="M456" s="201">
        <v>0</v>
      </c>
      <c r="N456" s="201"/>
      <c r="O456" s="201"/>
      <c r="P456" s="204">
        <v>32060.799999999999</v>
      </c>
      <c r="Q456" s="204"/>
      <c r="R456" s="204"/>
      <c r="S456" s="201">
        <v>0</v>
      </c>
      <c r="T456" s="201"/>
    </row>
    <row r="457" spans="1:20" ht="11.25" hidden="1" customHeight="1" outlineLevel="4" x14ac:dyDescent="0.25">
      <c r="A457" s="203" t="s">
        <v>1309</v>
      </c>
      <c r="B457" s="203"/>
      <c r="C457" s="203"/>
      <c r="D457" s="203"/>
      <c r="E457" s="201">
        <v>0</v>
      </c>
      <c r="F457" s="201"/>
      <c r="G457" s="201"/>
      <c r="H457" s="201">
        <v>0</v>
      </c>
      <c r="I457" s="201"/>
      <c r="J457" s="204">
        <v>32060.799999999999</v>
      </c>
      <c r="K457" s="204"/>
      <c r="L457" s="204"/>
      <c r="M457" s="204">
        <v>32060.799999999999</v>
      </c>
      <c r="N457" s="204"/>
      <c r="O457" s="204"/>
      <c r="P457" s="201">
        <v>0</v>
      </c>
      <c r="Q457" s="201"/>
      <c r="R457" s="201"/>
      <c r="S457" s="201">
        <v>0</v>
      </c>
      <c r="T457" s="201"/>
    </row>
    <row r="458" spans="1:20" ht="21.75" hidden="1" customHeight="1" outlineLevel="3" collapsed="1" x14ac:dyDescent="0.25">
      <c r="A458" s="206" t="s">
        <v>1592</v>
      </c>
      <c r="B458" s="206"/>
      <c r="C458" s="206"/>
      <c r="D458" s="206"/>
      <c r="E458" s="201">
        <v>0</v>
      </c>
      <c r="F458" s="201"/>
      <c r="G458" s="201"/>
      <c r="H458" s="201">
        <v>0</v>
      </c>
      <c r="I458" s="201"/>
      <c r="J458" s="208">
        <v>212647.78</v>
      </c>
      <c r="K458" s="208"/>
      <c r="L458" s="208"/>
      <c r="M458" s="208">
        <v>106323.89</v>
      </c>
      <c r="N458" s="208"/>
      <c r="O458" s="208"/>
      <c r="P458" s="208">
        <v>106323.89</v>
      </c>
      <c r="Q458" s="208"/>
      <c r="R458" s="208"/>
      <c r="S458" s="201">
        <v>0</v>
      </c>
      <c r="T458" s="201"/>
    </row>
    <row r="459" spans="1:20" ht="11.25" hidden="1" customHeight="1" outlineLevel="4" x14ac:dyDescent="0.25">
      <c r="A459" s="203" t="s">
        <v>1593</v>
      </c>
      <c r="B459" s="203"/>
      <c r="C459" s="203"/>
      <c r="D459" s="203"/>
      <c r="E459" s="201">
        <v>0</v>
      </c>
      <c r="F459" s="201"/>
      <c r="G459" s="201"/>
      <c r="H459" s="201">
        <v>0</v>
      </c>
      <c r="I459" s="201"/>
      <c r="J459" s="208">
        <v>106323.89</v>
      </c>
      <c r="K459" s="208"/>
      <c r="L459" s="208"/>
      <c r="M459" s="201">
        <v>0</v>
      </c>
      <c r="N459" s="201"/>
      <c r="O459" s="201"/>
      <c r="P459" s="208">
        <v>106323.89</v>
      </c>
      <c r="Q459" s="208"/>
      <c r="R459" s="208"/>
      <c r="S459" s="201">
        <v>0</v>
      </c>
      <c r="T459" s="201"/>
    </row>
    <row r="460" spans="1:20" ht="11.25" hidden="1" customHeight="1" outlineLevel="4" x14ac:dyDescent="0.25">
      <c r="A460" s="203" t="s">
        <v>1242</v>
      </c>
      <c r="B460" s="203"/>
      <c r="C460" s="203"/>
      <c r="D460" s="203"/>
      <c r="E460" s="201">
        <v>0</v>
      </c>
      <c r="F460" s="201"/>
      <c r="G460" s="201"/>
      <c r="H460" s="201">
        <v>0</v>
      </c>
      <c r="I460" s="201"/>
      <c r="J460" s="208">
        <v>106323.89</v>
      </c>
      <c r="K460" s="208"/>
      <c r="L460" s="208"/>
      <c r="M460" s="208">
        <v>106323.89</v>
      </c>
      <c r="N460" s="208"/>
      <c r="O460" s="208"/>
      <c r="P460" s="201">
        <v>0</v>
      </c>
      <c r="Q460" s="201"/>
      <c r="R460" s="201"/>
      <c r="S460" s="201">
        <v>0</v>
      </c>
      <c r="T460" s="201"/>
    </row>
    <row r="461" spans="1:20" ht="21.75" hidden="1" customHeight="1" outlineLevel="3" collapsed="1" x14ac:dyDescent="0.25">
      <c r="A461" s="206" t="s">
        <v>1594</v>
      </c>
      <c r="B461" s="206"/>
      <c r="C461" s="206"/>
      <c r="D461" s="206"/>
      <c r="E461" s="204">
        <v>6921.6</v>
      </c>
      <c r="F461" s="204"/>
      <c r="G461" s="204"/>
      <c r="H461" s="201">
        <v>0</v>
      </c>
      <c r="I461" s="201"/>
      <c r="J461" s="201">
        <v>0</v>
      </c>
      <c r="K461" s="201"/>
      <c r="L461" s="201"/>
      <c r="M461" s="204">
        <v>6921.6</v>
      </c>
      <c r="N461" s="204"/>
      <c r="O461" s="204"/>
      <c r="P461" s="201">
        <v>0</v>
      </c>
      <c r="Q461" s="201"/>
      <c r="R461" s="201"/>
      <c r="S461" s="201">
        <v>0</v>
      </c>
      <c r="T461" s="201"/>
    </row>
    <row r="462" spans="1:20" ht="11.25" hidden="1" customHeight="1" outlineLevel="4" x14ac:dyDescent="0.25">
      <c r="A462" s="203" t="s">
        <v>1595</v>
      </c>
      <c r="B462" s="203"/>
      <c r="C462" s="203"/>
      <c r="D462" s="203"/>
      <c r="E462" s="204">
        <v>6921.6</v>
      </c>
      <c r="F462" s="204"/>
      <c r="G462" s="204"/>
      <c r="H462" s="201">
        <v>0</v>
      </c>
      <c r="I462" s="201"/>
      <c r="J462" s="201">
        <v>0</v>
      </c>
      <c r="K462" s="201"/>
      <c r="L462" s="201"/>
      <c r="M462" s="204">
        <v>6921.6</v>
      </c>
      <c r="N462" s="204"/>
      <c r="O462" s="204"/>
      <c r="P462" s="201">
        <v>0</v>
      </c>
      <c r="Q462" s="201"/>
      <c r="R462" s="201"/>
      <c r="S462" s="201">
        <v>0</v>
      </c>
      <c r="T462" s="201"/>
    </row>
    <row r="463" spans="1:20" ht="11.25" hidden="1" customHeight="1" outlineLevel="3" collapsed="1" x14ac:dyDescent="0.25">
      <c r="A463" s="206" t="s">
        <v>1596</v>
      </c>
      <c r="B463" s="206"/>
      <c r="C463" s="206"/>
      <c r="D463" s="206"/>
      <c r="E463" s="204">
        <v>434713.59999999998</v>
      </c>
      <c r="F463" s="204"/>
      <c r="G463" s="204"/>
      <c r="H463" s="201">
        <v>0</v>
      </c>
      <c r="I463" s="201"/>
      <c r="J463" s="204">
        <v>622873.59999999998</v>
      </c>
      <c r="K463" s="204"/>
      <c r="L463" s="204"/>
      <c r="M463" s="204">
        <v>963507.19999999995</v>
      </c>
      <c r="N463" s="204"/>
      <c r="O463" s="204"/>
      <c r="P463" s="209">
        <v>94080</v>
      </c>
      <c r="Q463" s="209"/>
      <c r="R463" s="209"/>
      <c r="S463" s="201">
        <v>0</v>
      </c>
      <c r="T463" s="201"/>
    </row>
    <row r="464" spans="1:20" ht="11.25" hidden="1" customHeight="1" outlineLevel="4" x14ac:dyDescent="0.25">
      <c r="A464" s="210">
        <v>111</v>
      </c>
      <c r="B464" s="210"/>
      <c r="C464" s="210"/>
      <c r="D464" s="210"/>
      <c r="E464" s="201">
        <v>0</v>
      </c>
      <c r="F464" s="201"/>
      <c r="G464" s="201"/>
      <c r="H464" s="201">
        <v>0</v>
      </c>
      <c r="I464" s="201"/>
      <c r="J464" s="209">
        <v>94080</v>
      </c>
      <c r="K464" s="209"/>
      <c r="L464" s="209"/>
      <c r="M464" s="201">
        <v>0</v>
      </c>
      <c r="N464" s="201"/>
      <c r="O464" s="201"/>
      <c r="P464" s="209">
        <v>94080</v>
      </c>
      <c r="Q464" s="209"/>
      <c r="R464" s="209"/>
      <c r="S464" s="201">
        <v>0</v>
      </c>
      <c r="T464" s="201"/>
    </row>
    <row r="465" spans="1:20" ht="11.25" hidden="1" customHeight="1" outlineLevel="4" x14ac:dyDescent="0.25">
      <c r="A465" s="203" t="s">
        <v>1597</v>
      </c>
      <c r="B465" s="203"/>
      <c r="C465" s="203"/>
      <c r="D465" s="203"/>
      <c r="E465" s="204">
        <v>434713.59999999998</v>
      </c>
      <c r="F465" s="204"/>
      <c r="G465" s="204"/>
      <c r="H465" s="201">
        <v>0</v>
      </c>
      <c r="I465" s="201"/>
      <c r="J465" s="201">
        <v>0</v>
      </c>
      <c r="K465" s="201"/>
      <c r="L465" s="201"/>
      <c r="M465" s="204">
        <v>434713.59999999998</v>
      </c>
      <c r="N465" s="204"/>
      <c r="O465" s="204"/>
      <c r="P465" s="201">
        <v>0</v>
      </c>
      <c r="Q465" s="201"/>
      <c r="R465" s="201"/>
      <c r="S465" s="201">
        <v>0</v>
      </c>
      <c r="T465" s="201"/>
    </row>
    <row r="466" spans="1:20" ht="11.25" hidden="1" customHeight="1" outlineLevel="4" x14ac:dyDescent="0.25">
      <c r="A466" s="203" t="s">
        <v>1242</v>
      </c>
      <c r="B466" s="203"/>
      <c r="C466" s="203"/>
      <c r="D466" s="203"/>
      <c r="E466" s="201">
        <v>0</v>
      </c>
      <c r="F466" s="201"/>
      <c r="G466" s="201"/>
      <c r="H466" s="201">
        <v>0</v>
      </c>
      <c r="I466" s="201"/>
      <c r="J466" s="204">
        <v>528793.59999999998</v>
      </c>
      <c r="K466" s="204"/>
      <c r="L466" s="204"/>
      <c r="M466" s="204">
        <v>528793.59999999998</v>
      </c>
      <c r="N466" s="204"/>
      <c r="O466" s="204"/>
      <c r="P466" s="201">
        <v>0</v>
      </c>
      <c r="Q466" s="201"/>
      <c r="R466" s="201"/>
      <c r="S466" s="201">
        <v>0</v>
      </c>
      <c r="T466" s="201"/>
    </row>
    <row r="467" spans="1:20" ht="21.75" hidden="1" customHeight="1" outlineLevel="3" collapsed="1" x14ac:dyDescent="0.25">
      <c r="A467" s="206" t="s">
        <v>1598</v>
      </c>
      <c r="B467" s="206"/>
      <c r="C467" s="206"/>
      <c r="D467" s="206"/>
      <c r="E467" s="201">
        <v>0</v>
      </c>
      <c r="F467" s="201"/>
      <c r="G467" s="201"/>
      <c r="H467" s="201">
        <v>0</v>
      </c>
      <c r="I467" s="201"/>
      <c r="J467" s="209">
        <v>50400</v>
      </c>
      <c r="K467" s="209"/>
      <c r="L467" s="209"/>
      <c r="M467" s="209">
        <v>50400</v>
      </c>
      <c r="N467" s="209"/>
      <c r="O467" s="209"/>
      <c r="P467" s="201">
        <v>0</v>
      </c>
      <c r="Q467" s="201"/>
      <c r="R467" s="201"/>
      <c r="S467" s="201">
        <v>0</v>
      </c>
      <c r="T467" s="201"/>
    </row>
    <row r="468" spans="1:20" ht="11.25" hidden="1" customHeight="1" outlineLevel="4" x14ac:dyDescent="0.25">
      <c r="A468" s="210">
        <v>44</v>
      </c>
      <c r="B468" s="210"/>
      <c r="C468" s="210"/>
      <c r="D468" s="210"/>
      <c r="E468" s="201">
        <v>0</v>
      </c>
      <c r="F468" s="201"/>
      <c r="G468" s="201"/>
      <c r="H468" s="201">
        <v>0</v>
      </c>
      <c r="I468" s="201"/>
      <c r="J468" s="209">
        <v>50400</v>
      </c>
      <c r="K468" s="209"/>
      <c r="L468" s="209"/>
      <c r="M468" s="209">
        <v>50400</v>
      </c>
      <c r="N468" s="209"/>
      <c r="O468" s="209"/>
      <c r="P468" s="201">
        <v>0</v>
      </c>
      <c r="Q468" s="201"/>
      <c r="R468" s="201"/>
      <c r="S468" s="201">
        <v>0</v>
      </c>
      <c r="T468" s="201"/>
    </row>
    <row r="469" spans="1:20" ht="32.25" hidden="1" customHeight="1" outlineLevel="3" collapsed="1" x14ac:dyDescent="0.25">
      <c r="A469" s="206" t="s">
        <v>1599</v>
      </c>
      <c r="B469" s="206"/>
      <c r="C469" s="206"/>
      <c r="D469" s="206"/>
      <c r="E469" s="201">
        <v>0</v>
      </c>
      <c r="F469" s="201"/>
      <c r="G469" s="201"/>
      <c r="H469" s="201">
        <v>0</v>
      </c>
      <c r="I469" s="201"/>
      <c r="J469" s="204">
        <v>27820.799999999999</v>
      </c>
      <c r="K469" s="204"/>
      <c r="L469" s="204"/>
      <c r="M469" s="204">
        <v>13910.4</v>
      </c>
      <c r="N469" s="204"/>
      <c r="O469" s="204"/>
      <c r="P469" s="204">
        <v>13910.4</v>
      </c>
      <c r="Q469" s="204"/>
      <c r="R469" s="204"/>
      <c r="S469" s="201">
        <v>0</v>
      </c>
      <c r="T469" s="201"/>
    </row>
    <row r="470" spans="1:20" ht="11.25" hidden="1" customHeight="1" outlineLevel="4" x14ac:dyDescent="0.25">
      <c r="A470" s="203" t="s">
        <v>1600</v>
      </c>
      <c r="B470" s="203"/>
      <c r="C470" s="203"/>
      <c r="D470" s="203"/>
      <c r="E470" s="201">
        <v>0</v>
      </c>
      <c r="F470" s="201"/>
      <c r="G470" s="201"/>
      <c r="H470" s="201">
        <v>0</v>
      </c>
      <c r="I470" s="201"/>
      <c r="J470" s="204">
        <v>13910.4</v>
      </c>
      <c r="K470" s="204"/>
      <c r="L470" s="204"/>
      <c r="M470" s="201">
        <v>0</v>
      </c>
      <c r="N470" s="201"/>
      <c r="O470" s="201"/>
      <c r="P470" s="204">
        <v>13910.4</v>
      </c>
      <c r="Q470" s="204"/>
      <c r="R470" s="204"/>
      <c r="S470" s="201">
        <v>0</v>
      </c>
      <c r="T470" s="201"/>
    </row>
    <row r="471" spans="1:20" ht="11.25" hidden="1" customHeight="1" outlineLevel="4" x14ac:dyDescent="0.25">
      <c r="A471" s="203" t="s">
        <v>1307</v>
      </c>
      <c r="B471" s="203"/>
      <c r="C471" s="203"/>
      <c r="D471" s="203"/>
      <c r="E471" s="201">
        <v>0</v>
      </c>
      <c r="F471" s="201"/>
      <c r="G471" s="201"/>
      <c r="H471" s="201">
        <v>0</v>
      </c>
      <c r="I471" s="201"/>
      <c r="J471" s="204">
        <v>13910.4</v>
      </c>
      <c r="K471" s="204"/>
      <c r="L471" s="204"/>
      <c r="M471" s="204">
        <v>13910.4</v>
      </c>
      <c r="N471" s="204"/>
      <c r="O471" s="204"/>
      <c r="P471" s="201">
        <v>0</v>
      </c>
      <c r="Q471" s="201"/>
      <c r="R471" s="201"/>
      <c r="S471" s="201">
        <v>0</v>
      </c>
      <c r="T471" s="201"/>
    </row>
    <row r="472" spans="1:20" ht="32.25" hidden="1" customHeight="1" outlineLevel="3" collapsed="1" x14ac:dyDescent="0.25">
      <c r="A472" s="206" t="s">
        <v>1601</v>
      </c>
      <c r="B472" s="206"/>
      <c r="C472" s="206"/>
      <c r="D472" s="206"/>
      <c r="E472" s="201">
        <v>0</v>
      </c>
      <c r="F472" s="201"/>
      <c r="G472" s="201"/>
      <c r="H472" s="201">
        <v>0</v>
      </c>
      <c r="I472" s="201"/>
      <c r="J472" s="208">
        <v>42999.67</v>
      </c>
      <c r="K472" s="208"/>
      <c r="L472" s="208"/>
      <c r="M472" s="201">
        <v>0</v>
      </c>
      <c r="N472" s="201"/>
      <c r="O472" s="201"/>
      <c r="P472" s="208">
        <v>42999.67</v>
      </c>
      <c r="Q472" s="208"/>
      <c r="R472" s="208"/>
      <c r="S472" s="201">
        <v>0</v>
      </c>
      <c r="T472" s="201"/>
    </row>
    <row r="473" spans="1:20" ht="11.25" hidden="1" customHeight="1" outlineLevel="4" x14ac:dyDescent="0.25">
      <c r="A473" s="203" t="s">
        <v>1602</v>
      </c>
      <c r="B473" s="203"/>
      <c r="C473" s="203"/>
      <c r="D473" s="203"/>
      <c r="E473" s="201">
        <v>0</v>
      </c>
      <c r="F473" s="201"/>
      <c r="G473" s="201"/>
      <c r="H473" s="201">
        <v>0</v>
      </c>
      <c r="I473" s="201"/>
      <c r="J473" s="208">
        <v>42999.67</v>
      </c>
      <c r="K473" s="208"/>
      <c r="L473" s="208"/>
      <c r="M473" s="201">
        <v>0</v>
      </c>
      <c r="N473" s="201"/>
      <c r="O473" s="201"/>
      <c r="P473" s="208">
        <v>42999.67</v>
      </c>
      <c r="Q473" s="208"/>
      <c r="R473" s="208"/>
      <c r="S473" s="201">
        <v>0</v>
      </c>
      <c r="T473" s="201"/>
    </row>
    <row r="474" spans="1:20" ht="32.25" hidden="1" customHeight="1" outlineLevel="3" collapsed="1" x14ac:dyDescent="0.25">
      <c r="A474" s="206" t="s">
        <v>1603</v>
      </c>
      <c r="B474" s="206"/>
      <c r="C474" s="206"/>
      <c r="D474" s="206"/>
      <c r="E474" s="204">
        <v>24830.400000000001</v>
      </c>
      <c r="F474" s="204"/>
      <c r="G474" s="204"/>
      <c r="H474" s="201">
        <v>0</v>
      </c>
      <c r="I474" s="201"/>
      <c r="J474" s="201">
        <v>0</v>
      </c>
      <c r="K474" s="201"/>
      <c r="L474" s="201"/>
      <c r="M474" s="204">
        <v>24830.400000000001</v>
      </c>
      <c r="N474" s="204"/>
      <c r="O474" s="204"/>
      <c r="P474" s="201">
        <v>0</v>
      </c>
      <c r="Q474" s="201"/>
      <c r="R474" s="201"/>
      <c r="S474" s="201">
        <v>0</v>
      </c>
      <c r="T474" s="201"/>
    </row>
    <row r="475" spans="1:20" ht="11.25" hidden="1" customHeight="1" outlineLevel="4" x14ac:dyDescent="0.25">
      <c r="A475" s="203" t="s">
        <v>1604</v>
      </c>
      <c r="B475" s="203"/>
      <c r="C475" s="203"/>
      <c r="D475" s="203"/>
      <c r="E475" s="204">
        <v>24830.400000000001</v>
      </c>
      <c r="F475" s="204"/>
      <c r="G475" s="204"/>
      <c r="H475" s="201">
        <v>0</v>
      </c>
      <c r="I475" s="201"/>
      <c r="J475" s="201">
        <v>0</v>
      </c>
      <c r="K475" s="201"/>
      <c r="L475" s="201"/>
      <c r="M475" s="204">
        <v>24830.400000000001</v>
      </c>
      <c r="N475" s="204"/>
      <c r="O475" s="204"/>
      <c r="P475" s="201">
        <v>0</v>
      </c>
      <c r="Q475" s="201"/>
      <c r="R475" s="201"/>
      <c r="S475" s="201">
        <v>0</v>
      </c>
      <c r="T475" s="201"/>
    </row>
    <row r="476" spans="1:20" ht="32.25" hidden="1" customHeight="1" outlineLevel="3" collapsed="1" x14ac:dyDescent="0.25">
      <c r="A476" s="206" t="s">
        <v>1605</v>
      </c>
      <c r="B476" s="206"/>
      <c r="C476" s="206"/>
      <c r="D476" s="206"/>
      <c r="E476" s="209">
        <v>270072</v>
      </c>
      <c r="F476" s="209"/>
      <c r="G476" s="209"/>
      <c r="H476" s="201">
        <v>0</v>
      </c>
      <c r="I476" s="201"/>
      <c r="J476" s="209">
        <v>270072</v>
      </c>
      <c r="K476" s="209"/>
      <c r="L476" s="209"/>
      <c r="M476" s="209">
        <v>540144</v>
      </c>
      <c r="N476" s="209"/>
      <c r="O476" s="209"/>
      <c r="P476" s="201">
        <v>0</v>
      </c>
      <c r="Q476" s="201"/>
      <c r="R476" s="201"/>
      <c r="S476" s="201">
        <v>0</v>
      </c>
      <c r="T476" s="201"/>
    </row>
    <row r="477" spans="1:20" ht="21.75" hidden="1" customHeight="1" outlineLevel="4" x14ac:dyDescent="0.25">
      <c r="A477" s="203" t="s">
        <v>1606</v>
      </c>
      <c r="B477" s="203"/>
      <c r="C477" s="203"/>
      <c r="D477" s="203"/>
      <c r="E477" s="209">
        <v>270072</v>
      </c>
      <c r="F477" s="209"/>
      <c r="G477" s="209"/>
      <c r="H477" s="201">
        <v>0</v>
      </c>
      <c r="I477" s="201"/>
      <c r="J477" s="201">
        <v>0</v>
      </c>
      <c r="K477" s="201"/>
      <c r="L477" s="201"/>
      <c r="M477" s="209">
        <v>270072</v>
      </c>
      <c r="N477" s="209"/>
      <c r="O477" s="209"/>
      <c r="P477" s="201">
        <v>0</v>
      </c>
      <c r="Q477" s="201"/>
      <c r="R477" s="201"/>
      <c r="S477" s="201">
        <v>0</v>
      </c>
      <c r="T477" s="201"/>
    </row>
    <row r="478" spans="1:20" ht="11.25" hidden="1" customHeight="1" outlineLevel="4" x14ac:dyDescent="0.25">
      <c r="A478" s="203" t="s">
        <v>1242</v>
      </c>
      <c r="B478" s="203"/>
      <c r="C478" s="203"/>
      <c r="D478" s="203"/>
      <c r="E478" s="201">
        <v>0</v>
      </c>
      <c r="F478" s="201"/>
      <c r="G478" s="201"/>
      <c r="H478" s="201">
        <v>0</v>
      </c>
      <c r="I478" s="201"/>
      <c r="J478" s="209">
        <v>270072</v>
      </c>
      <c r="K478" s="209"/>
      <c r="L478" s="209"/>
      <c r="M478" s="209">
        <v>270072</v>
      </c>
      <c r="N478" s="209"/>
      <c r="O478" s="209"/>
      <c r="P478" s="201">
        <v>0</v>
      </c>
      <c r="Q478" s="201"/>
      <c r="R478" s="201"/>
      <c r="S478" s="201">
        <v>0</v>
      </c>
      <c r="T478" s="201"/>
    </row>
    <row r="479" spans="1:20" ht="21.75" hidden="1" customHeight="1" outlineLevel="3" collapsed="1" x14ac:dyDescent="0.25">
      <c r="A479" s="206" t="s">
        <v>1607</v>
      </c>
      <c r="B479" s="206"/>
      <c r="C479" s="206"/>
      <c r="D479" s="206"/>
      <c r="E479" s="209">
        <v>160152</v>
      </c>
      <c r="F479" s="209"/>
      <c r="G479" s="209"/>
      <c r="H479" s="201">
        <v>0</v>
      </c>
      <c r="I479" s="201"/>
      <c r="J479" s="209">
        <v>160152</v>
      </c>
      <c r="K479" s="209"/>
      <c r="L479" s="209"/>
      <c r="M479" s="209">
        <v>320304</v>
      </c>
      <c r="N479" s="209"/>
      <c r="O479" s="209"/>
      <c r="P479" s="201">
        <v>0</v>
      </c>
      <c r="Q479" s="201"/>
      <c r="R479" s="201"/>
      <c r="S479" s="201">
        <v>0</v>
      </c>
      <c r="T479" s="201"/>
    </row>
    <row r="480" spans="1:20" ht="11.25" hidden="1" customHeight="1" outlineLevel="4" x14ac:dyDescent="0.25">
      <c r="A480" s="203" t="s">
        <v>1608</v>
      </c>
      <c r="B480" s="203"/>
      <c r="C480" s="203"/>
      <c r="D480" s="203"/>
      <c r="E480" s="209">
        <v>108864</v>
      </c>
      <c r="F480" s="209"/>
      <c r="G480" s="209"/>
      <c r="H480" s="201">
        <v>0</v>
      </c>
      <c r="I480" s="201"/>
      <c r="J480" s="201">
        <v>0</v>
      </c>
      <c r="K480" s="201"/>
      <c r="L480" s="201"/>
      <c r="M480" s="209">
        <v>108864</v>
      </c>
      <c r="N480" s="209"/>
      <c r="O480" s="209"/>
      <c r="P480" s="201">
        <v>0</v>
      </c>
      <c r="Q480" s="201"/>
      <c r="R480" s="201"/>
      <c r="S480" s="201">
        <v>0</v>
      </c>
      <c r="T480" s="201"/>
    </row>
    <row r="481" spans="1:20" ht="11.25" hidden="1" customHeight="1" outlineLevel="4" x14ac:dyDescent="0.25">
      <c r="A481" s="203" t="s">
        <v>1609</v>
      </c>
      <c r="B481" s="203"/>
      <c r="C481" s="203"/>
      <c r="D481" s="203"/>
      <c r="E481" s="209">
        <v>11760</v>
      </c>
      <c r="F481" s="209"/>
      <c r="G481" s="209"/>
      <c r="H481" s="201">
        <v>0</v>
      </c>
      <c r="I481" s="201"/>
      <c r="J481" s="201">
        <v>0</v>
      </c>
      <c r="K481" s="201"/>
      <c r="L481" s="201"/>
      <c r="M481" s="209">
        <v>11760</v>
      </c>
      <c r="N481" s="209"/>
      <c r="O481" s="209"/>
      <c r="P481" s="201">
        <v>0</v>
      </c>
      <c r="Q481" s="201"/>
      <c r="R481" s="201"/>
      <c r="S481" s="201">
        <v>0</v>
      </c>
      <c r="T481" s="201"/>
    </row>
    <row r="482" spans="1:20" ht="11.25" hidden="1" customHeight="1" outlineLevel="4" x14ac:dyDescent="0.25">
      <c r="A482" s="203" t="s">
        <v>1307</v>
      </c>
      <c r="B482" s="203"/>
      <c r="C482" s="203"/>
      <c r="D482" s="203"/>
      <c r="E482" s="201">
        <v>0</v>
      </c>
      <c r="F482" s="201"/>
      <c r="G482" s="201"/>
      <c r="H482" s="201">
        <v>0</v>
      </c>
      <c r="I482" s="201"/>
      <c r="J482" s="209">
        <v>160152</v>
      </c>
      <c r="K482" s="209"/>
      <c r="L482" s="209"/>
      <c r="M482" s="209">
        <v>160152</v>
      </c>
      <c r="N482" s="209"/>
      <c r="O482" s="209"/>
      <c r="P482" s="201">
        <v>0</v>
      </c>
      <c r="Q482" s="201"/>
      <c r="R482" s="201"/>
      <c r="S482" s="201">
        <v>0</v>
      </c>
      <c r="T482" s="201"/>
    </row>
    <row r="483" spans="1:20" ht="11.25" hidden="1" customHeight="1" outlineLevel="4" x14ac:dyDescent="0.25">
      <c r="A483" s="203" t="s">
        <v>1263</v>
      </c>
      <c r="B483" s="203"/>
      <c r="C483" s="203"/>
      <c r="D483" s="203"/>
      <c r="E483" s="209">
        <v>39528</v>
      </c>
      <c r="F483" s="209"/>
      <c r="G483" s="209"/>
      <c r="H483" s="201">
        <v>0</v>
      </c>
      <c r="I483" s="201"/>
      <c r="J483" s="201">
        <v>0</v>
      </c>
      <c r="K483" s="201"/>
      <c r="L483" s="201"/>
      <c r="M483" s="209">
        <v>39528</v>
      </c>
      <c r="N483" s="209"/>
      <c r="O483" s="209"/>
      <c r="P483" s="201">
        <v>0</v>
      </c>
      <c r="Q483" s="201"/>
      <c r="R483" s="201"/>
      <c r="S483" s="201">
        <v>0</v>
      </c>
      <c r="T483" s="201"/>
    </row>
    <row r="484" spans="1:20" ht="32.25" hidden="1" customHeight="1" outlineLevel="3" collapsed="1" x14ac:dyDescent="0.25">
      <c r="A484" s="206" t="s">
        <v>1610</v>
      </c>
      <c r="B484" s="206"/>
      <c r="C484" s="206"/>
      <c r="D484" s="206"/>
      <c r="E484" s="201">
        <v>0</v>
      </c>
      <c r="F484" s="201"/>
      <c r="G484" s="201"/>
      <c r="H484" s="201">
        <v>0</v>
      </c>
      <c r="I484" s="201"/>
      <c r="J484" s="209">
        <v>43680</v>
      </c>
      <c r="K484" s="209"/>
      <c r="L484" s="209"/>
      <c r="M484" s="209">
        <v>43680</v>
      </c>
      <c r="N484" s="209"/>
      <c r="O484" s="209"/>
      <c r="P484" s="201">
        <v>0</v>
      </c>
      <c r="Q484" s="201"/>
      <c r="R484" s="201"/>
      <c r="S484" s="201">
        <v>0</v>
      </c>
      <c r="T484" s="201"/>
    </row>
    <row r="485" spans="1:20" ht="11.25" hidden="1" customHeight="1" outlineLevel="4" x14ac:dyDescent="0.25">
      <c r="A485" s="203" t="s">
        <v>1307</v>
      </c>
      <c r="B485" s="203"/>
      <c r="C485" s="203"/>
      <c r="D485" s="203"/>
      <c r="E485" s="201">
        <v>0</v>
      </c>
      <c r="F485" s="201"/>
      <c r="G485" s="201"/>
      <c r="H485" s="201">
        <v>0</v>
      </c>
      <c r="I485" s="201"/>
      <c r="J485" s="209">
        <v>43680</v>
      </c>
      <c r="K485" s="209"/>
      <c r="L485" s="209"/>
      <c r="M485" s="209">
        <v>43680</v>
      </c>
      <c r="N485" s="209"/>
      <c r="O485" s="209"/>
      <c r="P485" s="201">
        <v>0</v>
      </c>
      <c r="Q485" s="201"/>
      <c r="R485" s="201"/>
      <c r="S485" s="201">
        <v>0</v>
      </c>
      <c r="T485" s="201"/>
    </row>
    <row r="486" spans="1:20" ht="11.25" hidden="1" customHeight="1" outlineLevel="3" collapsed="1" x14ac:dyDescent="0.25">
      <c r="A486" s="206" t="s">
        <v>1611</v>
      </c>
      <c r="B486" s="206"/>
      <c r="C486" s="206"/>
      <c r="D486" s="206"/>
      <c r="E486" s="201">
        <v>0</v>
      </c>
      <c r="F486" s="201"/>
      <c r="G486" s="201"/>
      <c r="H486" s="201">
        <v>0</v>
      </c>
      <c r="I486" s="201"/>
      <c r="J486" s="209">
        <v>524160</v>
      </c>
      <c r="K486" s="209"/>
      <c r="L486" s="209"/>
      <c r="M486" s="209">
        <v>262080</v>
      </c>
      <c r="N486" s="209"/>
      <c r="O486" s="209"/>
      <c r="P486" s="209">
        <v>262080</v>
      </c>
      <c r="Q486" s="209"/>
      <c r="R486" s="209"/>
      <c r="S486" s="201">
        <v>0</v>
      </c>
      <c r="T486" s="201"/>
    </row>
    <row r="487" spans="1:20" ht="11.25" hidden="1" customHeight="1" outlineLevel="4" x14ac:dyDescent="0.25">
      <c r="A487" s="203" t="s">
        <v>1612</v>
      </c>
      <c r="B487" s="203"/>
      <c r="C487" s="203"/>
      <c r="D487" s="203"/>
      <c r="E487" s="201">
        <v>0</v>
      </c>
      <c r="F487" s="201"/>
      <c r="G487" s="201"/>
      <c r="H487" s="201">
        <v>0</v>
      </c>
      <c r="I487" s="201"/>
      <c r="J487" s="209">
        <v>262080</v>
      </c>
      <c r="K487" s="209"/>
      <c r="L487" s="209"/>
      <c r="M487" s="201">
        <v>0</v>
      </c>
      <c r="N487" s="201"/>
      <c r="O487" s="201"/>
      <c r="P487" s="209">
        <v>262080</v>
      </c>
      <c r="Q487" s="209"/>
      <c r="R487" s="209"/>
      <c r="S487" s="201">
        <v>0</v>
      </c>
      <c r="T487" s="201"/>
    </row>
    <row r="488" spans="1:20" ht="11.25" hidden="1" customHeight="1" outlineLevel="4" x14ac:dyDescent="0.25">
      <c r="A488" s="203" t="s">
        <v>1242</v>
      </c>
      <c r="B488" s="203"/>
      <c r="C488" s="203"/>
      <c r="D488" s="203"/>
      <c r="E488" s="201">
        <v>0</v>
      </c>
      <c r="F488" s="201"/>
      <c r="G488" s="201"/>
      <c r="H488" s="201">
        <v>0</v>
      </c>
      <c r="I488" s="201"/>
      <c r="J488" s="209">
        <v>262080</v>
      </c>
      <c r="K488" s="209"/>
      <c r="L488" s="209"/>
      <c r="M488" s="209">
        <v>262080</v>
      </c>
      <c r="N488" s="209"/>
      <c r="O488" s="209"/>
      <c r="P488" s="201">
        <v>0</v>
      </c>
      <c r="Q488" s="201"/>
      <c r="R488" s="201"/>
      <c r="S488" s="201">
        <v>0</v>
      </c>
      <c r="T488" s="201"/>
    </row>
    <row r="489" spans="1:20" ht="32.25" hidden="1" customHeight="1" outlineLevel="3" collapsed="1" x14ac:dyDescent="0.25">
      <c r="A489" s="206" t="s">
        <v>1613</v>
      </c>
      <c r="B489" s="206"/>
      <c r="C489" s="206"/>
      <c r="D489" s="206"/>
      <c r="E489" s="201">
        <v>0</v>
      </c>
      <c r="F489" s="201"/>
      <c r="G489" s="201"/>
      <c r="H489" s="201">
        <v>0</v>
      </c>
      <c r="I489" s="201"/>
      <c r="J489" s="209">
        <v>11088</v>
      </c>
      <c r="K489" s="209"/>
      <c r="L489" s="209"/>
      <c r="M489" s="201">
        <v>0</v>
      </c>
      <c r="N489" s="201"/>
      <c r="O489" s="201"/>
      <c r="P489" s="209">
        <v>11088</v>
      </c>
      <c r="Q489" s="209"/>
      <c r="R489" s="209"/>
      <c r="S489" s="201">
        <v>0</v>
      </c>
      <c r="T489" s="201"/>
    </row>
    <row r="490" spans="1:20" ht="11.25" hidden="1" customHeight="1" outlineLevel="4" x14ac:dyDescent="0.25">
      <c r="A490" s="203" t="s">
        <v>1614</v>
      </c>
      <c r="B490" s="203"/>
      <c r="C490" s="203"/>
      <c r="D490" s="203"/>
      <c r="E490" s="201">
        <v>0</v>
      </c>
      <c r="F490" s="201"/>
      <c r="G490" s="201"/>
      <c r="H490" s="201">
        <v>0</v>
      </c>
      <c r="I490" s="201"/>
      <c r="J490" s="209">
        <v>11088</v>
      </c>
      <c r="K490" s="209"/>
      <c r="L490" s="209"/>
      <c r="M490" s="201">
        <v>0</v>
      </c>
      <c r="N490" s="201"/>
      <c r="O490" s="201"/>
      <c r="P490" s="209">
        <v>11088</v>
      </c>
      <c r="Q490" s="209"/>
      <c r="R490" s="209"/>
      <c r="S490" s="201">
        <v>0</v>
      </c>
      <c r="T490" s="201"/>
    </row>
    <row r="491" spans="1:20" ht="32.25" hidden="1" customHeight="1" outlineLevel="3" collapsed="1" x14ac:dyDescent="0.25">
      <c r="A491" s="206" t="s">
        <v>1615</v>
      </c>
      <c r="B491" s="206"/>
      <c r="C491" s="206"/>
      <c r="D491" s="206"/>
      <c r="E491" s="201">
        <v>0</v>
      </c>
      <c r="F491" s="201"/>
      <c r="G491" s="201"/>
      <c r="H491" s="201">
        <v>0</v>
      </c>
      <c r="I491" s="201"/>
      <c r="J491" s="208">
        <v>6397.44</v>
      </c>
      <c r="K491" s="208"/>
      <c r="L491" s="208"/>
      <c r="M491" s="201">
        <v>0</v>
      </c>
      <c r="N491" s="201"/>
      <c r="O491" s="201"/>
      <c r="P491" s="208">
        <v>6397.44</v>
      </c>
      <c r="Q491" s="208"/>
      <c r="R491" s="208"/>
      <c r="S491" s="201">
        <v>0</v>
      </c>
      <c r="T491" s="201"/>
    </row>
    <row r="492" spans="1:20" ht="11.25" hidden="1" customHeight="1" outlineLevel="4" x14ac:dyDescent="0.25">
      <c r="A492" s="203" t="s">
        <v>1242</v>
      </c>
      <c r="B492" s="203"/>
      <c r="C492" s="203"/>
      <c r="D492" s="203"/>
      <c r="E492" s="201">
        <v>0</v>
      </c>
      <c r="F492" s="201"/>
      <c r="G492" s="201"/>
      <c r="H492" s="201">
        <v>0</v>
      </c>
      <c r="I492" s="201"/>
      <c r="J492" s="208">
        <v>6397.44</v>
      </c>
      <c r="K492" s="208"/>
      <c r="L492" s="208"/>
      <c r="M492" s="201">
        <v>0</v>
      </c>
      <c r="N492" s="201"/>
      <c r="O492" s="201"/>
      <c r="P492" s="208">
        <v>6397.44</v>
      </c>
      <c r="Q492" s="208"/>
      <c r="R492" s="208"/>
      <c r="S492" s="201">
        <v>0</v>
      </c>
      <c r="T492" s="201"/>
    </row>
    <row r="493" spans="1:20" ht="21.75" hidden="1" customHeight="1" outlineLevel="3" collapsed="1" x14ac:dyDescent="0.25">
      <c r="A493" s="206" t="s">
        <v>1616</v>
      </c>
      <c r="B493" s="206"/>
      <c r="C493" s="206"/>
      <c r="D493" s="206"/>
      <c r="E493" s="201">
        <v>0</v>
      </c>
      <c r="F493" s="201"/>
      <c r="G493" s="201"/>
      <c r="H493" s="201">
        <v>0</v>
      </c>
      <c r="I493" s="201"/>
      <c r="J493" s="209">
        <v>154560</v>
      </c>
      <c r="K493" s="209"/>
      <c r="L493" s="209"/>
      <c r="M493" s="209">
        <v>77280</v>
      </c>
      <c r="N493" s="209"/>
      <c r="O493" s="209"/>
      <c r="P493" s="209">
        <v>77280</v>
      </c>
      <c r="Q493" s="209"/>
      <c r="R493" s="209"/>
      <c r="S493" s="201">
        <v>0</v>
      </c>
      <c r="T493" s="201"/>
    </row>
    <row r="494" spans="1:20" ht="11.25" hidden="1" customHeight="1" outlineLevel="4" x14ac:dyDescent="0.25">
      <c r="A494" s="203" t="s">
        <v>1307</v>
      </c>
      <c r="B494" s="203"/>
      <c r="C494" s="203"/>
      <c r="D494" s="203"/>
      <c r="E494" s="201">
        <v>0</v>
      </c>
      <c r="F494" s="201"/>
      <c r="G494" s="201"/>
      <c r="H494" s="201">
        <v>0</v>
      </c>
      <c r="I494" s="201"/>
      <c r="J494" s="209">
        <v>154560</v>
      </c>
      <c r="K494" s="209"/>
      <c r="L494" s="209"/>
      <c r="M494" s="209">
        <v>77280</v>
      </c>
      <c r="N494" s="209"/>
      <c r="O494" s="209"/>
      <c r="P494" s="209">
        <v>77280</v>
      </c>
      <c r="Q494" s="209"/>
      <c r="R494" s="209"/>
      <c r="S494" s="201">
        <v>0</v>
      </c>
      <c r="T494" s="201"/>
    </row>
    <row r="495" spans="1:20" ht="21.75" hidden="1" customHeight="1" outlineLevel="3" collapsed="1" x14ac:dyDescent="0.25">
      <c r="A495" s="206" t="s">
        <v>1617</v>
      </c>
      <c r="B495" s="206"/>
      <c r="C495" s="206"/>
      <c r="D495" s="206"/>
      <c r="E495" s="201">
        <v>0</v>
      </c>
      <c r="F495" s="201"/>
      <c r="G495" s="201"/>
      <c r="H495" s="201">
        <v>0</v>
      </c>
      <c r="I495" s="201"/>
      <c r="J495" s="209">
        <v>141120</v>
      </c>
      <c r="K495" s="209"/>
      <c r="L495" s="209"/>
      <c r="M495" s="209">
        <v>70560</v>
      </c>
      <c r="N495" s="209"/>
      <c r="O495" s="209"/>
      <c r="P495" s="209">
        <v>70560</v>
      </c>
      <c r="Q495" s="209"/>
      <c r="R495" s="209"/>
      <c r="S495" s="201">
        <v>0</v>
      </c>
      <c r="T495" s="201"/>
    </row>
    <row r="496" spans="1:20" ht="11.25" hidden="1" customHeight="1" outlineLevel="4" x14ac:dyDescent="0.25">
      <c r="A496" s="203" t="s">
        <v>1618</v>
      </c>
      <c r="B496" s="203"/>
      <c r="C496" s="203"/>
      <c r="D496" s="203"/>
      <c r="E496" s="201">
        <v>0</v>
      </c>
      <c r="F496" s="201"/>
      <c r="G496" s="201"/>
      <c r="H496" s="201">
        <v>0</v>
      </c>
      <c r="I496" s="201"/>
      <c r="J496" s="209">
        <v>70560</v>
      </c>
      <c r="K496" s="209"/>
      <c r="L496" s="209"/>
      <c r="M496" s="201">
        <v>0</v>
      </c>
      <c r="N496" s="201"/>
      <c r="O496" s="201"/>
      <c r="P496" s="209">
        <v>70560</v>
      </c>
      <c r="Q496" s="209"/>
      <c r="R496" s="209"/>
      <c r="S496" s="201">
        <v>0</v>
      </c>
      <c r="T496" s="201"/>
    </row>
    <row r="497" spans="1:20" ht="11.25" hidden="1" customHeight="1" outlineLevel="4" x14ac:dyDescent="0.25">
      <c r="A497" s="203" t="s">
        <v>1307</v>
      </c>
      <c r="B497" s="203"/>
      <c r="C497" s="203"/>
      <c r="D497" s="203"/>
      <c r="E497" s="201">
        <v>0</v>
      </c>
      <c r="F497" s="201"/>
      <c r="G497" s="201"/>
      <c r="H497" s="201">
        <v>0</v>
      </c>
      <c r="I497" s="201"/>
      <c r="J497" s="209">
        <v>70560</v>
      </c>
      <c r="K497" s="209"/>
      <c r="L497" s="209"/>
      <c r="M497" s="209">
        <v>70560</v>
      </c>
      <c r="N497" s="209"/>
      <c r="O497" s="209"/>
      <c r="P497" s="201">
        <v>0</v>
      </c>
      <c r="Q497" s="201"/>
      <c r="R497" s="201"/>
      <c r="S497" s="201">
        <v>0</v>
      </c>
      <c r="T497" s="201"/>
    </row>
    <row r="498" spans="1:20" ht="32.25" hidden="1" customHeight="1" outlineLevel="3" collapsed="1" x14ac:dyDescent="0.25">
      <c r="A498" s="206" t="s">
        <v>1619</v>
      </c>
      <c r="B498" s="206"/>
      <c r="C498" s="206"/>
      <c r="D498" s="206"/>
      <c r="E498" s="201">
        <v>0</v>
      </c>
      <c r="F498" s="201"/>
      <c r="G498" s="201"/>
      <c r="H498" s="201">
        <v>0</v>
      </c>
      <c r="I498" s="201"/>
      <c r="J498" s="208">
        <v>221709.08</v>
      </c>
      <c r="K498" s="208"/>
      <c r="L498" s="208"/>
      <c r="M498" s="208">
        <v>110854.54</v>
      </c>
      <c r="N498" s="208"/>
      <c r="O498" s="208"/>
      <c r="P498" s="208">
        <v>110854.54</v>
      </c>
      <c r="Q498" s="208"/>
      <c r="R498" s="208"/>
      <c r="S498" s="201">
        <v>0</v>
      </c>
      <c r="T498" s="201"/>
    </row>
    <row r="499" spans="1:20" ht="11.25" hidden="1" customHeight="1" outlineLevel="4" x14ac:dyDescent="0.25">
      <c r="A499" s="203" t="s">
        <v>1620</v>
      </c>
      <c r="B499" s="203"/>
      <c r="C499" s="203"/>
      <c r="D499" s="203"/>
      <c r="E499" s="201">
        <v>0</v>
      </c>
      <c r="F499" s="201"/>
      <c r="G499" s="201"/>
      <c r="H499" s="201">
        <v>0</v>
      </c>
      <c r="I499" s="201"/>
      <c r="J499" s="208">
        <v>5107.6899999999996</v>
      </c>
      <c r="K499" s="208"/>
      <c r="L499" s="208"/>
      <c r="M499" s="201">
        <v>0</v>
      </c>
      <c r="N499" s="201"/>
      <c r="O499" s="201"/>
      <c r="P499" s="208">
        <v>5107.6899999999996</v>
      </c>
      <c r="Q499" s="208"/>
      <c r="R499" s="208"/>
      <c r="S499" s="201">
        <v>0</v>
      </c>
      <c r="T499" s="201"/>
    </row>
    <row r="500" spans="1:20" ht="11.25" hidden="1" customHeight="1" outlineLevel="4" x14ac:dyDescent="0.25">
      <c r="A500" s="203" t="s">
        <v>1621</v>
      </c>
      <c r="B500" s="203"/>
      <c r="C500" s="203"/>
      <c r="D500" s="203"/>
      <c r="E500" s="201">
        <v>0</v>
      </c>
      <c r="F500" s="201"/>
      <c r="G500" s="201"/>
      <c r="H500" s="201">
        <v>0</v>
      </c>
      <c r="I500" s="201"/>
      <c r="J500" s="208">
        <v>63186.76</v>
      </c>
      <c r="K500" s="208"/>
      <c r="L500" s="208"/>
      <c r="M500" s="201">
        <v>0</v>
      </c>
      <c r="N500" s="201"/>
      <c r="O500" s="201"/>
      <c r="P500" s="208">
        <v>63186.76</v>
      </c>
      <c r="Q500" s="208"/>
      <c r="R500" s="208"/>
      <c r="S500" s="201">
        <v>0</v>
      </c>
      <c r="T500" s="201"/>
    </row>
    <row r="501" spans="1:20" ht="11.25" hidden="1" customHeight="1" outlineLevel="4" x14ac:dyDescent="0.25">
      <c r="A501" s="203" t="s">
        <v>1622</v>
      </c>
      <c r="B501" s="203"/>
      <c r="C501" s="203"/>
      <c r="D501" s="203"/>
      <c r="E501" s="201">
        <v>0</v>
      </c>
      <c r="F501" s="201"/>
      <c r="G501" s="201"/>
      <c r="H501" s="201">
        <v>0</v>
      </c>
      <c r="I501" s="201"/>
      <c r="J501" s="208">
        <v>42560.09</v>
      </c>
      <c r="K501" s="208"/>
      <c r="L501" s="208"/>
      <c r="M501" s="201">
        <v>0</v>
      </c>
      <c r="N501" s="201"/>
      <c r="O501" s="201"/>
      <c r="P501" s="208">
        <v>42560.09</v>
      </c>
      <c r="Q501" s="208"/>
      <c r="R501" s="208"/>
      <c r="S501" s="201">
        <v>0</v>
      </c>
      <c r="T501" s="201"/>
    </row>
    <row r="502" spans="1:20" ht="11.25" hidden="1" customHeight="1" outlineLevel="4" x14ac:dyDescent="0.25">
      <c r="A502" s="203" t="s">
        <v>1242</v>
      </c>
      <c r="B502" s="203"/>
      <c r="C502" s="203"/>
      <c r="D502" s="203"/>
      <c r="E502" s="201">
        <v>0</v>
      </c>
      <c r="F502" s="201"/>
      <c r="G502" s="201"/>
      <c r="H502" s="201">
        <v>0</v>
      </c>
      <c r="I502" s="201"/>
      <c r="J502" s="208">
        <v>110854.54</v>
      </c>
      <c r="K502" s="208"/>
      <c r="L502" s="208"/>
      <c r="M502" s="208">
        <v>110854.54</v>
      </c>
      <c r="N502" s="208"/>
      <c r="O502" s="208"/>
      <c r="P502" s="201">
        <v>0</v>
      </c>
      <c r="Q502" s="201"/>
      <c r="R502" s="201"/>
      <c r="S502" s="201">
        <v>0</v>
      </c>
      <c r="T502" s="201"/>
    </row>
    <row r="503" spans="1:20" ht="21.75" hidden="1" customHeight="1" outlineLevel="3" collapsed="1" x14ac:dyDescent="0.25">
      <c r="A503" s="206" t="s">
        <v>1623</v>
      </c>
      <c r="B503" s="206"/>
      <c r="C503" s="206"/>
      <c r="D503" s="206"/>
      <c r="E503" s="201">
        <v>0</v>
      </c>
      <c r="F503" s="201"/>
      <c r="G503" s="201"/>
      <c r="H503" s="201">
        <v>0</v>
      </c>
      <c r="I503" s="201"/>
      <c r="J503" s="208">
        <v>73919.94</v>
      </c>
      <c r="K503" s="208"/>
      <c r="L503" s="208"/>
      <c r="M503" s="208">
        <v>36959.97</v>
      </c>
      <c r="N503" s="208"/>
      <c r="O503" s="208"/>
      <c r="P503" s="208">
        <v>36959.97</v>
      </c>
      <c r="Q503" s="208"/>
      <c r="R503" s="208"/>
      <c r="S503" s="201">
        <v>0</v>
      </c>
      <c r="T503" s="201"/>
    </row>
    <row r="504" spans="1:20" ht="11.25" hidden="1" customHeight="1" outlineLevel="4" x14ac:dyDescent="0.25">
      <c r="A504" s="203" t="s">
        <v>1287</v>
      </c>
      <c r="B504" s="203"/>
      <c r="C504" s="203"/>
      <c r="D504" s="203"/>
      <c r="E504" s="201">
        <v>0</v>
      </c>
      <c r="F504" s="201"/>
      <c r="G504" s="201"/>
      <c r="H504" s="201">
        <v>0</v>
      </c>
      <c r="I504" s="201"/>
      <c r="J504" s="208">
        <v>36959.97</v>
      </c>
      <c r="K504" s="208"/>
      <c r="L504" s="208"/>
      <c r="M504" s="201">
        <v>0</v>
      </c>
      <c r="N504" s="201"/>
      <c r="O504" s="201"/>
      <c r="P504" s="208">
        <v>36959.97</v>
      </c>
      <c r="Q504" s="208"/>
      <c r="R504" s="208"/>
      <c r="S504" s="201">
        <v>0</v>
      </c>
      <c r="T504" s="201"/>
    </row>
    <row r="505" spans="1:20" ht="11.25" hidden="1" customHeight="1" outlineLevel="4" x14ac:dyDescent="0.25">
      <c r="A505" s="203" t="s">
        <v>1307</v>
      </c>
      <c r="B505" s="203"/>
      <c r="C505" s="203"/>
      <c r="D505" s="203"/>
      <c r="E505" s="201">
        <v>0</v>
      </c>
      <c r="F505" s="201"/>
      <c r="G505" s="201"/>
      <c r="H505" s="201">
        <v>0</v>
      </c>
      <c r="I505" s="201"/>
      <c r="J505" s="208">
        <v>36959.97</v>
      </c>
      <c r="K505" s="208"/>
      <c r="L505" s="208"/>
      <c r="M505" s="208">
        <v>36959.97</v>
      </c>
      <c r="N505" s="208"/>
      <c r="O505" s="208"/>
      <c r="P505" s="201">
        <v>0</v>
      </c>
      <c r="Q505" s="201"/>
      <c r="R505" s="201"/>
      <c r="S505" s="201">
        <v>0</v>
      </c>
      <c r="T505" s="201"/>
    </row>
    <row r="506" spans="1:20" ht="21.75" hidden="1" customHeight="1" outlineLevel="3" collapsed="1" x14ac:dyDescent="0.25">
      <c r="A506" s="206" t="s">
        <v>1624</v>
      </c>
      <c r="B506" s="206"/>
      <c r="C506" s="206"/>
      <c r="D506" s="206"/>
      <c r="E506" s="201">
        <v>0</v>
      </c>
      <c r="F506" s="201"/>
      <c r="G506" s="201"/>
      <c r="H506" s="201">
        <v>0</v>
      </c>
      <c r="I506" s="201"/>
      <c r="J506" s="208">
        <v>222230.38</v>
      </c>
      <c r="K506" s="208"/>
      <c r="L506" s="208"/>
      <c r="M506" s="208">
        <v>111115.19</v>
      </c>
      <c r="N506" s="208"/>
      <c r="O506" s="208"/>
      <c r="P506" s="208">
        <v>111115.19</v>
      </c>
      <c r="Q506" s="208"/>
      <c r="R506" s="208"/>
      <c r="S506" s="201">
        <v>0</v>
      </c>
      <c r="T506" s="201"/>
    </row>
    <row r="507" spans="1:20" ht="11.25" hidden="1" customHeight="1" outlineLevel="4" x14ac:dyDescent="0.25">
      <c r="A507" s="210">
        <v>39</v>
      </c>
      <c r="B507" s="210"/>
      <c r="C507" s="210"/>
      <c r="D507" s="210"/>
      <c r="E507" s="201">
        <v>0</v>
      </c>
      <c r="F507" s="201"/>
      <c r="G507" s="201"/>
      <c r="H507" s="201">
        <v>0</v>
      </c>
      <c r="I507" s="201"/>
      <c r="J507" s="208">
        <v>2644.17</v>
      </c>
      <c r="K507" s="208"/>
      <c r="L507" s="208"/>
      <c r="M507" s="201">
        <v>0</v>
      </c>
      <c r="N507" s="201"/>
      <c r="O507" s="201"/>
      <c r="P507" s="208">
        <v>2644.17</v>
      </c>
      <c r="Q507" s="208"/>
      <c r="R507" s="208"/>
      <c r="S507" s="201">
        <v>0</v>
      </c>
      <c r="T507" s="201"/>
    </row>
    <row r="508" spans="1:20" ht="11.25" hidden="1" customHeight="1" outlineLevel="4" x14ac:dyDescent="0.25">
      <c r="A508" s="210">
        <v>40</v>
      </c>
      <c r="B508" s="210"/>
      <c r="C508" s="210"/>
      <c r="D508" s="210"/>
      <c r="E508" s="201">
        <v>0</v>
      </c>
      <c r="F508" s="201"/>
      <c r="G508" s="201"/>
      <c r="H508" s="201">
        <v>0</v>
      </c>
      <c r="I508" s="201"/>
      <c r="J508" s="208">
        <v>39076.31</v>
      </c>
      <c r="K508" s="208"/>
      <c r="L508" s="208"/>
      <c r="M508" s="201">
        <v>0</v>
      </c>
      <c r="N508" s="201"/>
      <c r="O508" s="201"/>
      <c r="P508" s="208">
        <v>39076.31</v>
      </c>
      <c r="Q508" s="208"/>
      <c r="R508" s="208"/>
      <c r="S508" s="201">
        <v>0</v>
      </c>
      <c r="T508" s="201"/>
    </row>
    <row r="509" spans="1:20" ht="11.25" hidden="1" customHeight="1" outlineLevel="4" x14ac:dyDescent="0.25">
      <c r="A509" s="210">
        <v>41</v>
      </c>
      <c r="B509" s="210"/>
      <c r="C509" s="210"/>
      <c r="D509" s="210"/>
      <c r="E509" s="201">
        <v>0</v>
      </c>
      <c r="F509" s="201"/>
      <c r="G509" s="201"/>
      <c r="H509" s="201">
        <v>0</v>
      </c>
      <c r="I509" s="201"/>
      <c r="J509" s="208">
        <v>36467.910000000003</v>
      </c>
      <c r="K509" s="208"/>
      <c r="L509" s="208"/>
      <c r="M509" s="201">
        <v>0</v>
      </c>
      <c r="N509" s="201"/>
      <c r="O509" s="201"/>
      <c r="P509" s="208">
        <v>36467.910000000003</v>
      </c>
      <c r="Q509" s="208"/>
      <c r="R509" s="208"/>
      <c r="S509" s="201">
        <v>0</v>
      </c>
      <c r="T509" s="201"/>
    </row>
    <row r="510" spans="1:20" ht="11.25" hidden="1" customHeight="1" outlineLevel="4" x14ac:dyDescent="0.25">
      <c r="A510" s="210">
        <v>42</v>
      </c>
      <c r="B510" s="210"/>
      <c r="C510" s="210"/>
      <c r="D510" s="210"/>
      <c r="E510" s="201">
        <v>0</v>
      </c>
      <c r="F510" s="201"/>
      <c r="G510" s="201"/>
      <c r="H510" s="201">
        <v>0</v>
      </c>
      <c r="I510" s="201"/>
      <c r="J510" s="204">
        <v>32926.800000000003</v>
      </c>
      <c r="K510" s="204"/>
      <c r="L510" s="204"/>
      <c r="M510" s="201">
        <v>0</v>
      </c>
      <c r="N510" s="201"/>
      <c r="O510" s="201"/>
      <c r="P510" s="204">
        <v>32926.800000000003</v>
      </c>
      <c r="Q510" s="204"/>
      <c r="R510" s="204"/>
      <c r="S510" s="201">
        <v>0</v>
      </c>
      <c r="T510" s="201"/>
    </row>
    <row r="511" spans="1:20" ht="11.25" hidden="1" customHeight="1" outlineLevel="4" x14ac:dyDescent="0.25">
      <c r="A511" s="203" t="s">
        <v>1242</v>
      </c>
      <c r="B511" s="203"/>
      <c r="C511" s="203"/>
      <c r="D511" s="203"/>
      <c r="E511" s="201">
        <v>0</v>
      </c>
      <c r="F511" s="201"/>
      <c r="G511" s="201"/>
      <c r="H511" s="201">
        <v>0</v>
      </c>
      <c r="I511" s="201"/>
      <c r="J511" s="208">
        <v>111115.19</v>
      </c>
      <c r="K511" s="208"/>
      <c r="L511" s="208"/>
      <c r="M511" s="208">
        <v>111115.19</v>
      </c>
      <c r="N511" s="208"/>
      <c r="O511" s="208"/>
      <c r="P511" s="201">
        <v>0</v>
      </c>
      <c r="Q511" s="201"/>
      <c r="R511" s="201"/>
      <c r="S511" s="201">
        <v>0</v>
      </c>
      <c r="T511" s="201"/>
    </row>
    <row r="512" spans="1:20" ht="32.25" hidden="1" customHeight="1" outlineLevel="3" collapsed="1" x14ac:dyDescent="0.25">
      <c r="A512" s="206" t="s">
        <v>1625</v>
      </c>
      <c r="B512" s="206"/>
      <c r="C512" s="206"/>
      <c r="D512" s="206"/>
      <c r="E512" s="211">
        <v>0.4</v>
      </c>
      <c r="F512" s="211"/>
      <c r="G512" s="211"/>
      <c r="H512" s="201">
        <v>0</v>
      </c>
      <c r="I512" s="201"/>
      <c r="J512" s="201">
        <v>0</v>
      </c>
      <c r="K512" s="201"/>
      <c r="L512" s="201"/>
      <c r="M512" s="201">
        <v>0</v>
      </c>
      <c r="N512" s="201"/>
      <c r="O512" s="201"/>
      <c r="P512" s="211">
        <v>0.4</v>
      </c>
      <c r="Q512" s="211"/>
      <c r="R512" s="211"/>
      <c r="S512" s="201">
        <v>0</v>
      </c>
      <c r="T512" s="201"/>
    </row>
    <row r="513" spans="1:20" ht="11.25" hidden="1" customHeight="1" outlineLevel="4" x14ac:dyDescent="0.25">
      <c r="A513" s="210">
        <v>265</v>
      </c>
      <c r="B513" s="210"/>
      <c r="C513" s="210"/>
      <c r="D513" s="210"/>
      <c r="E513" s="211">
        <v>0.4</v>
      </c>
      <c r="F513" s="211"/>
      <c r="G513" s="211"/>
      <c r="H513" s="201">
        <v>0</v>
      </c>
      <c r="I513" s="201"/>
      <c r="J513" s="201">
        <v>0</v>
      </c>
      <c r="K513" s="201"/>
      <c r="L513" s="201"/>
      <c r="M513" s="201">
        <v>0</v>
      </c>
      <c r="N513" s="201"/>
      <c r="O513" s="201"/>
      <c r="P513" s="211">
        <v>0.4</v>
      </c>
      <c r="Q513" s="211"/>
      <c r="R513" s="211"/>
      <c r="S513" s="201">
        <v>0</v>
      </c>
      <c r="T513" s="201"/>
    </row>
    <row r="514" spans="1:20" ht="32.25" hidden="1" customHeight="1" outlineLevel="3" collapsed="1" x14ac:dyDescent="0.25">
      <c r="A514" s="206" t="s">
        <v>1626</v>
      </c>
      <c r="B514" s="206"/>
      <c r="C514" s="206"/>
      <c r="D514" s="206"/>
      <c r="E514" s="201">
        <v>0</v>
      </c>
      <c r="F514" s="201"/>
      <c r="G514" s="201"/>
      <c r="H514" s="201">
        <v>0</v>
      </c>
      <c r="I514" s="201"/>
      <c r="J514" s="204">
        <v>3246585.7</v>
      </c>
      <c r="K514" s="204"/>
      <c r="L514" s="204"/>
      <c r="M514" s="208">
        <v>2597268.56</v>
      </c>
      <c r="N514" s="208"/>
      <c r="O514" s="208"/>
      <c r="P514" s="208">
        <v>649317.14</v>
      </c>
      <c r="Q514" s="208"/>
      <c r="R514" s="208"/>
      <c r="S514" s="201">
        <v>0</v>
      </c>
      <c r="T514" s="201"/>
    </row>
    <row r="515" spans="1:20" ht="11.25" hidden="1" customHeight="1" outlineLevel="4" x14ac:dyDescent="0.25">
      <c r="A515" s="203" t="s">
        <v>1627</v>
      </c>
      <c r="B515" s="203"/>
      <c r="C515" s="203"/>
      <c r="D515" s="203"/>
      <c r="E515" s="201">
        <v>0</v>
      </c>
      <c r="F515" s="201"/>
      <c r="G515" s="201"/>
      <c r="H515" s="201">
        <v>0</v>
      </c>
      <c r="I515" s="201"/>
      <c r="J515" s="208">
        <v>80831.520000000004</v>
      </c>
      <c r="K515" s="208"/>
      <c r="L515" s="208"/>
      <c r="M515" s="208">
        <v>40415.760000000002</v>
      </c>
      <c r="N515" s="208"/>
      <c r="O515" s="208"/>
      <c r="P515" s="208">
        <v>40415.760000000002</v>
      </c>
      <c r="Q515" s="208"/>
      <c r="R515" s="208"/>
      <c r="S515" s="201">
        <v>0</v>
      </c>
      <c r="T515" s="201"/>
    </row>
    <row r="516" spans="1:20" ht="11.25" hidden="1" customHeight="1" outlineLevel="4" x14ac:dyDescent="0.25">
      <c r="A516" s="203" t="s">
        <v>1628</v>
      </c>
      <c r="B516" s="203"/>
      <c r="C516" s="203"/>
      <c r="D516" s="203"/>
      <c r="E516" s="201">
        <v>0</v>
      </c>
      <c r="F516" s="201"/>
      <c r="G516" s="201"/>
      <c r="H516" s="201">
        <v>0</v>
      </c>
      <c r="I516" s="201"/>
      <c r="J516" s="209">
        <v>9286</v>
      </c>
      <c r="K516" s="209"/>
      <c r="L516" s="209"/>
      <c r="M516" s="209">
        <v>4643</v>
      </c>
      <c r="N516" s="209"/>
      <c r="O516" s="209"/>
      <c r="P516" s="209">
        <v>4643</v>
      </c>
      <c r="Q516" s="209"/>
      <c r="R516" s="209"/>
      <c r="S516" s="201">
        <v>0</v>
      </c>
      <c r="T516" s="201"/>
    </row>
    <row r="517" spans="1:20" ht="11.25" hidden="1" customHeight="1" outlineLevel="4" x14ac:dyDescent="0.25">
      <c r="A517" s="203" t="s">
        <v>1629</v>
      </c>
      <c r="B517" s="203"/>
      <c r="C517" s="203"/>
      <c r="D517" s="203"/>
      <c r="E517" s="201">
        <v>0</v>
      </c>
      <c r="F517" s="201"/>
      <c r="G517" s="201"/>
      <c r="H517" s="201">
        <v>0</v>
      </c>
      <c r="I517" s="201"/>
      <c r="J517" s="208">
        <v>325464.48</v>
      </c>
      <c r="K517" s="208"/>
      <c r="L517" s="208"/>
      <c r="M517" s="208">
        <v>162732.24</v>
      </c>
      <c r="N517" s="208"/>
      <c r="O517" s="208"/>
      <c r="P517" s="208">
        <v>162732.24</v>
      </c>
      <c r="Q517" s="208"/>
      <c r="R517" s="208"/>
      <c r="S517" s="201">
        <v>0</v>
      </c>
      <c r="T517" s="201"/>
    </row>
    <row r="518" spans="1:20" ht="11.25" hidden="1" customHeight="1" outlineLevel="4" x14ac:dyDescent="0.25">
      <c r="A518" s="203" t="s">
        <v>1630</v>
      </c>
      <c r="B518" s="203"/>
      <c r="C518" s="203"/>
      <c r="D518" s="203"/>
      <c r="E518" s="201">
        <v>0</v>
      </c>
      <c r="F518" s="201"/>
      <c r="G518" s="201"/>
      <c r="H518" s="201">
        <v>0</v>
      </c>
      <c r="I518" s="201"/>
      <c r="J518" s="208">
        <v>856322.28</v>
      </c>
      <c r="K518" s="208"/>
      <c r="L518" s="208"/>
      <c r="M518" s="208">
        <v>428161.14</v>
      </c>
      <c r="N518" s="208"/>
      <c r="O518" s="208"/>
      <c r="P518" s="208">
        <v>428161.14</v>
      </c>
      <c r="Q518" s="208"/>
      <c r="R518" s="208"/>
      <c r="S518" s="201">
        <v>0</v>
      </c>
      <c r="T518" s="201"/>
    </row>
    <row r="519" spans="1:20" ht="11.25" hidden="1" customHeight="1" outlineLevel="4" x14ac:dyDescent="0.25">
      <c r="A519" s="210">
        <v>94</v>
      </c>
      <c r="B519" s="210"/>
      <c r="C519" s="210"/>
      <c r="D519" s="210"/>
      <c r="E519" s="201">
        <v>0</v>
      </c>
      <c r="F519" s="201"/>
      <c r="G519" s="201"/>
      <c r="H519" s="201">
        <v>0</v>
      </c>
      <c r="I519" s="201"/>
      <c r="J519" s="209">
        <v>26730</v>
      </c>
      <c r="K519" s="209"/>
      <c r="L519" s="209"/>
      <c r="M519" s="209">
        <v>13365</v>
      </c>
      <c r="N519" s="209"/>
      <c r="O519" s="209"/>
      <c r="P519" s="209">
        <v>13365</v>
      </c>
      <c r="Q519" s="209"/>
      <c r="R519" s="209"/>
      <c r="S519" s="201">
        <v>0</v>
      </c>
      <c r="T519" s="201"/>
    </row>
    <row r="520" spans="1:20" ht="11.25" hidden="1" customHeight="1" outlineLevel="4" x14ac:dyDescent="0.25">
      <c r="A520" s="203" t="s">
        <v>1242</v>
      </c>
      <c r="B520" s="203"/>
      <c r="C520" s="203"/>
      <c r="D520" s="203"/>
      <c r="E520" s="201">
        <v>0</v>
      </c>
      <c r="F520" s="201"/>
      <c r="G520" s="201"/>
      <c r="H520" s="201">
        <v>0</v>
      </c>
      <c r="I520" s="201"/>
      <c r="J520" s="208">
        <v>1947951.42</v>
      </c>
      <c r="K520" s="208"/>
      <c r="L520" s="208"/>
      <c r="M520" s="208">
        <v>1947951.42</v>
      </c>
      <c r="N520" s="208"/>
      <c r="O520" s="208"/>
      <c r="P520" s="201">
        <v>0</v>
      </c>
      <c r="Q520" s="201"/>
      <c r="R520" s="201"/>
      <c r="S520" s="201">
        <v>0</v>
      </c>
      <c r="T520" s="201"/>
    </row>
    <row r="521" spans="1:20" ht="32.25" hidden="1" customHeight="1" outlineLevel="3" collapsed="1" x14ac:dyDescent="0.25">
      <c r="A521" s="206" t="s">
        <v>1631</v>
      </c>
      <c r="B521" s="206"/>
      <c r="C521" s="206"/>
      <c r="D521" s="206"/>
      <c r="E521" s="209">
        <v>15265</v>
      </c>
      <c r="F521" s="209"/>
      <c r="G521" s="209"/>
      <c r="H521" s="201">
        <v>0</v>
      </c>
      <c r="I521" s="201"/>
      <c r="J521" s="204">
        <v>24989.5</v>
      </c>
      <c r="K521" s="204"/>
      <c r="L521" s="204"/>
      <c r="M521" s="208">
        <v>27759.75</v>
      </c>
      <c r="N521" s="208"/>
      <c r="O521" s="208"/>
      <c r="P521" s="208">
        <v>12494.75</v>
      </c>
      <c r="Q521" s="208"/>
      <c r="R521" s="208"/>
      <c r="S521" s="201">
        <v>0</v>
      </c>
      <c r="T521" s="201"/>
    </row>
    <row r="522" spans="1:20" ht="11.25" hidden="1" customHeight="1" outlineLevel="4" x14ac:dyDescent="0.25">
      <c r="A522" s="210">
        <v>136</v>
      </c>
      <c r="B522" s="210"/>
      <c r="C522" s="210"/>
      <c r="D522" s="210"/>
      <c r="E522" s="201">
        <v>0</v>
      </c>
      <c r="F522" s="201"/>
      <c r="G522" s="201"/>
      <c r="H522" s="201">
        <v>0</v>
      </c>
      <c r="I522" s="201"/>
      <c r="J522" s="208">
        <v>6277.36</v>
      </c>
      <c r="K522" s="208"/>
      <c r="L522" s="208"/>
      <c r="M522" s="201">
        <v>0</v>
      </c>
      <c r="N522" s="201"/>
      <c r="O522" s="201"/>
      <c r="P522" s="208">
        <v>6277.36</v>
      </c>
      <c r="Q522" s="208"/>
      <c r="R522" s="208"/>
      <c r="S522" s="201">
        <v>0</v>
      </c>
      <c r="T522" s="201"/>
    </row>
    <row r="523" spans="1:20" ht="11.25" hidden="1" customHeight="1" outlineLevel="4" x14ac:dyDescent="0.25">
      <c r="A523" s="210">
        <v>137</v>
      </c>
      <c r="B523" s="210"/>
      <c r="C523" s="210"/>
      <c r="D523" s="210"/>
      <c r="E523" s="201">
        <v>0</v>
      </c>
      <c r="F523" s="201"/>
      <c r="G523" s="201"/>
      <c r="H523" s="201">
        <v>0</v>
      </c>
      <c r="I523" s="201"/>
      <c r="J523" s="208">
        <v>6217.39</v>
      </c>
      <c r="K523" s="208"/>
      <c r="L523" s="208"/>
      <c r="M523" s="201">
        <v>0</v>
      </c>
      <c r="N523" s="201"/>
      <c r="O523" s="201"/>
      <c r="P523" s="208">
        <v>6217.39</v>
      </c>
      <c r="Q523" s="208"/>
      <c r="R523" s="208"/>
      <c r="S523" s="201">
        <v>0</v>
      </c>
      <c r="T523" s="201"/>
    </row>
    <row r="524" spans="1:20" ht="11.25" hidden="1" customHeight="1" outlineLevel="4" x14ac:dyDescent="0.25">
      <c r="A524" s="203" t="s">
        <v>1632</v>
      </c>
      <c r="B524" s="203"/>
      <c r="C524" s="203"/>
      <c r="D524" s="203"/>
      <c r="E524" s="209">
        <v>15265</v>
      </c>
      <c r="F524" s="209"/>
      <c r="G524" s="209"/>
      <c r="H524" s="201">
        <v>0</v>
      </c>
      <c r="I524" s="201"/>
      <c r="J524" s="201">
        <v>0</v>
      </c>
      <c r="K524" s="201"/>
      <c r="L524" s="201"/>
      <c r="M524" s="209">
        <v>15265</v>
      </c>
      <c r="N524" s="209"/>
      <c r="O524" s="209"/>
      <c r="P524" s="201">
        <v>0</v>
      </c>
      <c r="Q524" s="201"/>
      <c r="R524" s="201"/>
      <c r="S524" s="201">
        <v>0</v>
      </c>
      <c r="T524" s="201"/>
    </row>
    <row r="525" spans="1:20" ht="11.25" hidden="1" customHeight="1" outlineLevel="4" x14ac:dyDescent="0.25">
      <c r="A525" s="203" t="s">
        <v>1242</v>
      </c>
      <c r="B525" s="203"/>
      <c r="C525" s="203"/>
      <c r="D525" s="203"/>
      <c r="E525" s="201">
        <v>0</v>
      </c>
      <c r="F525" s="201"/>
      <c r="G525" s="201"/>
      <c r="H525" s="201">
        <v>0</v>
      </c>
      <c r="I525" s="201"/>
      <c r="J525" s="208">
        <v>12494.75</v>
      </c>
      <c r="K525" s="208"/>
      <c r="L525" s="208"/>
      <c r="M525" s="208">
        <v>12494.75</v>
      </c>
      <c r="N525" s="208"/>
      <c r="O525" s="208"/>
      <c r="P525" s="201">
        <v>0</v>
      </c>
      <c r="Q525" s="201"/>
      <c r="R525" s="201"/>
      <c r="S525" s="201">
        <v>0</v>
      </c>
      <c r="T525" s="201"/>
    </row>
    <row r="526" spans="1:20" ht="21.75" hidden="1" customHeight="1" outlineLevel="3" collapsed="1" x14ac:dyDescent="0.25">
      <c r="A526" s="206" t="s">
        <v>1633</v>
      </c>
      <c r="B526" s="206"/>
      <c r="C526" s="206"/>
      <c r="D526" s="206"/>
      <c r="E526" s="201">
        <v>0</v>
      </c>
      <c r="F526" s="201"/>
      <c r="G526" s="201"/>
      <c r="H526" s="201">
        <v>0</v>
      </c>
      <c r="I526" s="201"/>
      <c r="J526" s="209">
        <v>33600</v>
      </c>
      <c r="K526" s="209"/>
      <c r="L526" s="209"/>
      <c r="M526" s="209">
        <v>16800</v>
      </c>
      <c r="N526" s="209"/>
      <c r="O526" s="209"/>
      <c r="P526" s="209">
        <v>16800</v>
      </c>
      <c r="Q526" s="209"/>
      <c r="R526" s="209"/>
      <c r="S526" s="201">
        <v>0</v>
      </c>
      <c r="T526" s="201"/>
    </row>
    <row r="527" spans="1:20" ht="11.25" hidden="1" customHeight="1" outlineLevel="4" x14ac:dyDescent="0.25">
      <c r="A527" s="203" t="s">
        <v>1307</v>
      </c>
      <c r="B527" s="203"/>
      <c r="C527" s="203"/>
      <c r="D527" s="203"/>
      <c r="E527" s="201">
        <v>0</v>
      </c>
      <c r="F527" s="201"/>
      <c r="G527" s="201"/>
      <c r="H527" s="201">
        <v>0</v>
      </c>
      <c r="I527" s="201"/>
      <c r="J527" s="209">
        <v>33600</v>
      </c>
      <c r="K527" s="209"/>
      <c r="L527" s="209"/>
      <c r="M527" s="209">
        <v>16800</v>
      </c>
      <c r="N527" s="209"/>
      <c r="O527" s="209"/>
      <c r="P527" s="209">
        <v>16800</v>
      </c>
      <c r="Q527" s="209"/>
      <c r="R527" s="209"/>
      <c r="S527" s="201">
        <v>0</v>
      </c>
      <c r="T527" s="201"/>
    </row>
    <row r="528" spans="1:20" ht="32.25" hidden="1" customHeight="1" outlineLevel="3" collapsed="1" x14ac:dyDescent="0.25">
      <c r="A528" s="206" t="s">
        <v>1634</v>
      </c>
      <c r="B528" s="206"/>
      <c r="C528" s="206"/>
      <c r="D528" s="206"/>
      <c r="E528" s="204">
        <v>4513.6000000000004</v>
      </c>
      <c r="F528" s="204"/>
      <c r="G528" s="204"/>
      <c r="H528" s="201">
        <v>0</v>
      </c>
      <c r="I528" s="201"/>
      <c r="J528" s="201">
        <v>0</v>
      </c>
      <c r="K528" s="201"/>
      <c r="L528" s="201"/>
      <c r="M528" s="201">
        <v>0</v>
      </c>
      <c r="N528" s="201"/>
      <c r="O528" s="201"/>
      <c r="P528" s="204">
        <v>4513.6000000000004</v>
      </c>
      <c r="Q528" s="204"/>
      <c r="R528" s="204"/>
      <c r="S528" s="201">
        <v>0</v>
      </c>
      <c r="T528" s="201"/>
    </row>
    <row r="529" spans="1:20" ht="11.25" hidden="1" customHeight="1" outlineLevel="4" x14ac:dyDescent="0.25">
      <c r="A529" s="203" t="s">
        <v>1635</v>
      </c>
      <c r="B529" s="203"/>
      <c r="C529" s="203"/>
      <c r="D529" s="203"/>
      <c r="E529" s="204">
        <v>4513.6000000000004</v>
      </c>
      <c r="F529" s="204"/>
      <c r="G529" s="204"/>
      <c r="H529" s="201">
        <v>0</v>
      </c>
      <c r="I529" s="201"/>
      <c r="J529" s="201">
        <v>0</v>
      </c>
      <c r="K529" s="201"/>
      <c r="L529" s="201"/>
      <c r="M529" s="201">
        <v>0</v>
      </c>
      <c r="N529" s="201"/>
      <c r="O529" s="201"/>
      <c r="P529" s="204">
        <v>4513.6000000000004</v>
      </c>
      <c r="Q529" s="204"/>
      <c r="R529" s="204"/>
      <c r="S529" s="201">
        <v>0</v>
      </c>
      <c r="T529" s="201"/>
    </row>
    <row r="530" spans="1:20" ht="32.25" hidden="1" customHeight="1" outlineLevel="3" collapsed="1" x14ac:dyDescent="0.25">
      <c r="A530" s="206" t="s">
        <v>1636</v>
      </c>
      <c r="B530" s="206"/>
      <c r="C530" s="206"/>
      <c r="D530" s="206"/>
      <c r="E530" s="201">
        <v>0</v>
      </c>
      <c r="F530" s="201"/>
      <c r="G530" s="201"/>
      <c r="H530" s="201">
        <v>0</v>
      </c>
      <c r="I530" s="201"/>
      <c r="J530" s="204">
        <v>616963.19999999995</v>
      </c>
      <c r="K530" s="204"/>
      <c r="L530" s="204"/>
      <c r="M530" s="204">
        <v>308481.59999999998</v>
      </c>
      <c r="N530" s="204"/>
      <c r="O530" s="204"/>
      <c r="P530" s="204">
        <v>308481.59999999998</v>
      </c>
      <c r="Q530" s="204"/>
      <c r="R530" s="204"/>
      <c r="S530" s="201">
        <v>0</v>
      </c>
      <c r="T530" s="201"/>
    </row>
    <row r="531" spans="1:20" ht="11.25" hidden="1" customHeight="1" outlineLevel="4" x14ac:dyDescent="0.25">
      <c r="A531" s="203" t="s">
        <v>1637</v>
      </c>
      <c r="B531" s="203"/>
      <c r="C531" s="203"/>
      <c r="D531" s="203"/>
      <c r="E531" s="201">
        <v>0</v>
      </c>
      <c r="F531" s="201"/>
      <c r="G531" s="201"/>
      <c r="H531" s="201">
        <v>0</v>
      </c>
      <c r="I531" s="201"/>
      <c r="J531" s="204">
        <v>308481.59999999998</v>
      </c>
      <c r="K531" s="204"/>
      <c r="L531" s="204"/>
      <c r="M531" s="201">
        <v>0</v>
      </c>
      <c r="N531" s="201"/>
      <c r="O531" s="201"/>
      <c r="P531" s="204">
        <v>308481.59999999998</v>
      </c>
      <c r="Q531" s="204"/>
      <c r="R531" s="204"/>
      <c r="S531" s="201">
        <v>0</v>
      </c>
      <c r="T531" s="201"/>
    </row>
    <row r="532" spans="1:20" ht="11.25" hidden="1" customHeight="1" outlineLevel="4" x14ac:dyDescent="0.25">
      <c r="A532" s="203" t="s">
        <v>1242</v>
      </c>
      <c r="B532" s="203"/>
      <c r="C532" s="203"/>
      <c r="D532" s="203"/>
      <c r="E532" s="201">
        <v>0</v>
      </c>
      <c r="F532" s="201"/>
      <c r="G532" s="201"/>
      <c r="H532" s="201">
        <v>0</v>
      </c>
      <c r="I532" s="201"/>
      <c r="J532" s="204">
        <v>308481.59999999998</v>
      </c>
      <c r="K532" s="204"/>
      <c r="L532" s="204"/>
      <c r="M532" s="204">
        <v>308481.59999999998</v>
      </c>
      <c r="N532" s="204"/>
      <c r="O532" s="204"/>
      <c r="P532" s="201">
        <v>0</v>
      </c>
      <c r="Q532" s="201"/>
      <c r="R532" s="201"/>
      <c r="S532" s="201">
        <v>0</v>
      </c>
      <c r="T532" s="201"/>
    </row>
    <row r="533" spans="1:20" ht="32.25" hidden="1" customHeight="1" outlineLevel="3" collapsed="1" x14ac:dyDescent="0.25">
      <c r="A533" s="206" t="s">
        <v>1638</v>
      </c>
      <c r="B533" s="206"/>
      <c r="C533" s="206"/>
      <c r="D533" s="206"/>
      <c r="E533" s="201">
        <v>0</v>
      </c>
      <c r="F533" s="201"/>
      <c r="G533" s="201"/>
      <c r="H533" s="201">
        <v>0</v>
      </c>
      <c r="I533" s="201"/>
      <c r="J533" s="209">
        <v>147840</v>
      </c>
      <c r="K533" s="209"/>
      <c r="L533" s="209"/>
      <c r="M533" s="209">
        <v>73920</v>
      </c>
      <c r="N533" s="209"/>
      <c r="O533" s="209"/>
      <c r="P533" s="209">
        <v>73920</v>
      </c>
      <c r="Q533" s="209"/>
      <c r="R533" s="209"/>
      <c r="S533" s="201">
        <v>0</v>
      </c>
      <c r="T533" s="201"/>
    </row>
    <row r="534" spans="1:20" ht="11.25" hidden="1" customHeight="1" outlineLevel="4" x14ac:dyDescent="0.25">
      <c r="A534" s="203" t="s">
        <v>1639</v>
      </c>
      <c r="B534" s="203"/>
      <c r="C534" s="203"/>
      <c r="D534" s="203"/>
      <c r="E534" s="201">
        <v>0</v>
      </c>
      <c r="F534" s="201"/>
      <c r="G534" s="201"/>
      <c r="H534" s="201">
        <v>0</v>
      </c>
      <c r="I534" s="201"/>
      <c r="J534" s="209">
        <v>73920</v>
      </c>
      <c r="K534" s="209"/>
      <c r="L534" s="209"/>
      <c r="M534" s="201">
        <v>0</v>
      </c>
      <c r="N534" s="201"/>
      <c r="O534" s="201"/>
      <c r="P534" s="209">
        <v>73920</v>
      </c>
      <c r="Q534" s="209"/>
      <c r="R534" s="209"/>
      <c r="S534" s="201">
        <v>0</v>
      </c>
      <c r="T534" s="201"/>
    </row>
    <row r="535" spans="1:20" ht="11.25" hidden="1" customHeight="1" outlineLevel="4" x14ac:dyDescent="0.25">
      <c r="A535" s="203" t="s">
        <v>1240</v>
      </c>
      <c r="B535" s="203"/>
      <c r="C535" s="203"/>
      <c r="D535" s="203"/>
      <c r="E535" s="201">
        <v>0</v>
      </c>
      <c r="F535" s="201"/>
      <c r="G535" s="201"/>
      <c r="H535" s="201">
        <v>0</v>
      </c>
      <c r="I535" s="201"/>
      <c r="J535" s="209">
        <v>73920</v>
      </c>
      <c r="K535" s="209"/>
      <c r="L535" s="209"/>
      <c r="M535" s="209">
        <v>73920</v>
      </c>
      <c r="N535" s="209"/>
      <c r="O535" s="209"/>
      <c r="P535" s="201">
        <v>0</v>
      </c>
      <c r="Q535" s="201"/>
      <c r="R535" s="201"/>
      <c r="S535" s="201">
        <v>0</v>
      </c>
      <c r="T535" s="201"/>
    </row>
    <row r="536" spans="1:20" ht="32.25" hidden="1" customHeight="1" outlineLevel="3" collapsed="1" x14ac:dyDescent="0.25">
      <c r="A536" s="206" t="s">
        <v>1640</v>
      </c>
      <c r="B536" s="206"/>
      <c r="C536" s="206"/>
      <c r="D536" s="206"/>
      <c r="E536" s="201">
        <v>0</v>
      </c>
      <c r="F536" s="201"/>
      <c r="G536" s="201"/>
      <c r="H536" s="201">
        <v>0</v>
      </c>
      <c r="I536" s="201"/>
      <c r="J536" s="204">
        <v>103397.6</v>
      </c>
      <c r="K536" s="204"/>
      <c r="L536" s="204"/>
      <c r="M536" s="201">
        <v>0</v>
      </c>
      <c r="N536" s="201"/>
      <c r="O536" s="201"/>
      <c r="P536" s="204">
        <v>103397.6</v>
      </c>
      <c r="Q536" s="204"/>
      <c r="R536" s="204"/>
      <c r="S536" s="201">
        <v>0</v>
      </c>
      <c r="T536" s="201"/>
    </row>
    <row r="537" spans="1:20" ht="11.25" hidden="1" customHeight="1" outlineLevel="4" x14ac:dyDescent="0.25">
      <c r="A537" s="203" t="s">
        <v>1641</v>
      </c>
      <c r="B537" s="203"/>
      <c r="C537" s="203"/>
      <c r="D537" s="203"/>
      <c r="E537" s="201">
        <v>0</v>
      </c>
      <c r="F537" s="201"/>
      <c r="G537" s="201"/>
      <c r="H537" s="201">
        <v>0</v>
      </c>
      <c r="I537" s="201"/>
      <c r="J537" s="204">
        <v>103397.6</v>
      </c>
      <c r="K537" s="204"/>
      <c r="L537" s="204"/>
      <c r="M537" s="201">
        <v>0</v>
      </c>
      <c r="N537" s="201"/>
      <c r="O537" s="201"/>
      <c r="P537" s="204">
        <v>103397.6</v>
      </c>
      <c r="Q537" s="204"/>
      <c r="R537" s="204"/>
      <c r="S537" s="201">
        <v>0</v>
      </c>
      <c r="T537" s="201"/>
    </row>
    <row r="538" spans="1:20" ht="21.75" hidden="1" customHeight="1" outlineLevel="3" collapsed="1" x14ac:dyDescent="0.25">
      <c r="A538" s="206" t="s">
        <v>1642</v>
      </c>
      <c r="B538" s="206"/>
      <c r="C538" s="206"/>
      <c r="D538" s="206"/>
      <c r="E538" s="209">
        <v>31920</v>
      </c>
      <c r="F538" s="209"/>
      <c r="G538" s="209"/>
      <c r="H538" s="201">
        <v>0</v>
      </c>
      <c r="I538" s="201"/>
      <c r="J538" s="208">
        <v>69601.789999999994</v>
      </c>
      <c r="K538" s="208"/>
      <c r="L538" s="208"/>
      <c r="M538" s="209">
        <v>31920</v>
      </c>
      <c r="N538" s="209"/>
      <c r="O538" s="209"/>
      <c r="P538" s="208">
        <v>69601.789999999994</v>
      </c>
      <c r="Q538" s="208"/>
      <c r="R538" s="208"/>
      <c r="S538" s="201">
        <v>0</v>
      </c>
      <c r="T538" s="201"/>
    </row>
    <row r="539" spans="1:20" ht="11.25" hidden="1" customHeight="1" outlineLevel="4" x14ac:dyDescent="0.25">
      <c r="A539" s="203" t="s">
        <v>1643</v>
      </c>
      <c r="B539" s="203"/>
      <c r="C539" s="203"/>
      <c r="D539" s="203"/>
      <c r="E539" s="209">
        <v>31920</v>
      </c>
      <c r="F539" s="209"/>
      <c r="G539" s="209"/>
      <c r="H539" s="201">
        <v>0</v>
      </c>
      <c r="I539" s="201"/>
      <c r="J539" s="201">
        <v>0</v>
      </c>
      <c r="K539" s="201"/>
      <c r="L539" s="201"/>
      <c r="M539" s="209">
        <v>31920</v>
      </c>
      <c r="N539" s="209"/>
      <c r="O539" s="209"/>
      <c r="P539" s="201">
        <v>0</v>
      </c>
      <c r="Q539" s="201"/>
      <c r="R539" s="201"/>
      <c r="S539" s="201">
        <v>0</v>
      </c>
      <c r="T539" s="201"/>
    </row>
    <row r="540" spans="1:20" ht="11.25" hidden="1" customHeight="1" outlineLevel="4" x14ac:dyDescent="0.25">
      <c r="A540" s="203" t="s">
        <v>1644</v>
      </c>
      <c r="B540" s="203"/>
      <c r="C540" s="203"/>
      <c r="D540" s="203"/>
      <c r="E540" s="201">
        <v>0</v>
      </c>
      <c r="F540" s="201"/>
      <c r="G540" s="201"/>
      <c r="H540" s="201">
        <v>0</v>
      </c>
      <c r="I540" s="201"/>
      <c r="J540" s="208">
        <v>69601.789999999994</v>
      </c>
      <c r="K540" s="208"/>
      <c r="L540" s="208"/>
      <c r="M540" s="201">
        <v>0</v>
      </c>
      <c r="N540" s="201"/>
      <c r="O540" s="201"/>
      <c r="P540" s="208">
        <v>69601.789999999994</v>
      </c>
      <c r="Q540" s="208"/>
      <c r="R540" s="208"/>
      <c r="S540" s="201">
        <v>0</v>
      </c>
      <c r="T540" s="201"/>
    </row>
    <row r="541" spans="1:20" ht="21.75" hidden="1" customHeight="1" outlineLevel="3" collapsed="1" x14ac:dyDescent="0.25">
      <c r="A541" s="206" t="s">
        <v>1645</v>
      </c>
      <c r="B541" s="206"/>
      <c r="C541" s="206"/>
      <c r="D541" s="206"/>
      <c r="E541" s="201">
        <v>0</v>
      </c>
      <c r="F541" s="201"/>
      <c r="G541" s="201"/>
      <c r="H541" s="201">
        <v>0</v>
      </c>
      <c r="I541" s="201"/>
      <c r="J541" s="209">
        <v>117600</v>
      </c>
      <c r="K541" s="209"/>
      <c r="L541" s="209"/>
      <c r="M541" s="209">
        <v>58800</v>
      </c>
      <c r="N541" s="209"/>
      <c r="O541" s="209"/>
      <c r="P541" s="209">
        <v>58800</v>
      </c>
      <c r="Q541" s="209"/>
      <c r="R541" s="209"/>
      <c r="S541" s="201">
        <v>0</v>
      </c>
      <c r="T541" s="201"/>
    </row>
    <row r="542" spans="1:20" ht="11.25" hidden="1" customHeight="1" outlineLevel="4" x14ac:dyDescent="0.25">
      <c r="A542" s="203" t="s">
        <v>1307</v>
      </c>
      <c r="B542" s="203"/>
      <c r="C542" s="203"/>
      <c r="D542" s="203"/>
      <c r="E542" s="201">
        <v>0</v>
      </c>
      <c r="F542" s="201"/>
      <c r="G542" s="201"/>
      <c r="H542" s="201">
        <v>0</v>
      </c>
      <c r="I542" s="201"/>
      <c r="J542" s="209">
        <v>117600</v>
      </c>
      <c r="K542" s="209"/>
      <c r="L542" s="209"/>
      <c r="M542" s="209">
        <v>58800</v>
      </c>
      <c r="N542" s="209"/>
      <c r="O542" s="209"/>
      <c r="P542" s="209">
        <v>58800</v>
      </c>
      <c r="Q542" s="209"/>
      <c r="R542" s="209"/>
      <c r="S542" s="201">
        <v>0</v>
      </c>
      <c r="T542" s="201"/>
    </row>
    <row r="543" spans="1:20" ht="21.75" hidden="1" customHeight="1" outlineLevel="3" collapsed="1" x14ac:dyDescent="0.25">
      <c r="A543" s="206" t="s">
        <v>1646</v>
      </c>
      <c r="B543" s="206"/>
      <c r="C543" s="206"/>
      <c r="D543" s="206"/>
      <c r="E543" s="201">
        <v>0</v>
      </c>
      <c r="F543" s="201"/>
      <c r="G543" s="201"/>
      <c r="H543" s="201">
        <v>0</v>
      </c>
      <c r="I543" s="201"/>
      <c r="J543" s="204">
        <v>1984116.2</v>
      </c>
      <c r="K543" s="204"/>
      <c r="L543" s="204"/>
      <c r="M543" s="204">
        <v>992058.1</v>
      </c>
      <c r="N543" s="204"/>
      <c r="O543" s="204"/>
      <c r="P543" s="204">
        <v>992058.1</v>
      </c>
      <c r="Q543" s="204"/>
      <c r="R543" s="204"/>
      <c r="S543" s="201">
        <v>0</v>
      </c>
      <c r="T543" s="201"/>
    </row>
    <row r="544" spans="1:20" ht="11.25" hidden="1" customHeight="1" outlineLevel="4" x14ac:dyDescent="0.25">
      <c r="A544" s="203" t="s">
        <v>1647</v>
      </c>
      <c r="B544" s="203"/>
      <c r="C544" s="203"/>
      <c r="D544" s="203"/>
      <c r="E544" s="201">
        <v>0</v>
      </c>
      <c r="F544" s="201"/>
      <c r="G544" s="201"/>
      <c r="H544" s="201">
        <v>0</v>
      </c>
      <c r="I544" s="201"/>
      <c r="J544" s="208">
        <v>447999.99</v>
      </c>
      <c r="K544" s="208"/>
      <c r="L544" s="208"/>
      <c r="M544" s="201">
        <v>0</v>
      </c>
      <c r="N544" s="201"/>
      <c r="O544" s="201"/>
      <c r="P544" s="208">
        <v>447999.99</v>
      </c>
      <c r="Q544" s="208"/>
      <c r="R544" s="208"/>
      <c r="S544" s="201">
        <v>0</v>
      </c>
      <c r="T544" s="201"/>
    </row>
    <row r="545" spans="1:20" ht="11.25" hidden="1" customHeight="1" outlineLevel="4" x14ac:dyDescent="0.25">
      <c r="A545" s="203" t="s">
        <v>1648</v>
      </c>
      <c r="B545" s="203"/>
      <c r="C545" s="203"/>
      <c r="D545" s="203"/>
      <c r="E545" s="201">
        <v>0</v>
      </c>
      <c r="F545" s="201"/>
      <c r="G545" s="201"/>
      <c r="H545" s="201">
        <v>0</v>
      </c>
      <c r="I545" s="201"/>
      <c r="J545" s="208">
        <v>544058.11</v>
      </c>
      <c r="K545" s="208"/>
      <c r="L545" s="208"/>
      <c r="M545" s="201">
        <v>0</v>
      </c>
      <c r="N545" s="201"/>
      <c r="O545" s="201"/>
      <c r="P545" s="208">
        <v>544058.11</v>
      </c>
      <c r="Q545" s="208"/>
      <c r="R545" s="208"/>
      <c r="S545" s="201">
        <v>0</v>
      </c>
      <c r="T545" s="201"/>
    </row>
    <row r="546" spans="1:20" ht="11.25" hidden="1" customHeight="1" outlineLevel="4" x14ac:dyDescent="0.25">
      <c r="A546" s="203" t="s">
        <v>1309</v>
      </c>
      <c r="B546" s="203"/>
      <c r="C546" s="203"/>
      <c r="D546" s="203"/>
      <c r="E546" s="201">
        <v>0</v>
      </c>
      <c r="F546" s="201"/>
      <c r="G546" s="201"/>
      <c r="H546" s="201">
        <v>0</v>
      </c>
      <c r="I546" s="201"/>
      <c r="J546" s="204">
        <v>992058.1</v>
      </c>
      <c r="K546" s="204"/>
      <c r="L546" s="204"/>
      <c r="M546" s="204">
        <v>992058.1</v>
      </c>
      <c r="N546" s="204"/>
      <c r="O546" s="204"/>
      <c r="P546" s="201">
        <v>0</v>
      </c>
      <c r="Q546" s="201"/>
      <c r="R546" s="201"/>
      <c r="S546" s="201">
        <v>0</v>
      </c>
      <c r="T546" s="201"/>
    </row>
    <row r="547" spans="1:20" ht="32.25" hidden="1" customHeight="1" outlineLevel="3" collapsed="1" x14ac:dyDescent="0.25">
      <c r="A547" s="206" t="s">
        <v>1649</v>
      </c>
      <c r="B547" s="206"/>
      <c r="C547" s="206"/>
      <c r="D547" s="206"/>
      <c r="E547" s="201">
        <v>0</v>
      </c>
      <c r="F547" s="201"/>
      <c r="G547" s="201"/>
      <c r="H547" s="201">
        <v>0</v>
      </c>
      <c r="I547" s="201"/>
      <c r="J547" s="208">
        <v>62052.480000000003</v>
      </c>
      <c r="K547" s="208"/>
      <c r="L547" s="208"/>
      <c r="M547" s="201">
        <v>0</v>
      </c>
      <c r="N547" s="201"/>
      <c r="O547" s="201"/>
      <c r="P547" s="208">
        <v>62052.480000000003</v>
      </c>
      <c r="Q547" s="208"/>
      <c r="R547" s="208"/>
      <c r="S547" s="201">
        <v>0</v>
      </c>
      <c r="T547" s="201"/>
    </row>
    <row r="548" spans="1:20" ht="11.25" hidden="1" customHeight="1" outlineLevel="4" x14ac:dyDescent="0.25">
      <c r="A548" s="203" t="s">
        <v>1650</v>
      </c>
      <c r="B548" s="203"/>
      <c r="C548" s="203"/>
      <c r="D548" s="203"/>
      <c r="E548" s="201">
        <v>0</v>
      </c>
      <c r="F548" s="201"/>
      <c r="G548" s="201"/>
      <c r="H548" s="201">
        <v>0</v>
      </c>
      <c r="I548" s="201"/>
      <c r="J548" s="208">
        <v>62052.480000000003</v>
      </c>
      <c r="K548" s="208"/>
      <c r="L548" s="208"/>
      <c r="M548" s="201">
        <v>0</v>
      </c>
      <c r="N548" s="201"/>
      <c r="O548" s="201"/>
      <c r="P548" s="208">
        <v>62052.480000000003</v>
      </c>
      <c r="Q548" s="208"/>
      <c r="R548" s="208"/>
      <c r="S548" s="201">
        <v>0</v>
      </c>
      <c r="T548" s="201"/>
    </row>
    <row r="549" spans="1:20" ht="21.75" hidden="1" customHeight="1" outlineLevel="3" collapsed="1" x14ac:dyDescent="0.25">
      <c r="A549" s="206" t="s">
        <v>1651</v>
      </c>
      <c r="B549" s="206"/>
      <c r="C549" s="206"/>
      <c r="D549" s="206"/>
      <c r="E549" s="211">
        <v>53.9</v>
      </c>
      <c r="F549" s="211"/>
      <c r="G549" s="211"/>
      <c r="H549" s="201">
        <v>0</v>
      </c>
      <c r="I549" s="201"/>
      <c r="J549" s="208">
        <v>806835.02</v>
      </c>
      <c r="K549" s="208"/>
      <c r="L549" s="208"/>
      <c r="M549" s="208">
        <v>403417.51</v>
      </c>
      <c r="N549" s="208"/>
      <c r="O549" s="208"/>
      <c r="P549" s="208">
        <v>403471.41</v>
      </c>
      <c r="Q549" s="208"/>
      <c r="R549" s="208"/>
      <c r="S549" s="201">
        <v>0</v>
      </c>
      <c r="T549" s="201"/>
    </row>
    <row r="550" spans="1:20" ht="11.25" hidden="1" customHeight="1" outlineLevel="4" x14ac:dyDescent="0.25">
      <c r="A550" s="203" t="s">
        <v>1652</v>
      </c>
      <c r="B550" s="203"/>
      <c r="C550" s="203"/>
      <c r="D550" s="203"/>
      <c r="E550" s="211">
        <v>53.9</v>
      </c>
      <c r="F550" s="211"/>
      <c r="G550" s="211"/>
      <c r="H550" s="201">
        <v>0</v>
      </c>
      <c r="I550" s="201"/>
      <c r="J550" s="201">
        <v>0</v>
      </c>
      <c r="K550" s="201"/>
      <c r="L550" s="201"/>
      <c r="M550" s="201">
        <v>0</v>
      </c>
      <c r="N550" s="201"/>
      <c r="O550" s="201"/>
      <c r="P550" s="211">
        <v>53.9</v>
      </c>
      <c r="Q550" s="211"/>
      <c r="R550" s="211"/>
      <c r="S550" s="201">
        <v>0</v>
      </c>
      <c r="T550" s="201"/>
    </row>
    <row r="551" spans="1:20" ht="11.25" hidden="1" customHeight="1" outlineLevel="4" x14ac:dyDescent="0.25">
      <c r="A551" s="203" t="s">
        <v>1653</v>
      </c>
      <c r="B551" s="203"/>
      <c r="C551" s="203"/>
      <c r="D551" s="203"/>
      <c r="E551" s="201">
        <v>0</v>
      </c>
      <c r="F551" s="201"/>
      <c r="G551" s="201"/>
      <c r="H551" s="201">
        <v>0</v>
      </c>
      <c r="I551" s="201"/>
      <c r="J551" s="208">
        <v>342000.01</v>
      </c>
      <c r="K551" s="208"/>
      <c r="L551" s="208"/>
      <c r="M551" s="201">
        <v>0</v>
      </c>
      <c r="N551" s="201"/>
      <c r="O551" s="201"/>
      <c r="P551" s="208">
        <v>342000.01</v>
      </c>
      <c r="Q551" s="208"/>
      <c r="R551" s="208"/>
      <c r="S551" s="201">
        <v>0</v>
      </c>
      <c r="T551" s="201"/>
    </row>
    <row r="552" spans="1:20" ht="11.25" hidden="1" customHeight="1" outlineLevel="4" x14ac:dyDescent="0.25">
      <c r="A552" s="203" t="s">
        <v>1654</v>
      </c>
      <c r="B552" s="203"/>
      <c r="C552" s="203"/>
      <c r="D552" s="203"/>
      <c r="E552" s="201">
        <v>0</v>
      </c>
      <c r="F552" s="201"/>
      <c r="G552" s="201"/>
      <c r="H552" s="201">
        <v>0</v>
      </c>
      <c r="I552" s="201"/>
      <c r="J552" s="204">
        <v>61417.5</v>
      </c>
      <c r="K552" s="204"/>
      <c r="L552" s="204"/>
      <c r="M552" s="201">
        <v>0</v>
      </c>
      <c r="N552" s="201"/>
      <c r="O552" s="201"/>
      <c r="P552" s="204">
        <v>61417.5</v>
      </c>
      <c r="Q552" s="204"/>
      <c r="R552" s="204"/>
      <c r="S552" s="201">
        <v>0</v>
      </c>
      <c r="T552" s="201"/>
    </row>
    <row r="553" spans="1:20" ht="11.25" hidden="1" customHeight="1" outlineLevel="4" x14ac:dyDescent="0.25">
      <c r="A553" s="203" t="s">
        <v>1242</v>
      </c>
      <c r="B553" s="203"/>
      <c r="C553" s="203"/>
      <c r="D553" s="203"/>
      <c r="E553" s="201">
        <v>0</v>
      </c>
      <c r="F553" s="201"/>
      <c r="G553" s="201"/>
      <c r="H553" s="201">
        <v>0</v>
      </c>
      <c r="I553" s="201"/>
      <c r="J553" s="208">
        <v>403417.51</v>
      </c>
      <c r="K553" s="208"/>
      <c r="L553" s="208"/>
      <c r="M553" s="208">
        <v>403417.51</v>
      </c>
      <c r="N553" s="208"/>
      <c r="O553" s="208"/>
      <c r="P553" s="201">
        <v>0</v>
      </c>
      <c r="Q553" s="201"/>
      <c r="R553" s="201"/>
      <c r="S553" s="201">
        <v>0</v>
      </c>
      <c r="T553" s="201"/>
    </row>
    <row r="554" spans="1:20" ht="32.25" hidden="1" customHeight="1" outlineLevel="3" collapsed="1" x14ac:dyDescent="0.25">
      <c r="A554" s="206" t="s">
        <v>1655</v>
      </c>
      <c r="B554" s="206"/>
      <c r="C554" s="206"/>
      <c r="D554" s="206"/>
      <c r="E554" s="201">
        <v>0</v>
      </c>
      <c r="F554" s="201"/>
      <c r="G554" s="201"/>
      <c r="H554" s="201">
        <v>0</v>
      </c>
      <c r="I554" s="201"/>
      <c r="J554" s="208">
        <v>61327.54</v>
      </c>
      <c r="K554" s="208"/>
      <c r="L554" s="208"/>
      <c r="M554" s="208">
        <v>30663.77</v>
      </c>
      <c r="N554" s="208"/>
      <c r="O554" s="208"/>
      <c r="P554" s="208">
        <v>30663.77</v>
      </c>
      <c r="Q554" s="208"/>
      <c r="R554" s="208"/>
      <c r="S554" s="201">
        <v>0</v>
      </c>
      <c r="T554" s="201"/>
    </row>
    <row r="555" spans="1:20" ht="11.25" hidden="1" customHeight="1" outlineLevel="4" x14ac:dyDescent="0.25">
      <c r="A555" s="203" t="s">
        <v>1656</v>
      </c>
      <c r="B555" s="203"/>
      <c r="C555" s="203"/>
      <c r="D555" s="203"/>
      <c r="E555" s="201">
        <v>0</v>
      </c>
      <c r="F555" s="201"/>
      <c r="G555" s="201"/>
      <c r="H555" s="201">
        <v>0</v>
      </c>
      <c r="I555" s="201"/>
      <c r="J555" s="208">
        <v>26208.77</v>
      </c>
      <c r="K555" s="208"/>
      <c r="L555" s="208"/>
      <c r="M555" s="201">
        <v>0</v>
      </c>
      <c r="N555" s="201"/>
      <c r="O555" s="201"/>
      <c r="P555" s="208">
        <v>26208.77</v>
      </c>
      <c r="Q555" s="208"/>
      <c r="R555" s="208"/>
      <c r="S555" s="201">
        <v>0</v>
      </c>
      <c r="T555" s="201"/>
    </row>
    <row r="556" spans="1:20" ht="11.25" hidden="1" customHeight="1" outlineLevel="4" x14ac:dyDescent="0.25">
      <c r="A556" s="203" t="s">
        <v>1657</v>
      </c>
      <c r="B556" s="203"/>
      <c r="C556" s="203"/>
      <c r="D556" s="203"/>
      <c r="E556" s="201">
        <v>0</v>
      </c>
      <c r="F556" s="201"/>
      <c r="G556" s="201"/>
      <c r="H556" s="201">
        <v>0</v>
      </c>
      <c r="I556" s="201"/>
      <c r="J556" s="209">
        <v>4455</v>
      </c>
      <c r="K556" s="209"/>
      <c r="L556" s="209"/>
      <c r="M556" s="201">
        <v>0</v>
      </c>
      <c r="N556" s="201"/>
      <c r="O556" s="201"/>
      <c r="P556" s="209">
        <v>4455</v>
      </c>
      <c r="Q556" s="209"/>
      <c r="R556" s="209"/>
      <c r="S556" s="201">
        <v>0</v>
      </c>
      <c r="T556" s="201"/>
    </row>
    <row r="557" spans="1:20" ht="11.25" hidden="1" customHeight="1" outlineLevel="4" x14ac:dyDescent="0.25">
      <c r="A557" s="203" t="s">
        <v>1242</v>
      </c>
      <c r="B557" s="203"/>
      <c r="C557" s="203"/>
      <c r="D557" s="203"/>
      <c r="E557" s="201">
        <v>0</v>
      </c>
      <c r="F557" s="201"/>
      <c r="G557" s="201"/>
      <c r="H557" s="201">
        <v>0</v>
      </c>
      <c r="I557" s="201"/>
      <c r="J557" s="208">
        <v>30663.77</v>
      </c>
      <c r="K557" s="208"/>
      <c r="L557" s="208"/>
      <c r="M557" s="208">
        <v>30663.77</v>
      </c>
      <c r="N557" s="208"/>
      <c r="O557" s="208"/>
      <c r="P557" s="201">
        <v>0</v>
      </c>
      <c r="Q557" s="201"/>
      <c r="R557" s="201"/>
      <c r="S557" s="201">
        <v>0</v>
      </c>
      <c r="T557" s="201"/>
    </row>
    <row r="558" spans="1:20" ht="21.75" hidden="1" customHeight="1" outlineLevel="3" collapsed="1" x14ac:dyDescent="0.25">
      <c r="A558" s="206" t="s">
        <v>1658</v>
      </c>
      <c r="B558" s="206"/>
      <c r="C558" s="206"/>
      <c r="D558" s="206"/>
      <c r="E558" s="201">
        <v>0</v>
      </c>
      <c r="F558" s="201"/>
      <c r="G558" s="201"/>
      <c r="H558" s="201">
        <v>0</v>
      </c>
      <c r="I558" s="201"/>
      <c r="J558" s="208">
        <v>136206.48000000001</v>
      </c>
      <c r="K558" s="208"/>
      <c r="L558" s="208"/>
      <c r="M558" s="208">
        <v>68103.240000000005</v>
      </c>
      <c r="N558" s="208"/>
      <c r="O558" s="208"/>
      <c r="P558" s="208">
        <v>68103.240000000005</v>
      </c>
      <c r="Q558" s="208"/>
      <c r="R558" s="208"/>
      <c r="S558" s="201">
        <v>0</v>
      </c>
      <c r="T558" s="201"/>
    </row>
    <row r="559" spans="1:20" ht="11.25" hidden="1" customHeight="1" outlineLevel="4" x14ac:dyDescent="0.25">
      <c r="A559" s="203" t="s">
        <v>1659</v>
      </c>
      <c r="B559" s="203"/>
      <c r="C559" s="203"/>
      <c r="D559" s="203"/>
      <c r="E559" s="201">
        <v>0</v>
      </c>
      <c r="F559" s="201"/>
      <c r="G559" s="201"/>
      <c r="H559" s="201">
        <v>0</v>
      </c>
      <c r="I559" s="201"/>
      <c r="J559" s="208">
        <v>68103.240000000005</v>
      </c>
      <c r="K559" s="208"/>
      <c r="L559" s="208"/>
      <c r="M559" s="201">
        <v>0</v>
      </c>
      <c r="N559" s="201"/>
      <c r="O559" s="201"/>
      <c r="P559" s="208">
        <v>68103.240000000005</v>
      </c>
      <c r="Q559" s="208"/>
      <c r="R559" s="208"/>
      <c r="S559" s="201">
        <v>0</v>
      </c>
      <c r="T559" s="201"/>
    </row>
    <row r="560" spans="1:20" ht="11.25" hidden="1" customHeight="1" outlineLevel="4" x14ac:dyDescent="0.25">
      <c r="A560" s="203" t="s">
        <v>1307</v>
      </c>
      <c r="B560" s="203"/>
      <c r="C560" s="203"/>
      <c r="D560" s="203"/>
      <c r="E560" s="201">
        <v>0</v>
      </c>
      <c r="F560" s="201"/>
      <c r="G560" s="201"/>
      <c r="H560" s="201">
        <v>0</v>
      </c>
      <c r="I560" s="201"/>
      <c r="J560" s="208">
        <v>68103.240000000005</v>
      </c>
      <c r="K560" s="208"/>
      <c r="L560" s="208"/>
      <c r="M560" s="208">
        <v>68103.240000000005</v>
      </c>
      <c r="N560" s="208"/>
      <c r="O560" s="208"/>
      <c r="P560" s="201">
        <v>0</v>
      </c>
      <c r="Q560" s="201"/>
      <c r="R560" s="201"/>
      <c r="S560" s="201">
        <v>0</v>
      </c>
      <c r="T560" s="201"/>
    </row>
    <row r="561" spans="1:20" ht="21.75" hidden="1" customHeight="1" outlineLevel="3" collapsed="1" x14ac:dyDescent="0.25">
      <c r="A561" s="206" t="s">
        <v>1660</v>
      </c>
      <c r="B561" s="206"/>
      <c r="C561" s="206"/>
      <c r="D561" s="206"/>
      <c r="E561" s="201">
        <v>0</v>
      </c>
      <c r="F561" s="201"/>
      <c r="G561" s="201"/>
      <c r="H561" s="201">
        <v>0</v>
      </c>
      <c r="I561" s="201"/>
      <c r="J561" s="204">
        <v>90316.800000000003</v>
      </c>
      <c r="K561" s="204"/>
      <c r="L561" s="204"/>
      <c r="M561" s="204">
        <v>45158.400000000001</v>
      </c>
      <c r="N561" s="204"/>
      <c r="O561" s="204"/>
      <c r="P561" s="204">
        <v>45158.400000000001</v>
      </c>
      <c r="Q561" s="204"/>
      <c r="R561" s="204"/>
      <c r="S561" s="201">
        <v>0</v>
      </c>
      <c r="T561" s="201"/>
    </row>
    <row r="562" spans="1:20" ht="11.25" hidden="1" customHeight="1" outlineLevel="4" x14ac:dyDescent="0.25">
      <c r="A562" s="203" t="s">
        <v>1661</v>
      </c>
      <c r="B562" s="203"/>
      <c r="C562" s="203"/>
      <c r="D562" s="203"/>
      <c r="E562" s="201">
        <v>0</v>
      </c>
      <c r="F562" s="201"/>
      <c r="G562" s="201"/>
      <c r="H562" s="201">
        <v>0</v>
      </c>
      <c r="I562" s="201"/>
      <c r="J562" s="204">
        <v>45158.400000000001</v>
      </c>
      <c r="K562" s="204"/>
      <c r="L562" s="204"/>
      <c r="M562" s="201">
        <v>0</v>
      </c>
      <c r="N562" s="201"/>
      <c r="O562" s="201"/>
      <c r="P562" s="204">
        <v>45158.400000000001</v>
      </c>
      <c r="Q562" s="204"/>
      <c r="R562" s="204"/>
      <c r="S562" s="201">
        <v>0</v>
      </c>
      <c r="T562" s="201"/>
    </row>
    <row r="563" spans="1:20" ht="11.25" hidden="1" customHeight="1" outlineLevel="4" x14ac:dyDescent="0.25">
      <c r="A563" s="203" t="s">
        <v>1307</v>
      </c>
      <c r="B563" s="203"/>
      <c r="C563" s="203"/>
      <c r="D563" s="203"/>
      <c r="E563" s="201">
        <v>0</v>
      </c>
      <c r="F563" s="201"/>
      <c r="G563" s="201"/>
      <c r="H563" s="201">
        <v>0</v>
      </c>
      <c r="I563" s="201"/>
      <c r="J563" s="204">
        <v>45158.400000000001</v>
      </c>
      <c r="K563" s="204"/>
      <c r="L563" s="204"/>
      <c r="M563" s="204">
        <v>45158.400000000001</v>
      </c>
      <c r="N563" s="204"/>
      <c r="O563" s="204"/>
      <c r="P563" s="201">
        <v>0</v>
      </c>
      <c r="Q563" s="201"/>
      <c r="R563" s="201"/>
      <c r="S563" s="201">
        <v>0</v>
      </c>
      <c r="T563" s="201"/>
    </row>
    <row r="564" spans="1:20" ht="21.75" hidden="1" customHeight="1" outlineLevel="3" collapsed="1" x14ac:dyDescent="0.25">
      <c r="A564" s="206" t="s">
        <v>1662</v>
      </c>
      <c r="B564" s="206"/>
      <c r="C564" s="206"/>
      <c r="D564" s="206"/>
      <c r="E564" s="208">
        <v>15178.57</v>
      </c>
      <c r="F564" s="208"/>
      <c r="G564" s="208"/>
      <c r="H564" s="201">
        <v>0</v>
      </c>
      <c r="I564" s="201"/>
      <c r="J564" s="201">
        <v>0</v>
      </c>
      <c r="K564" s="201"/>
      <c r="L564" s="201"/>
      <c r="M564" s="201">
        <v>0</v>
      </c>
      <c r="N564" s="201"/>
      <c r="O564" s="201"/>
      <c r="P564" s="208">
        <v>15178.57</v>
      </c>
      <c r="Q564" s="208"/>
      <c r="R564" s="208"/>
      <c r="S564" s="201">
        <v>0</v>
      </c>
      <c r="T564" s="201"/>
    </row>
    <row r="565" spans="1:20" ht="11.25" hidden="1" customHeight="1" outlineLevel="4" x14ac:dyDescent="0.25">
      <c r="A565" s="203" t="s">
        <v>1663</v>
      </c>
      <c r="B565" s="203"/>
      <c r="C565" s="203"/>
      <c r="D565" s="203"/>
      <c r="E565" s="208">
        <v>15178.57</v>
      </c>
      <c r="F565" s="208"/>
      <c r="G565" s="208"/>
      <c r="H565" s="201">
        <v>0</v>
      </c>
      <c r="I565" s="201"/>
      <c r="J565" s="201">
        <v>0</v>
      </c>
      <c r="K565" s="201"/>
      <c r="L565" s="201"/>
      <c r="M565" s="201">
        <v>0</v>
      </c>
      <c r="N565" s="201"/>
      <c r="O565" s="201"/>
      <c r="P565" s="208">
        <v>15178.57</v>
      </c>
      <c r="Q565" s="208"/>
      <c r="R565" s="208"/>
      <c r="S565" s="201">
        <v>0</v>
      </c>
      <c r="T565" s="201"/>
    </row>
    <row r="566" spans="1:20" ht="32.25" hidden="1" customHeight="1" outlineLevel="3" collapsed="1" x14ac:dyDescent="0.25">
      <c r="A566" s="206" t="s">
        <v>1664</v>
      </c>
      <c r="B566" s="206"/>
      <c r="C566" s="206"/>
      <c r="D566" s="206"/>
      <c r="E566" s="201">
        <v>0</v>
      </c>
      <c r="F566" s="201"/>
      <c r="G566" s="201"/>
      <c r="H566" s="201">
        <v>0</v>
      </c>
      <c r="I566" s="201"/>
      <c r="J566" s="208">
        <v>154403.96</v>
      </c>
      <c r="K566" s="208"/>
      <c r="L566" s="208"/>
      <c r="M566" s="208">
        <v>77201.98</v>
      </c>
      <c r="N566" s="208"/>
      <c r="O566" s="208"/>
      <c r="P566" s="208">
        <v>77201.98</v>
      </c>
      <c r="Q566" s="208"/>
      <c r="R566" s="208"/>
      <c r="S566" s="201">
        <v>0</v>
      </c>
      <c r="T566" s="201"/>
    </row>
    <row r="567" spans="1:20" ht="21.75" hidden="1" customHeight="1" outlineLevel="4" x14ac:dyDescent="0.25">
      <c r="A567" s="203" t="s">
        <v>1665</v>
      </c>
      <c r="B567" s="203"/>
      <c r="C567" s="203"/>
      <c r="D567" s="203"/>
      <c r="E567" s="201">
        <v>0</v>
      </c>
      <c r="F567" s="201"/>
      <c r="G567" s="201"/>
      <c r="H567" s="201">
        <v>0</v>
      </c>
      <c r="I567" s="201"/>
      <c r="J567" s="208">
        <v>77201.98</v>
      </c>
      <c r="K567" s="208"/>
      <c r="L567" s="208"/>
      <c r="M567" s="201">
        <v>0</v>
      </c>
      <c r="N567" s="201"/>
      <c r="O567" s="201"/>
      <c r="P567" s="208">
        <v>77201.98</v>
      </c>
      <c r="Q567" s="208"/>
      <c r="R567" s="208"/>
      <c r="S567" s="201">
        <v>0</v>
      </c>
      <c r="T567" s="201"/>
    </row>
    <row r="568" spans="1:20" ht="11.25" hidden="1" customHeight="1" outlineLevel="4" x14ac:dyDescent="0.25">
      <c r="A568" s="203" t="s">
        <v>1307</v>
      </c>
      <c r="B568" s="203"/>
      <c r="C568" s="203"/>
      <c r="D568" s="203"/>
      <c r="E568" s="201">
        <v>0</v>
      </c>
      <c r="F568" s="201"/>
      <c r="G568" s="201"/>
      <c r="H568" s="201">
        <v>0</v>
      </c>
      <c r="I568" s="201"/>
      <c r="J568" s="208">
        <v>77201.98</v>
      </c>
      <c r="K568" s="208"/>
      <c r="L568" s="208"/>
      <c r="M568" s="208">
        <v>77201.98</v>
      </c>
      <c r="N568" s="208"/>
      <c r="O568" s="208"/>
      <c r="P568" s="201">
        <v>0</v>
      </c>
      <c r="Q568" s="201"/>
      <c r="R568" s="201"/>
      <c r="S568" s="201">
        <v>0</v>
      </c>
      <c r="T568" s="201"/>
    </row>
    <row r="569" spans="1:20" ht="21.75" hidden="1" customHeight="1" outlineLevel="3" collapsed="1" x14ac:dyDescent="0.25">
      <c r="A569" s="206" t="s">
        <v>1666</v>
      </c>
      <c r="B569" s="206"/>
      <c r="C569" s="206"/>
      <c r="D569" s="206"/>
      <c r="E569" s="209">
        <v>708048</v>
      </c>
      <c r="F569" s="209"/>
      <c r="G569" s="209"/>
      <c r="H569" s="201">
        <v>0</v>
      </c>
      <c r="I569" s="201"/>
      <c r="J569" s="209">
        <v>876048</v>
      </c>
      <c r="K569" s="209"/>
      <c r="L569" s="209"/>
      <c r="M569" s="209">
        <v>1500096</v>
      </c>
      <c r="N569" s="209"/>
      <c r="O569" s="209"/>
      <c r="P569" s="209">
        <v>84000</v>
      </c>
      <c r="Q569" s="209"/>
      <c r="R569" s="209"/>
      <c r="S569" s="201">
        <v>0</v>
      </c>
      <c r="T569" s="201"/>
    </row>
    <row r="570" spans="1:20" ht="11.25" hidden="1" customHeight="1" outlineLevel="4" x14ac:dyDescent="0.25">
      <c r="A570" s="203" t="s">
        <v>1667</v>
      </c>
      <c r="B570" s="203"/>
      <c r="C570" s="203"/>
      <c r="D570" s="203"/>
      <c r="E570" s="201">
        <v>0</v>
      </c>
      <c r="F570" s="201"/>
      <c r="G570" s="201"/>
      <c r="H570" s="201">
        <v>0</v>
      </c>
      <c r="I570" s="201"/>
      <c r="J570" s="209">
        <v>84000</v>
      </c>
      <c r="K570" s="209"/>
      <c r="L570" s="209"/>
      <c r="M570" s="201">
        <v>0</v>
      </c>
      <c r="N570" s="201"/>
      <c r="O570" s="201"/>
      <c r="P570" s="209">
        <v>84000</v>
      </c>
      <c r="Q570" s="209"/>
      <c r="R570" s="209"/>
      <c r="S570" s="201">
        <v>0</v>
      </c>
      <c r="T570" s="201"/>
    </row>
    <row r="571" spans="1:20" ht="11.25" hidden="1" customHeight="1" outlineLevel="4" x14ac:dyDescent="0.25">
      <c r="A571" s="210">
        <v>76</v>
      </c>
      <c r="B571" s="210"/>
      <c r="C571" s="210"/>
      <c r="D571" s="210"/>
      <c r="E571" s="209">
        <v>708048</v>
      </c>
      <c r="F571" s="209"/>
      <c r="G571" s="209"/>
      <c r="H571" s="201">
        <v>0</v>
      </c>
      <c r="I571" s="201"/>
      <c r="J571" s="201">
        <v>0</v>
      </c>
      <c r="K571" s="201"/>
      <c r="L571" s="201"/>
      <c r="M571" s="209">
        <v>708048</v>
      </c>
      <c r="N571" s="209"/>
      <c r="O571" s="209"/>
      <c r="P571" s="201">
        <v>0</v>
      </c>
      <c r="Q571" s="201"/>
      <c r="R571" s="201"/>
      <c r="S571" s="201">
        <v>0</v>
      </c>
      <c r="T571" s="201"/>
    </row>
    <row r="572" spans="1:20" ht="11.25" hidden="1" customHeight="1" outlineLevel="4" x14ac:dyDescent="0.25">
      <c r="A572" s="203" t="s">
        <v>1307</v>
      </c>
      <c r="B572" s="203"/>
      <c r="C572" s="203"/>
      <c r="D572" s="203"/>
      <c r="E572" s="201">
        <v>0</v>
      </c>
      <c r="F572" s="201"/>
      <c r="G572" s="201"/>
      <c r="H572" s="201">
        <v>0</v>
      </c>
      <c r="I572" s="201"/>
      <c r="J572" s="209">
        <v>792048</v>
      </c>
      <c r="K572" s="209"/>
      <c r="L572" s="209"/>
      <c r="M572" s="209">
        <v>792048</v>
      </c>
      <c r="N572" s="209"/>
      <c r="O572" s="209"/>
      <c r="P572" s="201">
        <v>0</v>
      </c>
      <c r="Q572" s="201"/>
      <c r="R572" s="201"/>
      <c r="S572" s="201">
        <v>0</v>
      </c>
      <c r="T572" s="201"/>
    </row>
    <row r="573" spans="1:20" ht="32.25" hidden="1" customHeight="1" outlineLevel="3" collapsed="1" x14ac:dyDescent="0.25">
      <c r="A573" s="206" t="s">
        <v>1668</v>
      </c>
      <c r="B573" s="206"/>
      <c r="C573" s="206"/>
      <c r="D573" s="206"/>
      <c r="E573" s="201">
        <v>0</v>
      </c>
      <c r="F573" s="201"/>
      <c r="G573" s="201"/>
      <c r="H573" s="201">
        <v>0</v>
      </c>
      <c r="I573" s="201"/>
      <c r="J573" s="208">
        <v>19549.09</v>
      </c>
      <c r="K573" s="208"/>
      <c r="L573" s="208"/>
      <c r="M573" s="201">
        <v>0</v>
      </c>
      <c r="N573" s="201"/>
      <c r="O573" s="201"/>
      <c r="P573" s="208">
        <v>19549.09</v>
      </c>
      <c r="Q573" s="208"/>
      <c r="R573" s="208"/>
      <c r="S573" s="201">
        <v>0</v>
      </c>
      <c r="T573" s="201"/>
    </row>
    <row r="574" spans="1:20" ht="11.25" hidden="1" customHeight="1" outlineLevel="4" x14ac:dyDescent="0.25">
      <c r="A574" s="203" t="s">
        <v>1240</v>
      </c>
      <c r="B574" s="203"/>
      <c r="C574" s="203"/>
      <c r="D574" s="203"/>
      <c r="E574" s="201">
        <v>0</v>
      </c>
      <c r="F574" s="201"/>
      <c r="G574" s="201"/>
      <c r="H574" s="201">
        <v>0</v>
      </c>
      <c r="I574" s="201"/>
      <c r="J574" s="208">
        <v>19549.09</v>
      </c>
      <c r="K574" s="208"/>
      <c r="L574" s="208"/>
      <c r="M574" s="201">
        <v>0</v>
      </c>
      <c r="N574" s="201"/>
      <c r="O574" s="201"/>
      <c r="P574" s="208">
        <v>19549.09</v>
      </c>
      <c r="Q574" s="208"/>
      <c r="R574" s="208"/>
      <c r="S574" s="201">
        <v>0</v>
      </c>
      <c r="T574" s="201"/>
    </row>
    <row r="575" spans="1:20" ht="32.25" hidden="1" customHeight="1" outlineLevel="3" collapsed="1" x14ac:dyDescent="0.25">
      <c r="A575" s="206" t="s">
        <v>1669</v>
      </c>
      <c r="B575" s="206"/>
      <c r="C575" s="206"/>
      <c r="D575" s="206"/>
      <c r="E575" s="209">
        <v>1438896</v>
      </c>
      <c r="F575" s="209"/>
      <c r="G575" s="209"/>
      <c r="H575" s="201">
        <v>0</v>
      </c>
      <c r="I575" s="201"/>
      <c r="J575" s="208">
        <v>314640.94</v>
      </c>
      <c r="K575" s="208"/>
      <c r="L575" s="208"/>
      <c r="M575" s="208">
        <v>157320.47</v>
      </c>
      <c r="N575" s="208"/>
      <c r="O575" s="208"/>
      <c r="P575" s="208">
        <v>1596216.47</v>
      </c>
      <c r="Q575" s="208"/>
      <c r="R575" s="208"/>
      <c r="S575" s="201">
        <v>0</v>
      </c>
      <c r="T575" s="201"/>
    </row>
    <row r="576" spans="1:20" ht="11.25" hidden="1" customHeight="1" outlineLevel="4" x14ac:dyDescent="0.25">
      <c r="A576" s="210">
        <v>117</v>
      </c>
      <c r="B576" s="210"/>
      <c r="C576" s="210"/>
      <c r="D576" s="210"/>
      <c r="E576" s="209">
        <v>31752</v>
      </c>
      <c r="F576" s="209"/>
      <c r="G576" s="209"/>
      <c r="H576" s="201">
        <v>0</v>
      </c>
      <c r="I576" s="201"/>
      <c r="J576" s="201">
        <v>0</v>
      </c>
      <c r="K576" s="201"/>
      <c r="L576" s="201"/>
      <c r="M576" s="201">
        <v>0</v>
      </c>
      <c r="N576" s="201"/>
      <c r="O576" s="201"/>
      <c r="P576" s="209">
        <v>31752</v>
      </c>
      <c r="Q576" s="209"/>
      <c r="R576" s="209"/>
      <c r="S576" s="201">
        <v>0</v>
      </c>
      <c r="T576" s="201"/>
    </row>
    <row r="577" spans="1:20" ht="11.25" hidden="1" customHeight="1" outlineLevel="4" x14ac:dyDescent="0.25">
      <c r="A577" s="210">
        <v>128</v>
      </c>
      <c r="B577" s="210"/>
      <c r="C577" s="210"/>
      <c r="D577" s="210"/>
      <c r="E577" s="209">
        <v>456744</v>
      </c>
      <c r="F577" s="209"/>
      <c r="G577" s="209"/>
      <c r="H577" s="201">
        <v>0</v>
      </c>
      <c r="I577" s="201"/>
      <c r="J577" s="201">
        <v>0</v>
      </c>
      <c r="K577" s="201"/>
      <c r="L577" s="201"/>
      <c r="M577" s="201">
        <v>0</v>
      </c>
      <c r="N577" s="201"/>
      <c r="O577" s="201"/>
      <c r="P577" s="209">
        <v>456744</v>
      </c>
      <c r="Q577" s="209"/>
      <c r="R577" s="209"/>
      <c r="S577" s="201">
        <v>0</v>
      </c>
      <c r="T577" s="201"/>
    </row>
    <row r="578" spans="1:20" ht="11.25" hidden="1" customHeight="1" outlineLevel="4" x14ac:dyDescent="0.25">
      <c r="A578" s="203" t="s">
        <v>1670</v>
      </c>
      <c r="B578" s="203"/>
      <c r="C578" s="203"/>
      <c r="D578" s="203"/>
      <c r="E578" s="209">
        <v>950400</v>
      </c>
      <c r="F578" s="209"/>
      <c r="G578" s="209"/>
      <c r="H578" s="201">
        <v>0</v>
      </c>
      <c r="I578" s="201"/>
      <c r="J578" s="201">
        <v>0</v>
      </c>
      <c r="K578" s="201"/>
      <c r="L578" s="201"/>
      <c r="M578" s="201">
        <v>0</v>
      </c>
      <c r="N578" s="201"/>
      <c r="O578" s="201"/>
      <c r="P578" s="209">
        <v>950400</v>
      </c>
      <c r="Q578" s="209"/>
      <c r="R578" s="209"/>
      <c r="S578" s="201">
        <v>0</v>
      </c>
      <c r="T578" s="201"/>
    </row>
    <row r="579" spans="1:20" ht="11.25" hidden="1" customHeight="1" outlineLevel="4" x14ac:dyDescent="0.25">
      <c r="A579" s="203" t="s">
        <v>1671</v>
      </c>
      <c r="B579" s="203"/>
      <c r="C579" s="203"/>
      <c r="D579" s="203"/>
      <c r="E579" s="201">
        <v>0</v>
      </c>
      <c r="F579" s="201"/>
      <c r="G579" s="201"/>
      <c r="H579" s="201">
        <v>0</v>
      </c>
      <c r="I579" s="201"/>
      <c r="J579" s="204">
        <v>145731.9</v>
      </c>
      <c r="K579" s="204"/>
      <c r="L579" s="204"/>
      <c r="M579" s="201">
        <v>0</v>
      </c>
      <c r="N579" s="201"/>
      <c r="O579" s="201"/>
      <c r="P579" s="204">
        <v>145731.9</v>
      </c>
      <c r="Q579" s="204"/>
      <c r="R579" s="204"/>
      <c r="S579" s="201">
        <v>0</v>
      </c>
      <c r="T579" s="201"/>
    </row>
    <row r="580" spans="1:20" ht="11.25" hidden="1" customHeight="1" outlineLevel="4" x14ac:dyDescent="0.25">
      <c r="A580" s="210">
        <v>241</v>
      </c>
      <c r="B580" s="210"/>
      <c r="C580" s="210"/>
      <c r="D580" s="210"/>
      <c r="E580" s="201">
        <v>0</v>
      </c>
      <c r="F580" s="201"/>
      <c r="G580" s="201"/>
      <c r="H580" s="201">
        <v>0</v>
      </c>
      <c r="I580" s="201"/>
      <c r="J580" s="208">
        <v>6023.33</v>
      </c>
      <c r="K580" s="208"/>
      <c r="L580" s="208"/>
      <c r="M580" s="201">
        <v>0</v>
      </c>
      <c r="N580" s="201"/>
      <c r="O580" s="201"/>
      <c r="P580" s="208">
        <v>6023.33</v>
      </c>
      <c r="Q580" s="208"/>
      <c r="R580" s="208"/>
      <c r="S580" s="201">
        <v>0</v>
      </c>
      <c r="T580" s="201"/>
    </row>
    <row r="581" spans="1:20" ht="11.25" hidden="1" customHeight="1" outlineLevel="4" x14ac:dyDescent="0.25">
      <c r="A581" s="210">
        <v>242</v>
      </c>
      <c r="B581" s="210"/>
      <c r="C581" s="210"/>
      <c r="D581" s="210"/>
      <c r="E581" s="201">
        <v>0</v>
      </c>
      <c r="F581" s="201"/>
      <c r="G581" s="201"/>
      <c r="H581" s="201">
        <v>0</v>
      </c>
      <c r="I581" s="201"/>
      <c r="J581" s="208">
        <v>5565.24</v>
      </c>
      <c r="K581" s="208"/>
      <c r="L581" s="208"/>
      <c r="M581" s="201">
        <v>0</v>
      </c>
      <c r="N581" s="201"/>
      <c r="O581" s="201"/>
      <c r="P581" s="208">
        <v>5565.24</v>
      </c>
      <c r="Q581" s="208"/>
      <c r="R581" s="208"/>
      <c r="S581" s="201">
        <v>0</v>
      </c>
      <c r="T581" s="201"/>
    </row>
    <row r="582" spans="1:20" ht="11.25" hidden="1" customHeight="1" outlineLevel="4" x14ac:dyDescent="0.25">
      <c r="A582" s="203" t="s">
        <v>1242</v>
      </c>
      <c r="B582" s="203"/>
      <c r="C582" s="203"/>
      <c r="D582" s="203"/>
      <c r="E582" s="201">
        <v>0</v>
      </c>
      <c r="F582" s="201"/>
      <c r="G582" s="201"/>
      <c r="H582" s="201">
        <v>0</v>
      </c>
      <c r="I582" s="201"/>
      <c r="J582" s="208">
        <v>157320.47</v>
      </c>
      <c r="K582" s="208"/>
      <c r="L582" s="208"/>
      <c r="M582" s="208">
        <v>157320.47</v>
      </c>
      <c r="N582" s="208"/>
      <c r="O582" s="208"/>
      <c r="P582" s="201">
        <v>0</v>
      </c>
      <c r="Q582" s="201"/>
      <c r="R582" s="201"/>
      <c r="S582" s="201">
        <v>0</v>
      </c>
      <c r="T582" s="201"/>
    </row>
    <row r="583" spans="1:20" ht="32.25" hidden="1" customHeight="1" outlineLevel="3" collapsed="1" x14ac:dyDescent="0.25">
      <c r="A583" s="206" t="s">
        <v>1672</v>
      </c>
      <c r="B583" s="206"/>
      <c r="C583" s="206"/>
      <c r="D583" s="206"/>
      <c r="E583" s="204">
        <v>19713.400000000001</v>
      </c>
      <c r="F583" s="204"/>
      <c r="G583" s="204"/>
      <c r="H583" s="201">
        <v>0</v>
      </c>
      <c r="I583" s="201"/>
      <c r="J583" s="201">
        <v>0</v>
      </c>
      <c r="K583" s="201"/>
      <c r="L583" s="201"/>
      <c r="M583" s="201">
        <v>0</v>
      </c>
      <c r="N583" s="201"/>
      <c r="O583" s="201"/>
      <c r="P583" s="204">
        <v>19713.400000000001</v>
      </c>
      <c r="Q583" s="204"/>
      <c r="R583" s="204"/>
      <c r="S583" s="201">
        <v>0</v>
      </c>
      <c r="T583" s="201"/>
    </row>
    <row r="584" spans="1:20" ht="11.25" hidden="1" customHeight="1" outlineLevel="4" x14ac:dyDescent="0.25">
      <c r="A584" s="210">
        <v>11</v>
      </c>
      <c r="B584" s="210"/>
      <c r="C584" s="210"/>
      <c r="D584" s="210"/>
      <c r="E584" s="204">
        <v>19713.400000000001</v>
      </c>
      <c r="F584" s="204"/>
      <c r="G584" s="204"/>
      <c r="H584" s="201">
        <v>0</v>
      </c>
      <c r="I584" s="201"/>
      <c r="J584" s="201">
        <v>0</v>
      </c>
      <c r="K584" s="201"/>
      <c r="L584" s="201"/>
      <c r="M584" s="201">
        <v>0</v>
      </c>
      <c r="N584" s="201"/>
      <c r="O584" s="201"/>
      <c r="P584" s="204">
        <v>19713.400000000001</v>
      </c>
      <c r="Q584" s="204"/>
      <c r="R584" s="204"/>
      <c r="S584" s="201">
        <v>0</v>
      </c>
      <c r="T584" s="201"/>
    </row>
    <row r="585" spans="1:20" ht="21.75" hidden="1" customHeight="1" outlineLevel="3" collapsed="1" x14ac:dyDescent="0.25">
      <c r="A585" s="206" t="s">
        <v>1673</v>
      </c>
      <c r="B585" s="206"/>
      <c r="C585" s="206"/>
      <c r="D585" s="206"/>
      <c r="E585" s="201">
        <v>0</v>
      </c>
      <c r="F585" s="201"/>
      <c r="G585" s="201"/>
      <c r="H585" s="201">
        <v>0</v>
      </c>
      <c r="I585" s="201"/>
      <c r="J585" s="208">
        <v>103784.99</v>
      </c>
      <c r="K585" s="208"/>
      <c r="L585" s="208"/>
      <c r="M585" s="201">
        <v>0</v>
      </c>
      <c r="N585" s="201"/>
      <c r="O585" s="201"/>
      <c r="P585" s="208">
        <v>103784.99</v>
      </c>
      <c r="Q585" s="208"/>
      <c r="R585" s="208"/>
      <c r="S585" s="201">
        <v>0</v>
      </c>
      <c r="T585" s="201"/>
    </row>
    <row r="586" spans="1:20" ht="21.75" hidden="1" customHeight="1" outlineLevel="4" x14ac:dyDescent="0.25">
      <c r="A586" s="203" t="s">
        <v>1674</v>
      </c>
      <c r="B586" s="203"/>
      <c r="C586" s="203"/>
      <c r="D586" s="203"/>
      <c r="E586" s="201">
        <v>0</v>
      </c>
      <c r="F586" s="201"/>
      <c r="G586" s="201"/>
      <c r="H586" s="201">
        <v>0</v>
      </c>
      <c r="I586" s="201"/>
      <c r="J586" s="208">
        <v>103784.99</v>
      </c>
      <c r="K586" s="208"/>
      <c r="L586" s="208"/>
      <c r="M586" s="201">
        <v>0</v>
      </c>
      <c r="N586" s="201"/>
      <c r="O586" s="201"/>
      <c r="P586" s="208">
        <v>103784.99</v>
      </c>
      <c r="Q586" s="208"/>
      <c r="R586" s="208"/>
      <c r="S586" s="201">
        <v>0</v>
      </c>
      <c r="T586" s="201"/>
    </row>
    <row r="587" spans="1:20" s="103" customFormat="1" ht="21.75" customHeight="1" outlineLevel="3" collapsed="1" x14ac:dyDescent="0.25">
      <c r="A587" s="212" t="s">
        <v>1675</v>
      </c>
      <c r="B587" s="212"/>
      <c r="C587" s="212"/>
      <c r="D587" s="212"/>
      <c r="E587" s="217">
        <v>367581.2</v>
      </c>
      <c r="F587" s="217"/>
      <c r="G587" s="217"/>
      <c r="H587" s="214">
        <v>0</v>
      </c>
      <c r="I587" s="214"/>
      <c r="J587" s="213">
        <v>374343.06</v>
      </c>
      <c r="K587" s="213"/>
      <c r="L587" s="213"/>
      <c r="M587" s="215">
        <v>394400</v>
      </c>
      <c r="N587" s="215"/>
      <c r="O587" s="215"/>
      <c r="P587" s="213">
        <v>347524.26</v>
      </c>
      <c r="Q587" s="213"/>
      <c r="R587" s="213"/>
      <c r="S587" s="214">
        <v>0</v>
      </c>
      <c r="T587" s="214"/>
    </row>
    <row r="588" spans="1:20" ht="32.25" hidden="1" customHeight="1" outlineLevel="4" x14ac:dyDescent="0.25">
      <c r="A588" s="203" t="s">
        <v>1676</v>
      </c>
      <c r="B588" s="203"/>
      <c r="C588" s="203"/>
      <c r="D588" s="203"/>
      <c r="E588" s="204">
        <v>367581.2</v>
      </c>
      <c r="F588" s="204"/>
      <c r="G588" s="204"/>
      <c r="H588" s="201">
        <v>0</v>
      </c>
      <c r="I588" s="201"/>
      <c r="J588" s="208">
        <v>374343.06</v>
      </c>
      <c r="K588" s="208"/>
      <c r="L588" s="208"/>
      <c r="M588" s="209">
        <v>394400</v>
      </c>
      <c r="N588" s="209"/>
      <c r="O588" s="209"/>
      <c r="P588" s="208">
        <v>347524.26</v>
      </c>
      <c r="Q588" s="208"/>
      <c r="R588" s="208"/>
      <c r="S588" s="201">
        <v>0</v>
      </c>
      <c r="T588" s="201"/>
    </row>
    <row r="589" spans="1:20" ht="21.75" hidden="1" customHeight="1" outlineLevel="3" collapsed="1" x14ac:dyDescent="0.25">
      <c r="A589" s="206" t="s">
        <v>1677</v>
      </c>
      <c r="B589" s="206"/>
      <c r="C589" s="206"/>
      <c r="D589" s="206"/>
      <c r="E589" s="201">
        <v>0</v>
      </c>
      <c r="F589" s="201"/>
      <c r="G589" s="201"/>
      <c r="H589" s="201">
        <v>0</v>
      </c>
      <c r="I589" s="201"/>
      <c r="J589" s="208">
        <v>98903.42</v>
      </c>
      <c r="K589" s="208"/>
      <c r="L589" s="208"/>
      <c r="M589" s="208">
        <v>49451.71</v>
      </c>
      <c r="N589" s="208"/>
      <c r="O589" s="208"/>
      <c r="P589" s="208">
        <v>49451.71</v>
      </c>
      <c r="Q589" s="208"/>
      <c r="R589" s="208"/>
      <c r="S589" s="201">
        <v>0</v>
      </c>
      <c r="T589" s="201"/>
    </row>
    <row r="590" spans="1:20" ht="11.25" hidden="1" customHeight="1" outlineLevel="4" x14ac:dyDescent="0.25">
      <c r="A590" s="203" t="s">
        <v>1678</v>
      </c>
      <c r="B590" s="203"/>
      <c r="C590" s="203"/>
      <c r="D590" s="203"/>
      <c r="E590" s="201">
        <v>0</v>
      </c>
      <c r="F590" s="201"/>
      <c r="G590" s="201"/>
      <c r="H590" s="201">
        <v>0</v>
      </c>
      <c r="I590" s="201"/>
      <c r="J590" s="208">
        <v>49451.71</v>
      </c>
      <c r="K590" s="208"/>
      <c r="L590" s="208"/>
      <c r="M590" s="201">
        <v>0</v>
      </c>
      <c r="N590" s="201"/>
      <c r="O590" s="201"/>
      <c r="P590" s="208">
        <v>49451.71</v>
      </c>
      <c r="Q590" s="208"/>
      <c r="R590" s="208"/>
      <c r="S590" s="201">
        <v>0</v>
      </c>
      <c r="T590" s="201"/>
    </row>
    <row r="591" spans="1:20" ht="11.25" hidden="1" customHeight="1" outlineLevel="4" x14ac:dyDescent="0.25">
      <c r="A591" s="203" t="s">
        <v>1307</v>
      </c>
      <c r="B591" s="203"/>
      <c r="C591" s="203"/>
      <c r="D591" s="203"/>
      <c r="E591" s="201">
        <v>0</v>
      </c>
      <c r="F591" s="201"/>
      <c r="G591" s="201"/>
      <c r="H591" s="201">
        <v>0</v>
      </c>
      <c r="I591" s="201"/>
      <c r="J591" s="208">
        <v>49451.71</v>
      </c>
      <c r="K591" s="208"/>
      <c r="L591" s="208"/>
      <c r="M591" s="208">
        <v>49451.71</v>
      </c>
      <c r="N591" s="208"/>
      <c r="O591" s="208"/>
      <c r="P591" s="201">
        <v>0</v>
      </c>
      <c r="Q591" s="201"/>
      <c r="R591" s="201"/>
      <c r="S591" s="201">
        <v>0</v>
      </c>
      <c r="T591" s="201"/>
    </row>
    <row r="592" spans="1:20" ht="21.75" hidden="1" customHeight="1" outlineLevel="3" collapsed="1" x14ac:dyDescent="0.25">
      <c r="A592" s="206" t="s">
        <v>1679</v>
      </c>
      <c r="B592" s="206"/>
      <c r="C592" s="206"/>
      <c r="D592" s="206"/>
      <c r="E592" s="201">
        <v>0</v>
      </c>
      <c r="F592" s="201"/>
      <c r="G592" s="201"/>
      <c r="H592" s="201">
        <v>0</v>
      </c>
      <c r="I592" s="201"/>
      <c r="J592" s="209">
        <v>9072</v>
      </c>
      <c r="K592" s="209"/>
      <c r="L592" s="209"/>
      <c r="M592" s="201">
        <v>0</v>
      </c>
      <c r="N592" s="201"/>
      <c r="O592" s="201"/>
      <c r="P592" s="209">
        <v>9072</v>
      </c>
      <c r="Q592" s="209"/>
      <c r="R592" s="209"/>
      <c r="S592" s="201">
        <v>0</v>
      </c>
      <c r="T592" s="201"/>
    </row>
    <row r="593" spans="1:20" ht="11.25" hidden="1" customHeight="1" outlineLevel="4" x14ac:dyDescent="0.25">
      <c r="A593" s="203" t="s">
        <v>1680</v>
      </c>
      <c r="B593" s="203"/>
      <c r="C593" s="203"/>
      <c r="D593" s="203"/>
      <c r="E593" s="201">
        <v>0</v>
      </c>
      <c r="F593" s="201"/>
      <c r="G593" s="201"/>
      <c r="H593" s="201">
        <v>0</v>
      </c>
      <c r="I593" s="201"/>
      <c r="J593" s="209">
        <v>9072</v>
      </c>
      <c r="K593" s="209"/>
      <c r="L593" s="209"/>
      <c r="M593" s="201">
        <v>0</v>
      </c>
      <c r="N593" s="201"/>
      <c r="O593" s="201"/>
      <c r="P593" s="209">
        <v>9072</v>
      </c>
      <c r="Q593" s="209"/>
      <c r="R593" s="209"/>
      <c r="S593" s="201">
        <v>0</v>
      </c>
      <c r="T593" s="201"/>
    </row>
    <row r="594" spans="1:20" ht="21.75" hidden="1" customHeight="1" outlineLevel="3" collapsed="1" x14ac:dyDescent="0.25">
      <c r="A594" s="206" t="s">
        <v>1681</v>
      </c>
      <c r="B594" s="206"/>
      <c r="C594" s="206"/>
      <c r="D594" s="206"/>
      <c r="E594" s="201">
        <v>0</v>
      </c>
      <c r="F594" s="201"/>
      <c r="G594" s="201"/>
      <c r="H594" s="201">
        <v>0</v>
      </c>
      <c r="I594" s="201"/>
      <c r="J594" s="208">
        <v>596754.56000000006</v>
      </c>
      <c r="K594" s="208"/>
      <c r="L594" s="208"/>
      <c r="M594" s="208">
        <v>27881.279999999999</v>
      </c>
      <c r="N594" s="208"/>
      <c r="O594" s="208"/>
      <c r="P594" s="208">
        <v>568873.28</v>
      </c>
      <c r="Q594" s="208"/>
      <c r="R594" s="208"/>
      <c r="S594" s="201">
        <v>0</v>
      </c>
      <c r="T594" s="201"/>
    </row>
    <row r="595" spans="1:20" ht="11.25" hidden="1" customHeight="1" outlineLevel="4" x14ac:dyDescent="0.25">
      <c r="A595" s="203" t="s">
        <v>1242</v>
      </c>
      <c r="B595" s="203"/>
      <c r="C595" s="203"/>
      <c r="D595" s="203"/>
      <c r="E595" s="201">
        <v>0</v>
      </c>
      <c r="F595" s="201"/>
      <c r="G595" s="201"/>
      <c r="H595" s="201">
        <v>0</v>
      </c>
      <c r="I595" s="201"/>
      <c r="J595" s="208">
        <v>596754.56000000006</v>
      </c>
      <c r="K595" s="208"/>
      <c r="L595" s="208"/>
      <c r="M595" s="208">
        <v>27881.279999999999</v>
      </c>
      <c r="N595" s="208"/>
      <c r="O595" s="208"/>
      <c r="P595" s="208">
        <v>568873.28</v>
      </c>
      <c r="Q595" s="208"/>
      <c r="R595" s="208"/>
      <c r="S595" s="201">
        <v>0</v>
      </c>
      <c r="T595" s="201"/>
    </row>
    <row r="596" spans="1:20" ht="32.25" hidden="1" customHeight="1" outlineLevel="3" collapsed="1" x14ac:dyDescent="0.25">
      <c r="A596" s="206" t="s">
        <v>1682</v>
      </c>
      <c r="B596" s="206"/>
      <c r="C596" s="206"/>
      <c r="D596" s="206"/>
      <c r="E596" s="204">
        <v>132623.5</v>
      </c>
      <c r="F596" s="204"/>
      <c r="G596" s="204"/>
      <c r="H596" s="201">
        <v>0</v>
      </c>
      <c r="I596" s="201"/>
      <c r="J596" s="201">
        <v>0</v>
      </c>
      <c r="K596" s="201"/>
      <c r="L596" s="201"/>
      <c r="M596" s="201">
        <v>0</v>
      </c>
      <c r="N596" s="201"/>
      <c r="O596" s="201"/>
      <c r="P596" s="204">
        <v>132623.5</v>
      </c>
      <c r="Q596" s="204"/>
      <c r="R596" s="204"/>
      <c r="S596" s="201">
        <v>0</v>
      </c>
      <c r="T596" s="201"/>
    </row>
    <row r="597" spans="1:20" ht="11.25" hidden="1" customHeight="1" outlineLevel="4" x14ac:dyDescent="0.25">
      <c r="A597" s="203" t="s">
        <v>1683</v>
      </c>
      <c r="B597" s="203"/>
      <c r="C597" s="203"/>
      <c r="D597" s="203"/>
      <c r="E597" s="204">
        <v>132623.5</v>
      </c>
      <c r="F597" s="204"/>
      <c r="G597" s="204"/>
      <c r="H597" s="201">
        <v>0</v>
      </c>
      <c r="I597" s="201"/>
      <c r="J597" s="201">
        <v>0</v>
      </c>
      <c r="K597" s="201"/>
      <c r="L597" s="201"/>
      <c r="M597" s="201">
        <v>0</v>
      </c>
      <c r="N597" s="201"/>
      <c r="O597" s="201"/>
      <c r="P597" s="204">
        <v>132623.5</v>
      </c>
      <c r="Q597" s="204"/>
      <c r="R597" s="204"/>
      <c r="S597" s="201">
        <v>0</v>
      </c>
      <c r="T597" s="201"/>
    </row>
    <row r="598" spans="1:20" ht="32.25" hidden="1" customHeight="1" outlineLevel="3" collapsed="1" x14ac:dyDescent="0.25">
      <c r="A598" s="206" t="s">
        <v>1684</v>
      </c>
      <c r="B598" s="206"/>
      <c r="C598" s="206"/>
      <c r="D598" s="206"/>
      <c r="E598" s="201">
        <v>0</v>
      </c>
      <c r="F598" s="201"/>
      <c r="G598" s="201"/>
      <c r="H598" s="201">
        <v>0</v>
      </c>
      <c r="I598" s="201"/>
      <c r="J598" s="204">
        <v>280593.59999999998</v>
      </c>
      <c r="K598" s="204"/>
      <c r="L598" s="204"/>
      <c r="M598" s="204">
        <v>126571.2</v>
      </c>
      <c r="N598" s="204"/>
      <c r="O598" s="204"/>
      <c r="P598" s="204">
        <v>154022.39999999999</v>
      </c>
      <c r="Q598" s="204"/>
      <c r="R598" s="204"/>
      <c r="S598" s="201">
        <v>0</v>
      </c>
      <c r="T598" s="201"/>
    </row>
    <row r="599" spans="1:20" ht="11.25" hidden="1" customHeight="1" outlineLevel="4" x14ac:dyDescent="0.25">
      <c r="A599" s="203" t="s">
        <v>1242</v>
      </c>
      <c r="B599" s="203"/>
      <c r="C599" s="203"/>
      <c r="D599" s="203"/>
      <c r="E599" s="201">
        <v>0</v>
      </c>
      <c r="F599" s="201"/>
      <c r="G599" s="201"/>
      <c r="H599" s="201">
        <v>0</v>
      </c>
      <c r="I599" s="201"/>
      <c r="J599" s="204">
        <v>280593.59999999998</v>
      </c>
      <c r="K599" s="204"/>
      <c r="L599" s="204"/>
      <c r="M599" s="204">
        <v>126571.2</v>
      </c>
      <c r="N599" s="204"/>
      <c r="O599" s="204"/>
      <c r="P599" s="204">
        <v>154022.39999999999</v>
      </c>
      <c r="Q599" s="204"/>
      <c r="R599" s="204"/>
      <c r="S599" s="201">
        <v>0</v>
      </c>
      <c r="T599" s="201"/>
    </row>
    <row r="600" spans="1:20" ht="21.75" hidden="1" customHeight="1" outlineLevel="3" collapsed="1" x14ac:dyDescent="0.25">
      <c r="A600" s="206" t="s">
        <v>1685</v>
      </c>
      <c r="B600" s="206"/>
      <c r="C600" s="206"/>
      <c r="D600" s="206"/>
      <c r="E600" s="204">
        <v>53707.199999999997</v>
      </c>
      <c r="F600" s="204"/>
      <c r="G600" s="204"/>
      <c r="H600" s="201">
        <v>0</v>
      </c>
      <c r="I600" s="201"/>
      <c r="J600" s="208">
        <v>25367.97</v>
      </c>
      <c r="K600" s="208"/>
      <c r="L600" s="208"/>
      <c r="M600" s="204">
        <v>53707.199999999997</v>
      </c>
      <c r="N600" s="204"/>
      <c r="O600" s="204"/>
      <c r="P600" s="208">
        <v>25367.97</v>
      </c>
      <c r="Q600" s="208"/>
      <c r="R600" s="208"/>
      <c r="S600" s="201">
        <v>0</v>
      </c>
      <c r="T600" s="201"/>
    </row>
    <row r="601" spans="1:20" ht="11.25" hidden="1" customHeight="1" outlineLevel="4" x14ac:dyDescent="0.25">
      <c r="A601" s="203" t="s">
        <v>1686</v>
      </c>
      <c r="B601" s="203"/>
      <c r="C601" s="203"/>
      <c r="D601" s="203"/>
      <c r="E601" s="204">
        <v>31699.200000000001</v>
      </c>
      <c r="F601" s="204"/>
      <c r="G601" s="204"/>
      <c r="H601" s="201">
        <v>0</v>
      </c>
      <c r="I601" s="201"/>
      <c r="J601" s="201">
        <v>0</v>
      </c>
      <c r="K601" s="201"/>
      <c r="L601" s="201"/>
      <c r="M601" s="204">
        <v>31699.200000000001</v>
      </c>
      <c r="N601" s="204"/>
      <c r="O601" s="204"/>
      <c r="P601" s="201">
        <v>0</v>
      </c>
      <c r="Q601" s="201"/>
      <c r="R601" s="201"/>
      <c r="S601" s="201">
        <v>0</v>
      </c>
      <c r="T601" s="201"/>
    </row>
    <row r="602" spans="1:20" ht="11.25" hidden="1" customHeight="1" outlineLevel="4" x14ac:dyDescent="0.25">
      <c r="A602" s="203" t="s">
        <v>1686</v>
      </c>
      <c r="B602" s="203"/>
      <c r="C602" s="203"/>
      <c r="D602" s="203"/>
      <c r="E602" s="209">
        <v>22008</v>
      </c>
      <c r="F602" s="209"/>
      <c r="G602" s="209"/>
      <c r="H602" s="201">
        <v>0</v>
      </c>
      <c r="I602" s="201"/>
      <c r="J602" s="201">
        <v>0</v>
      </c>
      <c r="K602" s="201"/>
      <c r="L602" s="201"/>
      <c r="M602" s="209">
        <v>22008</v>
      </c>
      <c r="N602" s="209"/>
      <c r="O602" s="209"/>
      <c r="P602" s="201">
        <v>0</v>
      </c>
      <c r="Q602" s="201"/>
      <c r="R602" s="201"/>
      <c r="S602" s="201">
        <v>0</v>
      </c>
      <c r="T602" s="201"/>
    </row>
    <row r="603" spans="1:20" ht="11.25" hidden="1" customHeight="1" outlineLevel="4" x14ac:dyDescent="0.25">
      <c r="A603" s="203" t="s">
        <v>1242</v>
      </c>
      <c r="B603" s="203"/>
      <c r="C603" s="203"/>
      <c r="D603" s="203"/>
      <c r="E603" s="201">
        <v>0</v>
      </c>
      <c r="F603" s="201"/>
      <c r="G603" s="201"/>
      <c r="H603" s="201">
        <v>0</v>
      </c>
      <c r="I603" s="201"/>
      <c r="J603" s="208">
        <v>25367.97</v>
      </c>
      <c r="K603" s="208"/>
      <c r="L603" s="208"/>
      <c r="M603" s="201">
        <v>0</v>
      </c>
      <c r="N603" s="201"/>
      <c r="O603" s="201"/>
      <c r="P603" s="208">
        <v>25367.97</v>
      </c>
      <c r="Q603" s="208"/>
      <c r="R603" s="208"/>
      <c r="S603" s="201">
        <v>0</v>
      </c>
      <c r="T603" s="201"/>
    </row>
    <row r="604" spans="1:20" ht="21.75" hidden="1" customHeight="1" outlineLevel="3" collapsed="1" x14ac:dyDescent="0.25">
      <c r="A604" s="206" t="s">
        <v>1687</v>
      </c>
      <c r="B604" s="206"/>
      <c r="C604" s="206"/>
      <c r="D604" s="206"/>
      <c r="E604" s="201">
        <v>0</v>
      </c>
      <c r="F604" s="201"/>
      <c r="G604" s="201"/>
      <c r="H604" s="201">
        <v>0</v>
      </c>
      <c r="I604" s="201"/>
      <c r="J604" s="209">
        <v>28623000</v>
      </c>
      <c r="K604" s="209"/>
      <c r="L604" s="209"/>
      <c r="M604" s="209">
        <v>28623000</v>
      </c>
      <c r="N604" s="209"/>
      <c r="O604" s="209"/>
      <c r="P604" s="201">
        <v>0</v>
      </c>
      <c r="Q604" s="201"/>
      <c r="R604" s="201"/>
      <c r="S604" s="201">
        <v>0</v>
      </c>
      <c r="T604" s="201"/>
    </row>
    <row r="605" spans="1:20" ht="11.25" hidden="1" customHeight="1" outlineLevel="4" x14ac:dyDescent="0.25">
      <c r="A605" s="203" t="s">
        <v>1688</v>
      </c>
      <c r="B605" s="203"/>
      <c r="C605" s="203"/>
      <c r="D605" s="203"/>
      <c r="E605" s="201">
        <v>0</v>
      </c>
      <c r="F605" s="201"/>
      <c r="G605" s="201"/>
      <c r="H605" s="201">
        <v>0</v>
      </c>
      <c r="I605" s="201"/>
      <c r="J605" s="209">
        <v>14763000</v>
      </c>
      <c r="K605" s="209"/>
      <c r="L605" s="209"/>
      <c r="M605" s="209">
        <v>14763000</v>
      </c>
      <c r="N605" s="209"/>
      <c r="O605" s="209"/>
      <c r="P605" s="201">
        <v>0</v>
      </c>
      <c r="Q605" s="201"/>
      <c r="R605" s="201"/>
      <c r="S605" s="201">
        <v>0</v>
      </c>
      <c r="T605" s="201"/>
    </row>
    <row r="606" spans="1:20" ht="11.25" hidden="1" customHeight="1" outlineLevel="4" x14ac:dyDescent="0.25">
      <c r="A606" s="203" t="s">
        <v>1689</v>
      </c>
      <c r="B606" s="203"/>
      <c r="C606" s="203"/>
      <c r="D606" s="203"/>
      <c r="E606" s="201">
        <v>0</v>
      </c>
      <c r="F606" s="201"/>
      <c r="G606" s="201"/>
      <c r="H606" s="201">
        <v>0</v>
      </c>
      <c r="I606" s="201"/>
      <c r="J606" s="209">
        <v>13860000</v>
      </c>
      <c r="K606" s="209"/>
      <c r="L606" s="209"/>
      <c r="M606" s="209">
        <v>13860000</v>
      </c>
      <c r="N606" s="209"/>
      <c r="O606" s="209"/>
      <c r="P606" s="201">
        <v>0</v>
      </c>
      <c r="Q606" s="201"/>
      <c r="R606" s="201"/>
      <c r="S606" s="201">
        <v>0</v>
      </c>
      <c r="T606" s="201"/>
    </row>
    <row r="607" spans="1:20" ht="32.25" hidden="1" customHeight="1" outlineLevel="3" collapsed="1" x14ac:dyDescent="0.25">
      <c r="A607" s="206" t="s">
        <v>1690</v>
      </c>
      <c r="B607" s="206"/>
      <c r="C607" s="206"/>
      <c r="D607" s="206"/>
      <c r="E607" s="209">
        <v>34104</v>
      </c>
      <c r="F607" s="209"/>
      <c r="G607" s="209"/>
      <c r="H607" s="201">
        <v>0</v>
      </c>
      <c r="I607" s="201"/>
      <c r="J607" s="201">
        <v>0</v>
      </c>
      <c r="K607" s="201"/>
      <c r="L607" s="201"/>
      <c r="M607" s="209">
        <v>34104</v>
      </c>
      <c r="N607" s="209"/>
      <c r="O607" s="209"/>
      <c r="P607" s="201">
        <v>0</v>
      </c>
      <c r="Q607" s="201"/>
      <c r="R607" s="201"/>
      <c r="S607" s="201">
        <v>0</v>
      </c>
      <c r="T607" s="201"/>
    </row>
    <row r="608" spans="1:20" ht="11.25" hidden="1" customHeight="1" outlineLevel="4" x14ac:dyDescent="0.25">
      <c r="A608" s="203" t="s">
        <v>1691</v>
      </c>
      <c r="B608" s="203"/>
      <c r="C608" s="203"/>
      <c r="D608" s="203"/>
      <c r="E608" s="209">
        <v>34104</v>
      </c>
      <c r="F608" s="209"/>
      <c r="G608" s="209"/>
      <c r="H608" s="201">
        <v>0</v>
      </c>
      <c r="I608" s="201"/>
      <c r="J608" s="201">
        <v>0</v>
      </c>
      <c r="K608" s="201"/>
      <c r="L608" s="201"/>
      <c r="M608" s="209">
        <v>34104</v>
      </c>
      <c r="N608" s="209"/>
      <c r="O608" s="209"/>
      <c r="P608" s="201">
        <v>0</v>
      </c>
      <c r="Q608" s="201"/>
      <c r="R608" s="201"/>
      <c r="S608" s="201">
        <v>0</v>
      </c>
      <c r="T608" s="201"/>
    </row>
    <row r="609" spans="1:20" ht="32.25" hidden="1" customHeight="1" outlineLevel="3" collapsed="1" x14ac:dyDescent="0.25">
      <c r="A609" s="206" t="s">
        <v>1692</v>
      </c>
      <c r="B609" s="206"/>
      <c r="C609" s="206"/>
      <c r="D609" s="206"/>
      <c r="E609" s="201">
        <v>0</v>
      </c>
      <c r="F609" s="201"/>
      <c r="G609" s="201"/>
      <c r="H609" s="201">
        <v>0</v>
      </c>
      <c r="I609" s="201"/>
      <c r="J609" s="209">
        <v>5712</v>
      </c>
      <c r="K609" s="209"/>
      <c r="L609" s="209"/>
      <c r="M609" s="209">
        <v>2856</v>
      </c>
      <c r="N609" s="209"/>
      <c r="O609" s="209"/>
      <c r="P609" s="209">
        <v>2856</v>
      </c>
      <c r="Q609" s="209"/>
      <c r="R609" s="209"/>
      <c r="S609" s="201">
        <v>0</v>
      </c>
      <c r="T609" s="201"/>
    </row>
    <row r="610" spans="1:20" ht="11.25" hidden="1" customHeight="1" outlineLevel="4" x14ac:dyDescent="0.25">
      <c r="A610" s="203" t="s">
        <v>1242</v>
      </c>
      <c r="B610" s="203"/>
      <c r="C610" s="203"/>
      <c r="D610" s="203"/>
      <c r="E610" s="201">
        <v>0</v>
      </c>
      <c r="F610" s="201"/>
      <c r="G610" s="201"/>
      <c r="H610" s="201">
        <v>0</v>
      </c>
      <c r="I610" s="201"/>
      <c r="J610" s="209">
        <v>5712</v>
      </c>
      <c r="K610" s="209"/>
      <c r="L610" s="209"/>
      <c r="M610" s="209">
        <v>2856</v>
      </c>
      <c r="N610" s="209"/>
      <c r="O610" s="209"/>
      <c r="P610" s="209">
        <v>2856</v>
      </c>
      <c r="Q610" s="209"/>
      <c r="R610" s="209"/>
      <c r="S610" s="201">
        <v>0</v>
      </c>
      <c r="T610" s="201"/>
    </row>
    <row r="611" spans="1:20" ht="32.25" hidden="1" customHeight="1" outlineLevel="3" collapsed="1" x14ac:dyDescent="0.25">
      <c r="A611" s="206" t="s">
        <v>1693</v>
      </c>
      <c r="B611" s="206"/>
      <c r="C611" s="206"/>
      <c r="D611" s="206"/>
      <c r="E611" s="208">
        <v>62129.86</v>
      </c>
      <c r="F611" s="208"/>
      <c r="G611" s="208"/>
      <c r="H611" s="201">
        <v>0</v>
      </c>
      <c r="I611" s="201"/>
      <c r="J611" s="208">
        <v>62129.86</v>
      </c>
      <c r="K611" s="208"/>
      <c r="L611" s="208"/>
      <c r="M611" s="208">
        <v>124259.72</v>
      </c>
      <c r="N611" s="208"/>
      <c r="O611" s="208"/>
      <c r="P611" s="201">
        <v>0</v>
      </c>
      <c r="Q611" s="201"/>
      <c r="R611" s="201"/>
      <c r="S611" s="201">
        <v>0</v>
      </c>
      <c r="T611" s="201"/>
    </row>
    <row r="612" spans="1:20" ht="11.25" hidden="1" customHeight="1" outlineLevel="4" x14ac:dyDescent="0.25">
      <c r="A612" s="210">
        <v>49</v>
      </c>
      <c r="B612" s="210"/>
      <c r="C612" s="210"/>
      <c r="D612" s="210"/>
      <c r="E612" s="201">
        <v>0</v>
      </c>
      <c r="F612" s="201"/>
      <c r="G612" s="201"/>
      <c r="H612" s="201">
        <v>0</v>
      </c>
      <c r="I612" s="201"/>
      <c r="J612" s="208">
        <v>62129.86</v>
      </c>
      <c r="K612" s="208"/>
      <c r="L612" s="208"/>
      <c r="M612" s="208">
        <v>62129.86</v>
      </c>
      <c r="N612" s="208"/>
      <c r="O612" s="208"/>
      <c r="P612" s="201">
        <v>0</v>
      </c>
      <c r="Q612" s="201"/>
      <c r="R612" s="201"/>
      <c r="S612" s="201">
        <v>0</v>
      </c>
      <c r="T612" s="201"/>
    </row>
    <row r="613" spans="1:20" ht="11.25" hidden="1" customHeight="1" outlineLevel="4" x14ac:dyDescent="0.25">
      <c r="A613" s="203" t="s">
        <v>1694</v>
      </c>
      <c r="B613" s="203"/>
      <c r="C613" s="203"/>
      <c r="D613" s="203"/>
      <c r="E613" s="208">
        <v>62129.86</v>
      </c>
      <c r="F613" s="208"/>
      <c r="G613" s="208"/>
      <c r="H613" s="201">
        <v>0</v>
      </c>
      <c r="I613" s="201"/>
      <c r="J613" s="201">
        <v>0</v>
      </c>
      <c r="K613" s="201"/>
      <c r="L613" s="201"/>
      <c r="M613" s="208">
        <v>62129.86</v>
      </c>
      <c r="N613" s="208"/>
      <c r="O613" s="208"/>
      <c r="P613" s="201">
        <v>0</v>
      </c>
      <c r="Q613" s="201"/>
      <c r="R613" s="201"/>
      <c r="S613" s="201">
        <v>0</v>
      </c>
      <c r="T613" s="201"/>
    </row>
    <row r="614" spans="1:20" ht="21.75" hidden="1" customHeight="1" outlineLevel="3" collapsed="1" x14ac:dyDescent="0.25">
      <c r="A614" s="206" t="s">
        <v>1695</v>
      </c>
      <c r="B614" s="206"/>
      <c r="C614" s="206"/>
      <c r="D614" s="206"/>
      <c r="E614" s="208">
        <v>264378.34000000003</v>
      </c>
      <c r="F614" s="208"/>
      <c r="G614" s="208"/>
      <c r="H614" s="201">
        <v>0</v>
      </c>
      <c r="I614" s="201"/>
      <c r="J614" s="209">
        <v>184800</v>
      </c>
      <c r="K614" s="209"/>
      <c r="L614" s="209"/>
      <c r="M614" s="208">
        <v>356778.34</v>
      </c>
      <c r="N614" s="208"/>
      <c r="O614" s="208"/>
      <c r="P614" s="209">
        <v>92400</v>
      </c>
      <c r="Q614" s="209"/>
      <c r="R614" s="209"/>
      <c r="S614" s="201">
        <v>0</v>
      </c>
      <c r="T614" s="201"/>
    </row>
    <row r="615" spans="1:20" ht="11.25" hidden="1" customHeight="1" outlineLevel="4" x14ac:dyDescent="0.25">
      <c r="A615" s="203" t="s">
        <v>1242</v>
      </c>
      <c r="B615" s="203"/>
      <c r="C615" s="203"/>
      <c r="D615" s="203"/>
      <c r="E615" s="201">
        <v>0</v>
      </c>
      <c r="F615" s="201"/>
      <c r="G615" s="201"/>
      <c r="H615" s="201">
        <v>0</v>
      </c>
      <c r="I615" s="201"/>
      <c r="J615" s="209">
        <v>184800</v>
      </c>
      <c r="K615" s="209"/>
      <c r="L615" s="209"/>
      <c r="M615" s="209">
        <v>92400</v>
      </c>
      <c r="N615" s="209"/>
      <c r="O615" s="209"/>
      <c r="P615" s="209">
        <v>92400</v>
      </c>
      <c r="Q615" s="209"/>
      <c r="R615" s="209"/>
      <c r="S615" s="201">
        <v>0</v>
      </c>
      <c r="T615" s="201"/>
    </row>
    <row r="616" spans="1:20" ht="11.25" hidden="1" customHeight="1" outlineLevel="4" x14ac:dyDescent="0.25">
      <c r="A616" s="203" t="s">
        <v>1307</v>
      </c>
      <c r="B616" s="203"/>
      <c r="C616" s="203"/>
      <c r="D616" s="203"/>
      <c r="E616" s="208">
        <v>264378.34000000003</v>
      </c>
      <c r="F616" s="208"/>
      <c r="G616" s="208"/>
      <c r="H616" s="201">
        <v>0</v>
      </c>
      <c r="I616" s="201"/>
      <c r="J616" s="201">
        <v>0</v>
      </c>
      <c r="K616" s="201"/>
      <c r="L616" s="201"/>
      <c r="M616" s="208">
        <v>264378.34000000003</v>
      </c>
      <c r="N616" s="208"/>
      <c r="O616" s="208"/>
      <c r="P616" s="201">
        <v>0</v>
      </c>
      <c r="Q616" s="201"/>
      <c r="R616" s="201"/>
      <c r="S616" s="201">
        <v>0</v>
      </c>
      <c r="T616" s="201"/>
    </row>
    <row r="617" spans="1:20" ht="11.25" hidden="1" customHeight="1" outlineLevel="3" collapsed="1" x14ac:dyDescent="0.25">
      <c r="A617" s="206" t="s">
        <v>1696</v>
      </c>
      <c r="B617" s="206"/>
      <c r="C617" s="206"/>
      <c r="D617" s="206"/>
      <c r="E617" s="201">
        <v>0</v>
      </c>
      <c r="F617" s="201"/>
      <c r="G617" s="201"/>
      <c r="H617" s="201">
        <v>0</v>
      </c>
      <c r="I617" s="201"/>
      <c r="J617" s="204">
        <v>29461.9</v>
      </c>
      <c r="K617" s="204"/>
      <c r="L617" s="204"/>
      <c r="M617" s="201">
        <v>0</v>
      </c>
      <c r="N617" s="201"/>
      <c r="O617" s="201"/>
      <c r="P617" s="204">
        <v>29461.9</v>
      </c>
      <c r="Q617" s="204"/>
      <c r="R617" s="204"/>
      <c r="S617" s="201">
        <v>0</v>
      </c>
      <c r="T617" s="201"/>
    </row>
    <row r="618" spans="1:20" ht="11.25" hidden="1" customHeight="1" outlineLevel="4" x14ac:dyDescent="0.25">
      <c r="A618" s="203" t="s">
        <v>1309</v>
      </c>
      <c r="B618" s="203"/>
      <c r="C618" s="203"/>
      <c r="D618" s="203"/>
      <c r="E618" s="201">
        <v>0</v>
      </c>
      <c r="F618" s="201"/>
      <c r="G618" s="201"/>
      <c r="H618" s="201">
        <v>0</v>
      </c>
      <c r="I618" s="201"/>
      <c r="J618" s="204">
        <v>29461.9</v>
      </c>
      <c r="K618" s="204"/>
      <c r="L618" s="204"/>
      <c r="M618" s="201">
        <v>0</v>
      </c>
      <c r="N618" s="201"/>
      <c r="O618" s="201"/>
      <c r="P618" s="204">
        <v>29461.9</v>
      </c>
      <c r="Q618" s="204"/>
      <c r="R618" s="204"/>
      <c r="S618" s="201">
        <v>0</v>
      </c>
      <c r="T618" s="201"/>
    </row>
    <row r="619" spans="1:20" ht="21.75" hidden="1" customHeight="1" outlineLevel="3" collapsed="1" x14ac:dyDescent="0.25">
      <c r="A619" s="206" t="s">
        <v>1697</v>
      </c>
      <c r="B619" s="206"/>
      <c r="C619" s="206"/>
      <c r="D619" s="206"/>
      <c r="E619" s="204">
        <v>29635.200000000001</v>
      </c>
      <c r="F619" s="204"/>
      <c r="G619" s="204"/>
      <c r="H619" s="201">
        <v>0</v>
      </c>
      <c r="I619" s="201"/>
      <c r="J619" s="208">
        <v>467276.18</v>
      </c>
      <c r="K619" s="208"/>
      <c r="L619" s="208"/>
      <c r="M619" s="208">
        <v>351571.89</v>
      </c>
      <c r="N619" s="208"/>
      <c r="O619" s="208"/>
      <c r="P619" s="208">
        <v>145339.49</v>
      </c>
      <c r="Q619" s="208"/>
      <c r="R619" s="208"/>
      <c r="S619" s="201">
        <v>0</v>
      </c>
      <c r="T619" s="201"/>
    </row>
    <row r="620" spans="1:20" ht="11.25" hidden="1" customHeight="1" outlineLevel="4" x14ac:dyDescent="0.25">
      <c r="A620" s="203" t="s">
        <v>1698</v>
      </c>
      <c r="B620" s="203"/>
      <c r="C620" s="203"/>
      <c r="D620" s="203"/>
      <c r="E620" s="201">
        <v>0</v>
      </c>
      <c r="F620" s="201"/>
      <c r="G620" s="201"/>
      <c r="H620" s="201">
        <v>0</v>
      </c>
      <c r="I620" s="201"/>
      <c r="J620" s="204">
        <v>103116.2</v>
      </c>
      <c r="K620" s="204"/>
      <c r="L620" s="204"/>
      <c r="M620" s="204">
        <v>103116.2</v>
      </c>
      <c r="N620" s="204"/>
      <c r="O620" s="204"/>
      <c r="P620" s="201">
        <v>0</v>
      </c>
      <c r="Q620" s="201"/>
      <c r="R620" s="201"/>
      <c r="S620" s="201">
        <v>0</v>
      </c>
      <c r="T620" s="201"/>
    </row>
    <row r="621" spans="1:20" ht="11.25" hidden="1" customHeight="1" outlineLevel="4" x14ac:dyDescent="0.25">
      <c r="A621" s="203" t="s">
        <v>1699</v>
      </c>
      <c r="B621" s="203"/>
      <c r="C621" s="203"/>
      <c r="D621" s="203"/>
      <c r="E621" s="201">
        <v>0</v>
      </c>
      <c r="F621" s="201"/>
      <c r="G621" s="201"/>
      <c r="H621" s="201">
        <v>0</v>
      </c>
      <c r="I621" s="201"/>
      <c r="J621" s="208">
        <v>145339.49</v>
      </c>
      <c r="K621" s="208"/>
      <c r="L621" s="208"/>
      <c r="M621" s="201">
        <v>0</v>
      </c>
      <c r="N621" s="201"/>
      <c r="O621" s="201"/>
      <c r="P621" s="208">
        <v>145339.49</v>
      </c>
      <c r="Q621" s="208"/>
      <c r="R621" s="208"/>
      <c r="S621" s="201">
        <v>0</v>
      </c>
      <c r="T621" s="201"/>
    </row>
    <row r="622" spans="1:20" ht="11.25" hidden="1" customHeight="1" outlineLevel="4" x14ac:dyDescent="0.25">
      <c r="A622" s="203" t="s">
        <v>1242</v>
      </c>
      <c r="B622" s="203"/>
      <c r="C622" s="203"/>
      <c r="D622" s="203"/>
      <c r="E622" s="204">
        <v>29635.200000000001</v>
      </c>
      <c r="F622" s="204"/>
      <c r="G622" s="204"/>
      <c r="H622" s="201">
        <v>0</v>
      </c>
      <c r="I622" s="201"/>
      <c r="J622" s="208">
        <v>218820.49</v>
      </c>
      <c r="K622" s="208"/>
      <c r="L622" s="208"/>
      <c r="M622" s="208">
        <v>248455.69</v>
      </c>
      <c r="N622" s="208"/>
      <c r="O622" s="208"/>
      <c r="P622" s="201">
        <v>0</v>
      </c>
      <c r="Q622" s="201"/>
      <c r="R622" s="201"/>
      <c r="S622" s="201">
        <v>0</v>
      </c>
      <c r="T622" s="201"/>
    </row>
    <row r="623" spans="1:20" ht="21.75" hidden="1" customHeight="1" outlineLevel="3" collapsed="1" x14ac:dyDescent="0.25">
      <c r="A623" s="206" t="s">
        <v>1700</v>
      </c>
      <c r="B623" s="206"/>
      <c r="C623" s="206"/>
      <c r="D623" s="206"/>
      <c r="E623" s="201">
        <v>0</v>
      </c>
      <c r="F623" s="201"/>
      <c r="G623" s="201"/>
      <c r="H623" s="201">
        <v>0</v>
      </c>
      <c r="I623" s="201"/>
      <c r="J623" s="209">
        <v>2000</v>
      </c>
      <c r="K623" s="209"/>
      <c r="L623" s="209"/>
      <c r="M623" s="209">
        <v>2000</v>
      </c>
      <c r="N623" s="209"/>
      <c r="O623" s="209"/>
      <c r="P623" s="201">
        <v>0</v>
      </c>
      <c r="Q623" s="201"/>
      <c r="R623" s="201"/>
      <c r="S623" s="201">
        <v>0</v>
      </c>
      <c r="T623" s="201"/>
    </row>
    <row r="624" spans="1:20" ht="11.25" hidden="1" customHeight="1" outlineLevel="4" x14ac:dyDescent="0.25">
      <c r="A624" s="203" t="s">
        <v>1701</v>
      </c>
      <c r="B624" s="203"/>
      <c r="C624" s="203"/>
      <c r="D624" s="203"/>
      <c r="E624" s="201">
        <v>0</v>
      </c>
      <c r="F624" s="201"/>
      <c r="G624" s="201"/>
      <c r="H624" s="201">
        <v>0</v>
      </c>
      <c r="I624" s="201"/>
      <c r="J624" s="209">
        <v>1000</v>
      </c>
      <c r="K624" s="209"/>
      <c r="L624" s="209"/>
      <c r="M624" s="209">
        <v>1000</v>
      </c>
      <c r="N624" s="209"/>
      <c r="O624" s="209"/>
      <c r="P624" s="201">
        <v>0</v>
      </c>
      <c r="Q624" s="201"/>
      <c r="R624" s="201"/>
      <c r="S624" s="201">
        <v>0</v>
      </c>
      <c r="T624" s="201"/>
    </row>
    <row r="625" spans="1:20" ht="21.75" hidden="1" customHeight="1" outlineLevel="4" x14ac:dyDescent="0.25">
      <c r="A625" s="203" t="s">
        <v>1702</v>
      </c>
      <c r="B625" s="203"/>
      <c r="C625" s="203"/>
      <c r="D625" s="203"/>
      <c r="E625" s="201">
        <v>0</v>
      </c>
      <c r="F625" s="201"/>
      <c r="G625" s="201"/>
      <c r="H625" s="201">
        <v>0</v>
      </c>
      <c r="I625" s="201"/>
      <c r="J625" s="209">
        <v>1000</v>
      </c>
      <c r="K625" s="209"/>
      <c r="L625" s="209"/>
      <c r="M625" s="209">
        <v>1000</v>
      </c>
      <c r="N625" s="209"/>
      <c r="O625" s="209"/>
      <c r="P625" s="201">
        <v>0</v>
      </c>
      <c r="Q625" s="201"/>
      <c r="R625" s="201"/>
      <c r="S625" s="201">
        <v>0</v>
      </c>
      <c r="T625" s="201"/>
    </row>
    <row r="626" spans="1:20" ht="11.25" hidden="1" customHeight="1" outlineLevel="3" collapsed="1" x14ac:dyDescent="0.25">
      <c r="A626" s="206" t="s">
        <v>1703</v>
      </c>
      <c r="B626" s="206"/>
      <c r="C626" s="206"/>
      <c r="D626" s="206"/>
      <c r="E626" s="208">
        <v>23513.29</v>
      </c>
      <c r="F626" s="208"/>
      <c r="G626" s="208"/>
      <c r="H626" s="201">
        <v>0</v>
      </c>
      <c r="I626" s="201"/>
      <c r="J626" s="201">
        <v>0</v>
      </c>
      <c r="K626" s="201"/>
      <c r="L626" s="201"/>
      <c r="M626" s="201">
        <v>0</v>
      </c>
      <c r="N626" s="201"/>
      <c r="O626" s="201"/>
      <c r="P626" s="208">
        <v>23513.29</v>
      </c>
      <c r="Q626" s="208"/>
      <c r="R626" s="208"/>
      <c r="S626" s="201">
        <v>0</v>
      </c>
      <c r="T626" s="201"/>
    </row>
    <row r="627" spans="1:20" ht="11.25" hidden="1" customHeight="1" outlineLevel="4" x14ac:dyDescent="0.25">
      <c r="A627" s="203" t="s">
        <v>1704</v>
      </c>
      <c r="B627" s="203"/>
      <c r="C627" s="203"/>
      <c r="D627" s="203"/>
      <c r="E627" s="208">
        <v>23513.29</v>
      </c>
      <c r="F627" s="208"/>
      <c r="G627" s="208"/>
      <c r="H627" s="201">
        <v>0</v>
      </c>
      <c r="I627" s="201"/>
      <c r="J627" s="201">
        <v>0</v>
      </c>
      <c r="K627" s="201"/>
      <c r="L627" s="201"/>
      <c r="M627" s="201">
        <v>0</v>
      </c>
      <c r="N627" s="201"/>
      <c r="O627" s="201"/>
      <c r="P627" s="208">
        <v>23513.29</v>
      </c>
      <c r="Q627" s="208"/>
      <c r="R627" s="208"/>
      <c r="S627" s="201">
        <v>0</v>
      </c>
      <c r="T627" s="201"/>
    </row>
    <row r="628" spans="1:20" ht="11.25" hidden="1" customHeight="1" outlineLevel="3" collapsed="1" x14ac:dyDescent="0.25">
      <c r="A628" s="206" t="s">
        <v>1705</v>
      </c>
      <c r="B628" s="206"/>
      <c r="C628" s="206"/>
      <c r="D628" s="206"/>
      <c r="E628" s="209">
        <v>612326</v>
      </c>
      <c r="F628" s="209"/>
      <c r="G628" s="209"/>
      <c r="H628" s="201">
        <v>0</v>
      </c>
      <c r="I628" s="201"/>
      <c r="J628" s="201">
        <v>0</v>
      </c>
      <c r="K628" s="201"/>
      <c r="L628" s="201"/>
      <c r="M628" s="209">
        <v>612326</v>
      </c>
      <c r="N628" s="209"/>
      <c r="O628" s="209"/>
      <c r="P628" s="201">
        <v>0</v>
      </c>
      <c r="Q628" s="201"/>
      <c r="R628" s="201"/>
      <c r="S628" s="201">
        <v>0</v>
      </c>
      <c r="T628" s="201"/>
    </row>
    <row r="629" spans="1:20" ht="11.25" hidden="1" customHeight="1" outlineLevel="4" x14ac:dyDescent="0.25">
      <c r="A629" s="203" t="s">
        <v>1242</v>
      </c>
      <c r="B629" s="203"/>
      <c r="C629" s="203"/>
      <c r="D629" s="203"/>
      <c r="E629" s="209">
        <v>612326</v>
      </c>
      <c r="F629" s="209"/>
      <c r="G629" s="209"/>
      <c r="H629" s="201">
        <v>0</v>
      </c>
      <c r="I629" s="201"/>
      <c r="J629" s="201">
        <v>0</v>
      </c>
      <c r="K629" s="201"/>
      <c r="L629" s="201"/>
      <c r="M629" s="209">
        <v>612326</v>
      </c>
      <c r="N629" s="209"/>
      <c r="O629" s="209"/>
      <c r="P629" s="201">
        <v>0</v>
      </c>
      <c r="Q629" s="201"/>
      <c r="R629" s="201"/>
      <c r="S629" s="201">
        <v>0</v>
      </c>
      <c r="T629" s="201"/>
    </row>
    <row r="630" spans="1:20" s="103" customFormat="1" ht="21.75" customHeight="1" outlineLevel="3" collapsed="1" x14ac:dyDescent="0.25">
      <c r="A630" s="212" t="s">
        <v>1706</v>
      </c>
      <c r="B630" s="212"/>
      <c r="C630" s="212"/>
      <c r="D630" s="212"/>
      <c r="E630" s="213">
        <v>2059945.55</v>
      </c>
      <c r="F630" s="213"/>
      <c r="G630" s="213"/>
      <c r="H630" s="214">
        <v>0</v>
      </c>
      <c r="I630" s="214"/>
      <c r="J630" s="217">
        <v>1074754.2</v>
      </c>
      <c r="K630" s="217"/>
      <c r="L630" s="217"/>
      <c r="M630" s="215">
        <v>89600</v>
      </c>
      <c r="N630" s="215"/>
      <c r="O630" s="215"/>
      <c r="P630" s="213">
        <v>3045099.75</v>
      </c>
      <c r="Q630" s="213"/>
      <c r="R630" s="213"/>
      <c r="S630" s="214">
        <v>0</v>
      </c>
      <c r="T630" s="214"/>
    </row>
    <row r="631" spans="1:20" ht="21.75" hidden="1" customHeight="1" outlineLevel="4" x14ac:dyDescent="0.25">
      <c r="A631" s="203" t="s">
        <v>1707</v>
      </c>
      <c r="B631" s="203"/>
      <c r="C631" s="203"/>
      <c r="D631" s="203"/>
      <c r="E631" s="208">
        <v>2059945.55</v>
      </c>
      <c r="F631" s="208"/>
      <c r="G631" s="208"/>
      <c r="H631" s="201">
        <v>0</v>
      </c>
      <c r="I631" s="201"/>
      <c r="J631" s="204">
        <v>1074754.2</v>
      </c>
      <c r="K631" s="204"/>
      <c r="L631" s="204"/>
      <c r="M631" s="209">
        <v>89600</v>
      </c>
      <c r="N631" s="209"/>
      <c r="O631" s="209"/>
      <c r="P631" s="208">
        <v>3045099.75</v>
      </c>
      <c r="Q631" s="208"/>
      <c r="R631" s="208"/>
      <c r="S631" s="201">
        <v>0</v>
      </c>
      <c r="T631" s="201"/>
    </row>
    <row r="632" spans="1:20" s="103" customFormat="1" ht="21.75" customHeight="1" outlineLevel="3" collapsed="1" x14ac:dyDescent="0.25">
      <c r="A632" s="212" t="s">
        <v>1708</v>
      </c>
      <c r="B632" s="212"/>
      <c r="C632" s="212"/>
      <c r="D632" s="212"/>
      <c r="E632" s="213">
        <v>611449.02</v>
      </c>
      <c r="F632" s="213"/>
      <c r="G632" s="213"/>
      <c r="H632" s="214">
        <v>0</v>
      </c>
      <c r="I632" s="214"/>
      <c r="J632" s="213">
        <v>374343.06</v>
      </c>
      <c r="K632" s="213"/>
      <c r="L632" s="213"/>
      <c r="M632" s="215">
        <v>540000</v>
      </c>
      <c r="N632" s="215"/>
      <c r="O632" s="215"/>
      <c r="P632" s="213">
        <v>445792.08</v>
      </c>
      <c r="Q632" s="213"/>
      <c r="R632" s="213"/>
      <c r="S632" s="214">
        <v>0</v>
      </c>
      <c r="T632" s="214"/>
    </row>
    <row r="633" spans="1:20" ht="11.25" hidden="1" customHeight="1" outlineLevel="4" x14ac:dyDescent="0.25">
      <c r="A633" s="203" t="s">
        <v>1367</v>
      </c>
      <c r="B633" s="203"/>
      <c r="C633" s="203"/>
      <c r="D633" s="203"/>
      <c r="E633" s="208">
        <v>611449.02</v>
      </c>
      <c r="F633" s="208"/>
      <c r="G633" s="208"/>
      <c r="H633" s="201">
        <v>0</v>
      </c>
      <c r="I633" s="201"/>
      <c r="J633" s="208">
        <v>374343.06</v>
      </c>
      <c r="K633" s="208"/>
      <c r="L633" s="208"/>
      <c r="M633" s="209">
        <v>540000</v>
      </c>
      <c r="N633" s="209"/>
      <c r="O633" s="209"/>
      <c r="P633" s="208">
        <v>445792.08</v>
      </c>
      <c r="Q633" s="208"/>
      <c r="R633" s="208"/>
      <c r="S633" s="201">
        <v>0</v>
      </c>
      <c r="T633" s="201"/>
    </row>
    <row r="634" spans="1:20" ht="21.75" hidden="1" customHeight="1" outlineLevel="3" collapsed="1" x14ac:dyDescent="0.25">
      <c r="A634" s="206" t="s">
        <v>1709</v>
      </c>
      <c r="B634" s="206"/>
      <c r="C634" s="206"/>
      <c r="D634" s="206"/>
      <c r="E634" s="208">
        <v>3955351.14</v>
      </c>
      <c r="F634" s="208"/>
      <c r="G634" s="208"/>
      <c r="H634" s="201">
        <v>0</v>
      </c>
      <c r="I634" s="201"/>
      <c r="J634" s="208">
        <v>17372.89</v>
      </c>
      <c r="K634" s="208"/>
      <c r="L634" s="208"/>
      <c r="M634" s="208">
        <v>3930096.92</v>
      </c>
      <c r="N634" s="208"/>
      <c r="O634" s="208"/>
      <c r="P634" s="208">
        <v>42627.11</v>
      </c>
      <c r="Q634" s="208"/>
      <c r="R634" s="208"/>
      <c r="S634" s="201">
        <v>0</v>
      </c>
      <c r="T634" s="201"/>
    </row>
    <row r="635" spans="1:20" ht="11.25" hidden="1" customHeight="1" outlineLevel="4" x14ac:dyDescent="0.25">
      <c r="A635" s="203" t="s">
        <v>1710</v>
      </c>
      <c r="B635" s="203"/>
      <c r="C635" s="203"/>
      <c r="D635" s="203"/>
      <c r="E635" s="209">
        <v>72768</v>
      </c>
      <c r="F635" s="209"/>
      <c r="G635" s="209"/>
      <c r="H635" s="201">
        <v>0</v>
      </c>
      <c r="I635" s="201"/>
      <c r="J635" s="201">
        <v>0</v>
      </c>
      <c r="K635" s="201"/>
      <c r="L635" s="201"/>
      <c r="M635" s="208">
        <v>30140.89</v>
      </c>
      <c r="N635" s="208"/>
      <c r="O635" s="208"/>
      <c r="P635" s="208">
        <v>42627.11</v>
      </c>
      <c r="Q635" s="208"/>
      <c r="R635" s="208"/>
      <c r="S635" s="201">
        <v>0</v>
      </c>
      <c r="T635" s="201"/>
    </row>
    <row r="636" spans="1:20" ht="32.25" hidden="1" customHeight="1" outlineLevel="4" x14ac:dyDescent="0.25">
      <c r="A636" s="203" t="s">
        <v>1711</v>
      </c>
      <c r="B636" s="203"/>
      <c r="C636" s="203"/>
      <c r="D636" s="203"/>
      <c r="E636" s="208">
        <v>1107.1099999999999</v>
      </c>
      <c r="F636" s="208"/>
      <c r="G636" s="208"/>
      <c r="H636" s="201">
        <v>0</v>
      </c>
      <c r="I636" s="201"/>
      <c r="J636" s="208">
        <v>17372.89</v>
      </c>
      <c r="K636" s="208"/>
      <c r="L636" s="208"/>
      <c r="M636" s="209">
        <v>18480</v>
      </c>
      <c r="N636" s="209"/>
      <c r="O636" s="209"/>
      <c r="P636" s="201">
        <v>0</v>
      </c>
      <c r="Q636" s="201"/>
      <c r="R636" s="201"/>
      <c r="S636" s="201">
        <v>0</v>
      </c>
      <c r="T636" s="201"/>
    </row>
    <row r="637" spans="1:20" ht="11.25" hidden="1" customHeight="1" outlineLevel="4" x14ac:dyDescent="0.25">
      <c r="A637" s="203" t="s">
        <v>1287</v>
      </c>
      <c r="B637" s="203"/>
      <c r="C637" s="203"/>
      <c r="D637" s="203"/>
      <c r="E637" s="208">
        <v>3881476.03</v>
      </c>
      <c r="F637" s="208"/>
      <c r="G637" s="208"/>
      <c r="H637" s="201">
        <v>0</v>
      </c>
      <c r="I637" s="201"/>
      <c r="J637" s="201">
        <v>0</v>
      </c>
      <c r="K637" s="201"/>
      <c r="L637" s="201"/>
      <c r="M637" s="208">
        <v>3881476.03</v>
      </c>
      <c r="N637" s="208"/>
      <c r="O637" s="208"/>
      <c r="P637" s="201">
        <v>0</v>
      </c>
      <c r="Q637" s="201"/>
      <c r="R637" s="201"/>
      <c r="S637" s="201">
        <v>0</v>
      </c>
      <c r="T637" s="201"/>
    </row>
    <row r="638" spans="1:20" ht="21.75" hidden="1" customHeight="1" outlineLevel="3" collapsed="1" x14ac:dyDescent="0.25">
      <c r="A638" s="206" t="s">
        <v>1712</v>
      </c>
      <c r="B638" s="206"/>
      <c r="C638" s="206"/>
      <c r="D638" s="206"/>
      <c r="E638" s="201">
        <v>0</v>
      </c>
      <c r="F638" s="201"/>
      <c r="G638" s="201"/>
      <c r="H638" s="201">
        <v>0</v>
      </c>
      <c r="I638" s="201"/>
      <c r="J638" s="208">
        <v>7806968.0599999996</v>
      </c>
      <c r="K638" s="208"/>
      <c r="L638" s="208"/>
      <c r="M638" s="208">
        <v>7806968.0599999996</v>
      </c>
      <c r="N638" s="208"/>
      <c r="O638" s="208"/>
      <c r="P638" s="201">
        <v>0</v>
      </c>
      <c r="Q638" s="201"/>
      <c r="R638" s="201"/>
      <c r="S638" s="201">
        <v>0</v>
      </c>
      <c r="T638" s="201"/>
    </row>
    <row r="639" spans="1:20" ht="11.25" hidden="1" customHeight="1" outlineLevel="4" x14ac:dyDescent="0.25">
      <c r="A639" s="203" t="s">
        <v>1307</v>
      </c>
      <c r="B639" s="203"/>
      <c r="C639" s="203"/>
      <c r="D639" s="203"/>
      <c r="E639" s="201">
        <v>0</v>
      </c>
      <c r="F639" s="201"/>
      <c r="G639" s="201"/>
      <c r="H639" s="201">
        <v>0</v>
      </c>
      <c r="I639" s="201"/>
      <c r="J639" s="208">
        <v>3894244.03</v>
      </c>
      <c r="K639" s="208"/>
      <c r="L639" s="208"/>
      <c r="M639" s="208">
        <v>3894244.03</v>
      </c>
      <c r="N639" s="208"/>
      <c r="O639" s="208"/>
      <c r="P639" s="201">
        <v>0</v>
      </c>
      <c r="Q639" s="201"/>
      <c r="R639" s="201"/>
      <c r="S639" s="201">
        <v>0</v>
      </c>
      <c r="T639" s="201"/>
    </row>
    <row r="640" spans="1:20" ht="11.25" hidden="1" customHeight="1" outlineLevel="4" x14ac:dyDescent="0.25">
      <c r="A640" s="203" t="s">
        <v>1242</v>
      </c>
      <c r="B640" s="203"/>
      <c r="C640" s="203"/>
      <c r="D640" s="203"/>
      <c r="E640" s="201">
        <v>0</v>
      </c>
      <c r="F640" s="201"/>
      <c r="G640" s="201"/>
      <c r="H640" s="201">
        <v>0</v>
      </c>
      <c r="I640" s="201"/>
      <c r="J640" s="208">
        <v>3912724.03</v>
      </c>
      <c r="K640" s="208"/>
      <c r="L640" s="208"/>
      <c r="M640" s="208">
        <v>3912724.03</v>
      </c>
      <c r="N640" s="208"/>
      <c r="O640" s="208"/>
      <c r="P640" s="201">
        <v>0</v>
      </c>
      <c r="Q640" s="201"/>
      <c r="R640" s="201"/>
      <c r="S640" s="201">
        <v>0</v>
      </c>
      <c r="T640" s="201"/>
    </row>
    <row r="641" spans="1:20" ht="32.25" hidden="1" customHeight="1" outlineLevel="3" collapsed="1" x14ac:dyDescent="0.25">
      <c r="A641" s="206" t="s">
        <v>1713</v>
      </c>
      <c r="B641" s="206"/>
      <c r="C641" s="206"/>
      <c r="D641" s="206"/>
      <c r="E641" s="201">
        <v>0</v>
      </c>
      <c r="F641" s="201"/>
      <c r="G641" s="201"/>
      <c r="H641" s="201">
        <v>0</v>
      </c>
      <c r="I641" s="201"/>
      <c r="J641" s="209">
        <v>541296</v>
      </c>
      <c r="K641" s="209"/>
      <c r="L641" s="209"/>
      <c r="M641" s="209">
        <v>360864</v>
      </c>
      <c r="N641" s="209"/>
      <c r="O641" s="209"/>
      <c r="P641" s="209">
        <v>180432</v>
      </c>
      <c r="Q641" s="209"/>
      <c r="R641" s="209"/>
      <c r="S641" s="201">
        <v>0</v>
      </c>
      <c r="T641" s="201"/>
    </row>
    <row r="642" spans="1:20" ht="11.25" hidden="1" customHeight="1" outlineLevel="4" x14ac:dyDescent="0.25">
      <c r="A642" s="203" t="s">
        <v>1714</v>
      </c>
      <c r="B642" s="203"/>
      <c r="C642" s="203"/>
      <c r="D642" s="203"/>
      <c r="E642" s="201">
        <v>0</v>
      </c>
      <c r="F642" s="201"/>
      <c r="G642" s="201"/>
      <c r="H642" s="201">
        <v>0</v>
      </c>
      <c r="I642" s="201"/>
      <c r="J642" s="209">
        <v>180432</v>
      </c>
      <c r="K642" s="209"/>
      <c r="L642" s="209"/>
      <c r="M642" s="209">
        <v>180432</v>
      </c>
      <c r="N642" s="209"/>
      <c r="O642" s="209"/>
      <c r="P642" s="201">
        <v>0</v>
      </c>
      <c r="Q642" s="201"/>
      <c r="R642" s="201"/>
      <c r="S642" s="201">
        <v>0</v>
      </c>
      <c r="T642" s="201"/>
    </row>
    <row r="643" spans="1:20" ht="21.75" hidden="1" customHeight="1" outlineLevel="4" x14ac:dyDescent="0.25">
      <c r="A643" s="203" t="s">
        <v>1715</v>
      </c>
      <c r="B643" s="203"/>
      <c r="C643" s="203"/>
      <c r="D643" s="203"/>
      <c r="E643" s="201">
        <v>0</v>
      </c>
      <c r="F643" s="201"/>
      <c r="G643" s="201"/>
      <c r="H643" s="201">
        <v>0</v>
      </c>
      <c r="I643" s="201"/>
      <c r="J643" s="209">
        <v>180432</v>
      </c>
      <c r="K643" s="209"/>
      <c r="L643" s="209"/>
      <c r="M643" s="201">
        <v>0</v>
      </c>
      <c r="N643" s="201"/>
      <c r="O643" s="201"/>
      <c r="P643" s="209">
        <v>180432</v>
      </c>
      <c r="Q643" s="209"/>
      <c r="R643" s="209"/>
      <c r="S643" s="201">
        <v>0</v>
      </c>
      <c r="T643" s="201"/>
    </row>
    <row r="644" spans="1:20" ht="11.25" hidden="1" customHeight="1" outlineLevel="4" x14ac:dyDescent="0.25">
      <c r="A644" s="203" t="s">
        <v>1242</v>
      </c>
      <c r="B644" s="203"/>
      <c r="C644" s="203"/>
      <c r="D644" s="203"/>
      <c r="E644" s="201">
        <v>0</v>
      </c>
      <c r="F644" s="201"/>
      <c r="G644" s="201"/>
      <c r="H644" s="201">
        <v>0</v>
      </c>
      <c r="I644" s="201"/>
      <c r="J644" s="209">
        <v>180432</v>
      </c>
      <c r="K644" s="209"/>
      <c r="L644" s="209"/>
      <c r="M644" s="209">
        <v>180432</v>
      </c>
      <c r="N644" s="209"/>
      <c r="O644" s="209"/>
      <c r="P644" s="201">
        <v>0</v>
      </c>
      <c r="Q644" s="201"/>
      <c r="R644" s="201"/>
      <c r="S644" s="201">
        <v>0</v>
      </c>
      <c r="T644" s="201"/>
    </row>
    <row r="645" spans="1:20" ht="21.75" hidden="1" customHeight="1" outlineLevel="3" collapsed="1" x14ac:dyDescent="0.25">
      <c r="A645" s="206" t="s">
        <v>1716</v>
      </c>
      <c r="B645" s="206"/>
      <c r="C645" s="206"/>
      <c r="D645" s="206"/>
      <c r="E645" s="201">
        <v>0</v>
      </c>
      <c r="F645" s="201"/>
      <c r="G645" s="201"/>
      <c r="H645" s="201">
        <v>0</v>
      </c>
      <c r="I645" s="201"/>
      <c r="J645" s="208">
        <v>508760.86</v>
      </c>
      <c r="K645" s="208"/>
      <c r="L645" s="208"/>
      <c r="M645" s="208">
        <v>223310.18</v>
      </c>
      <c r="N645" s="208"/>
      <c r="O645" s="208"/>
      <c r="P645" s="208">
        <v>285450.68</v>
      </c>
      <c r="Q645" s="208"/>
      <c r="R645" s="208"/>
      <c r="S645" s="201">
        <v>0</v>
      </c>
      <c r="T645" s="201"/>
    </row>
    <row r="646" spans="1:20" ht="11.25" hidden="1" customHeight="1" outlineLevel="4" x14ac:dyDescent="0.25">
      <c r="A646" s="203" t="s">
        <v>1717</v>
      </c>
      <c r="B646" s="203"/>
      <c r="C646" s="203"/>
      <c r="D646" s="203"/>
      <c r="E646" s="201">
        <v>0</v>
      </c>
      <c r="F646" s="201"/>
      <c r="G646" s="201"/>
      <c r="H646" s="201">
        <v>0</v>
      </c>
      <c r="I646" s="201"/>
      <c r="J646" s="209">
        <v>22008</v>
      </c>
      <c r="K646" s="209"/>
      <c r="L646" s="209"/>
      <c r="M646" s="201">
        <v>0</v>
      </c>
      <c r="N646" s="201"/>
      <c r="O646" s="201"/>
      <c r="P646" s="209">
        <v>22008</v>
      </c>
      <c r="Q646" s="209"/>
      <c r="R646" s="209"/>
      <c r="S646" s="201">
        <v>0</v>
      </c>
      <c r="T646" s="201"/>
    </row>
    <row r="647" spans="1:20" ht="11.25" hidden="1" customHeight="1" outlineLevel="4" x14ac:dyDescent="0.25">
      <c r="A647" s="203" t="s">
        <v>1718</v>
      </c>
      <c r="B647" s="203"/>
      <c r="C647" s="203"/>
      <c r="D647" s="203"/>
      <c r="E647" s="201">
        <v>0</v>
      </c>
      <c r="F647" s="201"/>
      <c r="G647" s="201"/>
      <c r="H647" s="201">
        <v>0</v>
      </c>
      <c r="I647" s="201"/>
      <c r="J647" s="208">
        <v>201302.18</v>
      </c>
      <c r="K647" s="208"/>
      <c r="L647" s="208"/>
      <c r="M647" s="201">
        <v>0</v>
      </c>
      <c r="N647" s="201"/>
      <c r="O647" s="201"/>
      <c r="P647" s="208">
        <v>201302.18</v>
      </c>
      <c r="Q647" s="208"/>
      <c r="R647" s="208"/>
      <c r="S647" s="201">
        <v>0</v>
      </c>
      <c r="T647" s="201"/>
    </row>
    <row r="648" spans="1:20" ht="11.25" hidden="1" customHeight="1" outlineLevel="4" x14ac:dyDescent="0.25">
      <c r="A648" s="203" t="s">
        <v>1242</v>
      </c>
      <c r="B648" s="203"/>
      <c r="C648" s="203"/>
      <c r="D648" s="203"/>
      <c r="E648" s="201">
        <v>0</v>
      </c>
      <c r="F648" s="201"/>
      <c r="G648" s="201"/>
      <c r="H648" s="201">
        <v>0</v>
      </c>
      <c r="I648" s="201"/>
      <c r="J648" s="208">
        <v>285450.68</v>
      </c>
      <c r="K648" s="208"/>
      <c r="L648" s="208"/>
      <c r="M648" s="208">
        <v>223310.18</v>
      </c>
      <c r="N648" s="208"/>
      <c r="O648" s="208"/>
      <c r="P648" s="204">
        <v>62140.5</v>
      </c>
      <c r="Q648" s="204"/>
      <c r="R648" s="204"/>
      <c r="S648" s="201">
        <v>0</v>
      </c>
      <c r="T648" s="201"/>
    </row>
    <row r="649" spans="1:20" ht="21.75" hidden="1" customHeight="1" outlineLevel="3" collapsed="1" x14ac:dyDescent="0.25">
      <c r="A649" s="206" t="s">
        <v>1719</v>
      </c>
      <c r="B649" s="206"/>
      <c r="C649" s="206"/>
      <c r="D649" s="206"/>
      <c r="E649" s="208">
        <v>79317.320000000007</v>
      </c>
      <c r="F649" s="208"/>
      <c r="G649" s="208"/>
      <c r="H649" s="201">
        <v>0</v>
      </c>
      <c r="I649" s="201"/>
      <c r="J649" s="201">
        <v>0</v>
      </c>
      <c r="K649" s="201"/>
      <c r="L649" s="201"/>
      <c r="M649" s="201">
        <v>0</v>
      </c>
      <c r="N649" s="201"/>
      <c r="O649" s="201"/>
      <c r="P649" s="208">
        <v>79317.320000000007</v>
      </c>
      <c r="Q649" s="208"/>
      <c r="R649" s="208"/>
      <c r="S649" s="201">
        <v>0</v>
      </c>
      <c r="T649" s="201"/>
    </row>
    <row r="650" spans="1:20" ht="11.25" hidden="1" customHeight="1" outlineLevel="4" x14ac:dyDescent="0.25">
      <c r="A650" s="203" t="s">
        <v>1287</v>
      </c>
      <c r="B650" s="203"/>
      <c r="C650" s="203"/>
      <c r="D650" s="203"/>
      <c r="E650" s="208">
        <v>79317.320000000007</v>
      </c>
      <c r="F650" s="208"/>
      <c r="G650" s="208"/>
      <c r="H650" s="201">
        <v>0</v>
      </c>
      <c r="I650" s="201"/>
      <c r="J650" s="201">
        <v>0</v>
      </c>
      <c r="K650" s="201"/>
      <c r="L650" s="201"/>
      <c r="M650" s="201">
        <v>0</v>
      </c>
      <c r="N650" s="201"/>
      <c r="O650" s="201"/>
      <c r="P650" s="208">
        <v>79317.320000000007</v>
      </c>
      <c r="Q650" s="208"/>
      <c r="R650" s="208"/>
      <c r="S650" s="201">
        <v>0</v>
      </c>
      <c r="T650" s="201"/>
    </row>
    <row r="651" spans="1:20" ht="32.25" hidden="1" customHeight="1" outlineLevel="3" collapsed="1" x14ac:dyDescent="0.25">
      <c r="A651" s="206" t="s">
        <v>1720</v>
      </c>
      <c r="B651" s="206"/>
      <c r="C651" s="206"/>
      <c r="D651" s="206"/>
      <c r="E651" s="201">
        <v>0</v>
      </c>
      <c r="F651" s="201"/>
      <c r="G651" s="201"/>
      <c r="H651" s="201">
        <v>0</v>
      </c>
      <c r="I651" s="201"/>
      <c r="J651" s="204">
        <v>2966476.7999999998</v>
      </c>
      <c r="K651" s="204"/>
      <c r="L651" s="204"/>
      <c r="M651" s="204">
        <v>1483238.3999999999</v>
      </c>
      <c r="N651" s="204"/>
      <c r="O651" s="204"/>
      <c r="P651" s="204">
        <v>1483238.3999999999</v>
      </c>
      <c r="Q651" s="204"/>
      <c r="R651" s="204"/>
      <c r="S651" s="201">
        <v>0</v>
      </c>
      <c r="T651" s="201"/>
    </row>
    <row r="652" spans="1:20" ht="11.25" hidden="1" customHeight="1" outlineLevel="4" x14ac:dyDescent="0.25">
      <c r="A652" s="203" t="s">
        <v>1721</v>
      </c>
      <c r="B652" s="203"/>
      <c r="C652" s="203"/>
      <c r="D652" s="203"/>
      <c r="E652" s="201">
        <v>0</v>
      </c>
      <c r="F652" s="201"/>
      <c r="G652" s="201"/>
      <c r="H652" s="201">
        <v>0</v>
      </c>
      <c r="I652" s="201"/>
      <c r="J652" s="204">
        <v>1483238.3999999999</v>
      </c>
      <c r="K652" s="204"/>
      <c r="L652" s="204"/>
      <c r="M652" s="201">
        <v>0</v>
      </c>
      <c r="N652" s="201"/>
      <c r="O652" s="201"/>
      <c r="P652" s="204">
        <v>1483238.3999999999</v>
      </c>
      <c r="Q652" s="204"/>
      <c r="R652" s="204"/>
      <c r="S652" s="201">
        <v>0</v>
      </c>
      <c r="T652" s="201"/>
    </row>
    <row r="653" spans="1:20" ht="11.25" hidden="1" customHeight="1" outlineLevel="4" x14ac:dyDescent="0.25">
      <c r="A653" s="203" t="s">
        <v>1242</v>
      </c>
      <c r="B653" s="203"/>
      <c r="C653" s="203"/>
      <c r="D653" s="203"/>
      <c r="E653" s="201">
        <v>0</v>
      </c>
      <c r="F653" s="201"/>
      <c r="G653" s="201"/>
      <c r="H653" s="201">
        <v>0</v>
      </c>
      <c r="I653" s="201"/>
      <c r="J653" s="204">
        <v>1483238.3999999999</v>
      </c>
      <c r="K653" s="204"/>
      <c r="L653" s="204"/>
      <c r="M653" s="204">
        <v>1483238.3999999999</v>
      </c>
      <c r="N653" s="204"/>
      <c r="O653" s="204"/>
      <c r="P653" s="201">
        <v>0</v>
      </c>
      <c r="Q653" s="201"/>
      <c r="R653" s="201"/>
      <c r="S653" s="201">
        <v>0</v>
      </c>
      <c r="T653" s="201"/>
    </row>
    <row r="654" spans="1:20" ht="11.25" hidden="1" customHeight="1" outlineLevel="3" collapsed="1" x14ac:dyDescent="0.25">
      <c r="A654" s="206" t="s">
        <v>1722</v>
      </c>
      <c r="B654" s="206"/>
      <c r="C654" s="206"/>
      <c r="D654" s="206"/>
      <c r="E654" s="209">
        <v>651600</v>
      </c>
      <c r="F654" s="209"/>
      <c r="G654" s="209"/>
      <c r="H654" s="201">
        <v>0</v>
      </c>
      <c r="I654" s="201"/>
      <c r="J654" s="208">
        <v>890886.38</v>
      </c>
      <c r="K654" s="208"/>
      <c r="L654" s="208"/>
      <c r="M654" s="208">
        <v>703200.29</v>
      </c>
      <c r="N654" s="208"/>
      <c r="O654" s="208"/>
      <c r="P654" s="208">
        <v>839286.09</v>
      </c>
      <c r="Q654" s="208"/>
      <c r="R654" s="208"/>
      <c r="S654" s="201">
        <v>0</v>
      </c>
      <c r="T654" s="201"/>
    </row>
    <row r="655" spans="1:20" ht="11.25" hidden="1" customHeight="1" outlineLevel="4" x14ac:dyDescent="0.25">
      <c r="A655" s="203" t="s">
        <v>1263</v>
      </c>
      <c r="B655" s="203"/>
      <c r="C655" s="203"/>
      <c r="D655" s="203"/>
      <c r="E655" s="209">
        <v>651600</v>
      </c>
      <c r="F655" s="209"/>
      <c r="G655" s="209"/>
      <c r="H655" s="201">
        <v>0</v>
      </c>
      <c r="I655" s="201"/>
      <c r="J655" s="208">
        <v>890886.38</v>
      </c>
      <c r="K655" s="208"/>
      <c r="L655" s="208"/>
      <c r="M655" s="208">
        <v>703200.29</v>
      </c>
      <c r="N655" s="208"/>
      <c r="O655" s="208"/>
      <c r="P655" s="208">
        <v>839286.09</v>
      </c>
      <c r="Q655" s="208"/>
      <c r="R655" s="208"/>
      <c r="S655" s="201">
        <v>0</v>
      </c>
      <c r="T655" s="201"/>
    </row>
    <row r="656" spans="1:20" ht="21.75" hidden="1" customHeight="1" outlineLevel="3" collapsed="1" x14ac:dyDescent="0.25">
      <c r="A656" s="206" t="s">
        <v>1723</v>
      </c>
      <c r="B656" s="206"/>
      <c r="C656" s="206"/>
      <c r="D656" s="206"/>
      <c r="E656" s="209">
        <v>192075</v>
      </c>
      <c r="F656" s="209"/>
      <c r="G656" s="209"/>
      <c r="H656" s="201">
        <v>0</v>
      </c>
      <c r="I656" s="201"/>
      <c r="J656" s="201">
        <v>0</v>
      </c>
      <c r="K656" s="201"/>
      <c r="L656" s="201"/>
      <c r="M656" s="201">
        <v>0</v>
      </c>
      <c r="N656" s="201"/>
      <c r="O656" s="201"/>
      <c r="P656" s="209">
        <v>192075</v>
      </c>
      <c r="Q656" s="209"/>
      <c r="R656" s="209"/>
      <c r="S656" s="201">
        <v>0</v>
      </c>
      <c r="T656" s="201"/>
    </row>
    <row r="657" spans="1:20" ht="21.75" hidden="1" customHeight="1" outlineLevel="4" x14ac:dyDescent="0.25">
      <c r="A657" s="203" t="s">
        <v>1724</v>
      </c>
      <c r="B657" s="203"/>
      <c r="C657" s="203"/>
      <c r="D657" s="203"/>
      <c r="E657" s="209">
        <v>192075</v>
      </c>
      <c r="F657" s="209"/>
      <c r="G657" s="209"/>
      <c r="H657" s="201">
        <v>0</v>
      </c>
      <c r="I657" s="201"/>
      <c r="J657" s="201">
        <v>0</v>
      </c>
      <c r="K657" s="201"/>
      <c r="L657" s="201"/>
      <c r="M657" s="201">
        <v>0</v>
      </c>
      <c r="N657" s="201"/>
      <c r="O657" s="201"/>
      <c r="P657" s="209">
        <v>192075</v>
      </c>
      <c r="Q657" s="209"/>
      <c r="R657" s="209"/>
      <c r="S657" s="201">
        <v>0</v>
      </c>
      <c r="T657" s="201"/>
    </row>
    <row r="658" spans="1:20" ht="21.75" hidden="1" customHeight="1" outlineLevel="3" collapsed="1" x14ac:dyDescent="0.25">
      <c r="A658" s="206" t="s">
        <v>1725</v>
      </c>
      <c r="B658" s="206"/>
      <c r="C658" s="206"/>
      <c r="D658" s="206"/>
      <c r="E658" s="209">
        <v>6048</v>
      </c>
      <c r="F658" s="209"/>
      <c r="G658" s="209"/>
      <c r="H658" s="201">
        <v>0</v>
      </c>
      <c r="I658" s="201"/>
      <c r="J658" s="209">
        <v>6048</v>
      </c>
      <c r="K658" s="209"/>
      <c r="L658" s="209"/>
      <c r="M658" s="209">
        <v>12096</v>
      </c>
      <c r="N658" s="209"/>
      <c r="O658" s="209"/>
      <c r="P658" s="201">
        <v>0</v>
      </c>
      <c r="Q658" s="201"/>
      <c r="R658" s="201"/>
      <c r="S658" s="201">
        <v>0</v>
      </c>
      <c r="T658" s="201"/>
    </row>
    <row r="659" spans="1:20" ht="11.25" hidden="1" customHeight="1" outlineLevel="4" x14ac:dyDescent="0.25">
      <c r="A659" s="203" t="s">
        <v>1726</v>
      </c>
      <c r="B659" s="203"/>
      <c r="C659" s="203"/>
      <c r="D659" s="203"/>
      <c r="E659" s="209">
        <v>6048</v>
      </c>
      <c r="F659" s="209"/>
      <c r="G659" s="209"/>
      <c r="H659" s="201">
        <v>0</v>
      </c>
      <c r="I659" s="201"/>
      <c r="J659" s="201">
        <v>0</v>
      </c>
      <c r="K659" s="201"/>
      <c r="L659" s="201"/>
      <c r="M659" s="209">
        <v>6048</v>
      </c>
      <c r="N659" s="209"/>
      <c r="O659" s="209"/>
      <c r="P659" s="201">
        <v>0</v>
      </c>
      <c r="Q659" s="201"/>
      <c r="R659" s="201"/>
      <c r="S659" s="201">
        <v>0</v>
      </c>
      <c r="T659" s="201"/>
    </row>
    <row r="660" spans="1:20" ht="11.25" hidden="1" customHeight="1" outlineLevel="4" x14ac:dyDescent="0.25">
      <c r="A660" s="203" t="s">
        <v>1240</v>
      </c>
      <c r="B660" s="203"/>
      <c r="C660" s="203"/>
      <c r="D660" s="203"/>
      <c r="E660" s="201">
        <v>0</v>
      </c>
      <c r="F660" s="201"/>
      <c r="G660" s="201"/>
      <c r="H660" s="201">
        <v>0</v>
      </c>
      <c r="I660" s="201"/>
      <c r="J660" s="209">
        <v>6048</v>
      </c>
      <c r="K660" s="209"/>
      <c r="L660" s="209"/>
      <c r="M660" s="209">
        <v>6048</v>
      </c>
      <c r="N660" s="209"/>
      <c r="O660" s="209"/>
      <c r="P660" s="201">
        <v>0</v>
      </c>
      <c r="Q660" s="201"/>
      <c r="R660" s="201"/>
      <c r="S660" s="201">
        <v>0</v>
      </c>
      <c r="T660" s="201"/>
    </row>
    <row r="661" spans="1:20" ht="21.75" hidden="1" customHeight="1" outlineLevel="3" collapsed="1" x14ac:dyDescent="0.25">
      <c r="A661" s="206" t="s">
        <v>1727</v>
      </c>
      <c r="B661" s="206"/>
      <c r="C661" s="206"/>
      <c r="D661" s="206"/>
      <c r="E661" s="201">
        <v>0</v>
      </c>
      <c r="F661" s="201"/>
      <c r="G661" s="201"/>
      <c r="H661" s="201">
        <v>0</v>
      </c>
      <c r="I661" s="201"/>
      <c r="J661" s="208">
        <v>61402.43</v>
      </c>
      <c r="K661" s="208"/>
      <c r="L661" s="208"/>
      <c r="M661" s="208">
        <v>61402.43</v>
      </c>
      <c r="N661" s="208"/>
      <c r="O661" s="208"/>
      <c r="P661" s="201">
        <v>0</v>
      </c>
      <c r="Q661" s="201"/>
      <c r="R661" s="201"/>
      <c r="S661" s="201">
        <v>0</v>
      </c>
      <c r="T661" s="201"/>
    </row>
    <row r="662" spans="1:20" ht="11.25" hidden="1" customHeight="1" outlineLevel="4" x14ac:dyDescent="0.25">
      <c r="A662" s="203" t="s">
        <v>1242</v>
      </c>
      <c r="B662" s="203"/>
      <c r="C662" s="203"/>
      <c r="D662" s="203"/>
      <c r="E662" s="201">
        <v>0</v>
      </c>
      <c r="F662" s="201"/>
      <c r="G662" s="201"/>
      <c r="H662" s="201">
        <v>0</v>
      </c>
      <c r="I662" s="201"/>
      <c r="J662" s="208">
        <v>61402.43</v>
      </c>
      <c r="K662" s="208"/>
      <c r="L662" s="208"/>
      <c r="M662" s="208">
        <v>61402.43</v>
      </c>
      <c r="N662" s="208"/>
      <c r="O662" s="208"/>
      <c r="P662" s="201">
        <v>0</v>
      </c>
      <c r="Q662" s="201"/>
      <c r="R662" s="201"/>
      <c r="S662" s="201">
        <v>0</v>
      </c>
      <c r="T662" s="201"/>
    </row>
    <row r="663" spans="1:20" ht="21.75" hidden="1" customHeight="1" outlineLevel="3" collapsed="1" x14ac:dyDescent="0.25">
      <c r="A663" s="206" t="s">
        <v>1728</v>
      </c>
      <c r="B663" s="206"/>
      <c r="C663" s="206"/>
      <c r="D663" s="206"/>
      <c r="E663" s="208">
        <v>166400.64000000001</v>
      </c>
      <c r="F663" s="208"/>
      <c r="G663" s="208"/>
      <c r="H663" s="201">
        <v>0</v>
      </c>
      <c r="I663" s="201"/>
      <c r="J663" s="208">
        <v>5433.12</v>
      </c>
      <c r="K663" s="208"/>
      <c r="L663" s="208"/>
      <c r="M663" s="201">
        <v>0</v>
      </c>
      <c r="N663" s="201"/>
      <c r="O663" s="201"/>
      <c r="P663" s="208">
        <v>171833.76</v>
      </c>
      <c r="Q663" s="208"/>
      <c r="R663" s="208"/>
      <c r="S663" s="201">
        <v>0</v>
      </c>
      <c r="T663" s="201"/>
    </row>
    <row r="664" spans="1:20" ht="21.75" hidden="1" customHeight="1" outlineLevel="4" x14ac:dyDescent="0.25">
      <c r="A664" s="203" t="s">
        <v>1729</v>
      </c>
      <c r="B664" s="203"/>
      <c r="C664" s="203"/>
      <c r="D664" s="203"/>
      <c r="E664" s="208">
        <v>166400.64000000001</v>
      </c>
      <c r="F664" s="208"/>
      <c r="G664" s="208"/>
      <c r="H664" s="201">
        <v>0</v>
      </c>
      <c r="I664" s="201"/>
      <c r="J664" s="201">
        <v>0</v>
      </c>
      <c r="K664" s="201"/>
      <c r="L664" s="201"/>
      <c r="M664" s="201">
        <v>0</v>
      </c>
      <c r="N664" s="201"/>
      <c r="O664" s="201"/>
      <c r="P664" s="208">
        <v>166400.64000000001</v>
      </c>
      <c r="Q664" s="208"/>
      <c r="R664" s="208"/>
      <c r="S664" s="201">
        <v>0</v>
      </c>
      <c r="T664" s="201"/>
    </row>
    <row r="665" spans="1:20" ht="11.25" hidden="1" customHeight="1" outlineLevel="4" x14ac:dyDescent="0.25">
      <c r="A665" s="203" t="s">
        <v>1307</v>
      </c>
      <c r="B665" s="203"/>
      <c r="C665" s="203"/>
      <c r="D665" s="203"/>
      <c r="E665" s="201">
        <v>0</v>
      </c>
      <c r="F665" s="201"/>
      <c r="G665" s="201"/>
      <c r="H665" s="201">
        <v>0</v>
      </c>
      <c r="I665" s="201"/>
      <c r="J665" s="208">
        <v>5433.12</v>
      </c>
      <c r="K665" s="208"/>
      <c r="L665" s="208"/>
      <c r="M665" s="201">
        <v>0</v>
      </c>
      <c r="N665" s="201"/>
      <c r="O665" s="201"/>
      <c r="P665" s="208">
        <v>5433.12</v>
      </c>
      <c r="Q665" s="208"/>
      <c r="R665" s="208"/>
      <c r="S665" s="201">
        <v>0</v>
      </c>
      <c r="T665" s="201"/>
    </row>
    <row r="666" spans="1:20" ht="32.25" hidden="1" customHeight="1" outlineLevel="3" collapsed="1" x14ac:dyDescent="0.25">
      <c r="A666" s="206" t="s">
        <v>1730</v>
      </c>
      <c r="B666" s="206"/>
      <c r="C666" s="206"/>
      <c r="D666" s="206"/>
      <c r="E666" s="201">
        <v>0</v>
      </c>
      <c r="F666" s="201"/>
      <c r="G666" s="201"/>
      <c r="H666" s="201">
        <v>0</v>
      </c>
      <c r="I666" s="201"/>
      <c r="J666" s="209">
        <v>84920</v>
      </c>
      <c r="K666" s="209"/>
      <c r="L666" s="209"/>
      <c r="M666" s="209">
        <v>84920</v>
      </c>
      <c r="N666" s="209"/>
      <c r="O666" s="209"/>
      <c r="P666" s="201">
        <v>0</v>
      </c>
      <c r="Q666" s="201"/>
      <c r="R666" s="201"/>
      <c r="S666" s="201">
        <v>0</v>
      </c>
      <c r="T666" s="201"/>
    </row>
    <row r="667" spans="1:20" ht="11.25" hidden="1" customHeight="1" outlineLevel="4" x14ac:dyDescent="0.25">
      <c r="A667" s="203" t="s">
        <v>1263</v>
      </c>
      <c r="B667" s="203"/>
      <c r="C667" s="203"/>
      <c r="D667" s="203"/>
      <c r="E667" s="201">
        <v>0</v>
      </c>
      <c r="F667" s="201"/>
      <c r="G667" s="201"/>
      <c r="H667" s="201">
        <v>0</v>
      </c>
      <c r="I667" s="201"/>
      <c r="J667" s="209">
        <v>84920</v>
      </c>
      <c r="K667" s="209"/>
      <c r="L667" s="209"/>
      <c r="M667" s="209">
        <v>84920</v>
      </c>
      <c r="N667" s="209"/>
      <c r="O667" s="209"/>
      <c r="P667" s="201">
        <v>0</v>
      </c>
      <c r="Q667" s="201"/>
      <c r="R667" s="201"/>
      <c r="S667" s="201">
        <v>0</v>
      </c>
      <c r="T667" s="201"/>
    </row>
    <row r="668" spans="1:20" ht="32.25" hidden="1" customHeight="1" outlineLevel="3" collapsed="1" x14ac:dyDescent="0.25">
      <c r="A668" s="206" t="s">
        <v>1731</v>
      </c>
      <c r="B668" s="206"/>
      <c r="C668" s="206"/>
      <c r="D668" s="206"/>
      <c r="E668" s="201">
        <v>0</v>
      </c>
      <c r="F668" s="201"/>
      <c r="G668" s="201"/>
      <c r="H668" s="201">
        <v>0</v>
      </c>
      <c r="I668" s="201"/>
      <c r="J668" s="209">
        <v>1034880</v>
      </c>
      <c r="K668" s="209"/>
      <c r="L668" s="209"/>
      <c r="M668" s="209">
        <v>517440</v>
      </c>
      <c r="N668" s="209"/>
      <c r="O668" s="209"/>
      <c r="P668" s="209">
        <v>517440</v>
      </c>
      <c r="Q668" s="209"/>
      <c r="R668" s="209"/>
      <c r="S668" s="201">
        <v>0</v>
      </c>
      <c r="T668" s="201"/>
    </row>
    <row r="669" spans="1:20" ht="11.25" hidden="1" customHeight="1" outlineLevel="4" x14ac:dyDescent="0.25">
      <c r="A669" s="203" t="s">
        <v>1732</v>
      </c>
      <c r="B669" s="203"/>
      <c r="C669" s="203"/>
      <c r="D669" s="203"/>
      <c r="E669" s="201">
        <v>0</v>
      </c>
      <c r="F669" s="201"/>
      <c r="G669" s="201"/>
      <c r="H669" s="201">
        <v>0</v>
      </c>
      <c r="I669" s="201"/>
      <c r="J669" s="209">
        <v>517440</v>
      </c>
      <c r="K669" s="209"/>
      <c r="L669" s="209"/>
      <c r="M669" s="201">
        <v>0</v>
      </c>
      <c r="N669" s="201"/>
      <c r="O669" s="201"/>
      <c r="P669" s="209">
        <v>517440</v>
      </c>
      <c r="Q669" s="209"/>
      <c r="R669" s="209"/>
      <c r="S669" s="201">
        <v>0</v>
      </c>
      <c r="T669" s="201"/>
    </row>
    <row r="670" spans="1:20" ht="11.25" hidden="1" customHeight="1" outlineLevel="4" x14ac:dyDescent="0.25">
      <c r="A670" s="203" t="s">
        <v>1307</v>
      </c>
      <c r="B670" s="203"/>
      <c r="C670" s="203"/>
      <c r="D670" s="203"/>
      <c r="E670" s="201">
        <v>0</v>
      </c>
      <c r="F670" s="201"/>
      <c r="G670" s="201"/>
      <c r="H670" s="201">
        <v>0</v>
      </c>
      <c r="I670" s="201"/>
      <c r="J670" s="209">
        <v>517440</v>
      </c>
      <c r="K670" s="209"/>
      <c r="L670" s="209"/>
      <c r="M670" s="209">
        <v>517440</v>
      </c>
      <c r="N670" s="209"/>
      <c r="O670" s="209"/>
      <c r="P670" s="201">
        <v>0</v>
      </c>
      <c r="Q670" s="201"/>
      <c r="R670" s="201"/>
      <c r="S670" s="201">
        <v>0</v>
      </c>
      <c r="T670" s="201"/>
    </row>
    <row r="671" spans="1:20" ht="32.25" hidden="1" customHeight="1" outlineLevel="3" collapsed="1" x14ac:dyDescent="0.25">
      <c r="A671" s="206" t="s">
        <v>1733</v>
      </c>
      <c r="B671" s="206"/>
      <c r="C671" s="206"/>
      <c r="D671" s="206"/>
      <c r="E671" s="208">
        <v>27096847.449999999</v>
      </c>
      <c r="F671" s="208"/>
      <c r="G671" s="208"/>
      <c r="H671" s="201">
        <v>0</v>
      </c>
      <c r="I671" s="201"/>
      <c r="J671" s="204">
        <v>849206.4</v>
      </c>
      <c r="K671" s="204"/>
      <c r="L671" s="204"/>
      <c r="M671" s="204">
        <v>326995.20000000001</v>
      </c>
      <c r="N671" s="204"/>
      <c r="O671" s="204"/>
      <c r="P671" s="208">
        <v>27619058.649999999</v>
      </c>
      <c r="Q671" s="208"/>
      <c r="R671" s="208"/>
      <c r="S671" s="201">
        <v>0</v>
      </c>
      <c r="T671" s="201"/>
    </row>
    <row r="672" spans="1:20" ht="21.75" hidden="1" customHeight="1" outlineLevel="4" x14ac:dyDescent="0.25">
      <c r="A672" s="203" t="s">
        <v>1734</v>
      </c>
      <c r="B672" s="203"/>
      <c r="C672" s="203"/>
      <c r="D672" s="203"/>
      <c r="E672" s="209">
        <v>27030890</v>
      </c>
      <c r="F672" s="209"/>
      <c r="G672" s="209"/>
      <c r="H672" s="201">
        <v>0</v>
      </c>
      <c r="I672" s="201"/>
      <c r="J672" s="201">
        <v>0</v>
      </c>
      <c r="K672" s="201"/>
      <c r="L672" s="201"/>
      <c r="M672" s="201">
        <v>0</v>
      </c>
      <c r="N672" s="201"/>
      <c r="O672" s="201"/>
      <c r="P672" s="209">
        <v>27030890</v>
      </c>
      <c r="Q672" s="209"/>
      <c r="R672" s="209"/>
      <c r="S672" s="201">
        <v>0</v>
      </c>
      <c r="T672" s="201"/>
    </row>
    <row r="673" spans="1:20" ht="21.75" hidden="1" customHeight="1" outlineLevel="4" x14ac:dyDescent="0.25">
      <c r="A673" s="203" t="s">
        <v>1735</v>
      </c>
      <c r="B673" s="203"/>
      <c r="C673" s="203"/>
      <c r="D673" s="203"/>
      <c r="E673" s="201">
        <v>0</v>
      </c>
      <c r="F673" s="201"/>
      <c r="G673" s="201"/>
      <c r="H673" s="201">
        <v>0</v>
      </c>
      <c r="I673" s="201"/>
      <c r="J673" s="204">
        <v>9676.7999999999993</v>
      </c>
      <c r="K673" s="204"/>
      <c r="L673" s="204"/>
      <c r="M673" s="201">
        <v>0</v>
      </c>
      <c r="N673" s="201"/>
      <c r="O673" s="201"/>
      <c r="P673" s="204">
        <v>9676.7999999999993</v>
      </c>
      <c r="Q673" s="204"/>
      <c r="R673" s="204"/>
      <c r="S673" s="201">
        <v>0</v>
      </c>
      <c r="T673" s="201"/>
    </row>
    <row r="674" spans="1:20" ht="11.25" hidden="1" customHeight="1" outlineLevel="4" x14ac:dyDescent="0.25">
      <c r="A674" s="203" t="s">
        <v>1242</v>
      </c>
      <c r="B674" s="203"/>
      <c r="C674" s="203"/>
      <c r="D674" s="203"/>
      <c r="E674" s="201">
        <v>0</v>
      </c>
      <c r="F674" s="201"/>
      <c r="G674" s="201"/>
      <c r="H674" s="201">
        <v>0</v>
      </c>
      <c r="I674" s="201"/>
      <c r="J674" s="204">
        <v>635107.19999999995</v>
      </c>
      <c r="K674" s="204"/>
      <c r="L674" s="204"/>
      <c r="M674" s="204">
        <v>326995.20000000001</v>
      </c>
      <c r="N674" s="204"/>
      <c r="O674" s="204"/>
      <c r="P674" s="209">
        <v>308112</v>
      </c>
      <c r="Q674" s="209"/>
      <c r="R674" s="209"/>
      <c r="S674" s="201">
        <v>0</v>
      </c>
      <c r="T674" s="201"/>
    </row>
    <row r="675" spans="1:20" ht="11.25" hidden="1" customHeight="1" outlineLevel="4" x14ac:dyDescent="0.25">
      <c r="A675" s="203" t="s">
        <v>1263</v>
      </c>
      <c r="B675" s="203"/>
      <c r="C675" s="203"/>
      <c r="D675" s="203"/>
      <c r="E675" s="201">
        <v>0</v>
      </c>
      <c r="F675" s="201"/>
      <c r="G675" s="201"/>
      <c r="H675" s="201">
        <v>0</v>
      </c>
      <c r="I675" s="201"/>
      <c r="J675" s="204">
        <v>204422.39999999999</v>
      </c>
      <c r="K675" s="204"/>
      <c r="L675" s="204"/>
      <c r="M675" s="201">
        <v>0</v>
      </c>
      <c r="N675" s="201"/>
      <c r="O675" s="201"/>
      <c r="P675" s="204">
        <v>204422.39999999999</v>
      </c>
      <c r="Q675" s="204"/>
      <c r="R675" s="204"/>
      <c r="S675" s="201">
        <v>0</v>
      </c>
      <c r="T675" s="201"/>
    </row>
    <row r="676" spans="1:20" ht="21.75" hidden="1" customHeight="1" outlineLevel="4" x14ac:dyDescent="0.25">
      <c r="A676" s="203" t="s">
        <v>1736</v>
      </c>
      <c r="B676" s="203"/>
      <c r="C676" s="203"/>
      <c r="D676" s="203"/>
      <c r="E676" s="208">
        <v>65957.45</v>
      </c>
      <c r="F676" s="208"/>
      <c r="G676" s="208"/>
      <c r="H676" s="201">
        <v>0</v>
      </c>
      <c r="I676" s="201"/>
      <c r="J676" s="201">
        <v>0</v>
      </c>
      <c r="K676" s="201"/>
      <c r="L676" s="201"/>
      <c r="M676" s="201">
        <v>0</v>
      </c>
      <c r="N676" s="201"/>
      <c r="O676" s="201"/>
      <c r="P676" s="208">
        <v>65957.45</v>
      </c>
      <c r="Q676" s="208"/>
      <c r="R676" s="208"/>
      <c r="S676" s="201">
        <v>0</v>
      </c>
      <c r="T676" s="201"/>
    </row>
    <row r="677" spans="1:20" ht="32.25" hidden="1" customHeight="1" outlineLevel="3" collapsed="1" x14ac:dyDescent="0.25">
      <c r="A677" s="206" t="s">
        <v>1737</v>
      </c>
      <c r="B677" s="206"/>
      <c r="C677" s="206"/>
      <c r="D677" s="206"/>
      <c r="E677" s="209">
        <v>8064</v>
      </c>
      <c r="F677" s="209"/>
      <c r="G677" s="209"/>
      <c r="H677" s="201">
        <v>0</v>
      </c>
      <c r="I677" s="201"/>
      <c r="J677" s="201">
        <v>0</v>
      </c>
      <c r="K677" s="201"/>
      <c r="L677" s="201"/>
      <c r="M677" s="209">
        <v>8064</v>
      </c>
      <c r="N677" s="209"/>
      <c r="O677" s="209"/>
      <c r="P677" s="201">
        <v>0</v>
      </c>
      <c r="Q677" s="201"/>
      <c r="R677" s="201"/>
      <c r="S677" s="201">
        <v>0</v>
      </c>
      <c r="T677" s="201"/>
    </row>
    <row r="678" spans="1:20" ht="11.25" hidden="1" customHeight="1" outlineLevel="4" x14ac:dyDescent="0.25">
      <c r="A678" s="203" t="s">
        <v>1738</v>
      </c>
      <c r="B678" s="203"/>
      <c r="C678" s="203"/>
      <c r="D678" s="203"/>
      <c r="E678" s="209">
        <v>8064</v>
      </c>
      <c r="F678" s="209"/>
      <c r="G678" s="209"/>
      <c r="H678" s="201">
        <v>0</v>
      </c>
      <c r="I678" s="201"/>
      <c r="J678" s="201">
        <v>0</v>
      </c>
      <c r="K678" s="201"/>
      <c r="L678" s="201"/>
      <c r="M678" s="209">
        <v>8064</v>
      </c>
      <c r="N678" s="209"/>
      <c r="O678" s="209"/>
      <c r="P678" s="201">
        <v>0</v>
      </c>
      <c r="Q678" s="201"/>
      <c r="R678" s="201"/>
      <c r="S678" s="201">
        <v>0</v>
      </c>
      <c r="T678" s="201"/>
    </row>
    <row r="679" spans="1:20" ht="21.75" hidden="1" customHeight="1" outlineLevel="3" collapsed="1" x14ac:dyDescent="0.25">
      <c r="A679" s="206" t="s">
        <v>1739</v>
      </c>
      <c r="B679" s="206"/>
      <c r="C679" s="206"/>
      <c r="D679" s="206"/>
      <c r="E679" s="201">
        <v>0</v>
      </c>
      <c r="F679" s="201"/>
      <c r="G679" s="201"/>
      <c r="H679" s="201">
        <v>0</v>
      </c>
      <c r="I679" s="201"/>
      <c r="J679" s="208">
        <v>12709230.18</v>
      </c>
      <c r="K679" s="208"/>
      <c r="L679" s="208"/>
      <c r="M679" s="208">
        <v>8472820.1199999992</v>
      </c>
      <c r="N679" s="208"/>
      <c r="O679" s="208"/>
      <c r="P679" s="208">
        <v>4236410.0599999996</v>
      </c>
      <c r="Q679" s="208"/>
      <c r="R679" s="208"/>
      <c r="S679" s="201">
        <v>0</v>
      </c>
      <c r="T679" s="201"/>
    </row>
    <row r="680" spans="1:20" ht="11.25" hidden="1" customHeight="1" outlineLevel="4" x14ac:dyDescent="0.25">
      <c r="A680" s="203" t="s">
        <v>1740</v>
      </c>
      <c r="B680" s="203"/>
      <c r="C680" s="203"/>
      <c r="D680" s="203"/>
      <c r="E680" s="201">
        <v>0</v>
      </c>
      <c r="F680" s="201"/>
      <c r="G680" s="201"/>
      <c r="H680" s="201">
        <v>0</v>
      </c>
      <c r="I680" s="201"/>
      <c r="J680" s="208">
        <v>4236410.0599999996</v>
      </c>
      <c r="K680" s="208"/>
      <c r="L680" s="208"/>
      <c r="M680" s="208">
        <v>4236410.0599999996</v>
      </c>
      <c r="N680" s="208"/>
      <c r="O680" s="208"/>
      <c r="P680" s="201">
        <v>0</v>
      </c>
      <c r="Q680" s="201"/>
      <c r="R680" s="201"/>
      <c r="S680" s="201">
        <v>0</v>
      </c>
      <c r="T680" s="201"/>
    </row>
    <row r="681" spans="1:20" ht="21.75" hidden="1" customHeight="1" outlineLevel="4" x14ac:dyDescent="0.25">
      <c r="A681" s="203" t="s">
        <v>1741</v>
      </c>
      <c r="B681" s="203"/>
      <c r="C681" s="203"/>
      <c r="D681" s="203"/>
      <c r="E681" s="201">
        <v>0</v>
      </c>
      <c r="F681" s="201"/>
      <c r="G681" s="201"/>
      <c r="H681" s="201">
        <v>0</v>
      </c>
      <c r="I681" s="201"/>
      <c r="J681" s="208">
        <v>4236410.0599999996</v>
      </c>
      <c r="K681" s="208"/>
      <c r="L681" s="208"/>
      <c r="M681" s="201">
        <v>0</v>
      </c>
      <c r="N681" s="201"/>
      <c r="O681" s="201"/>
      <c r="P681" s="208">
        <v>4236410.0599999996</v>
      </c>
      <c r="Q681" s="208"/>
      <c r="R681" s="208"/>
      <c r="S681" s="201">
        <v>0</v>
      </c>
      <c r="T681" s="201"/>
    </row>
    <row r="682" spans="1:20" ht="11.25" hidden="1" customHeight="1" outlineLevel="4" x14ac:dyDescent="0.25">
      <c r="A682" s="203" t="s">
        <v>1307</v>
      </c>
      <c r="B682" s="203"/>
      <c r="C682" s="203"/>
      <c r="D682" s="203"/>
      <c r="E682" s="201">
        <v>0</v>
      </c>
      <c r="F682" s="201"/>
      <c r="G682" s="201"/>
      <c r="H682" s="201">
        <v>0</v>
      </c>
      <c r="I682" s="201"/>
      <c r="J682" s="208">
        <v>4236410.0599999996</v>
      </c>
      <c r="K682" s="208"/>
      <c r="L682" s="208"/>
      <c r="M682" s="208">
        <v>4236410.0599999996</v>
      </c>
      <c r="N682" s="208"/>
      <c r="O682" s="208"/>
      <c r="P682" s="201">
        <v>0</v>
      </c>
      <c r="Q682" s="201"/>
      <c r="R682" s="201"/>
      <c r="S682" s="201">
        <v>0</v>
      </c>
      <c r="T682" s="201"/>
    </row>
    <row r="683" spans="1:20" ht="21.75" hidden="1" customHeight="1" outlineLevel="3" collapsed="1" x14ac:dyDescent="0.25">
      <c r="A683" s="206" t="s">
        <v>1742</v>
      </c>
      <c r="B683" s="206"/>
      <c r="C683" s="206"/>
      <c r="D683" s="206"/>
      <c r="E683" s="208">
        <v>14209310.33</v>
      </c>
      <c r="F683" s="208"/>
      <c r="G683" s="208"/>
      <c r="H683" s="201">
        <v>0</v>
      </c>
      <c r="I683" s="201"/>
      <c r="J683" s="208">
        <v>14209310.33</v>
      </c>
      <c r="K683" s="208"/>
      <c r="L683" s="208"/>
      <c r="M683" s="208">
        <v>28418620.66</v>
      </c>
      <c r="N683" s="208"/>
      <c r="O683" s="208"/>
      <c r="P683" s="201">
        <v>0</v>
      </c>
      <c r="Q683" s="201"/>
      <c r="R683" s="201"/>
      <c r="S683" s="201">
        <v>0</v>
      </c>
      <c r="T683" s="201"/>
    </row>
    <row r="684" spans="1:20" ht="11.25" hidden="1" customHeight="1" outlineLevel="4" x14ac:dyDescent="0.25">
      <c r="A684" s="203" t="s">
        <v>1743</v>
      </c>
      <c r="B684" s="203"/>
      <c r="C684" s="203"/>
      <c r="D684" s="203"/>
      <c r="E684" s="204">
        <v>3245669.9</v>
      </c>
      <c r="F684" s="204"/>
      <c r="G684" s="204"/>
      <c r="H684" s="201">
        <v>0</v>
      </c>
      <c r="I684" s="201"/>
      <c r="J684" s="201">
        <v>0</v>
      </c>
      <c r="K684" s="201"/>
      <c r="L684" s="201"/>
      <c r="M684" s="204">
        <v>3245669.9</v>
      </c>
      <c r="N684" s="204"/>
      <c r="O684" s="204"/>
      <c r="P684" s="201">
        <v>0</v>
      </c>
      <c r="Q684" s="201"/>
      <c r="R684" s="201"/>
      <c r="S684" s="201">
        <v>0</v>
      </c>
      <c r="T684" s="201"/>
    </row>
    <row r="685" spans="1:20" ht="11.25" hidden="1" customHeight="1" outlineLevel="4" x14ac:dyDescent="0.25">
      <c r="A685" s="203" t="s">
        <v>1744</v>
      </c>
      <c r="B685" s="203"/>
      <c r="C685" s="203"/>
      <c r="D685" s="203"/>
      <c r="E685" s="204">
        <v>6687683.0999999996</v>
      </c>
      <c r="F685" s="204"/>
      <c r="G685" s="204"/>
      <c r="H685" s="201">
        <v>0</v>
      </c>
      <c r="I685" s="201"/>
      <c r="J685" s="201">
        <v>0</v>
      </c>
      <c r="K685" s="201"/>
      <c r="L685" s="201"/>
      <c r="M685" s="204">
        <v>6687683.0999999996</v>
      </c>
      <c r="N685" s="204"/>
      <c r="O685" s="204"/>
      <c r="P685" s="201">
        <v>0</v>
      </c>
      <c r="Q685" s="201"/>
      <c r="R685" s="201"/>
      <c r="S685" s="201">
        <v>0</v>
      </c>
      <c r="T685" s="201"/>
    </row>
    <row r="686" spans="1:20" ht="11.25" hidden="1" customHeight="1" outlineLevel="4" x14ac:dyDescent="0.25">
      <c r="A686" s="203" t="s">
        <v>1745</v>
      </c>
      <c r="B686" s="203"/>
      <c r="C686" s="203"/>
      <c r="D686" s="203"/>
      <c r="E686" s="208">
        <v>4275957.33</v>
      </c>
      <c r="F686" s="208"/>
      <c r="G686" s="208"/>
      <c r="H686" s="201">
        <v>0</v>
      </c>
      <c r="I686" s="201"/>
      <c r="J686" s="201">
        <v>0</v>
      </c>
      <c r="K686" s="201"/>
      <c r="L686" s="201"/>
      <c r="M686" s="208">
        <v>4275957.33</v>
      </c>
      <c r="N686" s="208"/>
      <c r="O686" s="208"/>
      <c r="P686" s="201">
        <v>0</v>
      </c>
      <c r="Q686" s="201"/>
      <c r="R686" s="201"/>
      <c r="S686" s="201">
        <v>0</v>
      </c>
      <c r="T686" s="201"/>
    </row>
    <row r="687" spans="1:20" ht="11.25" hidden="1" customHeight="1" outlineLevel="4" x14ac:dyDescent="0.25">
      <c r="A687" s="203" t="s">
        <v>1242</v>
      </c>
      <c r="B687" s="203"/>
      <c r="C687" s="203"/>
      <c r="D687" s="203"/>
      <c r="E687" s="201">
        <v>0</v>
      </c>
      <c r="F687" s="201"/>
      <c r="G687" s="201"/>
      <c r="H687" s="201">
        <v>0</v>
      </c>
      <c r="I687" s="201"/>
      <c r="J687" s="208">
        <v>14209310.33</v>
      </c>
      <c r="K687" s="208"/>
      <c r="L687" s="208"/>
      <c r="M687" s="208">
        <v>14209310.33</v>
      </c>
      <c r="N687" s="208"/>
      <c r="O687" s="208"/>
      <c r="P687" s="201">
        <v>0</v>
      </c>
      <c r="Q687" s="201"/>
      <c r="R687" s="201"/>
      <c r="S687" s="201">
        <v>0</v>
      </c>
      <c r="T687" s="201"/>
    </row>
    <row r="688" spans="1:20" ht="11.25" hidden="1" customHeight="1" outlineLevel="3" collapsed="1" x14ac:dyDescent="0.25">
      <c r="A688" s="206" t="s">
        <v>1746</v>
      </c>
      <c r="B688" s="206"/>
      <c r="C688" s="206"/>
      <c r="D688" s="206"/>
      <c r="E688" s="209">
        <v>309229</v>
      </c>
      <c r="F688" s="209"/>
      <c r="G688" s="209"/>
      <c r="H688" s="201">
        <v>0</v>
      </c>
      <c r="I688" s="201"/>
      <c r="J688" s="201">
        <v>0</v>
      </c>
      <c r="K688" s="201"/>
      <c r="L688" s="201"/>
      <c r="M688" s="201">
        <v>0</v>
      </c>
      <c r="N688" s="201"/>
      <c r="O688" s="201"/>
      <c r="P688" s="209">
        <v>309229</v>
      </c>
      <c r="Q688" s="209"/>
      <c r="R688" s="209"/>
      <c r="S688" s="201">
        <v>0</v>
      </c>
      <c r="T688" s="201"/>
    </row>
    <row r="689" spans="1:20" ht="11.25" hidden="1" customHeight="1" outlineLevel="4" x14ac:dyDescent="0.25">
      <c r="A689" s="210">
        <v>56</v>
      </c>
      <c r="B689" s="210"/>
      <c r="C689" s="210"/>
      <c r="D689" s="210"/>
      <c r="E689" s="209">
        <v>309229</v>
      </c>
      <c r="F689" s="209"/>
      <c r="G689" s="209"/>
      <c r="H689" s="201">
        <v>0</v>
      </c>
      <c r="I689" s="201"/>
      <c r="J689" s="201">
        <v>0</v>
      </c>
      <c r="K689" s="201"/>
      <c r="L689" s="201"/>
      <c r="M689" s="201">
        <v>0</v>
      </c>
      <c r="N689" s="201"/>
      <c r="O689" s="201"/>
      <c r="P689" s="209">
        <v>309229</v>
      </c>
      <c r="Q689" s="209"/>
      <c r="R689" s="209"/>
      <c r="S689" s="201">
        <v>0</v>
      </c>
      <c r="T689" s="201"/>
    </row>
    <row r="690" spans="1:20" ht="21.75" hidden="1" customHeight="1" outlineLevel="3" collapsed="1" x14ac:dyDescent="0.25">
      <c r="A690" s="206" t="s">
        <v>1747</v>
      </c>
      <c r="B690" s="206"/>
      <c r="C690" s="206"/>
      <c r="D690" s="206"/>
      <c r="E690" s="208">
        <v>1193529.67</v>
      </c>
      <c r="F690" s="208"/>
      <c r="G690" s="208"/>
      <c r="H690" s="201">
        <v>0</v>
      </c>
      <c r="I690" s="201"/>
      <c r="J690" s="201">
        <v>0</v>
      </c>
      <c r="K690" s="201"/>
      <c r="L690" s="201"/>
      <c r="M690" s="201">
        <v>0</v>
      </c>
      <c r="N690" s="201"/>
      <c r="O690" s="201"/>
      <c r="P690" s="208">
        <v>1193529.67</v>
      </c>
      <c r="Q690" s="208"/>
      <c r="R690" s="208"/>
      <c r="S690" s="201">
        <v>0</v>
      </c>
      <c r="T690" s="201"/>
    </row>
    <row r="691" spans="1:20" ht="11.25" hidden="1" customHeight="1" outlineLevel="4" x14ac:dyDescent="0.25">
      <c r="A691" s="203" t="s">
        <v>1748</v>
      </c>
      <c r="B691" s="203"/>
      <c r="C691" s="203"/>
      <c r="D691" s="203"/>
      <c r="E691" s="208">
        <v>254198.88</v>
      </c>
      <c r="F691" s="208"/>
      <c r="G691" s="208"/>
      <c r="H691" s="201">
        <v>0</v>
      </c>
      <c r="I691" s="201"/>
      <c r="J691" s="201">
        <v>0</v>
      </c>
      <c r="K691" s="201"/>
      <c r="L691" s="201"/>
      <c r="M691" s="201">
        <v>0</v>
      </c>
      <c r="N691" s="201"/>
      <c r="O691" s="201"/>
      <c r="P691" s="208">
        <v>254198.88</v>
      </c>
      <c r="Q691" s="208"/>
      <c r="R691" s="208"/>
      <c r="S691" s="201">
        <v>0</v>
      </c>
      <c r="T691" s="201"/>
    </row>
    <row r="692" spans="1:20" ht="11.25" hidden="1" customHeight="1" outlineLevel="4" x14ac:dyDescent="0.25">
      <c r="A692" s="203" t="s">
        <v>1749</v>
      </c>
      <c r="B692" s="203"/>
      <c r="C692" s="203"/>
      <c r="D692" s="203"/>
      <c r="E692" s="209">
        <v>50000</v>
      </c>
      <c r="F692" s="209"/>
      <c r="G692" s="209"/>
      <c r="H692" s="201">
        <v>0</v>
      </c>
      <c r="I692" s="201"/>
      <c r="J692" s="201">
        <v>0</v>
      </c>
      <c r="K692" s="201"/>
      <c r="L692" s="201"/>
      <c r="M692" s="201">
        <v>0</v>
      </c>
      <c r="N692" s="201"/>
      <c r="O692" s="201"/>
      <c r="P692" s="209">
        <v>50000</v>
      </c>
      <c r="Q692" s="209"/>
      <c r="R692" s="209"/>
      <c r="S692" s="201">
        <v>0</v>
      </c>
      <c r="T692" s="201"/>
    </row>
    <row r="693" spans="1:20" ht="21.75" hidden="1" customHeight="1" outlineLevel="4" x14ac:dyDescent="0.25">
      <c r="A693" s="203" t="s">
        <v>1750</v>
      </c>
      <c r="B693" s="203"/>
      <c r="C693" s="203"/>
      <c r="D693" s="203"/>
      <c r="E693" s="209">
        <v>147159</v>
      </c>
      <c r="F693" s="209"/>
      <c r="G693" s="209"/>
      <c r="H693" s="201">
        <v>0</v>
      </c>
      <c r="I693" s="201"/>
      <c r="J693" s="201">
        <v>0</v>
      </c>
      <c r="K693" s="201"/>
      <c r="L693" s="201"/>
      <c r="M693" s="201">
        <v>0</v>
      </c>
      <c r="N693" s="201"/>
      <c r="O693" s="201"/>
      <c r="P693" s="209">
        <v>147159</v>
      </c>
      <c r="Q693" s="209"/>
      <c r="R693" s="209"/>
      <c r="S693" s="201">
        <v>0</v>
      </c>
      <c r="T693" s="201"/>
    </row>
    <row r="694" spans="1:20" ht="11.25" hidden="1" customHeight="1" outlineLevel="4" x14ac:dyDescent="0.25">
      <c r="A694" s="203" t="s">
        <v>1751</v>
      </c>
      <c r="B694" s="203"/>
      <c r="C694" s="203"/>
      <c r="D694" s="203"/>
      <c r="E694" s="209">
        <v>221760</v>
      </c>
      <c r="F694" s="209"/>
      <c r="G694" s="209"/>
      <c r="H694" s="201">
        <v>0</v>
      </c>
      <c r="I694" s="201"/>
      <c r="J694" s="201">
        <v>0</v>
      </c>
      <c r="K694" s="201"/>
      <c r="L694" s="201"/>
      <c r="M694" s="201">
        <v>0</v>
      </c>
      <c r="N694" s="201"/>
      <c r="O694" s="201"/>
      <c r="P694" s="209">
        <v>221760</v>
      </c>
      <c r="Q694" s="209"/>
      <c r="R694" s="209"/>
      <c r="S694" s="201">
        <v>0</v>
      </c>
      <c r="T694" s="201"/>
    </row>
    <row r="695" spans="1:20" ht="42.75" hidden="1" customHeight="1" outlineLevel="4" x14ac:dyDescent="0.25">
      <c r="A695" s="203" t="s">
        <v>1752</v>
      </c>
      <c r="B695" s="203"/>
      <c r="C695" s="203"/>
      <c r="D695" s="203"/>
      <c r="E695" s="209">
        <v>13968</v>
      </c>
      <c r="F695" s="209"/>
      <c r="G695" s="209"/>
      <c r="H695" s="201">
        <v>0</v>
      </c>
      <c r="I695" s="201"/>
      <c r="J695" s="201">
        <v>0</v>
      </c>
      <c r="K695" s="201"/>
      <c r="L695" s="201"/>
      <c r="M695" s="201">
        <v>0</v>
      </c>
      <c r="N695" s="201"/>
      <c r="O695" s="201"/>
      <c r="P695" s="209">
        <v>13968</v>
      </c>
      <c r="Q695" s="209"/>
      <c r="R695" s="209"/>
      <c r="S695" s="201">
        <v>0</v>
      </c>
      <c r="T695" s="201"/>
    </row>
    <row r="696" spans="1:20" ht="11.25" hidden="1" customHeight="1" outlineLevel="4" x14ac:dyDescent="0.25">
      <c r="A696" s="203" t="s">
        <v>1263</v>
      </c>
      <c r="B696" s="203"/>
      <c r="C696" s="203"/>
      <c r="D696" s="203"/>
      <c r="E696" s="204">
        <v>14060.9</v>
      </c>
      <c r="F696" s="204"/>
      <c r="G696" s="204"/>
      <c r="H696" s="201">
        <v>0</v>
      </c>
      <c r="I696" s="201"/>
      <c r="J696" s="201">
        <v>0</v>
      </c>
      <c r="K696" s="201"/>
      <c r="L696" s="201"/>
      <c r="M696" s="201">
        <v>0</v>
      </c>
      <c r="N696" s="201"/>
      <c r="O696" s="201"/>
      <c r="P696" s="204">
        <v>14060.9</v>
      </c>
      <c r="Q696" s="204"/>
      <c r="R696" s="204"/>
      <c r="S696" s="201">
        <v>0</v>
      </c>
      <c r="T696" s="201"/>
    </row>
    <row r="697" spans="1:20" ht="11.25" hidden="1" customHeight="1" outlineLevel="4" x14ac:dyDescent="0.25">
      <c r="A697" s="203" t="s">
        <v>1242</v>
      </c>
      <c r="B697" s="203"/>
      <c r="C697" s="203"/>
      <c r="D697" s="203"/>
      <c r="E697" s="208">
        <v>492382.89</v>
      </c>
      <c r="F697" s="208"/>
      <c r="G697" s="208"/>
      <c r="H697" s="201">
        <v>0</v>
      </c>
      <c r="I697" s="201"/>
      <c r="J697" s="201">
        <v>0</v>
      </c>
      <c r="K697" s="201"/>
      <c r="L697" s="201"/>
      <c r="M697" s="201">
        <v>0</v>
      </c>
      <c r="N697" s="201"/>
      <c r="O697" s="201"/>
      <c r="P697" s="208">
        <v>492382.89</v>
      </c>
      <c r="Q697" s="208"/>
      <c r="R697" s="208"/>
      <c r="S697" s="201">
        <v>0</v>
      </c>
      <c r="T697" s="201"/>
    </row>
    <row r="698" spans="1:20" ht="32.25" hidden="1" customHeight="1" outlineLevel="3" collapsed="1" x14ac:dyDescent="0.25">
      <c r="A698" s="206" t="s">
        <v>1753</v>
      </c>
      <c r="B698" s="206"/>
      <c r="C698" s="206"/>
      <c r="D698" s="206"/>
      <c r="E698" s="201">
        <v>0</v>
      </c>
      <c r="F698" s="201"/>
      <c r="G698" s="201"/>
      <c r="H698" s="201">
        <v>0</v>
      </c>
      <c r="I698" s="201"/>
      <c r="J698" s="209">
        <v>400130</v>
      </c>
      <c r="K698" s="209"/>
      <c r="L698" s="209"/>
      <c r="M698" s="209">
        <v>137138</v>
      </c>
      <c r="N698" s="209"/>
      <c r="O698" s="209"/>
      <c r="P698" s="209">
        <v>262992</v>
      </c>
      <c r="Q698" s="209"/>
      <c r="R698" s="209"/>
      <c r="S698" s="201">
        <v>0</v>
      </c>
      <c r="T698" s="201"/>
    </row>
    <row r="699" spans="1:20" ht="21.75" hidden="1" customHeight="1" outlineLevel="4" x14ac:dyDescent="0.25">
      <c r="A699" s="203" t="s">
        <v>1754</v>
      </c>
      <c r="B699" s="203"/>
      <c r="C699" s="203"/>
      <c r="D699" s="203"/>
      <c r="E699" s="201">
        <v>0</v>
      </c>
      <c r="F699" s="201"/>
      <c r="G699" s="201"/>
      <c r="H699" s="201">
        <v>0</v>
      </c>
      <c r="I699" s="201"/>
      <c r="J699" s="209">
        <v>105407</v>
      </c>
      <c r="K699" s="209"/>
      <c r="L699" s="209"/>
      <c r="M699" s="201">
        <v>0</v>
      </c>
      <c r="N699" s="201"/>
      <c r="O699" s="201"/>
      <c r="P699" s="209">
        <v>105407</v>
      </c>
      <c r="Q699" s="209"/>
      <c r="R699" s="209"/>
      <c r="S699" s="201">
        <v>0</v>
      </c>
      <c r="T699" s="201"/>
    </row>
    <row r="700" spans="1:20" ht="11.25" hidden="1" customHeight="1" outlineLevel="4" x14ac:dyDescent="0.25">
      <c r="A700" s="203" t="s">
        <v>1242</v>
      </c>
      <c r="B700" s="203"/>
      <c r="C700" s="203"/>
      <c r="D700" s="203"/>
      <c r="E700" s="201">
        <v>0</v>
      </c>
      <c r="F700" s="201"/>
      <c r="G700" s="201"/>
      <c r="H700" s="201">
        <v>0</v>
      </c>
      <c r="I700" s="201"/>
      <c r="J700" s="209">
        <v>294723</v>
      </c>
      <c r="K700" s="209"/>
      <c r="L700" s="209"/>
      <c r="M700" s="209">
        <v>137138</v>
      </c>
      <c r="N700" s="209"/>
      <c r="O700" s="209"/>
      <c r="P700" s="209">
        <v>157585</v>
      </c>
      <c r="Q700" s="209"/>
      <c r="R700" s="209"/>
      <c r="S700" s="201">
        <v>0</v>
      </c>
      <c r="T700" s="201"/>
    </row>
    <row r="701" spans="1:20" ht="32.25" hidden="1" customHeight="1" outlineLevel="3" collapsed="1" x14ac:dyDescent="0.25">
      <c r="A701" s="206" t="s">
        <v>1755</v>
      </c>
      <c r="B701" s="206"/>
      <c r="C701" s="206"/>
      <c r="D701" s="206"/>
      <c r="E701" s="201">
        <v>0</v>
      </c>
      <c r="F701" s="201"/>
      <c r="G701" s="201"/>
      <c r="H701" s="201">
        <v>0</v>
      </c>
      <c r="I701" s="201"/>
      <c r="J701" s="204">
        <v>151881.60000000001</v>
      </c>
      <c r="K701" s="204"/>
      <c r="L701" s="204"/>
      <c r="M701" s="204">
        <v>75940.800000000003</v>
      </c>
      <c r="N701" s="204"/>
      <c r="O701" s="204"/>
      <c r="P701" s="204">
        <v>75940.800000000003</v>
      </c>
      <c r="Q701" s="204"/>
      <c r="R701" s="204"/>
      <c r="S701" s="201">
        <v>0</v>
      </c>
      <c r="T701" s="201"/>
    </row>
    <row r="702" spans="1:20" ht="11.25" hidden="1" customHeight="1" outlineLevel="4" x14ac:dyDescent="0.25">
      <c r="A702" s="203" t="s">
        <v>1242</v>
      </c>
      <c r="B702" s="203"/>
      <c r="C702" s="203"/>
      <c r="D702" s="203"/>
      <c r="E702" s="201">
        <v>0</v>
      </c>
      <c r="F702" s="201"/>
      <c r="G702" s="201"/>
      <c r="H702" s="201">
        <v>0</v>
      </c>
      <c r="I702" s="201"/>
      <c r="J702" s="204">
        <v>75940.800000000003</v>
      </c>
      <c r="K702" s="204"/>
      <c r="L702" s="204"/>
      <c r="M702" s="204">
        <v>75940.800000000003</v>
      </c>
      <c r="N702" s="204"/>
      <c r="O702" s="204"/>
      <c r="P702" s="201">
        <v>0</v>
      </c>
      <c r="Q702" s="201"/>
      <c r="R702" s="201"/>
      <c r="S702" s="201">
        <v>0</v>
      </c>
      <c r="T702" s="201"/>
    </row>
    <row r="703" spans="1:20" ht="11.25" hidden="1" customHeight="1" outlineLevel="4" x14ac:dyDescent="0.25">
      <c r="A703" s="203" t="s">
        <v>1756</v>
      </c>
      <c r="B703" s="203"/>
      <c r="C703" s="203"/>
      <c r="D703" s="203"/>
      <c r="E703" s="201">
        <v>0</v>
      </c>
      <c r="F703" s="201"/>
      <c r="G703" s="201"/>
      <c r="H703" s="201">
        <v>0</v>
      </c>
      <c r="I703" s="201"/>
      <c r="J703" s="204">
        <v>16430.400000000001</v>
      </c>
      <c r="K703" s="204"/>
      <c r="L703" s="204"/>
      <c r="M703" s="201">
        <v>0</v>
      </c>
      <c r="N703" s="201"/>
      <c r="O703" s="201"/>
      <c r="P703" s="204">
        <v>16430.400000000001</v>
      </c>
      <c r="Q703" s="204"/>
      <c r="R703" s="204"/>
      <c r="S703" s="201">
        <v>0</v>
      </c>
      <c r="T703" s="201"/>
    </row>
    <row r="704" spans="1:20" ht="11.25" hidden="1" customHeight="1" outlineLevel="4" x14ac:dyDescent="0.25">
      <c r="A704" s="203" t="s">
        <v>1757</v>
      </c>
      <c r="B704" s="203"/>
      <c r="C704" s="203"/>
      <c r="D704" s="203"/>
      <c r="E704" s="201">
        <v>0</v>
      </c>
      <c r="F704" s="201"/>
      <c r="G704" s="201"/>
      <c r="H704" s="201">
        <v>0</v>
      </c>
      <c r="I704" s="201"/>
      <c r="J704" s="204">
        <v>59510.400000000001</v>
      </c>
      <c r="K704" s="204"/>
      <c r="L704" s="204"/>
      <c r="M704" s="201">
        <v>0</v>
      </c>
      <c r="N704" s="201"/>
      <c r="O704" s="201"/>
      <c r="P704" s="204">
        <v>59510.400000000001</v>
      </c>
      <c r="Q704" s="204"/>
      <c r="R704" s="204"/>
      <c r="S704" s="201">
        <v>0</v>
      </c>
      <c r="T704" s="201"/>
    </row>
    <row r="705" spans="1:20" ht="32.25" hidden="1" customHeight="1" outlineLevel="3" collapsed="1" x14ac:dyDescent="0.25">
      <c r="A705" s="206" t="s">
        <v>1758</v>
      </c>
      <c r="B705" s="206"/>
      <c r="C705" s="206"/>
      <c r="D705" s="206"/>
      <c r="E705" s="201">
        <v>0</v>
      </c>
      <c r="F705" s="201"/>
      <c r="G705" s="201"/>
      <c r="H705" s="201">
        <v>0</v>
      </c>
      <c r="I705" s="201"/>
      <c r="J705" s="208">
        <v>4878.72</v>
      </c>
      <c r="K705" s="208"/>
      <c r="L705" s="208"/>
      <c r="M705" s="201">
        <v>0</v>
      </c>
      <c r="N705" s="201"/>
      <c r="O705" s="201"/>
      <c r="P705" s="208">
        <v>4878.72</v>
      </c>
      <c r="Q705" s="208"/>
      <c r="R705" s="208"/>
      <c r="S705" s="201">
        <v>0</v>
      </c>
      <c r="T705" s="201"/>
    </row>
    <row r="706" spans="1:20" ht="32.25" hidden="1" customHeight="1" outlineLevel="4" x14ac:dyDescent="0.25">
      <c r="A706" s="203" t="s">
        <v>1759</v>
      </c>
      <c r="B706" s="203"/>
      <c r="C706" s="203"/>
      <c r="D706" s="203"/>
      <c r="E706" s="201">
        <v>0</v>
      </c>
      <c r="F706" s="201"/>
      <c r="G706" s="201"/>
      <c r="H706" s="201">
        <v>0</v>
      </c>
      <c r="I706" s="201"/>
      <c r="J706" s="208">
        <v>4878.72</v>
      </c>
      <c r="K706" s="208"/>
      <c r="L706" s="208"/>
      <c r="M706" s="201">
        <v>0</v>
      </c>
      <c r="N706" s="201"/>
      <c r="O706" s="201"/>
      <c r="P706" s="208">
        <v>4878.72</v>
      </c>
      <c r="Q706" s="208"/>
      <c r="R706" s="208"/>
      <c r="S706" s="201">
        <v>0</v>
      </c>
      <c r="T706" s="201"/>
    </row>
    <row r="707" spans="1:20" ht="32.25" hidden="1" customHeight="1" outlineLevel="3" collapsed="1" x14ac:dyDescent="0.25">
      <c r="A707" s="206" t="s">
        <v>1760</v>
      </c>
      <c r="B707" s="206"/>
      <c r="C707" s="206"/>
      <c r="D707" s="206"/>
      <c r="E707" s="209">
        <v>1946220</v>
      </c>
      <c r="F707" s="209"/>
      <c r="G707" s="209"/>
      <c r="H707" s="201">
        <v>0</v>
      </c>
      <c r="I707" s="201"/>
      <c r="J707" s="208">
        <v>12262207.18</v>
      </c>
      <c r="K707" s="208"/>
      <c r="L707" s="208"/>
      <c r="M707" s="208">
        <v>10764483.18</v>
      </c>
      <c r="N707" s="208"/>
      <c r="O707" s="208"/>
      <c r="P707" s="209">
        <v>3443944</v>
      </c>
      <c r="Q707" s="209"/>
      <c r="R707" s="209"/>
      <c r="S707" s="201">
        <v>0</v>
      </c>
      <c r="T707" s="201"/>
    </row>
    <row r="708" spans="1:20" ht="21.75" hidden="1" customHeight="1" outlineLevel="4" x14ac:dyDescent="0.25">
      <c r="A708" s="203" t="s">
        <v>1761</v>
      </c>
      <c r="B708" s="203"/>
      <c r="C708" s="203"/>
      <c r="D708" s="203"/>
      <c r="E708" s="201">
        <v>0</v>
      </c>
      <c r="F708" s="201"/>
      <c r="G708" s="201"/>
      <c r="H708" s="201">
        <v>0</v>
      </c>
      <c r="I708" s="201"/>
      <c r="J708" s="209">
        <v>3401944</v>
      </c>
      <c r="K708" s="209"/>
      <c r="L708" s="209"/>
      <c r="M708" s="209">
        <v>3401944</v>
      </c>
      <c r="N708" s="209"/>
      <c r="O708" s="209"/>
      <c r="P708" s="201">
        <v>0</v>
      </c>
      <c r="Q708" s="201"/>
      <c r="R708" s="201"/>
      <c r="S708" s="201">
        <v>0</v>
      </c>
      <c r="T708" s="201"/>
    </row>
    <row r="709" spans="1:20" ht="21.75" hidden="1" customHeight="1" outlineLevel="4" x14ac:dyDescent="0.25">
      <c r="A709" s="203" t="s">
        <v>1762</v>
      </c>
      <c r="B709" s="203"/>
      <c r="C709" s="203"/>
      <c r="D709" s="203"/>
      <c r="E709" s="201">
        <v>0</v>
      </c>
      <c r="F709" s="201"/>
      <c r="G709" s="201"/>
      <c r="H709" s="201">
        <v>0</v>
      </c>
      <c r="I709" s="201"/>
      <c r="J709" s="204">
        <v>3401943.1</v>
      </c>
      <c r="K709" s="204"/>
      <c r="L709" s="204"/>
      <c r="M709" s="201">
        <v>0</v>
      </c>
      <c r="N709" s="201"/>
      <c r="O709" s="201"/>
      <c r="P709" s="204">
        <v>3401943.1</v>
      </c>
      <c r="Q709" s="204"/>
      <c r="R709" s="204"/>
      <c r="S709" s="201">
        <v>0</v>
      </c>
      <c r="T709" s="201"/>
    </row>
    <row r="710" spans="1:20" ht="11.25" hidden="1" customHeight="1" outlineLevel="4" x14ac:dyDescent="0.25">
      <c r="A710" s="203" t="s">
        <v>1763</v>
      </c>
      <c r="B710" s="203"/>
      <c r="C710" s="203"/>
      <c r="D710" s="203"/>
      <c r="E710" s="209">
        <v>88620</v>
      </c>
      <c r="F710" s="209"/>
      <c r="G710" s="209"/>
      <c r="H710" s="201">
        <v>0</v>
      </c>
      <c r="I710" s="201"/>
      <c r="J710" s="201">
        <v>0</v>
      </c>
      <c r="K710" s="201"/>
      <c r="L710" s="201"/>
      <c r="M710" s="209">
        <v>88620</v>
      </c>
      <c r="N710" s="209"/>
      <c r="O710" s="209"/>
      <c r="P710" s="201">
        <v>0</v>
      </c>
      <c r="Q710" s="201"/>
      <c r="R710" s="201"/>
      <c r="S710" s="201">
        <v>0</v>
      </c>
      <c r="T710" s="201"/>
    </row>
    <row r="711" spans="1:20" ht="11.25" hidden="1" customHeight="1" outlineLevel="4" x14ac:dyDescent="0.25">
      <c r="A711" s="203" t="s">
        <v>1764</v>
      </c>
      <c r="B711" s="203"/>
      <c r="C711" s="203"/>
      <c r="D711" s="203"/>
      <c r="E711" s="209">
        <v>1857600</v>
      </c>
      <c r="F711" s="209"/>
      <c r="G711" s="209"/>
      <c r="H711" s="201">
        <v>0</v>
      </c>
      <c r="I711" s="201"/>
      <c r="J711" s="201">
        <v>0</v>
      </c>
      <c r="K711" s="201"/>
      <c r="L711" s="201"/>
      <c r="M711" s="209">
        <v>1857600</v>
      </c>
      <c r="N711" s="209"/>
      <c r="O711" s="209"/>
      <c r="P711" s="201">
        <v>0</v>
      </c>
      <c r="Q711" s="201"/>
      <c r="R711" s="201"/>
      <c r="S711" s="201">
        <v>0</v>
      </c>
      <c r="T711" s="201"/>
    </row>
    <row r="712" spans="1:20" ht="32.25" hidden="1" customHeight="1" outlineLevel="4" x14ac:dyDescent="0.25">
      <c r="A712" s="203" t="s">
        <v>1765</v>
      </c>
      <c r="B712" s="203"/>
      <c r="C712" s="203"/>
      <c r="D712" s="203"/>
      <c r="E712" s="201">
        <v>0</v>
      </c>
      <c r="F712" s="201"/>
      <c r="G712" s="201"/>
      <c r="H712" s="201">
        <v>0</v>
      </c>
      <c r="I712" s="201"/>
      <c r="J712" s="208">
        <v>34077.589999999997</v>
      </c>
      <c r="K712" s="208"/>
      <c r="L712" s="208"/>
      <c r="M712" s="208">
        <v>34077.589999999997</v>
      </c>
      <c r="N712" s="208"/>
      <c r="O712" s="208"/>
      <c r="P712" s="201">
        <v>0</v>
      </c>
      <c r="Q712" s="201"/>
      <c r="R712" s="201"/>
      <c r="S712" s="201">
        <v>0</v>
      </c>
      <c r="T712" s="201"/>
    </row>
    <row r="713" spans="1:20" ht="11.25" hidden="1" customHeight="1" outlineLevel="4" x14ac:dyDescent="0.25">
      <c r="A713" s="203" t="s">
        <v>1242</v>
      </c>
      <c r="B713" s="203"/>
      <c r="C713" s="203"/>
      <c r="D713" s="203"/>
      <c r="E713" s="201">
        <v>0</v>
      </c>
      <c r="F713" s="201"/>
      <c r="G713" s="201"/>
      <c r="H713" s="201">
        <v>0</v>
      </c>
      <c r="I713" s="201"/>
      <c r="J713" s="208">
        <v>5424242.4900000002</v>
      </c>
      <c r="K713" s="208"/>
      <c r="L713" s="208"/>
      <c r="M713" s="208">
        <v>5382241.5899999999</v>
      </c>
      <c r="N713" s="208"/>
      <c r="O713" s="208"/>
      <c r="P713" s="204">
        <v>42000.9</v>
      </c>
      <c r="Q713" s="204"/>
      <c r="R713" s="204"/>
      <c r="S713" s="201">
        <v>0</v>
      </c>
      <c r="T713" s="201"/>
    </row>
    <row r="714" spans="1:20" ht="21.75" hidden="1" customHeight="1" outlineLevel="3" collapsed="1" x14ac:dyDescent="0.25">
      <c r="A714" s="206" t="s">
        <v>1766</v>
      </c>
      <c r="B714" s="206"/>
      <c r="C714" s="206"/>
      <c r="D714" s="206"/>
      <c r="E714" s="201">
        <v>0</v>
      </c>
      <c r="F714" s="201"/>
      <c r="G714" s="201"/>
      <c r="H714" s="201">
        <v>0</v>
      </c>
      <c r="I714" s="201"/>
      <c r="J714" s="209">
        <v>13440000</v>
      </c>
      <c r="K714" s="209"/>
      <c r="L714" s="209"/>
      <c r="M714" s="209">
        <v>13440000</v>
      </c>
      <c r="N714" s="209"/>
      <c r="O714" s="209"/>
      <c r="P714" s="201">
        <v>0</v>
      </c>
      <c r="Q714" s="201"/>
      <c r="R714" s="201"/>
      <c r="S714" s="201">
        <v>0</v>
      </c>
      <c r="T714" s="201"/>
    </row>
    <row r="715" spans="1:20" ht="11.25" hidden="1" customHeight="1" outlineLevel="4" x14ac:dyDescent="0.25">
      <c r="A715" s="203" t="s">
        <v>1263</v>
      </c>
      <c r="B715" s="203"/>
      <c r="C715" s="203"/>
      <c r="D715" s="203"/>
      <c r="E715" s="201">
        <v>0</v>
      </c>
      <c r="F715" s="201"/>
      <c r="G715" s="201"/>
      <c r="H715" s="201">
        <v>0</v>
      </c>
      <c r="I715" s="201"/>
      <c r="J715" s="209">
        <v>13440000</v>
      </c>
      <c r="K715" s="209"/>
      <c r="L715" s="209"/>
      <c r="M715" s="209">
        <v>13440000</v>
      </c>
      <c r="N715" s="209"/>
      <c r="O715" s="209"/>
      <c r="P715" s="201">
        <v>0</v>
      </c>
      <c r="Q715" s="201"/>
      <c r="R715" s="201"/>
      <c r="S715" s="201">
        <v>0</v>
      </c>
      <c r="T715" s="201"/>
    </row>
    <row r="716" spans="1:20" ht="21.75" hidden="1" customHeight="1" outlineLevel="3" collapsed="1" x14ac:dyDescent="0.25">
      <c r="A716" s="206" t="s">
        <v>1767</v>
      </c>
      <c r="B716" s="206"/>
      <c r="C716" s="206"/>
      <c r="D716" s="206"/>
      <c r="E716" s="201">
        <v>0</v>
      </c>
      <c r="F716" s="201"/>
      <c r="G716" s="201"/>
      <c r="H716" s="201">
        <v>0</v>
      </c>
      <c r="I716" s="201"/>
      <c r="J716" s="208">
        <v>80152.53</v>
      </c>
      <c r="K716" s="208"/>
      <c r="L716" s="208"/>
      <c r="M716" s="201">
        <v>0</v>
      </c>
      <c r="N716" s="201"/>
      <c r="O716" s="201"/>
      <c r="P716" s="208">
        <v>80152.53</v>
      </c>
      <c r="Q716" s="208"/>
      <c r="R716" s="208"/>
      <c r="S716" s="201">
        <v>0</v>
      </c>
      <c r="T716" s="201"/>
    </row>
    <row r="717" spans="1:20" ht="21.75" hidden="1" customHeight="1" outlineLevel="4" x14ac:dyDescent="0.25">
      <c r="A717" s="203" t="s">
        <v>1768</v>
      </c>
      <c r="B717" s="203"/>
      <c r="C717" s="203"/>
      <c r="D717" s="203"/>
      <c r="E717" s="201">
        <v>0</v>
      </c>
      <c r="F717" s="201"/>
      <c r="G717" s="201"/>
      <c r="H717" s="201">
        <v>0</v>
      </c>
      <c r="I717" s="201"/>
      <c r="J717" s="208">
        <v>80152.53</v>
      </c>
      <c r="K717" s="208"/>
      <c r="L717" s="208"/>
      <c r="M717" s="201">
        <v>0</v>
      </c>
      <c r="N717" s="201"/>
      <c r="O717" s="201"/>
      <c r="P717" s="208">
        <v>80152.53</v>
      </c>
      <c r="Q717" s="208"/>
      <c r="R717" s="208"/>
      <c r="S717" s="201">
        <v>0</v>
      </c>
      <c r="T717" s="201"/>
    </row>
    <row r="718" spans="1:20" s="103" customFormat="1" ht="21.75" customHeight="1" outlineLevel="3" collapsed="1" x14ac:dyDescent="0.25">
      <c r="A718" s="212" t="s">
        <v>1769</v>
      </c>
      <c r="B718" s="212"/>
      <c r="C718" s="212"/>
      <c r="D718" s="212"/>
      <c r="E718" s="213">
        <v>1332977.08</v>
      </c>
      <c r="F718" s="213"/>
      <c r="G718" s="213"/>
      <c r="H718" s="214">
        <v>0</v>
      </c>
      <c r="I718" s="214"/>
      <c r="J718" s="213">
        <v>562361.52</v>
      </c>
      <c r="K718" s="213"/>
      <c r="L718" s="213"/>
      <c r="M718" s="215">
        <v>240000</v>
      </c>
      <c r="N718" s="215"/>
      <c r="O718" s="215"/>
      <c r="P718" s="217">
        <v>1655338.6</v>
      </c>
      <c r="Q718" s="217"/>
      <c r="R718" s="217"/>
      <c r="S718" s="214">
        <v>0</v>
      </c>
      <c r="T718" s="214"/>
    </row>
    <row r="719" spans="1:20" ht="32.25" hidden="1" customHeight="1" outlineLevel="4" x14ac:dyDescent="0.25">
      <c r="A719" s="203" t="s">
        <v>1770</v>
      </c>
      <c r="B719" s="203"/>
      <c r="C719" s="203"/>
      <c r="D719" s="203"/>
      <c r="E719" s="208">
        <v>1332977.08</v>
      </c>
      <c r="F719" s="208"/>
      <c r="G719" s="208"/>
      <c r="H719" s="201">
        <v>0</v>
      </c>
      <c r="I719" s="201"/>
      <c r="J719" s="208">
        <v>562361.52</v>
      </c>
      <c r="K719" s="208"/>
      <c r="L719" s="208"/>
      <c r="M719" s="209">
        <v>240000</v>
      </c>
      <c r="N719" s="209"/>
      <c r="O719" s="209"/>
      <c r="P719" s="204">
        <v>1655338.6</v>
      </c>
      <c r="Q719" s="204"/>
      <c r="R719" s="204"/>
      <c r="S719" s="201">
        <v>0</v>
      </c>
      <c r="T719" s="201"/>
    </row>
    <row r="720" spans="1:20" s="103" customFormat="1" ht="21.75" customHeight="1" outlineLevel="3" collapsed="1" x14ac:dyDescent="0.25">
      <c r="A720" s="212" t="s">
        <v>1771</v>
      </c>
      <c r="B720" s="212"/>
      <c r="C720" s="212"/>
      <c r="D720" s="212"/>
      <c r="E720" s="213">
        <v>751861.28</v>
      </c>
      <c r="F720" s="213"/>
      <c r="G720" s="213"/>
      <c r="H720" s="214">
        <v>0</v>
      </c>
      <c r="I720" s="214"/>
      <c r="J720" s="213">
        <v>751226.94</v>
      </c>
      <c r="K720" s="213"/>
      <c r="L720" s="213"/>
      <c r="M720" s="215">
        <v>752500</v>
      </c>
      <c r="N720" s="215"/>
      <c r="O720" s="215"/>
      <c r="P720" s="213">
        <v>750588.22</v>
      </c>
      <c r="Q720" s="213"/>
      <c r="R720" s="213"/>
      <c r="S720" s="214">
        <v>0</v>
      </c>
      <c r="T720" s="214"/>
    </row>
    <row r="721" spans="1:20" ht="32.25" hidden="1" customHeight="1" outlineLevel="4" x14ac:dyDescent="0.25">
      <c r="A721" s="203" t="s">
        <v>1772</v>
      </c>
      <c r="B721" s="203"/>
      <c r="C721" s="203"/>
      <c r="D721" s="203"/>
      <c r="E721" s="208">
        <v>751861.28</v>
      </c>
      <c r="F721" s="208"/>
      <c r="G721" s="208"/>
      <c r="H721" s="201">
        <v>0</v>
      </c>
      <c r="I721" s="201"/>
      <c r="J721" s="208">
        <v>751226.94</v>
      </c>
      <c r="K721" s="208"/>
      <c r="L721" s="208"/>
      <c r="M721" s="209">
        <v>752500</v>
      </c>
      <c r="N721" s="209"/>
      <c r="O721" s="209"/>
      <c r="P721" s="208">
        <v>750588.22</v>
      </c>
      <c r="Q721" s="208"/>
      <c r="R721" s="208"/>
      <c r="S721" s="201">
        <v>0</v>
      </c>
      <c r="T721" s="201"/>
    </row>
    <row r="722" spans="1:20" ht="11.25" hidden="1" customHeight="1" outlineLevel="3" collapsed="1" x14ac:dyDescent="0.25">
      <c r="A722" s="206" t="s">
        <v>1773</v>
      </c>
      <c r="B722" s="206"/>
      <c r="C722" s="206"/>
      <c r="D722" s="206"/>
      <c r="E722" s="201">
        <v>0</v>
      </c>
      <c r="F722" s="201"/>
      <c r="G722" s="201"/>
      <c r="H722" s="201">
        <v>0</v>
      </c>
      <c r="I722" s="201"/>
      <c r="J722" s="204">
        <v>6921.6</v>
      </c>
      <c r="K722" s="204"/>
      <c r="L722" s="204"/>
      <c r="M722" s="204">
        <v>6921.6</v>
      </c>
      <c r="N722" s="204"/>
      <c r="O722" s="204"/>
      <c r="P722" s="201">
        <v>0</v>
      </c>
      <c r="Q722" s="201"/>
      <c r="R722" s="201"/>
      <c r="S722" s="201">
        <v>0</v>
      </c>
      <c r="T722" s="201"/>
    </row>
    <row r="723" spans="1:20" ht="11.25" hidden="1" customHeight="1" outlineLevel="4" x14ac:dyDescent="0.25">
      <c r="A723" s="203" t="s">
        <v>1240</v>
      </c>
      <c r="B723" s="203"/>
      <c r="C723" s="203"/>
      <c r="D723" s="203"/>
      <c r="E723" s="201">
        <v>0</v>
      </c>
      <c r="F723" s="201"/>
      <c r="G723" s="201"/>
      <c r="H723" s="201">
        <v>0</v>
      </c>
      <c r="I723" s="201"/>
      <c r="J723" s="204">
        <v>6921.6</v>
      </c>
      <c r="K723" s="204"/>
      <c r="L723" s="204"/>
      <c r="M723" s="204">
        <v>6921.6</v>
      </c>
      <c r="N723" s="204"/>
      <c r="O723" s="204"/>
      <c r="P723" s="201">
        <v>0</v>
      </c>
      <c r="Q723" s="201"/>
      <c r="R723" s="201"/>
      <c r="S723" s="201">
        <v>0</v>
      </c>
      <c r="T723" s="201"/>
    </row>
    <row r="724" spans="1:20" ht="32.25" hidden="1" customHeight="1" outlineLevel="3" collapsed="1" x14ac:dyDescent="0.25">
      <c r="A724" s="206" t="s">
        <v>1774</v>
      </c>
      <c r="B724" s="206"/>
      <c r="C724" s="206"/>
      <c r="D724" s="206"/>
      <c r="E724" s="209">
        <v>43500</v>
      </c>
      <c r="F724" s="209"/>
      <c r="G724" s="209"/>
      <c r="H724" s="201">
        <v>0</v>
      </c>
      <c r="I724" s="201"/>
      <c r="J724" s="201">
        <v>0</v>
      </c>
      <c r="K724" s="201"/>
      <c r="L724" s="201"/>
      <c r="M724" s="201">
        <v>0</v>
      </c>
      <c r="N724" s="201"/>
      <c r="O724" s="201"/>
      <c r="P724" s="209">
        <v>43500</v>
      </c>
      <c r="Q724" s="209"/>
      <c r="R724" s="209"/>
      <c r="S724" s="201">
        <v>0</v>
      </c>
      <c r="T724" s="201"/>
    </row>
    <row r="725" spans="1:20" ht="11.25" hidden="1" customHeight="1" outlineLevel="4" x14ac:dyDescent="0.25">
      <c r="A725" s="203" t="s">
        <v>1263</v>
      </c>
      <c r="B725" s="203"/>
      <c r="C725" s="203"/>
      <c r="D725" s="203"/>
      <c r="E725" s="209">
        <v>43500</v>
      </c>
      <c r="F725" s="209"/>
      <c r="G725" s="209"/>
      <c r="H725" s="201">
        <v>0</v>
      </c>
      <c r="I725" s="201"/>
      <c r="J725" s="201">
        <v>0</v>
      </c>
      <c r="K725" s="201"/>
      <c r="L725" s="201"/>
      <c r="M725" s="201">
        <v>0</v>
      </c>
      <c r="N725" s="201"/>
      <c r="O725" s="201"/>
      <c r="P725" s="209">
        <v>43500</v>
      </c>
      <c r="Q725" s="209"/>
      <c r="R725" s="209"/>
      <c r="S725" s="201">
        <v>0</v>
      </c>
      <c r="T725" s="201"/>
    </row>
    <row r="726" spans="1:20" ht="21.75" hidden="1" customHeight="1" outlineLevel="3" collapsed="1" x14ac:dyDescent="0.25">
      <c r="A726" s="206" t="s">
        <v>1775</v>
      </c>
      <c r="B726" s="206"/>
      <c r="C726" s="206"/>
      <c r="D726" s="206"/>
      <c r="E726" s="201">
        <v>0</v>
      </c>
      <c r="F726" s="201"/>
      <c r="G726" s="201"/>
      <c r="H726" s="201">
        <v>0</v>
      </c>
      <c r="I726" s="201"/>
      <c r="J726" s="204">
        <v>441974.4</v>
      </c>
      <c r="K726" s="204"/>
      <c r="L726" s="204"/>
      <c r="M726" s="204">
        <v>220987.2</v>
      </c>
      <c r="N726" s="204"/>
      <c r="O726" s="204"/>
      <c r="P726" s="204">
        <v>220987.2</v>
      </c>
      <c r="Q726" s="204"/>
      <c r="R726" s="204"/>
      <c r="S726" s="201">
        <v>0</v>
      </c>
      <c r="T726" s="201"/>
    </row>
    <row r="727" spans="1:20" ht="11.25" hidden="1" customHeight="1" outlineLevel="4" x14ac:dyDescent="0.25">
      <c r="A727" s="203" t="s">
        <v>1307</v>
      </c>
      <c r="B727" s="203"/>
      <c r="C727" s="203"/>
      <c r="D727" s="203"/>
      <c r="E727" s="201">
        <v>0</v>
      </c>
      <c r="F727" s="201"/>
      <c r="G727" s="201"/>
      <c r="H727" s="201">
        <v>0</v>
      </c>
      <c r="I727" s="201"/>
      <c r="J727" s="204">
        <v>441974.4</v>
      </c>
      <c r="K727" s="204"/>
      <c r="L727" s="204"/>
      <c r="M727" s="204">
        <v>220987.2</v>
      </c>
      <c r="N727" s="204"/>
      <c r="O727" s="204"/>
      <c r="P727" s="204">
        <v>220987.2</v>
      </c>
      <c r="Q727" s="204"/>
      <c r="R727" s="204"/>
      <c r="S727" s="201">
        <v>0</v>
      </c>
      <c r="T727" s="201"/>
    </row>
    <row r="728" spans="1:20" ht="32.25" hidden="1" customHeight="1" outlineLevel="3" collapsed="1" x14ac:dyDescent="0.25">
      <c r="A728" s="206" t="s">
        <v>1776</v>
      </c>
      <c r="B728" s="206"/>
      <c r="C728" s="206"/>
      <c r="D728" s="206"/>
      <c r="E728" s="201">
        <v>0</v>
      </c>
      <c r="F728" s="201"/>
      <c r="G728" s="201"/>
      <c r="H728" s="201">
        <v>0</v>
      </c>
      <c r="I728" s="201"/>
      <c r="J728" s="209">
        <v>85008</v>
      </c>
      <c r="K728" s="209"/>
      <c r="L728" s="209"/>
      <c r="M728" s="209">
        <v>42504</v>
      </c>
      <c r="N728" s="209"/>
      <c r="O728" s="209"/>
      <c r="P728" s="209">
        <v>42504</v>
      </c>
      <c r="Q728" s="209"/>
      <c r="R728" s="209"/>
      <c r="S728" s="201">
        <v>0</v>
      </c>
      <c r="T728" s="201"/>
    </row>
    <row r="729" spans="1:20" ht="11.25" hidden="1" customHeight="1" outlineLevel="4" x14ac:dyDescent="0.25">
      <c r="A729" s="203" t="s">
        <v>1307</v>
      </c>
      <c r="B729" s="203"/>
      <c r="C729" s="203"/>
      <c r="D729" s="203"/>
      <c r="E729" s="201">
        <v>0</v>
      </c>
      <c r="F729" s="201"/>
      <c r="G729" s="201"/>
      <c r="H729" s="201">
        <v>0</v>
      </c>
      <c r="I729" s="201"/>
      <c r="J729" s="209">
        <v>42504</v>
      </c>
      <c r="K729" s="209"/>
      <c r="L729" s="209"/>
      <c r="M729" s="209">
        <v>42504</v>
      </c>
      <c r="N729" s="209"/>
      <c r="O729" s="209"/>
      <c r="P729" s="201">
        <v>0</v>
      </c>
      <c r="Q729" s="201"/>
      <c r="R729" s="201"/>
      <c r="S729" s="201">
        <v>0</v>
      </c>
      <c r="T729" s="201"/>
    </row>
    <row r="730" spans="1:20" ht="21.75" hidden="1" customHeight="1" outlineLevel="4" x14ac:dyDescent="0.25">
      <c r="A730" s="203" t="s">
        <v>1777</v>
      </c>
      <c r="B730" s="203"/>
      <c r="C730" s="203"/>
      <c r="D730" s="203"/>
      <c r="E730" s="201">
        <v>0</v>
      </c>
      <c r="F730" s="201"/>
      <c r="G730" s="201"/>
      <c r="H730" s="201">
        <v>0</v>
      </c>
      <c r="I730" s="201"/>
      <c r="J730" s="209">
        <v>42504</v>
      </c>
      <c r="K730" s="209"/>
      <c r="L730" s="209"/>
      <c r="M730" s="201">
        <v>0</v>
      </c>
      <c r="N730" s="201"/>
      <c r="O730" s="201"/>
      <c r="P730" s="209">
        <v>42504</v>
      </c>
      <c r="Q730" s="209"/>
      <c r="R730" s="209"/>
      <c r="S730" s="201">
        <v>0</v>
      </c>
      <c r="T730" s="201"/>
    </row>
    <row r="731" spans="1:20" s="103" customFormat="1" ht="22.9" customHeight="1" outlineLevel="3" collapsed="1" x14ac:dyDescent="0.25">
      <c r="A731" s="212" t="s">
        <v>1778</v>
      </c>
      <c r="B731" s="212"/>
      <c r="C731" s="212"/>
      <c r="D731" s="212"/>
      <c r="E731" s="217">
        <v>666286.6</v>
      </c>
      <c r="F731" s="217"/>
      <c r="G731" s="217"/>
      <c r="H731" s="214">
        <v>0</v>
      </c>
      <c r="I731" s="214"/>
      <c r="J731" s="213">
        <v>743604.54</v>
      </c>
      <c r="K731" s="213"/>
      <c r="L731" s="213"/>
      <c r="M731" s="215">
        <v>622000</v>
      </c>
      <c r="N731" s="215"/>
      <c r="O731" s="215"/>
      <c r="P731" s="213">
        <v>787891.14</v>
      </c>
      <c r="Q731" s="213"/>
      <c r="R731" s="213"/>
      <c r="S731" s="214">
        <v>0</v>
      </c>
      <c r="T731" s="214"/>
    </row>
    <row r="732" spans="1:20" ht="21.75" hidden="1" customHeight="1" outlineLevel="4" x14ac:dyDescent="0.25">
      <c r="A732" s="203" t="s">
        <v>1779</v>
      </c>
      <c r="B732" s="203"/>
      <c r="C732" s="203"/>
      <c r="D732" s="203"/>
      <c r="E732" s="204">
        <v>666286.6</v>
      </c>
      <c r="F732" s="204"/>
      <c r="G732" s="204"/>
      <c r="H732" s="201">
        <v>0</v>
      </c>
      <c r="I732" s="201"/>
      <c r="J732" s="208">
        <v>743604.54</v>
      </c>
      <c r="K732" s="208"/>
      <c r="L732" s="208"/>
      <c r="M732" s="209">
        <v>622000</v>
      </c>
      <c r="N732" s="209"/>
      <c r="O732" s="209"/>
      <c r="P732" s="208">
        <v>787891.14</v>
      </c>
      <c r="Q732" s="208"/>
      <c r="R732" s="208"/>
      <c r="S732" s="201">
        <v>0</v>
      </c>
      <c r="T732" s="201"/>
    </row>
    <row r="733" spans="1:20" s="103" customFormat="1" ht="21.75" customHeight="1" outlineLevel="3" collapsed="1" x14ac:dyDescent="0.25">
      <c r="A733" s="212" t="s">
        <v>1780</v>
      </c>
      <c r="B733" s="212"/>
      <c r="C733" s="212"/>
      <c r="D733" s="212"/>
      <c r="E733" s="213">
        <v>706174.47</v>
      </c>
      <c r="F733" s="213"/>
      <c r="G733" s="213"/>
      <c r="H733" s="214">
        <v>0</v>
      </c>
      <c r="I733" s="214"/>
      <c r="J733" s="213">
        <v>743604.54</v>
      </c>
      <c r="K733" s="213"/>
      <c r="L733" s="213"/>
      <c r="M733" s="215">
        <v>910000</v>
      </c>
      <c r="N733" s="215"/>
      <c r="O733" s="215"/>
      <c r="P733" s="213">
        <v>539779.01</v>
      </c>
      <c r="Q733" s="213"/>
      <c r="R733" s="213"/>
      <c r="S733" s="214">
        <v>0</v>
      </c>
      <c r="T733" s="214"/>
    </row>
    <row r="734" spans="1:20" ht="27" hidden="1" customHeight="1" outlineLevel="4" x14ac:dyDescent="0.25">
      <c r="A734" s="203" t="s">
        <v>1367</v>
      </c>
      <c r="B734" s="203"/>
      <c r="C734" s="203"/>
      <c r="D734" s="203"/>
      <c r="E734" s="208">
        <v>706174.47</v>
      </c>
      <c r="F734" s="208"/>
      <c r="G734" s="208"/>
      <c r="H734" s="201">
        <v>0</v>
      </c>
      <c r="I734" s="201"/>
      <c r="J734" s="208">
        <v>743604.54</v>
      </c>
      <c r="K734" s="208"/>
      <c r="L734" s="208"/>
      <c r="M734" s="209">
        <v>910000</v>
      </c>
      <c r="N734" s="209"/>
      <c r="O734" s="209"/>
      <c r="P734" s="208">
        <v>539779.01</v>
      </c>
      <c r="Q734" s="208"/>
      <c r="R734" s="208"/>
      <c r="S734" s="201">
        <v>0</v>
      </c>
      <c r="T734" s="201"/>
    </row>
    <row r="735" spans="1:20" ht="11.25" hidden="1" customHeight="1" outlineLevel="3" collapsed="1" x14ac:dyDescent="0.25">
      <c r="A735" s="206" t="s">
        <v>1781</v>
      </c>
      <c r="B735" s="206"/>
      <c r="C735" s="206"/>
      <c r="D735" s="206"/>
      <c r="E735" s="201">
        <v>0</v>
      </c>
      <c r="F735" s="201"/>
      <c r="G735" s="201"/>
      <c r="H735" s="201">
        <v>0</v>
      </c>
      <c r="I735" s="201"/>
      <c r="J735" s="204">
        <v>12448.8</v>
      </c>
      <c r="K735" s="204"/>
      <c r="L735" s="204"/>
      <c r="M735" s="201">
        <v>0</v>
      </c>
      <c r="N735" s="201"/>
      <c r="O735" s="201"/>
      <c r="P735" s="204">
        <v>12448.8</v>
      </c>
      <c r="Q735" s="204"/>
      <c r="R735" s="204"/>
      <c r="S735" s="201">
        <v>0</v>
      </c>
      <c r="T735" s="201"/>
    </row>
    <row r="736" spans="1:20" ht="11.25" hidden="1" customHeight="1" outlineLevel="4" x14ac:dyDescent="0.25">
      <c r="A736" s="203" t="s">
        <v>1242</v>
      </c>
      <c r="B736" s="203"/>
      <c r="C736" s="203"/>
      <c r="D736" s="203"/>
      <c r="E736" s="201">
        <v>0</v>
      </c>
      <c r="F736" s="201"/>
      <c r="G736" s="201"/>
      <c r="H736" s="201">
        <v>0</v>
      </c>
      <c r="I736" s="201"/>
      <c r="J736" s="204">
        <v>12448.8</v>
      </c>
      <c r="K736" s="204"/>
      <c r="L736" s="204"/>
      <c r="M736" s="201">
        <v>0</v>
      </c>
      <c r="N736" s="201"/>
      <c r="O736" s="201"/>
      <c r="P736" s="204">
        <v>12448.8</v>
      </c>
      <c r="Q736" s="204"/>
      <c r="R736" s="204"/>
      <c r="S736" s="201">
        <v>0</v>
      </c>
      <c r="T736" s="201"/>
    </row>
    <row r="737" spans="1:20" ht="21.75" hidden="1" customHeight="1" outlineLevel="3" collapsed="1" x14ac:dyDescent="0.25">
      <c r="A737" s="206" t="s">
        <v>1782</v>
      </c>
      <c r="B737" s="206"/>
      <c r="C737" s="206"/>
      <c r="D737" s="206"/>
      <c r="E737" s="208">
        <v>22939.919999999998</v>
      </c>
      <c r="F737" s="208"/>
      <c r="G737" s="208"/>
      <c r="H737" s="201">
        <v>0</v>
      </c>
      <c r="I737" s="201"/>
      <c r="J737" s="201">
        <v>0</v>
      </c>
      <c r="K737" s="201"/>
      <c r="L737" s="201"/>
      <c r="M737" s="201">
        <v>0</v>
      </c>
      <c r="N737" s="201"/>
      <c r="O737" s="201"/>
      <c r="P737" s="208">
        <v>22939.919999999998</v>
      </c>
      <c r="Q737" s="208"/>
      <c r="R737" s="208"/>
      <c r="S737" s="201">
        <v>0</v>
      </c>
      <c r="T737" s="201"/>
    </row>
    <row r="738" spans="1:20" ht="11.25" hidden="1" customHeight="1" outlineLevel="4" x14ac:dyDescent="0.25">
      <c r="A738" s="203" t="s">
        <v>1783</v>
      </c>
      <c r="B738" s="203"/>
      <c r="C738" s="203"/>
      <c r="D738" s="203"/>
      <c r="E738" s="208">
        <v>22939.919999999998</v>
      </c>
      <c r="F738" s="208"/>
      <c r="G738" s="208"/>
      <c r="H738" s="201">
        <v>0</v>
      </c>
      <c r="I738" s="201"/>
      <c r="J738" s="201">
        <v>0</v>
      </c>
      <c r="K738" s="201"/>
      <c r="L738" s="201"/>
      <c r="M738" s="201">
        <v>0</v>
      </c>
      <c r="N738" s="201"/>
      <c r="O738" s="201"/>
      <c r="P738" s="208">
        <v>22939.919999999998</v>
      </c>
      <c r="Q738" s="208"/>
      <c r="R738" s="208"/>
      <c r="S738" s="201">
        <v>0</v>
      </c>
      <c r="T738" s="201"/>
    </row>
    <row r="739" spans="1:20" ht="21.75" hidden="1" customHeight="1" outlineLevel="3" collapsed="1" x14ac:dyDescent="0.25">
      <c r="A739" s="206" t="s">
        <v>1784</v>
      </c>
      <c r="B739" s="206"/>
      <c r="C739" s="206"/>
      <c r="D739" s="206"/>
      <c r="E739" s="209">
        <v>125664</v>
      </c>
      <c r="F739" s="209"/>
      <c r="G739" s="209"/>
      <c r="H739" s="201">
        <v>0</v>
      </c>
      <c r="I739" s="201"/>
      <c r="J739" s="209">
        <v>125664</v>
      </c>
      <c r="K739" s="209"/>
      <c r="L739" s="209"/>
      <c r="M739" s="209">
        <v>251328</v>
      </c>
      <c r="N739" s="209"/>
      <c r="O739" s="209"/>
      <c r="P739" s="201">
        <v>0</v>
      </c>
      <c r="Q739" s="201"/>
      <c r="R739" s="201"/>
      <c r="S739" s="201">
        <v>0</v>
      </c>
      <c r="T739" s="201"/>
    </row>
    <row r="740" spans="1:20" ht="11.25" hidden="1" customHeight="1" outlineLevel="4" x14ac:dyDescent="0.25">
      <c r="A740" s="203" t="s">
        <v>1242</v>
      </c>
      <c r="B740" s="203"/>
      <c r="C740" s="203"/>
      <c r="D740" s="203"/>
      <c r="E740" s="209">
        <v>125664</v>
      </c>
      <c r="F740" s="209"/>
      <c r="G740" s="209"/>
      <c r="H740" s="201">
        <v>0</v>
      </c>
      <c r="I740" s="201"/>
      <c r="J740" s="209">
        <v>125664</v>
      </c>
      <c r="K740" s="209"/>
      <c r="L740" s="209"/>
      <c r="M740" s="209">
        <v>251328</v>
      </c>
      <c r="N740" s="209"/>
      <c r="O740" s="209"/>
      <c r="P740" s="201">
        <v>0</v>
      </c>
      <c r="Q740" s="201"/>
      <c r="R740" s="201"/>
      <c r="S740" s="201">
        <v>0</v>
      </c>
      <c r="T740" s="201"/>
    </row>
    <row r="741" spans="1:20" ht="32.25" hidden="1" customHeight="1" outlineLevel="3" collapsed="1" x14ac:dyDescent="0.25">
      <c r="A741" s="206" t="s">
        <v>1785</v>
      </c>
      <c r="B741" s="206"/>
      <c r="C741" s="206"/>
      <c r="D741" s="206"/>
      <c r="E741" s="201">
        <v>0</v>
      </c>
      <c r="F741" s="201"/>
      <c r="G741" s="201"/>
      <c r="H741" s="201">
        <v>0</v>
      </c>
      <c r="I741" s="201"/>
      <c r="J741" s="208">
        <v>457268.56</v>
      </c>
      <c r="K741" s="208"/>
      <c r="L741" s="208"/>
      <c r="M741" s="208">
        <v>228634.28</v>
      </c>
      <c r="N741" s="208"/>
      <c r="O741" s="208"/>
      <c r="P741" s="208">
        <v>228634.28</v>
      </c>
      <c r="Q741" s="208"/>
      <c r="R741" s="208"/>
      <c r="S741" s="201">
        <v>0</v>
      </c>
      <c r="T741" s="201"/>
    </row>
    <row r="742" spans="1:20" ht="11.25" hidden="1" customHeight="1" outlineLevel="4" x14ac:dyDescent="0.25">
      <c r="A742" s="203" t="s">
        <v>1786</v>
      </c>
      <c r="B742" s="203"/>
      <c r="C742" s="203"/>
      <c r="D742" s="203"/>
      <c r="E742" s="201">
        <v>0</v>
      </c>
      <c r="F742" s="201"/>
      <c r="G742" s="201"/>
      <c r="H742" s="201">
        <v>0</v>
      </c>
      <c r="I742" s="201"/>
      <c r="J742" s="208">
        <v>228634.28</v>
      </c>
      <c r="K742" s="208"/>
      <c r="L742" s="208"/>
      <c r="M742" s="208">
        <v>228634.28</v>
      </c>
      <c r="N742" s="208"/>
      <c r="O742" s="208"/>
      <c r="P742" s="201">
        <v>0</v>
      </c>
      <c r="Q742" s="201"/>
      <c r="R742" s="201"/>
      <c r="S742" s="201">
        <v>0</v>
      </c>
      <c r="T742" s="201"/>
    </row>
    <row r="743" spans="1:20" ht="11.25" hidden="1" customHeight="1" outlineLevel="4" x14ac:dyDescent="0.25">
      <c r="A743" s="203" t="s">
        <v>1787</v>
      </c>
      <c r="B743" s="203"/>
      <c r="C743" s="203"/>
      <c r="D743" s="203"/>
      <c r="E743" s="201">
        <v>0</v>
      </c>
      <c r="F743" s="201"/>
      <c r="G743" s="201"/>
      <c r="H743" s="201">
        <v>0</v>
      </c>
      <c r="I743" s="201"/>
      <c r="J743" s="208">
        <v>228634.28</v>
      </c>
      <c r="K743" s="208"/>
      <c r="L743" s="208"/>
      <c r="M743" s="201">
        <v>0</v>
      </c>
      <c r="N743" s="201"/>
      <c r="O743" s="201"/>
      <c r="P743" s="208">
        <v>228634.28</v>
      </c>
      <c r="Q743" s="208"/>
      <c r="R743" s="208"/>
      <c r="S743" s="201">
        <v>0</v>
      </c>
      <c r="T743" s="201"/>
    </row>
    <row r="744" spans="1:20" ht="21.75" hidden="1" customHeight="1" outlineLevel="3" collapsed="1" x14ac:dyDescent="0.25">
      <c r="A744" s="206" t="s">
        <v>1788</v>
      </c>
      <c r="B744" s="206"/>
      <c r="C744" s="206"/>
      <c r="D744" s="206"/>
      <c r="E744" s="209">
        <v>9234</v>
      </c>
      <c r="F744" s="209"/>
      <c r="G744" s="209"/>
      <c r="H744" s="201">
        <v>0</v>
      </c>
      <c r="I744" s="201"/>
      <c r="J744" s="208">
        <v>160007.35999999999</v>
      </c>
      <c r="K744" s="208"/>
      <c r="L744" s="208"/>
      <c r="M744" s="208">
        <v>80003.679999999993</v>
      </c>
      <c r="N744" s="208"/>
      <c r="O744" s="208"/>
      <c r="P744" s="208">
        <v>89237.68</v>
      </c>
      <c r="Q744" s="208"/>
      <c r="R744" s="208"/>
      <c r="S744" s="201">
        <v>0</v>
      </c>
      <c r="T744" s="201"/>
    </row>
    <row r="745" spans="1:20" ht="11.25" hidden="1" customHeight="1" outlineLevel="4" x14ac:dyDescent="0.25">
      <c r="A745" s="203" t="s">
        <v>1789</v>
      </c>
      <c r="B745" s="203"/>
      <c r="C745" s="203"/>
      <c r="D745" s="203"/>
      <c r="E745" s="209">
        <v>9234</v>
      </c>
      <c r="F745" s="209"/>
      <c r="G745" s="209"/>
      <c r="H745" s="201">
        <v>0</v>
      </c>
      <c r="I745" s="201"/>
      <c r="J745" s="201">
        <v>0</v>
      </c>
      <c r="K745" s="201"/>
      <c r="L745" s="201"/>
      <c r="M745" s="201">
        <v>0</v>
      </c>
      <c r="N745" s="201"/>
      <c r="O745" s="201"/>
      <c r="P745" s="209">
        <v>9234</v>
      </c>
      <c r="Q745" s="209"/>
      <c r="R745" s="209"/>
      <c r="S745" s="201">
        <v>0</v>
      </c>
      <c r="T745" s="201"/>
    </row>
    <row r="746" spans="1:20" ht="11.25" hidden="1" customHeight="1" outlineLevel="4" x14ac:dyDescent="0.25">
      <c r="A746" s="203" t="s">
        <v>1242</v>
      </c>
      <c r="B746" s="203"/>
      <c r="C746" s="203"/>
      <c r="D746" s="203"/>
      <c r="E746" s="201">
        <v>0</v>
      </c>
      <c r="F746" s="201"/>
      <c r="G746" s="201"/>
      <c r="H746" s="201">
        <v>0</v>
      </c>
      <c r="I746" s="201"/>
      <c r="J746" s="208">
        <v>160007.35999999999</v>
      </c>
      <c r="K746" s="208"/>
      <c r="L746" s="208"/>
      <c r="M746" s="208">
        <v>80003.679999999993</v>
      </c>
      <c r="N746" s="208"/>
      <c r="O746" s="208"/>
      <c r="P746" s="208">
        <v>80003.679999999993</v>
      </c>
      <c r="Q746" s="208"/>
      <c r="R746" s="208"/>
      <c r="S746" s="201">
        <v>0</v>
      </c>
      <c r="T746" s="201"/>
    </row>
    <row r="747" spans="1:20" ht="21.75" hidden="1" customHeight="1" outlineLevel="3" collapsed="1" x14ac:dyDescent="0.25">
      <c r="A747" s="206" t="s">
        <v>1790</v>
      </c>
      <c r="B747" s="206"/>
      <c r="C747" s="206"/>
      <c r="D747" s="206"/>
      <c r="E747" s="201">
        <v>0</v>
      </c>
      <c r="F747" s="201"/>
      <c r="G747" s="201"/>
      <c r="H747" s="201">
        <v>0</v>
      </c>
      <c r="I747" s="201"/>
      <c r="J747" s="204">
        <v>395942.40000000002</v>
      </c>
      <c r="K747" s="204"/>
      <c r="L747" s="204"/>
      <c r="M747" s="204">
        <v>197971.20000000001</v>
      </c>
      <c r="N747" s="204"/>
      <c r="O747" s="204"/>
      <c r="P747" s="204">
        <v>197971.20000000001</v>
      </c>
      <c r="Q747" s="204"/>
      <c r="R747" s="204"/>
      <c r="S747" s="201">
        <v>0</v>
      </c>
      <c r="T747" s="201"/>
    </row>
    <row r="748" spans="1:20" ht="11.25" hidden="1" customHeight="1" outlineLevel="4" x14ac:dyDescent="0.25">
      <c r="A748" s="203" t="s">
        <v>1242</v>
      </c>
      <c r="B748" s="203"/>
      <c r="C748" s="203"/>
      <c r="D748" s="203"/>
      <c r="E748" s="201">
        <v>0</v>
      </c>
      <c r="F748" s="201"/>
      <c r="G748" s="201"/>
      <c r="H748" s="201">
        <v>0</v>
      </c>
      <c r="I748" s="201"/>
      <c r="J748" s="204">
        <v>197971.20000000001</v>
      </c>
      <c r="K748" s="204"/>
      <c r="L748" s="204"/>
      <c r="M748" s="204">
        <v>197971.20000000001</v>
      </c>
      <c r="N748" s="204"/>
      <c r="O748" s="204"/>
      <c r="P748" s="201">
        <v>0</v>
      </c>
      <c r="Q748" s="201"/>
      <c r="R748" s="201"/>
      <c r="S748" s="201">
        <v>0</v>
      </c>
      <c r="T748" s="201"/>
    </row>
    <row r="749" spans="1:20" ht="11.25" hidden="1" customHeight="1" outlineLevel="4" x14ac:dyDescent="0.25">
      <c r="A749" s="203" t="s">
        <v>1263</v>
      </c>
      <c r="B749" s="203"/>
      <c r="C749" s="203"/>
      <c r="D749" s="203"/>
      <c r="E749" s="201">
        <v>0</v>
      </c>
      <c r="F749" s="201"/>
      <c r="G749" s="201"/>
      <c r="H749" s="201">
        <v>0</v>
      </c>
      <c r="I749" s="201"/>
      <c r="J749" s="204">
        <v>197971.20000000001</v>
      </c>
      <c r="K749" s="204"/>
      <c r="L749" s="204"/>
      <c r="M749" s="201">
        <v>0</v>
      </c>
      <c r="N749" s="201"/>
      <c r="O749" s="201"/>
      <c r="P749" s="204">
        <v>197971.20000000001</v>
      </c>
      <c r="Q749" s="204"/>
      <c r="R749" s="204"/>
      <c r="S749" s="201">
        <v>0</v>
      </c>
      <c r="T749" s="201"/>
    </row>
    <row r="750" spans="1:20" ht="21.75" hidden="1" customHeight="1" outlineLevel="3" collapsed="1" x14ac:dyDescent="0.25">
      <c r="A750" s="206" t="s">
        <v>1791</v>
      </c>
      <c r="B750" s="206"/>
      <c r="C750" s="206"/>
      <c r="D750" s="206"/>
      <c r="E750" s="208">
        <v>287394.24</v>
      </c>
      <c r="F750" s="208"/>
      <c r="G750" s="208"/>
      <c r="H750" s="201">
        <v>0</v>
      </c>
      <c r="I750" s="201"/>
      <c r="J750" s="204">
        <v>944294.40000000002</v>
      </c>
      <c r="K750" s="204"/>
      <c r="L750" s="204"/>
      <c r="M750" s="204">
        <v>472147.20000000001</v>
      </c>
      <c r="N750" s="204"/>
      <c r="O750" s="204"/>
      <c r="P750" s="208">
        <v>759541.44</v>
      </c>
      <c r="Q750" s="208"/>
      <c r="R750" s="208"/>
      <c r="S750" s="201">
        <v>0</v>
      </c>
      <c r="T750" s="201"/>
    </row>
    <row r="751" spans="1:20" ht="11.25" hidden="1" customHeight="1" outlineLevel="4" x14ac:dyDescent="0.25">
      <c r="A751" s="203" t="s">
        <v>1792</v>
      </c>
      <c r="B751" s="203"/>
      <c r="C751" s="203"/>
      <c r="D751" s="203"/>
      <c r="E751" s="208">
        <v>287394.24</v>
      </c>
      <c r="F751" s="208"/>
      <c r="G751" s="208"/>
      <c r="H751" s="201">
        <v>0</v>
      </c>
      <c r="I751" s="201"/>
      <c r="J751" s="201">
        <v>0</v>
      </c>
      <c r="K751" s="201"/>
      <c r="L751" s="201"/>
      <c r="M751" s="201">
        <v>0</v>
      </c>
      <c r="N751" s="201"/>
      <c r="O751" s="201"/>
      <c r="P751" s="208">
        <v>287394.24</v>
      </c>
      <c r="Q751" s="208"/>
      <c r="R751" s="208"/>
      <c r="S751" s="201">
        <v>0</v>
      </c>
      <c r="T751" s="201"/>
    </row>
    <row r="752" spans="1:20" ht="11.25" hidden="1" customHeight="1" outlineLevel="4" x14ac:dyDescent="0.25">
      <c r="A752" s="203" t="s">
        <v>1307</v>
      </c>
      <c r="B752" s="203"/>
      <c r="C752" s="203"/>
      <c r="D752" s="203"/>
      <c r="E752" s="201">
        <v>0</v>
      </c>
      <c r="F752" s="201"/>
      <c r="G752" s="201"/>
      <c r="H752" s="201">
        <v>0</v>
      </c>
      <c r="I752" s="201"/>
      <c r="J752" s="204">
        <v>944294.40000000002</v>
      </c>
      <c r="K752" s="204"/>
      <c r="L752" s="204"/>
      <c r="M752" s="204">
        <v>472147.20000000001</v>
      </c>
      <c r="N752" s="204"/>
      <c r="O752" s="204"/>
      <c r="P752" s="204">
        <v>472147.20000000001</v>
      </c>
      <c r="Q752" s="204"/>
      <c r="R752" s="204"/>
      <c r="S752" s="201">
        <v>0</v>
      </c>
      <c r="T752" s="201"/>
    </row>
    <row r="753" spans="1:20" ht="32.25" hidden="1" customHeight="1" outlineLevel="3" collapsed="1" x14ac:dyDescent="0.25">
      <c r="A753" s="206" t="s">
        <v>1793</v>
      </c>
      <c r="B753" s="206"/>
      <c r="C753" s="206"/>
      <c r="D753" s="206"/>
      <c r="E753" s="201">
        <v>0</v>
      </c>
      <c r="F753" s="201"/>
      <c r="G753" s="201"/>
      <c r="H753" s="201">
        <v>0</v>
      </c>
      <c r="I753" s="201"/>
      <c r="J753" s="209">
        <v>23520</v>
      </c>
      <c r="K753" s="209"/>
      <c r="L753" s="209"/>
      <c r="M753" s="201">
        <v>0</v>
      </c>
      <c r="N753" s="201"/>
      <c r="O753" s="201"/>
      <c r="P753" s="209">
        <v>23520</v>
      </c>
      <c r="Q753" s="209"/>
      <c r="R753" s="209"/>
      <c r="S753" s="201">
        <v>0</v>
      </c>
      <c r="T753" s="201"/>
    </row>
    <row r="754" spans="1:20" ht="11.25" hidden="1" customHeight="1" outlineLevel="4" x14ac:dyDescent="0.25">
      <c r="A754" s="203" t="s">
        <v>1794</v>
      </c>
      <c r="B754" s="203"/>
      <c r="C754" s="203"/>
      <c r="D754" s="203"/>
      <c r="E754" s="201">
        <v>0</v>
      </c>
      <c r="F754" s="201"/>
      <c r="G754" s="201"/>
      <c r="H754" s="201">
        <v>0</v>
      </c>
      <c r="I754" s="201"/>
      <c r="J754" s="209">
        <v>23520</v>
      </c>
      <c r="K754" s="209"/>
      <c r="L754" s="209"/>
      <c r="M754" s="201">
        <v>0</v>
      </c>
      <c r="N754" s="201"/>
      <c r="O754" s="201"/>
      <c r="P754" s="209">
        <v>23520</v>
      </c>
      <c r="Q754" s="209"/>
      <c r="R754" s="209"/>
      <c r="S754" s="201">
        <v>0</v>
      </c>
      <c r="T754" s="201"/>
    </row>
    <row r="755" spans="1:20" ht="21.75" hidden="1" customHeight="1" outlineLevel="3" collapsed="1" x14ac:dyDescent="0.25">
      <c r="A755" s="206" t="s">
        <v>1795</v>
      </c>
      <c r="B755" s="206"/>
      <c r="C755" s="206"/>
      <c r="D755" s="206"/>
      <c r="E755" s="201">
        <v>0</v>
      </c>
      <c r="F755" s="201"/>
      <c r="G755" s="201"/>
      <c r="H755" s="201">
        <v>0</v>
      </c>
      <c r="I755" s="201"/>
      <c r="J755" s="208">
        <v>289073.28999999998</v>
      </c>
      <c r="K755" s="208"/>
      <c r="L755" s="208"/>
      <c r="M755" s="201">
        <v>0</v>
      </c>
      <c r="N755" s="201"/>
      <c r="O755" s="201"/>
      <c r="P755" s="208">
        <v>289073.28999999998</v>
      </c>
      <c r="Q755" s="208"/>
      <c r="R755" s="208"/>
      <c r="S755" s="201">
        <v>0</v>
      </c>
      <c r="T755" s="201"/>
    </row>
    <row r="756" spans="1:20" ht="21.75" hidden="1" customHeight="1" outlineLevel="4" x14ac:dyDescent="0.25">
      <c r="A756" s="203" t="s">
        <v>1796</v>
      </c>
      <c r="B756" s="203"/>
      <c r="C756" s="203"/>
      <c r="D756" s="203"/>
      <c r="E756" s="201">
        <v>0</v>
      </c>
      <c r="F756" s="201"/>
      <c r="G756" s="201"/>
      <c r="H756" s="201">
        <v>0</v>
      </c>
      <c r="I756" s="201"/>
      <c r="J756" s="208">
        <v>289073.28999999998</v>
      </c>
      <c r="K756" s="208"/>
      <c r="L756" s="208"/>
      <c r="M756" s="201">
        <v>0</v>
      </c>
      <c r="N756" s="201"/>
      <c r="O756" s="201"/>
      <c r="P756" s="208">
        <v>289073.28999999998</v>
      </c>
      <c r="Q756" s="208"/>
      <c r="R756" s="208"/>
      <c r="S756" s="201">
        <v>0</v>
      </c>
      <c r="T756" s="201"/>
    </row>
    <row r="757" spans="1:20" ht="32.25" hidden="1" customHeight="1" outlineLevel="3" collapsed="1" x14ac:dyDescent="0.25">
      <c r="A757" s="206" t="s">
        <v>1797</v>
      </c>
      <c r="B757" s="206"/>
      <c r="C757" s="206"/>
      <c r="D757" s="206"/>
      <c r="E757" s="209">
        <v>480287</v>
      </c>
      <c r="F757" s="209"/>
      <c r="G757" s="209"/>
      <c r="H757" s="201">
        <v>0</v>
      </c>
      <c r="I757" s="201"/>
      <c r="J757" s="201">
        <v>0</v>
      </c>
      <c r="K757" s="201"/>
      <c r="L757" s="201"/>
      <c r="M757" s="201">
        <v>0</v>
      </c>
      <c r="N757" s="201"/>
      <c r="O757" s="201"/>
      <c r="P757" s="209">
        <v>480287</v>
      </c>
      <c r="Q757" s="209"/>
      <c r="R757" s="209"/>
      <c r="S757" s="201">
        <v>0</v>
      </c>
      <c r="T757" s="201"/>
    </row>
    <row r="758" spans="1:20" ht="11.25" hidden="1" customHeight="1" outlineLevel="4" x14ac:dyDescent="0.25">
      <c r="A758" s="203" t="s">
        <v>1263</v>
      </c>
      <c r="B758" s="203"/>
      <c r="C758" s="203"/>
      <c r="D758" s="203"/>
      <c r="E758" s="209">
        <v>480287</v>
      </c>
      <c r="F758" s="209"/>
      <c r="G758" s="209"/>
      <c r="H758" s="201">
        <v>0</v>
      </c>
      <c r="I758" s="201"/>
      <c r="J758" s="201">
        <v>0</v>
      </c>
      <c r="K758" s="201"/>
      <c r="L758" s="201"/>
      <c r="M758" s="201">
        <v>0</v>
      </c>
      <c r="N758" s="201"/>
      <c r="O758" s="201"/>
      <c r="P758" s="209">
        <v>480287</v>
      </c>
      <c r="Q758" s="209"/>
      <c r="R758" s="209"/>
      <c r="S758" s="201">
        <v>0</v>
      </c>
      <c r="T758" s="201"/>
    </row>
    <row r="759" spans="1:20" ht="32.25" hidden="1" customHeight="1" outlineLevel="3" collapsed="1" x14ac:dyDescent="0.25">
      <c r="A759" s="206" t="s">
        <v>1798</v>
      </c>
      <c r="B759" s="206"/>
      <c r="C759" s="206"/>
      <c r="D759" s="206"/>
      <c r="E759" s="201">
        <v>0</v>
      </c>
      <c r="F759" s="201"/>
      <c r="G759" s="201"/>
      <c r="H759" s="201">
        <v>0</v>
      </c>
      <c r="I759" s="201"/>
      <c r="J759" s="209">
        <v>18816</v>
      </c>
      <c r="K759" s="209"/>
      <c r="L759" s="209"/>
      <c r="M759" s="201">
        <v>0</v>
      </c>
      <c r="N759" s="201"/>
      <c r="O759" s="201"/>
      <c r="P759" s="209">
        <v>18816</v>
      </c>
      <c r="Q759" s="209"/>
      <c r="R759" s="209"/>
      <c r="S759" s="201">
        <v>0</v>
      </c>
      <c r="T759" s="201"/>
    </row>
    <row r="760" spans="1:20" ht="11.25" hidden="1" customHeight="1" outlineLevel="4" x14ac:dyDescent="0.25">
      <c r="A760" s="203" t="s">
        <v>1799</v>
      </c>
      <c r="B760" s="203"/>
      <c r="C760" s="203"/>
      <c r="D760" s="203"/>
      <c r="E760" s="201">
        <v>0</v>
      </c>
      <c r="F760" s="201"/>
      <c r="G760" s="201"/>
      <c r="H760" s="201">
        <v>0</v>
      </c>
      <c r="I760" s="201"/>
      <c r="J760" s="209">
        <v>18816</v>
      </c>
      <c r="K760" s="209"/>
      <c r="L760" s="209"/>
      <c r="M760" s="201">
        <v>0</v>
      </c>
      <c r="N760" s="201"/>
      <c r="O760" s="201"/>
      <c r="P760" s="209">
        <v>18816</v>
      </c>
      <c r="Q760" s="209"/>
      <c r="R760" s="209"/>
      <c r="S760" s="201">
        <v>0</v>
      </c>
      <c r="T760" s="201"/>
    </row>
    <row r="761" spans="1:20" ht="32.25" hidden="1" customHeight="1" outlineLevel="3" collapsed="1" x14ac:dyDescent="0.25">
      <c r="A761" s="206" t="s">
        <v>1800</v>
      </c>
      <c r="B761" s="206"/>
      <c r="C761" s="206"/>
      <c r="D761" s="206"/>
      <c r="E761" s="201">
        <v>0</v>
      </c>
      <c r="F761" s="201"/>
      <c r="G761" s="201"/>
      <c r="H761" s="201">
        <v>0</v>
      </c>
      <c r="I761" s="201"/>
      <c r="J761" s="204">
        <v>312295.2</v>
      </c>
      <c r="K761" s="204"/>
      <c r="L761" s="204"/>
      <c r="M761" s="201">
        <v>0</v>
      </c>
      <c r="N761" s="201"/>
      <c r="O761" s="201"/>
      <c r="P761" s="204">
        <v>312295.2</v>
      </c>
      <c r="Q761" s="204"/>
      <c r="R761" s="204"/>
      <c r="S761" s="201">
        <v>0</v>
      </c>
      <c r="T761" s="201"/>
    </row>
    <row r="762" spans="1:20" ht="11.25" hidden="1" customHeight="1" outlineLevel="4" x14ac:dyDescent="0.25">
      <c r="A762" s="203" t="s">
        <v>1309</v>
      </c>
      <c r="B762" s="203"/>
      <c r="C762" s="203"/>
      <c r="D762" s="203"/>
      <c r="E762" s="201">
        <v>0</v>
      </c>
      <c r="F762" s="201"/>
      <c r="G762" s="201"/>
      <c r="H762" s="201">
        <v>0</v>
      </c>
      <c r="I762" s="201"/>
      <c r="J762" s="204">
        <v>312295.2</v>
      </c>
      <c r="K762" s="204"/>
      <c r="L762" s="204"/>
      <c r="M762" s="201">
        <v>0</v>
      </c>
      <c r="N762" s="201"/>
      <c r="O762" s="201"/>
      <c r="P762" s="204">
        <v>312295.2</v>
      </c>
      <c r="Q762" s="204"/>
      <c r="R762" s="204"/>
      <c r="S762" s="201">
        <v>0</v>
      </c>
      <c r="T762" s="201"/>
    </row>
    <row r="763" spans="1:20" ht="11.25" hidden="1" customHeight="1" outlineLevel="3" collapsed="1" x14ac:dyDescent="0.25">
      <c r="A763" s="206" t="s">
        <v>1801</v>
      </c>
      <c r="B763" s="206"/>
      <c r="C763" s="206"/>
      <c r="D763" s="206"/>
      <c r="E763" s="204">
        <v>50181.599999999999</v>
      </c>
      <c r="F763" s="204"/>
      <c r="G763" s="204"/>
      <c r="H763" s="201">
        <v>0</v>
      </c>
      <c r="I763" s="201"/>
      <c r="J763" s="201">
        <v>0</v>
      </c>
      <c r="K763" s="201"/>
      <c r="L763" s="201"/>
      <c r="M763" s="204">
        <v>50181.599999999999</v>
      </c>
      <c r="N763" s="204"/>
      <c r="O763" s="204"/>
      <c r="P763" s="201">
        <v>0</v>
      </c>
      <c r="Q763" s="201"/>
      <c r="R763" s="201"/>
      <c r="S763" s="201">
        <v>0</v>
      </c>
      <c r="T763" s="201"/>
    </row>
    <row r="764" spans="1:20" ht="11.25" hidden="1" customHeight="1" outlineLevel="4" x14ac:dyDescent="0.25">
      <c r="A764" s="203" t="s">
        <v>1802</v>
      </c>
      <c r="B764" s="203"/>
      <c r="C764" s="203"/>
      <c r="D764" s="203"/>
      <c r="E764" s="204">
        <v>50181.599999999999</v>
      </c>
      <c r="F764" s="204"/>
      <c r="G764" s="204"/>
      <c r="H764" s="201">
        <v>0</v>
      </c>
      <c r="I764" s="201"/>
      <c r="J764" s="201">
        <v>0</v>
      </c>
      <c r="K764" s="201"/>
      <c r="L764" s="201"/>
      <c r="M764" s="204">
        <v>50181.599999999999</v>
      </c>
      <c r="N764" s="204"/>
      <c r="O764" s="204"/>
      <c r="P764" s="201">
        <v>0</v>
      </c>
      <c r="Q764" s="201"/>
      <c r="R764" s="201"/>
      <c r="S764" s="201">
        <v>0</v>
      </c>
      <c r="T764" s="201"/>
    </row>
    <row r="765" spans="1:20" ht="21.75" hidden="1" customHeight="1" outlineLevel="3" collapsed="1" x14ac:dyDescent="0.25">
      <c r="A765" s="206" t="s">
        <v>1803</v>
      </c>
      <c r="B765" s="206"/>
      <c r="C765" s="206"/>
      <c r="D765" s="206"/>
      <c r="E765" s="201">
        <v>0</v>
      </c>
      <c r="F765" s="201"/>
      <c r="G765" s="201"/>
      <c r="H765" s="201">
        <v>0</v>
      </c>
      <c r="I765" s="201"/>
      <c r="J765" s="208">
        <v>5281.92</v>
      </c>
      <c r="K765" s="208"/>
      <c r="L765" s="208"/>
      <c r="M765" s="201">
        <v>0</v>
      </c>
      <c r="N765" s="201"/>
      <c r="O765" s="201"/>
      <c r="P765" s="208">
        <v>5281.92</v>
      </c>
      <c r="Q765" s="208"/>
      <c r="R765" s="208"/>
      <c r="S765" s="201">
        <v>0</v>
      </c>
      <c r="T765" s="201"/>
    </row>
    <row r="766" spans="1:20" ht="11.25" hidden="1" customHeight="1" outlineLevel="4" x14ac:dyDescent="0.25">
      <c r="A766" s="203" t="s">
        <v>1804</v>
      </c>
      <c r="B766" s="203"/>
      <c r="C766" s="203"/>
      <c r="D766" s="203"/>
      <c r="E766" s="201">
        <v>0</v>
      </c>
      <c r="F766" s="201"/>
      <c r="G766" s="201"/>
      <c r="H766" s="201">
        <v>0</v>
      </c>
      <c r="I766" s="201"/>
      <c r="J766" s="208">
        <v>5281.92</v>
      </c>
      <c r="K766" s="208"/>
      <c r="L766" s="208"/>
      <c r="M766" s="201">
        <v>0</v>
      </c>
      <c r="N766" s="201"/>
      <c r="O766" s="201"/>
      <c r="P766" s="208">
        <v>5281.92</v>
      </c>
      <c r="Q766" s="208"/>
      <c r="R766" s="208"/>
      <c r="S766" s="201">
        <v>0</v>
      </c>
      <c r="T766" s="201"/>
    </row>
    <row r="767" spans="1:20" ht="21.75" hidden="1" customHeight="1" outlineLevel="3" collapsed="1" x14ac:dyDescent="0.25">
      <c r="A767" s="206" t="s">
        <v>1805</v>
      </c>
      <c r="B767" s="206"/>
      <c r="C767" s="206"/>
      <c r="D767" s="206"/>
      <c r="E767" s="201">
        <v>0</v>
      </c>
      <c r="F767" s="201"/>
      <c r="G767" s="201"/>
      <c r="H767" s="201">
        <v>0</v>
      </c>
      <c r="I767" s="201"/>
      <c r="J767" s="208">
        <v>15209.11</v>
      </c>
      <c r="K767" s="208"/>
      <c r="L767" s="208"/>
      <c r="M767" s="201">
        <v>0</v>
      </c>
      <c r="N767" s="201"/>
      <c r="O767" s="201"/>
      <c r="P767" s="208">
        <v>15209.11</v>
      </c>
      <c r="Q767" s="208"/>
      <c r="R767" s="208"/>
      <c r="S767" s="201">
        <v>0</v>
      </c>
      <c r="T767" s="201"/>
    </row>
    <row r="768" spans="1:20" ht="11.25" hidden="1" customHeight="1" outlineLevel="4" x14ac:dyDescent="0.25">
      <c r="A768" s="203" t="s">
        <v>1806</v>
      </c>
      <c r="B768" s="203"/>
      <c r="C768" s="203"/>
      <c r="D768" s="203"/>
      <c r="E768" s="201">
        <v>0</v>
      </c>
      <c r="F768" s="201"/>
      <c r="G768" s="201"/>
      <c r="H768" s="201">
        <v>0</v>
      </c>
      <c r="I768" s="201"/>
      <c r="J768" s="208">
        <v>15209.11</v>
      </c>
      <c r="K768" s="208"/>
      <c r="L768" s="208"/>
      <c r="M768" s="201">
        <v>0</v>
      </c>
      <c r="N768" s="201"/>
      <c r="O768" s="201"/>
      <c r="P768" s="208">
        <v>15209.11</v>
      </c>
      <c r="Q768" s="208"/>
      <c r="R768" s="208"/>
      <c r="S768" s="201">
        <v>0</v>
      </c>
      <c r="T768" s="201"/>
    </row>
    <row r="769" spans="1:20" ht="21.75" hidden="1" customHeight="1" outlineLevel="3" collapsed="1" x14ac:dyDescent="0.25">
      <c r="A769" s="206" t="s">
        <v>1807</v>
      </c>
      <c r="B769" s="206"/>
      <c r="C769" s="206"/>
      <c r="D769" s="206"/>
      <c r="E769" s="201">
        <v>0</v>
      </c>
      <c r="F769" s="201"/>
      <c r="G769" s="201"/>
      <c r="H769" s="201">
        <v>0</v>
      </c>
      <c r="I769" s="201"/>
      <c r="J769" s="208">
        <v>265090.02</v>
      </c>
      <c r="K769" s="208"/>
      <c r="L769" s="208"/>
      <c r="M769" s="208">
        <v>123970.29</v>
      </c>
      <c r="N769" s="208"/>
      <c r="O769" s="208"/>
      <c r="P769" s="208">
        <v>141119.73000000001</v>
      </c>
      <c r="Q769" s="208"/>
      <c r="R769" s="208"/>
      <c r="S769" s="201">
        <v>0</v>
      </c>
      <c r="T769" s="201"/>
    </row>
    <row r="770" spans="1:20" ht="11.25" hidden="1" customHeight="1" outlineLevel="4" x14ac:dyDescent="0.25">
      <c r="A770" s="203" t="s">
        <v>1808</v>
      </c>
      <c r="B770" s="203"/>
      <c r="C770" s="203"/>
      <c r="D770" s="203"/>
      <c r="E770" s="201">
        <v>0</v>
      </c>
      <c r="F770" s="201"/>
      <c r="G770" s="201"/>
      <c r="H770" s="201">
        <v>0</v>
      </c>
      <c r="I770" s="201"/>
      <c r="J770" s="208">
        <v>123970.29</v>
      </c>
      <c r="K770" s="208"/>
      <c r="L770" s="208"/>
      <c r="M770" s="201">
        <v>0</v>
      </c>
      <c r="N770" s="201"/>
      <c r="O770" s="201"/>
      <c r="P770" s="208">
        <v>123970.29</v>
      </c>
      <c r="Q770" s="208"/>
      <c r="R770" s="208"/>
      <c r="S770" s="201">
        <v>0</v>
      </c>
      <c r="T770" s="201"/>
    </row>
    <row r="771" spans="1:20" ht="11.25" hidden="1" customHeight="1" outlineLevel="4" x14ac:dyDescent="0.25">
      <c r="A771" s="203" t="s">
        <v>1263</v>
      </c>
      <c r="B771" s="203"/>
      <c r="C771" s="203"/>
      <c r="D771" s="203"/>
      <c r="E771" s="201">
        <v>0</v>
      </c>
      <c r="F771" s="201"/>
      <c r="G771" s="201"/>
      <c r="H771" s="201">
        <v>0</v>
      </c>
      <c r="I771" s="201"/>
      <c r="J771" s="208">
        <v>141119.73000000001</v>
      </c>
      <c r="K771" s="208"/>
      <c r="L771" s="208"/>
      <c r="M771" s="208">
        <v>123970.29</v>
      </c>
      <c r="N771" s="208"/>
      <c r="O771" s="208"/>
      <c r="P771" s="208">
        <v>17149.439999999999</v>
      </c>
      <c r="Q771" s="208"/>
      <c r="R771" s="208"/>
      <c r="S771" s="201">
        <v>0</v>
      </c>
      <c r="T771" s="201"/>
    </row>
    <row r="772" spans="1:20" ht="32.25" hidden="1" customHeight="1" outlineLevel="3" collapsed="1" x14ac:dyDescent="0.25">
      <c r="A772" s="206" t="s">
        <v>1809</v>
      </c>
      <c r="B772" s="206"/>
      <c r="C772" s="206"/>
      <c r="D772" s="206"/>
      <c r="E772" s="208">
        <v>6894.72</v>
      </c>
      <c r="F772" s="208"/>
      <c r="G772" s="208"/>
      <c r="H772" s="201">
        <v>0</v>
      </c>
      <c r="I772" s="201"/>
      <c r="J772" s="201">
        <v>0</v>
      </c>
      <c r="K772" s="201"/>
      <c r="L772" s="201"/>
      <c r="M772" s="201">
        <v>0</v>
      </c>
      <c r="N772" s="201"/>
      <c r="O772" s="201"/>
      <c r="P772" s="208">
        <v>6894.72</v>
      </c>
      <c r="Q772" s="208"/>
      <c r="R772" s="208"/>
      <c r="S772" s="201">
        <v>0</v>
      </c>
      <c r="T772" s="201"/>
    </row>
    <row r="773" spans="1:20" ht="11.25" hidden="1" customHeight="1" outlineLevel="4" x14ac:dyDescent="0.25">
      <c r="A773" s="203" t="s">
        <v>1810</v>
      </c>
      <c r="B773" s="203"/>
      <c r="C773" s="203"/>
      <c r="D773" s="203"/>
      <c r="E773" s="208">
        <v>6894.72</v>
      </c>
      <c r="F773" s="208"/>
      <c r="G773" s="208"/>
      <c r="H773" s="201">
        <v>0</v>
      </c>
      <c r="I773" s="201"/>
      <c r="J773" s="201">
        <v>0</v>
      </c>
      <c r="K773" s="201"/>
      <c r="L773" s="201"/>
      <c r="M773" s="201">
        <v>0</v>
      </c>
      <c r="N773" s="201"/>
      <c r="O773" s="201"/>
      <c r="P773" s="208">
        <v>6894.72</v>
      </c>
      <c r="Q773" s="208"/>
      <c r="R773" s="208"/>
      <c r="S773" s="201">
        <v>0</v>
      </c>
      <c r="T773" s="201"/>
    </row>
    <row r="774" spans="1:20" ht="32.25" hidden="1" customHeight="1" outlineLevel="3" collapsed="1" x14ac:dyDescent="0.25">
      <c r="A774" s="206" t="s">
        <v>1811</v>
      </c>
      <c r="B774" s="206"/>
      <c r="C774" s="206"/>
      <c r="D774" s="206"/>
      <c r="E774" s="201">
        <v>0</v>
      </c>
      <c r="F774" s="201"/>
      <c r="G774" s="201"/>
      <c r="H774" s="201">
        <v>0</v>
      </c>
      <c r="I774" s="201"/>
      <c r="J774" s="208">
        <v>17212.12</v>
      </c>
      <c r="K774" s="208"/>
      <c r="L774" s="208"/>
      <c r="M774" s="208">
        <v>8606.06</v>
      </c>
      <c r="N774" s="208"/>
      <c r="O774" s="208"/>
      <c r="P774" s="208">
        <v>8606.06</v>
      </c>
      <c r="Q774" s="208"/>
      <c r="R774" s="208"/>
      <c r="S774" s="201">
        <v>0</v>
      </c>
      <c r="T774" s="201"/>
    </row>
    <row r="775" spans="1:20" ht="11.25" hidden="1" customHeight="1" outlineLevel="4" x14ac:dyDescent="0.25">
      <c r="A775" s="203" t="s">
        <v>1812</v>
      </c>
      <c r="B775" s="203"/>
      <c r="C775" s="203"/>
      <c r="D775" s="203"/>
      <c r="E775" s="201">
        <v>0</v>
      </c>
      <c r="F775" s="201"/>
      <c r="G775" s="201"/>
      <c r="H775" s="201">
        <v>0</v>
      </c>
      <c r="I775" s="201"/>
      <c r="J775" s="208">
        <v>8606.06</v>
      </c>
      <c r="K775" s="208"/>
      <c r="L775" s="208"/>
      <c r="M775" s="201">
        <v>0</v>
      </c>
      <c r="N775" s="201"/>
      <c r="O775" s="201"/>
      <c r="P775" s="208">
        <v>8606.06</v>
      </c>
      <c r="Q775" s="208"/>
      <c r="R775" s="208"/>
      <c r="S775" s="201">
        <v>0</v>
      </c>
      <c r="T775" s="201"/>
    </row>
    <row r="776" spans="1:20" ht="11.25" hidden="1" customHeight="1" outlineLevel="4" x14ac:dyDescent="0.25">
      <c r="A776" s="203" t="s">
        <v>1307</v>
      </c>
      <c r="B776" s="203"/>
      <c r="C776" s="203"/>
      <c r="D776" s="203"/>
      <c r="E776" s="201">
        <v>0</v>
      </c>
      <c r="F776" s="201"/>
      <c r="G776" s="201"/>
      <c r="H776" s="201">
        <v>0</v>
      </c>
      <c r="I776" s="201"/>
      <c r="J776" s="208">
        <v>8606.06</v>
      </c>
      <c r="K776" s="208"/>
      <c r="L776" s="208"/>
      <c r="M776" s="208">
        <v>8606.06</v>
      </c>
      <c r="N776" s="208"/>
      <c r="O776" s="208"/>
      <c r="P776" s="201">
        <v>0</v>
      </c>
      <c r="Q776" s="201"/>
      <c r="R776" s="201"/>
      <c r="S776" s="201">
        <v>0</v>
      </c>
      <c r="T776" s="201"/>
    </row>
    <row r="777" spans="1:20" ht="32.25" hidden="1" customHeight="1" outlineLevel="3" collapsed="1" x14ac:dyDescent="0.25">
      <c r="A777" s="206" t="s">
        <v>1813</v>
      </c>
      <c r="B777" s="206"/>
      <c r="C777" s="206"/>
      <c r="D777" s="206"/>
      <c r="E777" s="201">
        <v>0</v>
      </c>
      <c r="F777" s="201"/>
      <c r="G777" s="201"/>
      <c r="H777" s="201">
        <v>0</v>
      </c>
      <c r="I777" s="201"/>
      <c r="J777" s="204">
        <v>209793.2</v>
      </c>
      <c r="K777" s="204"/>
      <c r="L777" s="204"/>
      <c r="M777" s="204">
        <v>110978.2</v>
      </c>
      <c r="N777" s="204"/>
      <c r="O777" s="204"/>
      <c r="P777" s="209">
        <v>98815</v>
      </c>
      <c r="Q777" s="209"/>
      <c r="R777" s="209"/>
      <c r="S777" s="201">
        <v>0</v>
      </c>
      <c r="T777" s="201"/>
    </row>
    <row r="778" spans="1:20" ht="21.75" hidden="1" customHeight="1" outlineLevel="4" x14ac:dyDescent="0.25">
      <c r="A778" s="203" t="s">
        <v>1814</v>
      </c>
      <c r="B778" s="203"/>
      <c r="C778" s="203"/>
      <c r="D778" s="203"/>
      <c r="E778" s="201">
        <v>0</v>
      </c>
      <c r="F778" s="201"/>
      <c r="G778" s="201"/>
      <c r="H778" s="201">
        <v>0</v>
      </c>
      <c r="I778" s="201"/>
      <c r="J778" s="209">
        <v>23490</v>
      </c>
      <c r="K778" s="209"/>
      <c r="L778" s="209"/>
      <c r="M778" s="201">
        <v>0</v>
      </c>
      <c r="N778" s="201"/>
      <c r="O778" s="201"/>
      <c r="P778" s="209">
        <v>23490</v>
      </c>
      <c r="Q778" s="209"/>
      <c r="R778" s="209"/>
      <c r="S778" s="201">
        <v>0</v>
      </c>
      <c r="T778" s="201"/>
    </row>
    <row r="779" spans="1:20" ht="21.75" hidden="1" customHeight="1" outlineLevel="4" x14ac:dyDescent="0.25">
      <c r="A779" s="203" t="s">
        <v>1815</v>
      </c>
      <c r="B779" s="203"/>
      <c r="C779" s="203"/>
      <c r="D779" s="203"/>
      <c r="E779" s="201">
        <v>0</v>
      </c>
      <c r="F779" s="201"/>
      <c r="G779" s="201"/>
      <c r="H779" s="201">
        <v>0</v>
      </c>
      <c r="I779" s="201"/>
      <c r="J779" s="209">
        <v>75325</v>
      </c>
      <c r="K779" s="209"/>
      <c r="L779" s="209"/>
      <c r="M779" s="201">
        <v>0</v>
      </c>
      <c r="N779" s="201"/>
      <c r="O779" s="201"/>
      <c r="P779" s="209">
        <v>75325</v>
      </c>
      <c r="Q779" s="209"/>
      <c r="R779" s="209"/>
      <c r="S779" s="201">
        <v>0</v>
      </c>
      <c r="T779" s="201"/>
    </row>
    <row r="780" spans="1:20" ht="11.25" hidden="1" customHeight="1" outlineLevel="4" x14ac:dyDescent="0.25">
      <c r="A780" s="203" t="s">
        <v>1309</v>
      </c>
      <c r="B780" s="203"/>
      <c r="C780" s="203"/>
      <c r="D780" s="203"/>
      <c r="E780" s="201">
        <v>0</v>
      </c>
      <c r="F780" s="201"/>
      <c r="G780" s="201"/>
      <c r="H780" s="201">
        <v>0</v>
      </c>
      <c r="I780" s="201"/>
      <c r="J780" s="204">
        <v>104896.6</v>
      </c>
      <c r="K780" s="204"/>
      <c r="L780" s="204"/>
      <c r="M780" s="204">
        <v>104896.6</v>
      </c>
      <c r="N780" s="204"/>
      <c r="O780" s="204"/>
      <c r="P780" s="201">
        <v>0</v>
      </c>
      <c r="Q780" s="201"/>
      <c r="R780" s="201"/>
      <c r="S780" s="201">
        <v>0</v>
      </c>
      <c r="T780" s="201"/>
    </row>
    <row r="781" spans="1:20" ht="21.75" hidden="1" customHeight="1" outlineLevel="4" x14ac:dyDescent="0.25">
      <c r="A781" s="203" t="s">
        <v>1816</v>
      </c>
      <c r="B781" s="203"/>
      <c r="C781" s="203"/>
      <c r="D781" s="203"/>
      <c r="E781" s="201">
        <v>0</v>
      </c>
      <c r="F781" s="201"/>
      <c r="G781" s="201"/>
      <c r="H781" s="201">
        <v>0</v>
      </c>
      <c r="I781" s="201"/>
      <c r="J781" s="204">
        <v>6081.6</v>
      </c>
      <c r="K781" s="204"/>
      <c r="L781" s="204"/>
      <c r="M781" s="204">
        <v>6081.6</v>
      </c>
      <c r="N781" s="204"/>
      <c r="O781" s="204"/>
      <c r="P781" s="201">
        <v>0</v>
      </c>
      <c r="Q781" s="201"/>
      <c r="R781" s="201"/>
      <c r="S781" s="201">
        <v>0</v>
      </c>
      <c r="T781" s="201"/>
    </row>
    <row r="782" spans="1:20" ht="32.25" hidden="1" customHeight="1" outlineLevel="3" collapsed="1" x14ac:dyDescent="0.25">
      <c r="A782" s="206" t="s">
        <v>1817</v>
      </c>
      <c r="B782" s="206"/>
      <c r="C782" s="206"/>
      <c r="D782" s="206"/>
      <c r="E782" s="201">
        <v>0</v>
      </c>
      <c r="F782" s="201"/>
      <c r="G782" s="201"/>
      <c r="H782" s="201">
        <v>0</v>
      </c>
      <c r="I782" s="201"/>
      <c r="J782" s="208">
        <v>12538.31</v>
      </c>
      <c r="K782" s="208"/>
      <c r="L782" s="208"/>
      <c r="M782" s="201">
        <v>0</v>
      </c>
      <c r="N782" s="201"/>
      <c r="O782" s="201"/>
      <c r="P782" s="208">
        <v>12538.31</v>
      </c>
      <c r="Q782" s="208"/>
      <c r="R782" s="208"/>
      <c r="S782" s="201">
        <v>0</v>
      </c>
      <c r="T782" s="201"/>
    </row>
    <row r="783" spans="1:20" ht="11.25" hidden="1" customHeight="1" outlineLevel="4" x14ac:dyDescent="0.25">
      <c r="A783" s="203" t="s">
        <v>1818</v>
      </c>
      <c r="B783" s="203"/>
      <c r="C783" s="203"/>
      <c r="D783" s="203"/>
      <c r="E783" s="201">
        <v>0</v>
      </c>
      <c r="F783" s="201"/>
      <c r="G783" s="201"/>
      <c r="H783" s="201">
        <v>0</v>
      </c>
      <c r="I783" s="201"/>
      <c r="J783" s="208">
        <v>12538.31</v>
      </c>
      <c r="K783" s="208"/>
      <c r="L783" s="208"/>
      <c r="M783" s="201">
        <v>0</v>
      </c>
      <c r="N783" s="201"/>
      <c r="O783" s="201"/>
      <c r="P783" s="208">
        <v>12538.31</v>
      </c>
      <c r="Q783" s="208"/>
      <c r="R783" s="208"/>
      <c r="S783" s="201">
        <v>0</v>
      </c>
      <c r="T783" s="201"/>
    </row>
    <row r="784" spans="1:20" ht="21.75" hidden="1" customHeight="1" outlineLevel="3" collapsed="1" x14ac:dyDescent="0.25">
      <c r="A784" s="206" t="s">
        <v>1819</v>
      </c>
      <c r="B784" s="206"/>
      <c r="C784" s="206"/>
      <c r="D784" s="206"/>
      <c r="E784" s="201">
        <v>0</v>
      </c>
      <c r="F784" s="201"/>
      <c r="G784" s="201"/>
      <c r="H784" s="201">
        <v>0</v>
      </c>
      <c r="I784" s="201"/>
      <c r="J784" s="209">
        <v>323063</v>
      </c>
      <c r="K784" s="209"/>
      <c r="L784" s="209"/>
      <c r="M784" s="209">
        <v>323063</v>
      </c>
      <c r="N784" s="209"/>
      <c r="O784" s="209"/>
      <c r="P784" s="201">
        <v>0</v>
      </c>
      <c r="Q784" s="201"/>
      <c r="R784" s="201"/>
      <c r="S784" s="201">
        <v>0</v>
      </c>
      <c r="T784" s="201"/>
    </row>
    <row r="785" spans="1:20" ht="11.25" hidden="1" customHeight="1" outlineLevel="4" x14ac:dyDescent="0.25">
      <c r="A785" s="203" t="s">
        <v>1263</v>
      </c>
      <c r="B785" s="203"/>
      <c r="C785" s="203"/>
      <c r="D785" s="203"/>
      <c r="E785" s="201">
        <v>0</v>
      </c>
      <c r="F785" s="201"/>
      <c r="G785" s="201"/>
      <c r="H785" s="201">
        <v>0</v>
      </c>
      <c r="I785" s="201"/>
      <c r="J785" s="209">
        <v>323063</v>
      </c>
      <c r="K785" s="209"/>
      <c r="L785" s="209"/>
      <c r="M785" s="209">
        <v>323063</v>
      </c>
      <c r="N785" s="209"/>
      <c r="O785" s="209"/>
      <c r="P785" s="201">
        <v>0</v>
      </c>
      <c r="Q785" s="201"/>
      <c r="R785" s="201"/>
      <c r="S785" s="201">
        <v>0</v>
      </c>
      <c r="T785" s="201"/>
    </row>
    <row r="786" spans="1:20" ht="32.25" hidden="1" customHeight="1" outlineLevel="3" collapsed="1" x14ac:dyDescent="0.25">
      <c r="A786" s="206" t="s">
        <v>1820</v>
      </c>
      <c r="B786" s="206"/>
      <c r="C786" s="206"/>
      <c r="D786" s="206"/>
      <c r="E786" s="201">
        <v>0</v>
      </c>
      <c r="F786" s="201"/>
      <c r="G786" s="201"/>
      <c r="H786" s="201">
        <v>0</v>
      </c>
      <c r="I786" s="201"/>
      <c r="J786" s="208">
        <v>1160368.57</v>
      </c>
      <c r="K786" s="208"/>
      <c r="L786" s="208"/>
      <c r="M786" s="201">
        <v>0</v>
      </c>
      <c r="N786" s="201"/>
      <c r="O786" s="201"/>
      <c r="P786" s="208">
        <v>1160368.57</v>
      </c>
      <c r="Q786" s="208"/>
      <c r="R786" s="208"/>
      <c r="S786" s="201">
        <v>0</v>
      </c>
      <c r="T786" s="201"/>
    </row>
    <row r="787" spans="1:20" ht="11.25" hidden="1" customHeight="1" outlineLevel="4" x14ac:dyDescent="0.25">
      <c r="A787" s="203" t="s">
        <v>1307</v>
      </c>
      <c r="B787" s="203"/>
      <c r="C787" s="203"/>
      <c r="D787" s="203"/>
      <c r="E787" s="201">
        <v>0</v>
      </c>
      <c r="F787" s="201"/>
      <c r="G787" s="201"/>
      <c r="H787" s="201">
        <v>0</v>
      </c>
      <c r="I787" s="201"/>
      <c r="J787" s="208">
        <v>1160368.57</v>
      </c>
      <c r="K787" s="208"/>
      <c r="L787" s="208"/>
      <c r="M787" s="201">
        <v>0</v>
      </c>
      <c r="N787" s="201"/>
      <c r="O787" s="201"/>
      <c r="P787" s="208">
        <v>1160368.57</v>
      </c>
      <c r="Q787" s="208"/>
      <c r="R787" s="208"/>
      <c r="S787" s="201">
        <v>0</v>
      </c>
      <c r="T787" s="201"/>
    </row>
    <row r="788" spans="1:20" ht="32.25" hidden="1" customHeight="1" outlineLevel="3" collapsed="1" x14ac:dyDescent="0.25">
      <c r="A788" s="206" t="s">
        <v>1821</v>
      </c>
      <c r="B788" s="206"/>
      <c r="C788" s="206"/>
      <c r="D788" s="206"/>
      <c r="E788" s="209">
        <v>336020</v>
      </c>
      <c r="F788" s="209"/>
      <c r="G788" s="209"/>
      <c r="H788" s="201">
        <v>0</v>
      </c>
      <c r="I788" s="201"/>
      <c r="J788" s="204">
        <v>919383.2</v>
      </c>
      <c r="K788" s="204"/>
      <c r="L788" s="204"/>
      <c r="M788" s="204">
        <v>694921.6</v>
      </c>
      <c r="N788" s="204"/>
      <c r="O788" s="204"/>
      <c r="P788" s="204">
        <v>560481.6</v>
      </c>
      <c r="Q788" s="204"/>
      <c r="R788" s="204"/>
      <c r="S788" s="201">
        <v>0</v>
      </c>
      <c r="T788" s="201"/>
    </row>
    <row r="789" spans="1:20" ht="11.25" hidden="1" customHeight="1" outlineLevel="4" x14ac:dyDescent="0.25">
      <c r="A789" s="203" t="s">
        <v>1822</v>
      </c>
      <c r="B789" s="203"/>
      <c r="C789" s="203"/>
      <c r="D789" s="203"/>
      <c r="E789" s="209">
        <v>336020</v>
      </c>
      <c r="F789" s="209"/>
      <c r="G789" s="209"/>
      <c r="H789" s="201">
        <v>0</v>
      </c>
      <c r="I789" s="201"/>
      <c r="J789" s="201">
        <v>0</v>
      </c>
      <c r="K789" s="201"/>
      <c r="L789" s="201"/>
      <c r="M789" s="209">
        <v>336020</v>
      </c>
      <c r="N789" s="209"/>
      <c r="O789" s="209"/>
      <c r="P789" s="201">
        <v>0</v>
      </c>
      <c r="Q789" s="201"/>
      <c r="R789" s="201"/>
      <c r="S789" s="201">
        <v>0</v>
      </c>
      <c r="T789" s="201"/>
    </row>
    <row r="790" spans="1:20" ht="11.25" hidden="1" customHeight="1" outlineLevel="4" x14ac:dyDescent="0.25">
      <c r="A790" s="203" t="s">
        <v>1823</v>
      </c>
      <c r="B790" s="203"/>
      <c r="C790" s="203"/>
      <c r="D790" s="203"/>
      <c r="E790" s="201">
        <v>0</v>
      </c>
      <c r="F790" s="201"/>
      <c r="G790" s="201"/>
      <c r="H790" s="201">
        <v>0</v>
      </c>
      <c r="I790" s="201"/>
      <c r="J790" s="209">
        <v>492240</v>
      </c>
      <c r="K790" s="209"/>
      <c r="L790" s="209"/>
      <c r="M790" s="201">
        <v>0</v>
      </c>
      <c r="N790" s="201"/>
      <c r="O790" s="201"/>
      <c r="P790" s="209">
        <v>492240</v>
      </c>
      <c r="Q790" s="209"/>
      <c r="R790" s="209"/>
      <c r="S790" s="201">
        <v>0</v>
      </c>
      <c r="T790" s="201"/>
    </row>
    <row r="791" spans="1:20" ht="11.25" hidden="1" customHeight="1" outlineLevel="4" x14ac:dyDescent="0.25">
      <c r="A791" s="203" t="s">
        <v>1824</v>
      </c>
      <c r="B791" s="203"/>
      <c r="C791" s="203"/>
      <c r="D791" s="203"/>
      <c r="E791" s="201">
        <v>0</v>
      </c>
      <c r="F791" s="201"/>
      <c r="G791" s="201"/>
      <c r="H791" s="201">
        <v>0</v>
      </c>
      <c r="I791" s="201"/>
      <c r="J791" s="209">
        <v>45360</v>
      </c>
      <c r="K791" s="209"/>
      <c r="L791" s="209"/>
      <c r="M791" s="201">
        <v>0</v>
      </c>
      <c r="N791" s="201"/>
      <c r="O791" s="201"/>
      <c r="P791" s="209">
        <v>45360</v>
      </c>
      <c r="Q791" s="209"/>
      <c r="R791" s="209"/>
      <c r="S791" s="201">
        <v>0</v>
      </c>
      <c r="T791" s="201"/>
    </row>
    <row r="792" spans="1:20" ht="11.25" hidden="1" customHeight="1" outlineLevel="4" x14ac:dyDescent="0.25">
      <c r="A792" s="203" t="s">
        <v>1242</v>
      </c>
      <c r="B792" s="203"/>
      <c r="C792" s="203"/>
      <c r="D792" s="203"/>
      <c r="E792" s="201">
        <v>0</v>
      </c>
      <c r="F792" s="201"/>
      <c r="G792" s="201"/>
      <c r="H792" s="201">
        <v>0</v>
      </c>
      <c r="I792" s="201"/>
      <c r="J792" s="204">
        <v>381783.2</v>
      </c>
      <c r="K792" s="204"/>
      <c r="L792" s="204"/>
      <c r="M792" s="204">
        <v>358901.6</v>
      </c>
      <c r="N792" s="204"/>
      <c r="O792" s="204"/>
      <c r="P792" s="204">
        <v>22881.599999999999</v>
      </c>
      <c r="Q792" s="204"/>
      <c r="R792" s="204"/>
      <c r="S792" s="201">
        <v>0</v>
      </c>
      <c r="T792" s="201"/>
    </row>
    <row r="793" spans="1:20" ht="32.25" hidden="1" customHeight="1" outlineLevel="3" collapsed="1" x14ac:dyDescent="0.25">
      <c r="A793" s="206" t="s">
        <v>1825</v>
      </c>
      <c r="B793" s="206"/>
      <c r="C793" s="206"/>
      <c r="D793" s="206"/>
      <c r="E793" s="208">
        <v>47541.31</v>
      </c>
      <c r="F793" s="208"/>
      <c r="G793" s="208"/>
      <c r="H793" s="201">
        <v>0</v>
      </c>
      <c r="I793" s="201"/>
      <c r="J793" s="208">
        <v>47541.31</v>
      </c>
      <c r="K793" s="208"/>
      <c r="L793" s="208"/>
      <c r="M793" s="208">
        <v>95082.62</v>
      </c>
      <c r="N793" s="208"/>
      <c r="O793" s="208"/>
      <c r="P793" s="201">
        <v>0</v>
      </c>
      <c r="Q793" s="201"/>
      <c r="R793" s="201"/>
      <c r="S793" s="201">
        <v>0</v>
      </c>
      <c r="T793" s="201"/>
    </row>
    <row r="794" spans="1:20" ht="11.25" hidden="1" customHeight="1" outlineLevel="4" x14ac:dyDescent="0.25">
      <c r="A794" s="203" t="s">
        <v>1826</v>
      </c>
      <c r="B794" s="203"/>
      <c r="C794" s="203"/>
      <c r="D794" s="203"/>
      <c r="E794" s="208">
        <v>47541.31</v>
      </c>
      <c r="F794" s="208"/>
      <c r="G794" s="208"/>
      <c r="H794" s="201">
        <v>0</v>
      </c>
      <c r="I794" s="201"/>
      <c r="J794" s="201">
        <v>0</v>
      </c>
      <c r="K794" s="201"/>
      <c r="L794" s="201"/>
      <c r="M794" s="208">
        <v>47541.31</v>
      </c>
      <c r="N794" s="208"/>
      <c r="O794" s="208"/>
      <c r="P794" s="201">
        <v>0</v>
      </c>
      <c r="Q794" s="201"/>
      <c r="R794" s="201"/>
      <c r="S794" s="201">
        <v>0</v>
      </c>
      <c r="T794" s="201"/>
    </row>
    <row r="795" spans="1:20" ht="11.25" hidden="1" customHeight="1" outlineLevel="4" x14ac:dyDescent="0.25">
      <c r="A795" s="203" t="s">
        <v>1263</v>
      </c>
      <c r="B795" s="203"/>
      <c r="C795" s="203"/>
      <c r="D795" s="203"/>
      <c r="E795" s="201">
        <v>0</v>
      </c>
      <c r="F795" s="201"/>
      <c r="G795" s="201"/>
      <c r="H795" s="201">
        <v>0</v>
      </c>
      <c r="I795" s="201"/>
      <c r="J795" s="208">
        <v>47541.31</v>
      </c>
      <c r="K795" s="208"/>
      <c r="L795" s="208"/>
      <c r="M795" s="208">
        <v>47541.31</v>
      </c>
      <c r="N795" s="208"/>
      <c r="O795" s="208"/>
      <c r="P795" s="201">
        <v>0</v>
      </c>
      <c r="Q795" s="201"/>
      <c r="R795" s="201"/>
      <c r="S795" s="201">
        <v>0</v>
      </c>
      <c r="T795" s="201"/>
    </row>
    <row r="796" spans="1:20" ht="32.25" hidden="1" customHeight="1" outlineLevel="3" collapsed="1" x14ac:dyDescent="0.25">
      <c r="A796" s="206" t="s">
        <v>1827</v>
      </c>
      <c r="B796" s="206"/>
      <c r="C796" s="206"/>
      <c r="D796" s="206"/>
      <c r="E796" s="209">
        <v>167958</v>
      </c>
      <c r="F796" s="209"/>
      <c r="G796" s="209"/>
      <c r="H796" s="201">
        <v>0</v>
      </c>
      <c r="I796" s="201"/>
      <c r="J796" s="201">
        <v>0</v>
      </c>
      <c r="K796" s="201"/>
      <c r="L796" s="201"/>
      <c r="M796" s="201">
        <v>0</v>
      </c>
      <c r="N796" s="201"/>
      <c r="O796" s="201"/>
      <c r="P796" s="209">
        <v>167958</v>
      </c>
      <c r="Q796" s="209"/>
      <c r="R796" s="209"/>
      <c r="S796" s="201">
        <v>0</v>
      </c>
      <c r="T796" s="201"/>
    </row>
    <row r="797" spans="1:20" ht="21.75" hidden="1" customHeight="1" outlineLevel="4" x14ac:dyDescent="0.25">
      <c r="A797" s="203" t="s">
        <v>1828</v>
      </c>
      <c r="B797" s="203"/>
      <c r="C797" s="203"/>
      <c r="D797" s="203"/>
      <c r="E797" s="209">
        <v>64750</v>
      </c>
      <c r="F797" s="209"/>
      <c r="G797" s="209"/>
      <c r="H797" s="201">
        <v>0</v>
      </c>
      <c r="I797" s="201"/>
      <c r="J797" s="201">
        <v>0</v>
      </c>
      <c r="K797" s="201"/>
      <c r="L797" s="201"/>
      <c r="M797" s="201">
        <v>0</v>
      </c>
      <c r="N797" s="201"/>
      <c r="O797" s="201"/>
      <c r="P797" s="209">
        <v>64750</v>
      </c>
      <c r="Q797" s="209"/>
      <c r="R797" s="209"/>
      <c r="S797" s="201">
        <v>0</v>
      </c>
      <c r="T797" s="201"/>
    </row>
    <row r="798" spans="1:20" ht="21.75" hidden="1" customHeight="1" outlineLevel="4" x14ac:dyDescent="0.25">
      <c r="A798" s="203" t="s">
        <v>1829</v>
      </c>
      <c r="B798" s="203"/>
      <c r="C798" s="203"/>
      <c r="D798" s="203"/>
      <c r="E798" s="209">
        <v>103208</v>
      </c>
      <c r="F798" s="209"/>
      <c r="G798" s="209"/>
      <c r="H798" s="201">
        <v>0</v>
      </c>
      <c r="I798" s="201"/>
      <c r="J798" s="201">
        <v>0</v>
      </c>
      <c r="K798" s="201"/>
      <c r="L798" s="201"/>
      <c r="M798" s="201">
        <v>0</v>
      </c>
      <c r="N798" s="201"/>
      <c r="O798" s="201"/>
      <c r="P798" s="209">
        <v>103208</v>
      </c>
      <c r="Q798" s="209"/>
      <c r="R798" s="209"/>
      <c r="S798" s="201">
        <v>0</v>
      </c>
      <c r="T798" s="201"/>
    </row>
    <row r="799" spans="1:20" ht="32.25" hidden="1" customHeight="1" outlineLevel="3" collapsed="1" x14ac:dyDescent="0.25">
      <c r="A799" s="206" t="s">
        <v>1830</v>
      </c>
      <c r="B799" s="206"/>
      <c r="C799" s="206"/>
      <c r="D799" s="206"/>
      <c r="E799" s="201">
        <v>0</v>
      </c>
      <c r="F799" s="201"/>
      <c r="G799" s="201"/>
      <c r="H799" s="201">
        <v>0</v>
      </c>
      <c r="I799" s="201"/>
      <c r="J799" s="208">
        <v>516704.64</v>
      </c>
      <c r="K799" s="208"/>
      <c r="L799" s="208"/>
      <c r="M799" s="208">
        <v>258352.32</v>
      </c>
      <c r="N799" s="208"/>
      <c r="O799" s="208"/>
      <c r="P799" s="208">
        <v>258352.32</v>
      </c>
      <c r="Q799" s="208"/>
      <c r="R799" s="208"/>
      <c r="S799" s="201">
        <v>0</v>
      </c>
      <c r="T799" s="201"/>
    </row>
    <row r="800" spans="1:20" ht="11.25" hidden="1" customHeight="1" outlineLevel="4" x14ac:dyDescent="0.25">
      <c r="A800" s="203" t="s">
        <v>1831</v>
      </c>
      <c r="B800" s="203"/>
      <c r="C800" s="203"/>
      <c r="D800" s="203"/>
      <c r="E800" s="201">
        <v>0</v>
      </c>
      <c r="F800" s="201"/>
      <c r="G800" s="201"/>
      <c r="H800" s="201">
        <v>0</v>
      </c>
      <c r="I800" s="201"/>
      <c r="J800" s="208">
        <v>16322.11</v>
      </c>
      <c r="K800" s="208"/>
      <c r="L800" s="208"/>
      <c r="M800" s="201">
        <v>0</v>
      </c>
      <c r="N800" s="201"/>
      <c r="O800" s="201"/>
      <c r="P800" s="208">
        <v>16322.11</v>
      </c>
      <c r="Q800" s="208"/>
      <c r="R800" s="208"/>
      <c r="S800" s="201">
        <v>0</v>
      </c>
      <c r="T800" s="201"/>
    </row>
    <row r="801" spans="1:20" ht="11.25" hidden="1" customHeight="1" outlineLevel="4" x14ac:dyDescent="0.25">
      <c r="A801" s="203" t="s">
        <v>1832</v>
      </c>
      <c r="B801" s="203"/>
      <c r="C801" s="203"/>
      <c r="D801" s="203"/>
      <c r="E801" s="201">
        <v>0</v>
      </c>
      <c r="F801" s="201"/>
      <c r="G801" s="201"/>
      <c r="H801" s="201">
        <v>0</v>
      </c>
      <c r="I801" s="201"/>
      <c r="J801" s="208">
        <v>242030.21</v>
      </c>
      <c r="K801" s="208"/>
      <c r="L801" s="208"/>
      <c r="M801" s="201">
        <v>0</v>
      </c>
      <c r="N801" s="201"/>
      <c r="O801" s="201"/>
      <c r="P801" s="208">
        <v>242030.21</v>
      </c>
      <c r="Q801" s="208"/>
      <c r="R801" s="208"/>
      <c r="S801" s="201">
        <v>0</v>
      </c>
      <c r="T801" s="201"/>
    </row>
    <row r="802" spans="1:20" ht="11.25" hidden="1" customHeight="1" outlineLevel="4" x14ac:dyDescent="0.25">
      <c r="A802" s="203" t="s">
        <v>1263</v>
      </c>
      <c r="B802" s="203"/>
      <c r="C802" s="203"/>
      <c r="D802" s="203"/>
      <c r="E802" s="201">
        <v>0</v>
      </c>
      <c r="F802" s="201"/>
      <c r="G802" s="201"/>
      <c r="H802" s="201">
        <v>0</v>
      </c>
      <c r="I802" s="201"/>
      <c r="J802" s="208">
        <v>258352.32</v>
      </c>
      <c r="K802" s="208"/>
      <c r="L802" s="208"/>
      <c r="M802" s="208">
        <v>258352.32</v>
      </c>
      <c r="N802" s="208"/>
      <c r="O802" s="208"/>
      <c r="P802" s="201">
        <v>0</v>
      </c>
      <c r="Q802" s="201"/>
      <c r="R802" s="201"/>
      <c r="S802" s="201">
        <v>0</v>
      </c>
      <c r="T802" s="201"/>
    </row>
    <row r="803" spans="1:20" ht="11.25" hidden="1" customHeight="1" outlineLevel="3" collapsed="1" x14ac:dyDescent="0.25">
      <c r="A803" s="206" t="s">
        <v>1833</v>
      </c>
      <c r="B803" s="206"/>
      <c r="C803" s="206"/>
      <c r="D803" s="206"/>
      <c r="E803" s="208">
        <v>676514.29</v>
      </c>
      <c r="F803" s="208"/>
      <c r="G803" s="208"/>
      <c r="H803" s="201">
        <v>0</v>
      </c>
      <c r="I803" s="201"/>
      <c r="J803" s="208">
        <v>676514.29</v>
      </c>
      <c r="K803" s="208"/>
      <c r="L803" s="208"/>
      <c r="M803" s="208">
        <v>1353028.58</v>
      </c>
      <c r="N803" s="208"/>
      <c r="O803" s="208"/>
      <c r="P803" s="201">
        <v>0</v>
      </c>
      <c r="Q803" s="201"/>
      <c r="R803" s="201"/>
      <c r="S803" s="201">
        <v>0</v>
      </c>
      <c r="T803" s="201"/>
    </row>
    <row r="804" spans="1:20" ht="11.25" hidden="1" customHeight="1" outlineLevel="4" x14ac:dyDescent="0.25">
      <c r="A804" s="203" t="s">
        <v>1834</v>
      </c>
      <c r="B804" s="203"/>
      <c r="C804" s="203"/>
      <c r="D804" s="203"/>
      <c r="E804" s="208">
        <v>676514.29</v>
      </c>
      <c r="F804" s="208"/>
      <c r="G804" s="208"/>
      <c r="H804" s="201">
        <v>0</v>
      </c>
      <c r="I804" s="201"/>
      <c r="J804" s="201">
        <v>0</v>
      </c>
      <c r="K804" s="201"/>
      <c r="L804" s="201"/>
      <c r="M804" s="208">
        <v>676514.29</v>
      </c>
      <c r="N804" s="208"/>
      <c r="O804" s="208"/>
      <c r="P804" s="201">
        <v>0</v>
      </c>
      <c r="Q804" s="201"/>
      <c r="R804" s="201"/>
      <c r="S804" s="201">
        <v>0</v>
      </c>
      <c r="T804" s="201"/>
    </row>
    <row r="805" spans="1:20" ht="11.25" hidden="1" customHeight="1" outlineLevel="4" x14ac:dyDescent="0.25">
      <c r="A805" s="203" t="s">
        <v>1242</v>
      </c>
      <c r="B805" s="203"/>
      <c r="C805" s="203"/>
      <c r="D805" s="203"/>
      <c r="E805" s="201">
        <v>0</v>
      </c>
      <c r="F805" s="201"/>
      <c r="G805" s="201"/>
      <c r="H805" s="201">
        <v>0</v>
      </c>
      <c r="I805" s="201"/>
      <c r="J805" s="208">
        <v>676514.29</v>
      </c>
      <c r="K805" s="208"/>
      <c r="L805" s="208"/>
      <c r="M805" s="208">
        <v>676514.29</v>
      </c>
      <c r="N805" s="208"/>
      <c r="O805" s="208"/>
      <c r="P805" s="201">
        <v>0</v>
      </c>
      <c r="Q805" s="201"/>
      <c r="R805" s="201"/>
      <c r="S805" s="201">
        <v>0</v>
      </c>
      <c r="T805" s="201"/>
    </row>
    <row r="806" spans="1:20" ht="11.25" hidden="1" customHeight="1" outlineLevel="3" collapsed="1" x14ac:dyDescent="0.25">
      <c r="A806" s="206" t="s">
        <v>1835</v>
      </c>
      <c r="B806" s="206"/>
      <c r="C806" s="206"/>
      <c r="D806" s="206"/>
      <c r="E806" s="209">
        <v>20160000</v>
      </c>
      <c r="F806" s="209"/>
      <c r="G806" s="209"/>
      <c r="H806" s="201">
        <v>0</v>
      </c>
      <c r="I806" s="201"/>
      <c r="J806" s="201">
        <v>0</v>
      </c>
      <c r="K806" s="201"/>
      <c r="L806" s="201"/>
      <c r="M806" s="209">
        <v>13440000</v>
      </c>
      <c r="N806" s="209"/>
      <c r="O806" s="209"/>
      <c r="P806" s="209">
        <v>6720000</v>
      </c>
      <c r="Q806" s="209"/>
      <c r="R806" s="209"/>
      <c r="S806" s="201">
        <v>0</v>
      </c>
      <c r="T806" s="201"/>
    </row>
    <row r="807" spans="1:20" ht="11.25" hidden="1" customHeight="1" outlineLevel="4" x14ac:dyDescent="0.25">
      <c r="A807" s="203" t="s">
        <v>1836</v>
      </c>
      <c r="B807" s="203"/>
      <c r="C807" s="203"/>
      <c r="D807" s="203"/>
      <c r="E807" s="209">
        <v>13440000</v>
      </c>
      <c r="F807" s="209"/>
      <c r="G807" s="209"/>
      <c r="H807" s="201">
        <v>0</v>
      </c>
      <c r="I807" s="201"/>
      <c r="J807" s="201">
        <v>0</v>
      </c>
      <c r="K807" s="201"/>
      <c r="L807" s="201"/>
      <c r="M807" s="209">
        <v>13440000</v>
      </c>
      <c r="N807" s="209"/>
      <c r="O807" s="209"/>
      <c r="P807" s="201">
        <v>0</v>
      </c>
      <c r="Q807" s="201"/>
      <c r="R807" s="201"/>
      <c r="S807" s="201">
        <v>0</v>
      </c>
      <c r="T807" s="201"/>
    </row>
    <row r="808" spans="1:20" ht="21.75" hidden="1" customHeight="1" outlineLevel="4" x14ac:dyDescent="0.25">
      <c r="A808" s="203" t="s">
        <v>1837</v>
      </c>
      <c r="B808" s="203"/>
      <c r="C808" s="203"/>
      <c r="D808" s="203"/>
      <c r="E808" s="209">
        <v>720000</v>
      </c>
      <c r="F808" s="209"/>
      <c r="G808" s="209"/>
      <c r="H808" s="201">
        <v>0</v>
      </c>
      <c r="I808" s="201"/>
      <c r="J808" s="201">
        <v>0</v>
      </c>
      <c r="K808" s="201"/>
      <c r="L808" s="201"/>
      <c r="M808" s="201">
        <v>0</v>
      </c>
      <c r="N808" s="201"/>
      <c r="O808" s="201"/>
      <c r="P808" s="209">
        <v>720000</v>
      </c>
      <c r="Q808" s="209"/>
      <c r="R808" s="209"/>
      <c r="S808" s="201">
        <v>0</v>
      </c>
      <c r="T808" s="201"/>
    </row>
    <row r="809" spans="1:20" ht="11.25" hidden="1" customHeight="1" outlineLevel="4" x14ac:dyDescent="0.25">
      <c r="A809" s="203" t="s">
        <v>1263</v>
      </c>
      <c r="B809" s="203"/>
      <c r="C809" s="203"/>
      <c r="D809" s="203"/>
      <c r="E809" s="209">
        <v>6000000</v>
      </c>
      <c r="F809" s="209"/>
      <c r="G809" s="209"/>
      <c r="H809" s="201">
        <v>0</v>
      </c>
      <c r="I809" s="201"/>
      <c r="J809" s="201">
        <v>0</v>
      </c>
      <c r="K809" s="201"/>
      <c r="L809" s="201"/>
      <c r="M809" s="201">
        <v>0</v>
      </c>
      <c r="N809" s="201"/>
      <c r="O809" s="201"/>
      <c r="P809" s="209">
        <v>6000000</v>
      </c>
      <c r="Q809" s="209"/>
      <c r="R809" s="209"/>
      <c r="S809" s="201">
        <v>0</v>
      </c>
      <c r="T809" s="201"/>
    </row>
    <row r="810" spans="1:20" ht="21.75" hidden="1" customHeight="1" outlineLevel="3" collapsed="1" x14ac:dyDescent="0.25">
      <c r="A810" s="206" t="s">
        <v>1838</v>
      </c>
      <c r="B810" s="206"/>
      <c r="C810" s="206"/>
      <c r="D810" s="206"/>
      <c r="E810" s="208">
        <v>35238997.68</v>
      </c>
      <c r="F810" s="208"/>
      <c r="G810" s="208"/>
      <c r="H810" s="201">
        <v>0</v>
      </c>
      <c r="I810" s="201"/>
      <c r="J810" s="209">
        <v>725407</v>
      </c>
      <c r="K810" s="209"/>
      <c r="L810" s="209"/>
      <c r="M810" s="201">
        <v>0</v>
      </c>
      <c r="N810" s="201"/>
      <c r="O810" s="201"/>
      <c r="P810" s="208">
        <v>35964404.68</v>
      </c>
      <c r="Q810" s="208"/>
      <c r="R810" s="208"/>
      <c r="S810" s="201">
        <v>0</v>
      </c>
      <c r="T810" s="201"/>
    </row>
    <row r="811" spans="1:20" ht="11.25" hidden="1" customHeight="1" outlineLevel="4" x14ac:dyDescent="0.25">
      <c r="A811" s="203" t="s">
        <v>1242</v>
      </c>
      <c r="B811" s="203"/>
      <c r="C811" s="203"/>
      <c r="D811" s="203"/>
      <c r="E811" s="209">
        <v>34969526</v>
      </c>
      <c r="F811" s="209"/>
      <c r="G811" s="209"/>
      <c r="H811" s="201">
        <v>0</v>
      </c>
      <c r="I811" s="201"/>
      <c r="J811" s="201">
        <v>0</v>
      </c>
      <c r="K811" s="201"/>
      <c r="L811" s="201"/>
      <c r="M811" s="201">
        <v>0</v>
      </c>
      <c r="N811" s="201"/>
      <c r="O811" s="201"/>
      <c r="P811" s="209">
        <v>34969526</v>
      </c>
      <c r="Q811" s="209"/>
      <c r="R811" s="209"/>
      <c r="S811" s="201">
        <v>0</v>
      </c>
      <c r="T811" s="201"/>
    </row>
    <row r="812" spans="1:20" ht="11.25" hidden="1" customHeight="1" outlineLevel="4" x14ac:dyDescent="0.25">
      <c r="A812" s="203" t="s">
        <v>1839</v>
      </c>
      <c r="B812" s="203"/>
      <c r="C812" s="203"/>
      <c r="D812" s="203"/>
      <c r="E812" s="208">
        <v>269471.68</v>
      </c>
      <c r="F812" s="208"/>
      <c r="G812" s="208"/>
      <c r="H812" s="201">
        <v>0</v>
      </c>
      <c r="I812" s="201"/>
      <c r="J812" s="201">
        <v>0</v>
      </c>
      <c r="K812" s="201"/>
      <c r="L812" s="201"/>
      <c r="M812" s="201">
        <v>0</v>
      </c>
      <c r="N812" s="201"/>
      <c r="O812" s="201"/>
      <c r="P812" s="208">
        <v>269471.68</v>
      </c>
      <c r="Q812" s="208"/>
      <c r="R812" s="208"/>
      <c r="S812" s="201">
        <v>0</v>
      </c>
      <c r="T812" s="201"/>
    </row>
    <row r="813" spans="1:20" ht="42.75" hidden="1" customHeight="1" outlineLevel="4" x14ac:dyDescent="0.25">
      <c r="A813" s="203" t="s">
        <v>1840</v>
      </c>
      <c r="B813" s="203"/>
      <c r="C813" s="203"/>
      <c r="D813" s="203"/>
      <c r="E813" s="201">
        <v>0</v>
      </c>
      <c r="F813" s="201"/>
      <c r="G813" s="201"/>
      <c r="H813" s="201">
        <v>0</v>
      </c>
      <c r="I813" s="201"/>
      <c r="J813" s="209">
        <v>725407</v>
      </c>
      <c r="K813" s="209"/>
      <c r="L813" s="209"/>
      <c r="M813" s="201">
        <v>0</v>
      </c>
      <c r="N813" s="201"/>
      <c r="O813" s="201"/>
      <c r="P813" s="209">
        <v>725407</v>
      </c>
      <c r="Q813" s="209"/>
      <c r="R813" s="209"/>
      <c r="S813" s="201">
        <v>0</v>
      </c>
      <c r="T813" s="201"/>
    </row>
    <row r="814" spans="1:20" ht="21.75" hidden="1" customHeight="1" outlineLevel="3" collapsed="1" x14ac:dyDescent="0.25">
      <c r="A814" s="206" t="s">
        <v>1841</v>
      </c>
      <c r="B814" s="206"/>
      <c r="C814" s="206"/>
      <c r="D814" s="206"/>
      <c r="E814" s="201">
        <v>0</v>
      </c>
      <c r="F814" s="201"/>
      <c r="G814" s="201"/>
      <c r="H814" s="201">
        <v>0</v>
      </c>
      <c r="I814" s="201"/>
      <c r="J814" s="204">
        <v>12499.2</v>
      </c>
      <c r="K814" s="204"/>
      <c r="L814" s="204"/>
      <c r="M814" s="201">
        <v>0</v>
      </c>
      <c r="N814" s="201"/>
      <c r="O814" s="201"/>
      <c r="P814" s="204">
        <v>12499.2</v>
      </c>
      <c r="Q814" s="204"/>
      <c r="R814" s="204"/>
      <c r="S814" s="201">
        <v>0</v>
      </c>
      <c r="T814" s="201"/>
    </row>
    <row r="815" spans="1:20" ht="11.25" hidden="1" customHeight="1" outlineLevel="4" x14ac:dyDescent="0.25">
      <c r="A815" s="203" t="s">
        <v>1242</v>
      </c>
      <c r="B815" s="203"/>
      <c r="C815" s="203"/>
      <c r="D815" s="203"/>
      <c r="E815" s="201">
        <v>0</v>
      </c>
      <c r="F815" s="201"/>
      <c r="G815" s="201"/>
      <c r="H815" s="201">
        <v>0</v>
      </c>
      <c r="I815" s="201"/>
      <c r="J815" s="204">
        <v>12499.2</v>
      </c>
      <c r="K815" s="204"/>
      <c r="L815" s="204"/>
      <c r="M815" s="201">
        <v>0</v>
      </c>
      <c r="N815" s="201"/>
      <c r="O815" s="201"/>
      <c r="P815" s="204">
        <v>12499.2</v>
      </c>
      <c r="Q815" s="204"/>
      <c r="R815" s="204"/>
      <c r="S815" s="201">
        <v>0</v>
      </c>
      <c r="T815" s="201"/>
    </row>
    <row r="816" spans="1:20" ht="21.75" hidden="1" customHeight="1" outlineLevel="3" collapsed="1" x14ac:dyDescent="0.25">
      <c r="A816" s="206" t="s">
        <v>1842</v>
      </c>
      <c r="B816" s="206"/>
      <c r="C816" s="206"/>
      <c r="D816" s="206"/>
      <c r="E816" s="201">
        <v>0</v>
      </c>
      <c r="F816" s="201"/>
      <c r="G816" s="201"/>
      <c r="H816" s="201">
        <v>0</v>
      </c>
      <c r="I816" s="201"/>
      <c r="J816" s="208">
        <v>226389.28</v>
      </c>
      <c r="K816" s="208"/>
      <c r="L816" s="208"/>
      <c r="M816" s="208">
        <v>113194.64</v>
      </c>
      <c r="N816" s="208"/>
      <c r="O816" s="208"/>
      <c r="P816" s="208">
        <v>113194.64</v>
      </c>
      <c r="Q816" s="208"/>
      <c r="R816" s="208"/>
      <c r="S816" s="201">
        <v>0</v>
      </c>
      <c r="T816" s="201"/>
    </row>
    <row r="817" spans="1:20" ht="11.25" hidden="1" customHeight="1" outlineLevel="4" x14ac:dyDescent="0.25">
      <c r="A817" s="203" t="s">
        <v>1843</v>
      </c>
      <c r="B817" s="203"/>
      <c r="C817" s="203"/>
      <c r="D817" s="203"/>
      <c r="E817" s="201">
        <v>0</v>
      </c>
      <c r="F817" s="201"/>
      <c r="G817" s="201"/>
      <c r="H817" s="201">
        <v>0</v>
      </c>
      <c r="I817" s="201"/>
      <c r="J817" s="208">
        <v>113194.64</v>
      </c>
      <c r="K817" s="208"/>
      <c r="L817" s="208"/>
      <c r="M817" s="201">
        <v>0</v>
      </c>
      <c r="N817" s="201"/>
      <c r="O817" s="201"/>
      <c r="P817" s="208">
        <v>113194.64</v>
      </c>
      <c r="Q817" s="208"/>
      <c r="R817" s="208"/>
      <c r="S817" s="201">
        <v>0</v>
      </c>
      <c r="T817" s="201"/>
    </row>
    <row r="818" spans="1:20" ht="11.25" hidden="1" customHeight="1" outlineLevel="4" x14ac:dyDescent="0.25">
      <c r="A818" s="203" t="s">
        <v>1242</v>
      </c>
      <c r="B818" s="203"/>
      <c r="C818" s="203"/>
      <c r="D818" s="203"/>
      <c r="E818" s="201">
        <v>0</v>
      </c>
      <c r="F818" s="201"/>
      <c r="G818" s="201"/>
      <c r="H818" s="201">
        <v>0</v>
      </c>
      <c r="I818" s="201"/>
      <c r="J818" s="208">
        <v>113194.64</v>
      </c>
      <c r="K818" s="208"/>
      <c r="L818" s="208"/>
      <c r="M818" s="208">
        <v>113194.64</v>
      </c>
      <c r="N818" s="208"/>
      <c r="O818" s="208"/>
      <c r="P818" s="201">
        <v>0</v>
      </c>
      <c r="Q818" s="201"/>
      <c r="R818" s="201"/>
      <c r="S818" s="201">
        <v>0</v>
      </c>
      <c r="T818" s="201"/>
    </row>
    <row r="819" spans="1:20" ht="32.25" hidden="1" customHeight="1" outlineLevel="3" collapsed="1" x14ac:dyDescent="0.25">
      <c r="A819" s="206" t="s">
        <v>1844</v>
      </c>
      <c r="B819" s="206"/>
      <c r="C819" s="206"/>
      <c r="D819" s="206"/>
      <c r="E819" s="201">
        <v>0</v>
      </c>
      <c r="F819" s="201"/>
      <c r="G819" s="201"/>
      <c r="H819" s="201">
        <v>0</v>
      </c>
      <c r="I819" s="201"/>
      <c r="J819" s="209">
        <v>67200</v>
      </c>
      <c r="K819" s="209"/>
      <c r="L819" s="209"/>
      <c r="M819" s="201">
        <v>0</v>
      </c>
      <c r="N819" s="201"/>
      <c r="O819" s="201"/>
      <c r="P819" s="209">
        <v>67200</v>
      </c>
      <c r="Q819" s="209"/>
      <c r="R819" s="209"/>
      <c r="S819" s="201">
        <v>0</v>
      </c>
      <c r="T819" s="201"/>
    </row>
    <row r="820" spans="1:20" ht="11.25" hidden="1" customHeight="1" outlineLevel="4" x14ac:dyDescent="0.25">
      <c r="A820" s="203" t="s">
        <v>1845</v>
      </c>
      <c r="B820" s="203"/>
      <c r="C820" s="203"/>
      <c r="D820" s="203"/>
      <c r="E820" s="201">
        <v>0</v>
      </c>
      <c r="F820" s="201"/>
      <c r="G820" s="201"/>
      <c r="H820" s="201">
        <v>0</v>
      </c>
      <c r="I820" s="201"/>
      <c r="J820" s="209">
        <v>67200</v>
      </c>
      <c r="K820" s="209"/>
      <c r="L820" s="209"/>
      <c r="M820" s="201">
        <v>0</v>
      </c>
      <c r="N820" s="201"/>
      <c r="O820" s="201"/>
      <c r="P820" s="209">
        <v>67200</v>
      </c>
      <c r="Q820" s="209"/>
      <c r="R820" s="209"/>
      <c r="S820" s="201">
        <v>0</v>
      </c>
      <c r="T820" s="201"/>
    </row>
    <row r="821" spans="1:20" ht="21.75" hidden="1" customHeight="1" outlineLevel="3" collapsed="1" x14ac:dyDescent="0.25">
      <c r="A821" s="206" t="s">
        <v>1846</v>
      </c>
      <c r="B821" s="206"/>
      <c r="C821" s="206"/>
      <c r="D821" s="206"/>
      <c r="E821" s="201">
        <v>0</v>
      </c>
      <c r="F821" s="201"/>
      <c r="G821" s="201"/>
      <c r="H821" s="201">
        <v>0</v>
      </c>
      <c r="I821" s="201"/>
      <c r="J821" s="208">
        <v>9913.25</v>
      </c>
      <c r="K821" s="208"/>
      <c r="L821" s="208"/>
      <c r="M821" s="208">
        <v>9913.25</v>
      </c>
      <c r="N821" s="208"/>
      <c r="O821" s="208"/>
      <c r="P821" s="201">
        <v>0</v>
      </c>
      <c r="Q821" s="201"/>
      <c r="R821" s="201"/>
      <c r="S821" s="201">
        <v>0</v>
      </c>
      <c r="T821" s="201"/>
    </row>
    <row r="822" spans="1:20" ht="11.25" hidden="1" customHeight="1" outlineLevel="4" x14ac:dyDescent="0.25">
      <c r="A822" s="203" t="s">
        <v>1242</v>
      </c>
      <c r="B822" s="203"/>
      <c r="C822" s="203"/>
      <c r="D822" s="203"/>
      <c r="E822" s="201">
        <v>0</v>
      </c>
      <c r="F822" s="201"/>
      <c r="G822" s="201"/>
      <c r="H822" s="201">
        <v>0</v>
      </c>
      <c r="I822" s="201"/>
      <c r="J822" s="208">
        <v>9913.25</v>
      </c>
      <c r="K822" s="208"/>
      <c r="L822" s="208"/>
      <c r="M822" s="208">
        <v>9913.25</v>
      </c>
      <c r="N822" s="208"/>
      <c r="O822" s="208"/>
      <c r="P822" s="201">
        <v>0</v>
      </c>
      <c r="Q822" s="201"/>
      <c r="R822" s="201"/>
      <c r="S822" s="201">
        <v>0</v>
      </c>
      <c r="T822" s="201"/>
    </row>
    <row r="823" spans="1:20" ht="32.25" hidden="1" customHeight="1" outlineLevel="3" collapsed="1" x14ac:dyDescent="0.25">
      <c r="A823" s="206" t="s">
        <v>1847</v>
      </c>
      <c r="B823" s="206"/>
      <c r="C823" s="206"/>
      <c r="D823" s="206"/>
      <c r="E823" s="208">
        <v>67444.98</v>
      </c>
      <c r="F823" s="208"/>
      <c r="G823" s="208"/>
      <c r="H823" s="201">
        <v>0</v>
      </c>
      <c r="I823" s="201"/>
      <c r="J823" s="208">
        <v>1257186.8799999999</v>
      </c>
      <c r="K823" s="208"/>
      <c r="L823" s="208"/>
      <c r="M823" s="208">
        <v>696038.42</v>
      </c>
      <c r="N823" s="208"/>
      <c r="O823" s="208"/>
      <c r="P823" s="208">
        <v>628593.43999999994</v>
      </c>
      <c r="Q823" s="208"/>
      <c r="R823" s="208"/>
      <c r="S823" s="201">
        <v>0</v>
      </c>
      <c r="T823" s="201"/>
    </row>
    <row r="824" spans="1:20" ht="11.25" hidden="1" customHeight="1" outlineLevel="4" x14ac:dyDescent="0.25">
      <c r="A824" s="203" t="s">
        <v>1848</v>
      </c>
      <c r="B824" s="203"/>
      <c r="C824" s="203"/>
      <c r="D824" s="203"/>
      <c r="E824" s="208">
        <v>67444.98</v>
      </c>
      <c r="F824" s="208"/>
      <c r="G824" s="208"/>
      <c r="H824" s="201">
        <v>0</v>
      </c>
      <c r="I824" s="201"/>
      <c r="J824" s="201">
        <v>0</v>
      </c>
      <c r="K824" s="201"/>
      <c r="L824" s="201"/>
      <c r="M824" s="208">
        <v>67444.98</v>
      </c>
      <c r="N824" s="208"/>
      <c r="O824" s="208"/>
      <c r="P824" s="201">
        <v>0</v>
      </c>
      <c r="Q824" s="201"/>
      <c r="R824" s="201"/>
      <c r="S824" s="201">
        <v>0</v>
      </c>
      <c r="T824" s="201"/>
    </row>
    <row r="825" spans="1:20" ht="11.25" hidden="1" customHeight="1" outlineLevel="4" x14ac:dyDescent="0.25">
      <c r="A825" s="203" t="s">
        <v>1240</v>
      </c>
      <c r="B825" s="203"/>
      <c r="C825" s="203"/>
      <c r="D825" s="203"/>
      <c r="E825" s="201">
        <v>0</v>
      </c>
      <c r="F825" s="201"/>
      <c r="G825" s="201"/>
      <c r="H825" s="201">
        <v>0</v>
      </c>
      <c r="I825" s="201"/>
      <c r="J825" s="208">
        <v>1257186.8799999999</v>
      </c>
      <c r="K825" s="208"/>
      <c r="L825" s="208"/>
      <c r="M825" s="208">
        <v>628593.43999999994</v>
      </c>
      <c r="N825" s="208"/>
      <c r="O825" s="208"/>
      <c r="P825" s="208">
        <v>628593.43999999994</v>
      </c>
      <c r="Q825" s="208"/>
      <c r="R825" s="208"/>
      <c r="S825" s="201">
        <v>0</v>
      </c>
      <c r="T825" s="201"/>
    </row>
    <row r="826" spans="1:20" s="103" customFormat="1" ht="21.75" customHeight="1" outlineLevel="3" collapsed="1" x14ac:dyDescent="0.25">
      <c r="A826" s="212" t="s">
        <v>1849</v>
      </c>
      <c r="B826" s="212"/>
      <c r="C826" s="212"/>
      <c r="D826" s="212"/>
      <c r="E826" s="217">
        <v>790678.4</v>
      </c>
      <c r="F826" s="217"/>
      <c r="G826" s="217"/>
      <c r="H826" s="214">
        <v>0</v>
      </c>
      <c r="I826" s="214"/>
      <c r="J826" s="217">
        <v>558126.9</v>
      </c>
      <c r="K826" s="217"/>
      <c r="L826" s="217"/>
      <c r="M826" s="213">
        <v>372084.56</v>
      </c>
      <c r="N826" s="213"/>
      <c r="O826" s="213"/>
      <c r="P826" s="213">
        <v>976720.74</v>
      </c>
      <c r="Q826" s="213"/>
      <c r="R826" s="213"/>
      <c r="S826" s="214">
        <v>0</v>
      </c>
      <c r="T826" s="214"/>
    </row>
    <row r="827" spans="1:20" ht="32.25" hidden="1" customHeight="1" outlineLevel="4" x14ac:dyDescent="0.25">
      <c r="A827" s="203" t="s">
        <v>1850</v>
      </c>
      <c r="B827" s="203"/>
      <c r="C827" s="203"/>
      <c r="D827" s="203"/>
      <c r="E827" s="204">
        <v>790678.4</v>
      </c>
      <c r="F827" s="204"/>
      <c r="G827" s="204"/>
      <c r="H827" s="201">
        <v>0</v>
      </c>
      <c r="I827" s="201"/>
      <c r="J827" s="204">
        <v>558126.9</v>
      </c>
      <c r="K827" s="204"/>
      <c r="L827" s="204"/>
      <c r="M827" s="208">
        <v>372084.56</v>
      </c>
      <c r="N827" s="208"/>
      <c r="O827" s="208"/>
      <c r="P827" s="208">
        <v>976720.74</v>
      </c>
      <c r="Q827" s="208"/>
      <c r="R827" s="208"/>
      <c r="S827" s="201">
        <v>0</v>
      </c>
      <c r="T827" s="201"/>
    </row>
    <row r="828" spans="1:20" ht="11.25" hidden="1" customHeight="1" outlineLevel="3" collapsed="1" x14ac:dyDescent="0.25">
      <c r="A828" s="206" t="s">
        <v>1851</v>
      </c>
      <c r="B828" s="206"/>
      <c r="C828" s="206"/>
      <c r="D828" s="206"/>
      <c r="E828" s="201">
        <v>0</v>
      </c>
      <c r="F828" s="201"/>
      <c r="G828" s="201"/>
      <c r="H828" s="201">
        <v>0</v>
      </c>
      <c r="I828" s="201"/>
      <c r="J828" s="209">
        <v>700000000</v>
      </c>
      <c r="K828" s="209"/>
      <c r="L828" s="209"/>
      <c r="M828" s="209">
        <v>700000000</v>
      </c>
      <c r="N828" s="209"/>
      <c r="O828" s="209"/>
      <c r="P828" s="201">
        <v>0</v>
      </c>
      <c r="Q828" s="201"/>
      <c r="R828" s="201"/>
      <c r="S828" s="201">
        <v>0</v>
      </c>
      <c r="T828" s="201"/>
    </row>
    <row r="829" spans="1:20" ht="32.25" hidden="1" customHeight="1" outlineLevel="4" x14ac:dyDescent="0.25">
      <c r="A829" s="203" t="s">
        <v>1852</v>
      </c>
      <c r="B829" s="203"/>
      <c r="C829" s="203"/>
      <c r="D829" s="203"/>
      <c r="E829" s="201">
        <v>0</v>
      </c>
      <c r="F829" s="201"/>
      <c r="G829" s="201"/>
      <c r="H829" s="201">
        <v>0</v>
      </c>
      <c r="I829" s="201"/>
      <c r="J829" s="209">
        <v>700000000</v>
      </c>
      <c r="K829" s="209"/>
      <c r="L829" s="209"/>
      <c r="M829" s="209">
        <v>700000000</v>
      </c>
      <c r="N829" s="209"/>
      <c r="O829" s="209"/>
      <c r="P829" s="201">
        <v>0</v>
      </c>
      <c r="Q829" s="201"/>
      <c r="R829" s="201"/>
      <c r="S829" s="201">
        <v>0</v>
      </c>
      <c r="T829" s="201"/>
    </row>
    <row r="830" spans="1:20" s="103" customFormat="1" ht="21.75" customHeight="1" outlineLevel="3" collapsed="1" x14ac:dyDescent="0.25">
      <c r="A830" s="212" t="s">
        <v>1853</v>
      </c>
      <c r="B830" s="212"/>
      <c r="C830" s="212"/>
      <c r="D830" s="212"/>
      <c r="E830" s="213">
        <v>1079809.51</v>
      </c>
      <c r="F830" s="213"/>
      <c r="G830" s="213"/>
      <c r="H830" s="214">
        <v>0</v>
      </c>
      <c r="I830" s="214"/>
      <c r="J830" s="213">
        <v>1079835.78</v>
      </c>
      <c r="K830" s="213"/>
      <c r="L830" s="213"/>
      <c r="M830" s="215">
        <v>719893</v>
      </c>
      <c r="N830" s="215"/>
      <c r="O830" s="215"/>
      <c r="P830" s="213">
        <v>1439752.29</v>
      </c>
      <c r="Q830" s="213"/>
      <c r="R830" s="213"/>
      <c r="S830" s="214">
        <v>0</v>
      </c>
      <c r="T830" s="214"/>
    </row>
    <row r="831" spans="1:20" ht="32.25" hidden="1" customHeight="1" outlineLevel="4" x14ac:dyDescent="0.25">
      <c r="A831" s="203" t="s">
        <v>1854</v>
      </c>
      <c r="B831" s="203"/>
      <c r="C831" s="203"/>
      <c r="D831" s="203"/>
      <c r="E831" s="208">
        <v>1079809.51</v>
      </c>
      <c r="F831" s="208"/>
      <c r="G831" s="208"/>
      <c r="H831" s="201">
        <v>0</v>
      </c>
      <c r="I831" s="201"/>
      <c r="J831" s="208">
        <v>1079835.78</v>
      </c>
      <c r="K831" s="208"/>
      <c r="L831" s="208"/>
      <c r="M831" s="209">
        <v>719893</v>
      </c>
      <c r="N831" s="209"/>
      <c r="O831" s="209"/>
      <c r="P831" s="208">
        <v>1439752.29</v>
      </c>
      <c r="Q831" s="208"/>
      <c r="R831" s="208"/>
      <c r="S831" s="201">
        <v>0</v>
      </c>
      <c r="T831" s="201"/>
    </row>
    <row r="832" spans="1:20" s="103" customFormat="1" ht="21.75" customHeight="1" outlineLevel="3" collapsed="1" x14ac:dyDescent="0.25">
      <c r="A832" s="212" t="s">
        <v>1855</v>
      </c>
      <c r="B832" s="212"/>
      <c r="C832" s="212"/>
      <c r="D832" s="212"/>
      <c r="E832" s="214">
        <v>0</v>
      </c>
      <c r="F832" s="214"/>
      <c r="G832" s="214"/>
      <c r="H832" s="214">
        <v>0</v>
      </c>
      <c r="I832" s="214"/>
      <c r="J832" s="215">
        <v>220000</v>
      </c>
      <c r="K832" s="215"/>
      <c r="L832" s="215"/>
      <c r="M832" s="215">
        <v>220000</v>
      </c>
      <c r="N832" s="215"/>
      <c r="O832" s="215"/>
      <c r="P832" s="214">
        <v>0</v>
      </c>
      <c r="Q832" s="214"/>
      <c r="R832" s="214"/>
      <c r="S832" s="214">
        <v>0</v>
      </c>
      <c r="T832" s="214"/>
    </row>
    <row r="833" spans="1:20" ht="21.75" hidden="1" customHeight="1" outlineLevel="4" x14ac:dyDescent="0.25">
      <c r="A833" s="203" t="s">
        <v>1856</v>
      </c>
      <c r="B833" s="203"/>
      <c r="C833" s="203"/>
      <c r="D833" s="203"/>
      <c r="E833" s="201">
        <v>0</v>
      </c>
      <c r="F833" s="201"/>
      <c r="G833" s="201"/>
      <c r="H833" s="201">
        <v>0</v>
      </c>
      <c r="I833" s="201"/>
      <c r="J833" s="209">
        <v>220000</v>
      </c>
      <c r="K833" s="209"/>
      <c r="L833" s="209"/>
      <c r="M833" s="209">
        <v>220000</v>
      </c>
      <c r="N833" s="209"/>
      <c r="O833" s="209"/>
      <c r="P833" s="201">
        <v>0</v>
      </c>
      <c r="Q833" s="201"/>
      <c r="R833" s="201"/>
      <c r="S833" s="201">
        <v>0</v>
      </c>
      <c r="T833" s="201"/>
    </row>
    <row r="834" spans="1:20" ht="32.25" hidden="1" customHeight="1" outlineLevel="3" collapsed="1" x14ac:dyDescent="0.25">
      <c r="A834" s="206" t="s">
        <v>1857</v>
      </c>
      <c r="B834" s="206"/>
      <c r="C834" s="206"/>
      <c r="D834" s="206"/>
      <c r="E834" s="201">
        <v>0</v>
      </c>
      <c r="F834" s="201"/>
      <c r="G834" s="201"/>
      <c r="H834" s="201">
        <v>0</v>
      </c>
      <c r="I834" s="201"/>
      <c r="J834" s="208">
        <v>43297.279999999999</v>
      </c>
      <c r="K834" s="208"/>
      <c r="L834" s="208"/>
      <c r="M834" s="208">
        <v>24518.639999999999</v>
      </c>
      <c r="N834" s="208"/>
      <c r="O834" s="208"/>
      <c r="P834" s="208">
        <v>18778.64</v>
      </c>
      <c r="Q834" s="208"/>
      <c r="R834" s="208"/>
      <c r="S834" s="201">
        <v>0</v>
      </c>
      <c r="T834" s="201"/>
    </row>
    <row r="835" spans="1:20" ht="11.25" hidden="1" customHeight="1" outlineLevel="4" x14ac:dyDescent="0.25">
      <c r="A835" s="203" t="s">
        <v>1242</v>
      </c>
      <c r="B835" s="203"/>
      <c r="C835" s="203"/>
      <c r="D835" s="203"/>
      <c r="E835" s="201">
        <v>0</v>
      </c>
      <c r="F835" s="201"/>
      <c r="G835" s="201"/>
      <c r="H835" s="201">
        <v>0</v>
      </c>
      <c r="I835" s="201"/>
      <c r="J835" s="208">
        <v>43297.279999999999</v>
      </c>
      <c r="K835" s="208"/>
      <c r="L835" s="208"/>
      <c r="M835" s="208">
        <v>24518.639999999999</v>
      </c>
      <c r="N835" s="208"/>
      <c r="O835" s="208"/>
      <c r="P835" s="208">
        <v>18778.64</v>
      </c>
      <c r="Q835" s="208"/>
      <c r="R835" s="208"/>
      <c r="S835" s="201">
        <v>0</v>
      </c>
      <c r="T835" s="201"/>
    </row>
    <row r="836" spans="1:20" ht="11.25" hidden="1" customHeight="1" outlineLevel="3" collapsed="1" x14ac:dyDescent="0.25">
      <c r="A836" s="206" t="s">
        <v>1858</v>
      </c>
      <c r="B836" s="206"/>
      <c r="C836" s="206"/>
      <c r="D836" s="206"/>
      <c r="E836" s="208">
        <v>401785.72</v>
      </c>
      <c r="F836" s="208"/>
      <c r="G836" s="208"/>
      <c r="H836" s="201">
        <v>0</v>
      </c>
      <c r="I836" s="201"/>
      <c r="J836" s="208">
        <v>1093808.6200000001</v>
      </c>
      <c r="K836" s="208"/>
      <c r="L836" s="208"/>
      <c r="M836" s="208">
        <v>1149582.8899999999</v>
      </c>
      <c r="N836" s="208"/>
      <c r="O836" s="208"/>
      <c r="P836" s="208">
        <v>346011.45</v>
      </c>
      <c r="Q836" s="208"/>
      <c r="R836" s="208"/>
      <c r="S836" s="201">
        <v>0</v>
      </c>
      <c r="T836" s="201"/>
    </row>
    <row r="837" spans="1:20" ht="11.25" hidden="1" customHeight="1" outlineLevel="4" x14ac:dyDescent="0.25">
      <c r="A837" s="203" t="s">
        <v>1263</v>
      </c>
      <c r="B837" s="203"/>
      <c r="C837" s="203"/>
      <c r="D837" s="203"/>
      <c r="E837" s="208">
        <v>401785.72</v>
      </c>
      <c r="F837" s="208"/>
      <c r="G837" s="208"/>
      <c r="H837" s="201">
        <v>0</v>
      </c>
      <c r="I837" s="201"/>
      <c r="J837" s="208">
        <v>1093808.6200000001</v>
      </c>
      <c r="K837" s="208"/>
      <c r="L837" s="208"/>
      <c r="M837" s="208">
        <v>1149582.8899999999</v>
      </c>
      <c r="N837" s="208"/>
      <c r="O837" s="208"/>
      <c r="P837" s="208">
        <v>346011.45</v>
      </c>
      <c r="Q837" s="208"/>
      <c r="R837" s="208"/>
      <c r="S837" s="201">
        <v>0</v>
      </c>
      <c r="T837" s="201"/>
    </row>
    <row r="838" spans="1:20" ht="11.25" hidden="1" customHeight="1" outlineLevel="3" collapsed="1" x14ac:dyDescent="0.25">
      <c r="A838" s="206" t="s">
        <v>1859</v>
      </c>
      <c r="B838" s="206"/>
      <c r="C838" s="206"/>
      <c r="D838" s="206"/>
      <c r="E838" s="201">
        <v>0</v>
      </c>
      <c r="F838" s="201"/>
      <c r="G838" s="201"/>
      <c r="H838" s="201">
        <v>0</v>
      </c>
      <c r="I838" s="201"/>
      <c r="J838" s="208">
        <v>105172.84</v>
      </c>
      <c r="K838" s="208"/>
      <c r="L838" s="208"/>
      <c r="M838" s="208">
        <v>52586.42</v>
      </c>
      <c r="N838" s="208"/>
      <c r="O838" s="208"/>
      <c r="P838" s="208">
        <v>52586.42</v>
      </c>
      <c r="Q838" s="208"/>
      <c r="R838" s="208"/>
      <c r="S838" s="201">
        <v>0</v>
      </c>
      <c r="T838" s="201"/>
    </row>
    <row r="839" spans="1:20" ht="11.25" hidden="1" customHeight="1" outlineLevel="4" x14ac:dyDescent="0.25">
      <c r="A839" s="203" t="s">
        <v>1860</v>
      </c>
      <c r="B839" s="203"/>
      <c r="C839" s="203"/>
      <c r="D839" s="203"/>
      <c r="E839" s="201">
        <v>0</v>
      </c>
      <c r="F839" s="201"/>
      <c r="G839" s="201"/>
      <c r="H839" s="201">
        <v>0</v>
      </c>
      <c r="I839" s="201"/>
      <c r="J839" s="208">
        <v>52586.42</v>
      </c>
      <c r="K839" s="208"/>
      <c r="L839" s="208"/>
      <c r="M839" s="201">
        <v>0</v>
      </c>
      <c r="N839" s="201"/>
      <c r="O839" s="201"/>
      <c r="P839" s="208">
        <v>52586.42</v>
      </c>
      <c r="Q839" s="208"/>
      <c r="R839" s="208"/>
      <c r="S839" s="201">
        <v>0</v>
      </c>
      <c r="T839" s="201"/>
    </row>
    <row r="840" spans="1:20" ht="11.25" hidden="1" customHeight="1" outlineLevel="4" x14ac:dyDescent="0.25">
      <c r="A840" s="203" t="s">
        <v>1242</v>
      </c>
      <c r="B840" s="203"/>
      <c r="C840" s="203"/>
      <c r="D840" s="203"/>
      <c r="E840" s="201">
        <v>0</v>
      </c>
      <c r="F840" s="201"/>
      <c r="G840" s="201"/>
      <c r="H840" s="201">
        <v>0</v>
      </c>
      <c r="I840" s="201"/>
      <c r="J840" s="208">
        <v>52586.42</v>
      </c>
      <c r="K840" s="208"/>
      <c r="L840" s="208"/>
      <c r="M840" s="208">
        <v>52586.42</v>
      </c>
      <c r="N840" s="208"/>
      <c r="O840" s="208"/>
      <c r="P840" s="201">
        <v>0</v>
      </c>
      <c r="Q840" s="201"/>
      <c r="R840" s="201"/>
      <c r="S840" s="201">
        <v>0</v>
      </c>
      <c r="T840" s="201"/>
    </row>
    <row r="841" spans="1:20" ht="21.75" hidden="1" customHeight="1" outlineLevel="3" collapsed="1" x14ac:dyDescent="0.25">
      <c r="A841" s="206" t="s">
        <v>1861</v>
      </c>
      <c r="B841" s="206"/>
      <c r="C841" s="206"/>
      <c r="D841" s="206"/>
      <c r="E841" s="201">
        <v>0</v>
      </c>
      <c r="F841" s="201"/>
      <c r="G841" s="201"/>
      <c r="H841" s="201">
        <v>0</v>
      </c>
      <c r="I841" s="201"/>
      <c r="J841" s="209">
        <v>113537</v>
      </c>
      <c r="K841" s="209"/>
      <c r="L841" s="209"/>
      <c r="M841" s="209">
        <v>79937</v>
      </c>
      <c r="N841" s="209"/>
      <c r="O841" s="209"/>
      <c r="P841" s="209">
        <v>33600</v>
      </c>
      <c r="Q841" s="209"/>
      <c r="R841" s="209"/>
      <c r="S841" s="201">
        <v>0</v>
      </c>
      <c r="T841" s="201"/>
    </row>
    <row r="842" spans="1:20" ht="11.25" hidden="1" customHeight="1" outlineLevel="4" x14ac:dyDescent="0.25">
      <c r="A842" s="203" t="s">
        <v>1862</v>
      </c>
      <c r="B842" s="203"/>
      <c r="C842" s="203"/>
      <c r="D842" s="203"/>
      <c r="E842" s="201">
        <v>0</v>
      </c>
      <c r="F842" s="201"/>
      <c r="G842" s="201"/>
      <c r="H842" s="201">
        <v>0</v>
      </c>
      <c r="I842" s="201"/>
      <c r="J842" s="209">
        <v>33600</v>
      </c>
      <c r="K842" s="209"/>
      <c r="L842" s="209"/>
      <c r="M842" s="209">
        <v>33600</v>
      </c>
      <c r="N842" s="209"/>
      <c r="O842" s="209"/>
      <c r="P842" s="201">
        <v>0</v>
      </c>
      <c r="Q842" s="201"/>
      <c r="R842" s="201"/>
      <c r="S842" s="201">
        <v>0</v>
      </c>
      <c r="T842" s="201"/>
    </row>
    <row r="843" spans="1:20" ht="21.75" hidden="1" customHeight="1" outlineLevel="4" x14ac:dyDescent="0.25">
      <c r="A843" s="203" t="s">
        <v>1863</v>
      </c>
      <c r="B843" s="203"/>
      <c r="C843" s="203"/>
      <c r="D843" s="203"/>
      <c r="E843" s="201">
        <v>0</v>
      </c>
      <c r="F843" s="201"/>
      <c r="G843" s="201"/>
      <c r="H843" s="201">
        <v>0</v>
      </c>
      <c r="I843" s="201"/>
      <c r="J843" s="209">
        <v>33600</v>
      </c>
      <c r="K843" s="209"/>
      <c r="L843" s="209"/>
      <c r="M843" s="201">
        <v>0</v>
      </c>
      <c r="N843" s="201"/>
      <c r="O843" s="201"/>
      <c r="P843" s="209">
        <v>33600</v>
      </c>
      <c r="Q843" s="209"/>
      <c r="R843" s="209"/>
      <c r="S843" s="201">
        <v>0</v>
      </c>
      <c r="T843" s="201"/>
    </row>
    <row r="844" spans="1:20" ht="11.25" hidden="1" customHeight="1" outlineLevel="4" x14ac:dyDescent="0.25">
      <c r="A844" s="203" t="s">
        <v>1242</v>
      </c>
      <c r="B844" s="203"/>
      <c r="C844" s="203"/>
      <c r="D844" s="203"/>
      <c r="E844" s="201">
        <v>0</v>
      </c>
      <c r="F844" s="201"/>
      <c r="G844" s="201"/>
      <c r="H844" s="201">
        <v>0</v>
      </c>
      <c r="I844" s="201"/>
      <c r="J844" s="209">
        <v>46337</v>
      </c>
      <c r="K844" s="209"/>
      <c r="L844" s="209"/>
      <c r="M844" s="209">
        <v>46337</v>
      </c>
      <c r="N844" s="209"/>
      <c r="O844" s="209"/>
      <c r="P844" s="201">
        <v>0</v>
      </c>
      <c r="Q844" s="201"/>
      <c r="R844" s="201"/>
      <c r="S844" s="201">
        <v>0</v>
      </c>
      <c r="T844" s="201"/>
    </row>
    <row r="845" spans="1:20" ht="21.75" hidden="1" customHeight="1" outlineLevel="3" collapsed="1" x14ac:dyDescent="0.25">
      <c r="A845" s="206" t="s">
        <v>1864</v>
      </c>
      <c r="B845" s="206"/>
      <c r="C845" s="206"/>
      <c r="D845" s="206"/>
      <c r="E845" s="201">
        <v>0</v>
      </c>
      <c r="F845" s="201"/>
      <c r="G845" s="201"/>
      <c r="H845" s="201">
        <v>0</v>
      </c>
      <c r="I845" s="201"/>
      <c r="J845" s="208">
        <v>89301.28</v>
      </c>
      <c r="K845" s="208"/>
      <c r="L845" s="208"/>
      <c r="M845" s="208">
        <v>44650.64</v>
      </c>
      <c r="N845" s="208"/>
      <c r="O845" s="208"/>
      <c r="P845" s="208">
        <v>44650.64</v>
      </c>
      <c r="Q845" s="208"/>
      <c r="R845" s="208"/>
      <c r="S845" s="201">
        <v>0</v>
      </c>
      <c r="T845" s="201"/>
    </row>
    <row r="846" spans="1:20" ht="11.25" hidden="1" customHeight="1" outlineLevel="4" x14ac:dyDescent="0.25">
      <c r="A846" s="203" t="s">
        <v>1865</v>
      </c>
      <c r="B846" s="203"/>
      <c r="C846" s="203"/>
      <c r="D846" s="203"/>
      <c r="E846" s="201">
        <v>0</v>
      </c>
      <c r="F846" s="201"/>
      <c r="G846" s="201"/>
      <c r="H846" s="201">
        <v>0</v>
      </c>
      <c r="I846" s="201"/>
      <c r="J846" s="208">
        <v>44650.64</v>
      </c>
      <c r="K846" s="208"/>
      <c r="L846" s="208"/>
      <c r="M846" s="201">
        <v>0</v>
      </c>
      <c r="N846" s="201"/>
      <c r="O846" s="201"/>
      <c r="P846" s="208">
        <v>44650.64</v>
      </c>
      <c r="Q846" s="208"/>
      <c r="R846" s="208"/>
      <c r="S846" s="201">
        <v>0</v>
      </c>
      <c r="T846" s="201"/>
    </row>
    <row r="847" spans="1:20" ht="11.25" hidden="1" customHeight="1" outlineLevel="4" x14ac:dyDescent="0.25">
      <c r="A847" s="203" t="s">
        <v>1242</v>
      </c>
      <c r="B847" s="203"/>
      <c r="C847" s="203"/>
      <c r="D847" s="203"/>
      <c r="E847" s="201">
        <v>0</v>
      </c>
      <c r="F847" s="201"/>
      <c r="G847" s="201"/>
      <c r="H847" s="201">
        <v>0</v>
      </c>
      <c r="I847" s="201"/>
      <c r="J847" s="208">
        <v>44650.64</v>
      </c>
      <c r="K847" s="208"/>
      <c r="L847" s="208"/>
      <c r="M847" s="208">
        <v>44650.64</v>
      </c>
      <c r="N847" s="208"/>
      <c r="O847" s="208"/>
      <c r="P847" s="201">
        <v>0</v>
      </c>
      <c r="Q847" s="201"/>
      <c r="R847" s="201"/>
      <c r="S847" s="201">
        <v>0</v>
      </c>
      <c r="T847" s="201"/>
    </row>
    <row r="848" spans="1:20" ht="11.25" hidden="1" customHeight="1" outlineLevel="3" collapsed="1" x14ac:dyDescent="0.25">
      <c r="A848" s="206" t="s">
        <v>1866</v>
      </c>
      <c r="B848" s="206"/>
      <c r="C848" s="206"/>
      <c r="D848" s="206"/>
      <c r="E848" s="201">
        <v>0</v>
      </c>
      <c r="F848" s="201"/>
      <c r="G848" s="201"/>
      <c r="H848" s="201">
        <v>0</v>
      </c>
      <c r="I848" s="201"/>
      <c r="J848" s="208">
        <v>20788.32</v>
      </c>
      <c r="K848" s="208"/>
      <c r="L848" s="208"/>
      <c r="M848" s="201">
        <v>0</v>
      </c>
      <c r="N848" s="201"/>
      <c r="O848" s="201"/>
      <c r="P848" s="208">
        <v>20788.32</v>
      </c>
      <c r="Q848" s="208"/>
      <c r="R848" s="208"/>
      <c r="S848" s="201">
        <v>0</v>
      </c>
      <c r="T848" s="201"/>
    </row>
    <row r="849" spans="1:20" ht="11.25" hidden="1" customHeight="1" outlineLevel="4" x14ac:dyDescent="0.25">
      <c r="A849" s="203" t="s">
        <v>1794</v>
      </c>
      <c r="B849" s="203"/>
      <c r="C849" s="203"/>
      <c r="D849" s="203"/>
      <c r="E849" s="201">
        <v>0</v>
      </c>
      <c r="F849" s="201"/>
      <c r="G849" s="201"/>
      <c r="H849" s="201">
        <v>0</v>
      </c>
      <c r="I849" s="201"/>
      <c r="J849" s="208">
        <v>20788.32</v>
      </c>
      <c r="K849" s="208"/>
      <c r="L849" s="208"/>
      <c r="M849" s="201">
        <v>0</v>
      </c>
      <c r="N849" s="201"/>
      <c r="O849" s="201"/>
      <c r="P849" s="208">
        <v>20788.32</v>
      </c>
      <c r="Q849" s="208"/>
      <c r="R849" s="208"/>
      <c r="S849" s="201">
        <v>0</v>
      </c>
      <c r="T849" s="201"/>
    </row>
    <row r="850" spans="1:20" ht="21.75" hidden="1" customHeight="1" outlineLevel="3" collapsed="1" x14ac:dyDescent="0.25">
      <c r="A850" s="206" t="s">
        <v>1867</v>
      </c>
      <c r="B850" s="206"/>
      <c r="C850" s="206"/>
      <c r="D850" s="206"/>
      <c r="E850" s="201">
        <v>0</v>
      </c>
      <c r="F850" s="201"/>
      <c r="G850" s="201"/>
      <c r="H850" s="201">
        <v>0</v>
      </c>
      <c r="I850" s="201"/>
      <c r="J850" s="204">
        <v>74995.199999999997</v>
      </c>
      <c r="K850" s="204"/>
      <c r="L850" s="204"/>
      <c r="M850" s="204">
        <v>37497.599999999999</v>
      </c>
      <c r="N850" s="204"/>
      <c r="O850" s="204"/>
      <c r="P850" s="204">
        <v>37497.599999999999</v>
      </c>
      <c r="Q850" s="204"/>
      <c r="R850" s="204"/>
      <c r="S850" s="201">
        <v>0</v>
      </c>
      <c r="T850" s="201"/>
    </row>
    <row r="851" spans="1:20" ht="11.25" hidden="1" customHeight="1" outlineLevel="4" x14ac:dyDescent="0.25">
      <c r="A851" s="203" t="s">
        <v>1307</v>
      </c>
      <c r="B851" s="203"/>
      <c r="C851" s="203"/>
      <c r="D851" s="203"/>
      <c r="E851" s="201">
        <v>0</v>
      </c>
      <c r="F851" s="201"/>
      <c r="G851" s="201"/>
      <c r="H851" s="201">
        <v>0</v>
      </c>
      <c r="I851" s="201"/>
      <c r="J851" s="204">
        <v>74995.199999999997</v>
      </c>
      <c r="K851" s="204"/>
      <c r="L851" s="204"/>
      <c r="M851" s="204">
        <v>37497.599999999999</v>
      </c>
      <c r="N851" s="204"/>
      <c r="O851" s="204"/>
      <c r="P851" s="204">
        <v>37497.599999999999</v>
      </c>
      <c r="Q851" s="204"/>
      <c r="R851" s="204"/>
      <c r="S851" s="201">
        <v>0</v>
      </c>
      <c r="T851" s="201"/>
    </row>
    <row r="852" spans="1:20" ht="21.75" hidden="1" customHeight="1" outlineLevel="3" collapsed="1" x14ac:dyDescent="0.25">
      <c r="A852" s="206" t="s">
        <v>1868</v>
      </c>
      <c r="B852" s="206"/>
      <c r="C852" s="206"/>
      <c r="D852" s="206"/>
      <c r="E852" s="211">
        <v>0.6</v>
      </c>
      <c r="F852" s="211"/>
      <c r="G852" s="211"/>
      <c r="H852" s="201">
        <v>0</v>
      </c>
      <c r="I852" s="201"/>
      <c r="J852" s="201">
        <v>0</v>
      </c>
      <c r="K852" s="201"/>
      <c r="L852" s="201"/>
      <c r="M852" s="201">
        <v>0</v>
      </c>
      <c r="N852" s="201"/>
      <c r="O852" s="201"/>
      <c r="P852" s="211">
        <v>0.6</v>
      </c>
      <c r="Q852" s="211"/>
      <c r="R852" s="211"/>
      <c r="S852" s="201">
        <v>0</v>
      </c>
      <c r="T852" s="201"/>
    </row>
    <row r="853" spans="1:20" ht="11.25" hidden="1" customHeight="1" outlineLevel="4" x14ac:dyDescent="0.25">
      <c r="A853" s="203" t="s">
        <v>1287</v>
      </c>
      <c r="B853" s="203"/>
      <c r="C853" s="203"/>
      <c r="D853" s="203"/>
      <c r="E853" s="211">
        <v>0.6</v>
      </c>
      <c r="F853" s="211"/>
      <c r="G853" s="211"/>
      <c r="H853" s="201">
        <v>0</v>
      </c>
      <c r="I853" s="201"/>
      <c r="J853" s="201">
        <v>0</v>
      </c>
      <c r="K853" s="201"/>
      <c r="L853" s="201"/>
      <c r="M853" s="201">
        <v>0</v>
      </c>
      <c r="N853" s="201"/>
      <c r="O853" s="201"/>
      <c r="P853" s="211">
        <v>0.6</v>
      </c>
      <c r="Q853" s="211"/>
      <c r="R853" s="211"/>
      <c r="S853" s="201">
        <v>0</v>
      </c>
      <c r="T853" s="201"/>
    </row>
    <row r="854" spans="1:20" ht="11.25" hidden="1" customHeight="1" outlineLevel="3" collapsed="1" x14ac:dyDescent="0.25">
      <c r="A854" s="206" t="s">
        <v>1869</v>
      </c>
      <c r="B854" s="206"/>
      <c r="C854" s="206"/>
      <c r="D854" s="206"/>
      <c r="E854" s="201">
        <v>0</v>
      </c>
      <c r="F854" s="201"/>
      <c r="G854" s="201"/>
      <c r="H854" s="201">
        <v>0</v>
      </c>
      <c r="I854" s="201"/>
      <c r="J854" s="208">
        <v>758093.08</v>
      </c>
      <c r="K854" s="208"/>
      <c r="L854" s="208"/>
      <c r="M854" s="208">
        <v>400516.94</v>
      </c>
      <c r="N854" s="208"/>
      <c r="O854" s="208"/>
      <c r="P854" s="208">
        <v>357576.14</v>
      </c>
      <c r="Q854" s="208"/>
      <c r="R854" s="208"/>
      <c r="S854" s="201">
        <v>0</v>
      </c>
      <c r="T854" s="201"/>
    </row>
    <row r="855" spans="1:20" ht="11.25" hidden="1" customHeight="1" outlineLevel="4" x14ac:dyDescent="0.25">
      <c r="A855" s="203" t="s">
        <v>1870</v>
      </c>
      <c r="B855" s="203"/>
      <c r="C855" s="203"/>
      <c r="D855" s="203"/>
      <c r="E855" s="201">
        <v>0</v>
      </c>
      <c r="F855" s="201"/>
      <c r="G855" s="201"/>
      <c r="H855" s="201">
        <v>0</v>
      </c>
      <c r="I855" s="201"/>
      <c r="J855" s="208">
        <v>357576.14</v>
      </c>
      <c r="K855" s="208"/>
      <c r="L855" s="208"/>
      <c r="M855" s="201">
        <v>0</v>
      </c>
      <c r="N855" s="201"/>
      <c r="O855" s="201"/>
      <c r="P855" s="208">
        <v>357576.14</v>
      </c>
      <c r="Q855" s="208"/>
      <c r="R855" s="208"/>
      <c r="S855" s="201">
        <v>0</v>
      </c>
      <c r="T855" s="201"/>
    </row>
    <row r="856" spans="1:20" ht="11.25" hidden="1" customHeight="1" outlineLevel="4" x14ac:dyDescent="0.25">
      <c r="A856" s="203" t="s">
        <v>1240</v>
      </c>
      <c r="B856" s="203"/>
      <c r="C856" s="203"/>
      <c r="D856" s="203"/>
      <c r="E856" s="201">
        <v>0</v>
      </c>
      <c r="F856" s="201"/>
      <c r="G856" s="201"/>
      <c r="H856" s="201">
        <v>0</v>
      </c>
      <c r="I856" s="201"/>
      <c r="J856" s="208">
        <v>400516.94</v>
      </c>
      <c r="K856" s="208"/>
      <c r="L856" s="208"/>
      <c r="M856" s="208">
        <v>400516.94</v>
      </c>
      <c r="N856" s="208"/>
      <c r="O856" s="208"/>
      <c r="P856" s="201">
        <v>0</v>
      </c>
      <c r="Q856" s="201"/>
      <c r="R856" s="201"/>
      <c r="S856" s="201">
        <v>0</v>
      </c>
      <c r="T856" s="201"/>
    </row>
    <row r="857" spans="1:20" ht="32.25" hidden="1" customHeight="1" outlineLevel="3" collapsed="1" x14ac:dyDescent="0.25">
      <c r="A857" s="206" t="s">
        <v>1871</v>
      </c>
      <c r="B857" s="206"/>
      <c r="C857" s="206"/>
      <c r="D857" s="206"/>
      <c r="E857" s="201">
        <v>0</v>
      </c>
      <c r="F857" s="201"/>
      <c r="G857" s="201"/>
      <c r="H857" s="201">
        <v>0</v>
      </c>
      <c r="I857" s="201"/>
      <c r="J857" s="209">
        <v>20160</v>
      </c>
      <c r="K857" s="209"/>
      <c r="L857" s="209"/>
      <c r="M857" s="209">
        <v>10080</v>
      </c>
      <c r="N857" s="209"/>
      <c r="O857" s="209"/>
      <c r="P857" s="209">
        <v>10080</v>
      </c>
      <c r="Q857" s="209"/>
      <c r="R857" s="209"/>
      <c r="S857" s="201">
        <v>0</v>
      </c>
      <c r="T857" s="201"/>
    </row>
    <row r="858" spans="1:20" ht="11.25" hidden="1" customHeight="1" outlineLevel="4" x14ac:dyDescent="0.25">
      <c r="A858" s="203" t="s">
        <v>1872</v>
      </c>
      <c r="B858" s="203"/>
      <c r="C858" s="203"/>
      <c r="D858" s="203"/>
      <c r="E858" s="201">
        <v>0</v>
      </c>
      <c r="F858" s="201"/>
      <c r="G858" s="201"/>
      <c r="H858" s="201">
        <v>0</v>
      </c>
      <c r="I858" s="201"/>
      <c r="J858" s="209">
        <v>10080</v>
      </c>
      <c r="K858" s="209"/>
      <c r="L858" s="209"/>
      <c r="M858" s="201">
        <v>0</v>
      </c>
      <c r="N858" s="201"/>
      <c r="O858" s="201"/>
      <c r="P858" s="209">
        <v>10080</v>
      </c>
      <c r="Q858" s="209"/>
      <c r="R858" s="209"/>
      <c r="S858" s="201">
        <v>0</v>
      </c>
      <c r="T858" s="201"/>
    </row>
    <row r="859" spans="1:20" ht="11.25" hidden="1" customHeight="1" outlineLevel="4" x14ac:dyDescent="0.25">
      <c r="A859" s="203" t="s">
        <v>1242</v>
      </c>
      <c r="B859" s="203"/>
      <c r="C859" s="203"/>
      <c r="D859" s="203"/>
      <c r="E859" s="201">
        <v>0</v>
      </c>
      <c r="F859" s="201"/>
      <c r="G859" s="201"/>
      <c r="H859" s="201">
        <v>0</v>
      </c>
      <c r="I859" s="201"/>
      <c r="J859" s="209">
        <v>10080</v>
      </c>
      <c r="K859" s="209"/>
      <c r="L859" s="209"/>
      <c r="M859" s="209">
        <v>10080</v>
      </c>
      <c r="N859" s="209"/>
      <c r="O859" s="209"/>
      <c r="P859" s="201">
        <v>0</v>
      </c>
      <c r="Q859" s="201"/>
      <c r="R859" s="201"/>
      <c r="S859" s="201">
        <v>0</v>
      </c>
      <c r="T859" s="201"/>
    </row>
    <row r="860" spans="1:20" ht="21.75" hidden="1" customHeight="1" outlineLevel="3" collapsed="1" x14ac:dyDescent="0.25">
      <c r="A860" s="206" t="s">
        <v>1873</v>
      </c>
      <c r="B860" s="206"/>
      <c r="C860" s="206"/>
      <c r="D860" s="206"/>
      <c r="E860" s="201">
        <v>0</v>
      </c>
      <c r="F860" s="201"/>
      <c r="G860" s="201"/>
      <c r="H860" s="201">
        <v>0</v>
      </c>
      <c r="I860" s="201"/>
      <c r="J860" s="204">
        <v>53167316.700000003</v>
      </c>
      <c r="K860" s="204"/>
      <c r="L860" s="204"/>
      <c r="M860" s="204">
        <v>53167316.700000003</v>
      </c>
      <c r="N860" s="204"/>
      <c r="O860" s="204"/>
      <c r="P860" s="201">
        <v>0</v>
      </c>
      <c r="Q860" s="201"/>
      <c r="R860" s="201"/>
      <c r="S860" s="201">
        <v>0</v>
      </c>
      <c r="T860" s="201"/>
    </row>
    <row r="861" spans="1:20" ht="11.25" hidden="1" customHeight="1" outlineLevel="4" x14ac:dyDescent="0.25">
      <c r="A861" s="203" t="s">
        <v>1242</v>
      </c>
      <c r="B861" s="203"/>
      <c r="C861" s="203"/>
      <c r="D861" s="203"/>
      <c r="E861" s="201">
        <v>0</v>
      </c>
      <c r="F861" s="201"/>
      <c r="G861" s="201"/>
      <c r="H861" s="201">
        <v>0</v>
      </c>
      <c r="I861" s="201"/>
      <c r="J861" s="204">
        <v>53167316.700000003</v>
      </c>
      <c r="K861" s="204"/>
      <c r="L861" s="204"/>
      <c r="M861" s="204">
        <v>53167316.700000003</v>
      </c>
      <c r="N861" s="204"/>
      <c r="O861" s="204"/>
      <c r="P861" s="201">
        <v>0</v>
      </c>
      <c r="Q861" s="201"/>
      <c r="R861" s="201"/>
      <c r="S861" s="201">
        <v>0</v>
      </c>
      <c r="T861" s="201"/>
    </row>
    <row r="862" spans="1:20" ht="21.75" hidden="1" customHeight="1" outlineLevel="3" collapsed="1" x14ac:dyDescent="0.25">
      <c r="A862" s="206" t="s">
        <v>1874</v>
      </c>
      <c r="B862" s="206"/>
      <c r="C862" s="206"/>
      <c r="D862" s="206"/>
      <c r="E862" s="208">
        <v>17207.169999999998</v>
      </c>
      <c r="F862" s="208"/>
      <c r="G862" s="208"/>
      <c r="H862" s="201">
        <v>0</v>
      </c>
      <c r="I862" s="201"/>
      <c r="J862" s="201">
        <v>0</v>
      </c>
      <c r="K862" s="201"/>
      <c r="L862" s="201"/>
      <c r="M862" s="201">
        <v>0</v>
      </c>
      <c r="N862" s="201"/>
      <c r="O862" s="201"/>
      <c r="P862" s="208">
        <v>17207.169999999998</v>
      </c>
      <c r="Q862" s="208"/>
      <c r="R862" s="208"/>
      <c r="S862" s="201">
        <v>0</v>
      </c>
      <c r="T862" s="201"/>
    </row>
    <row r="863" spans="1:20" ht="11.25" hidden="1" customHeight="1" outlineLevel="4" x14ac:dyDescent="0.25">
      <c r="A863" s="203" t="s">
        <v>1875</v>
      </c>
      <c r="B863" s="203"/>
      <c r="C863" s="203"/>
      <c r="D863" s="203"/>
      <c r="E863" s="208">
        <v>17207.169999999998</v>
      </c>
      <c r="F863" s="208"/>
      <c r="G863" s="208"/>
      <c r="H863" s="201">
        <v>0</v>
      </c>
      <c r="I863" s="201"/>
      <c r="J863" s="201">
        <v>0</v>
      </c>
      <c r="K863" s="201"/>
      <c r="L863" s="201"/>
      <c r="M863" s="201">
        <v>0</v>
      </c>
      <c r="N863" s="201"/>
      <c r="O863" s="201"/>
      <c r="P863" s="208">
        <v>17207.169999999998</v>
      </c>
      <c r="Q863" s="208"/>
      <c r="R863" s="208"/>
      <c r="S863" s="201">
        <v>0</v>
      </c>
      <c r="T863" s="201"/>
    </row>
    <row r="864" spans="1:20" ht="32.25" hidden="1" customHeight="1" outlineLevel="3" collapsed="1" x14ac:dyDescent="0.25">
      <c r="A864" s="206" t="s">
        <v>1876</v>
      </c>
      <c r="B864" s="206"/>
      <c r="C864" s="206"/>
      <c r="D864" s="206"/>
      <c r="E864" s="201">
        <v>0</v>
      </c>
      <c r="F864" s="201"/>
      <c r="G864" s="201"/>
      <c r="H864" s="201">
        <v>0</v>
      </c>
      <c r="I864" s="201"/>
      <c r="J864" s="209">
        <v>217152</v>
      </c>
      <c r="K864" s="209"/>
      <c r="L864" s="209"/>
      <c r="M864" s="209">
        <v>108576</v>
      </c>
      <c r="N864" s="209"/>
      <c r="O864" s="209"/>
      <c r="P864" s="209">
        <v>108576</v>
      </c>
      <c r="Q864" s="209"/>
      <c r="R864" s="209"/>
      <c r="S864" s="201">
        <v>0</v>
      </c>
      <c r="T864" s="201"/>
    </row>
    <row r="865" spans="1:20" ht="11.25" hidden="1" customHeight="1" outlineLevel="4" x14ac:dyDescent="0.25">
      <c r="A865" s="203" t="s">
        <v>1309</v>
      </c>
      <c r="B865" s="203"/>
      <c r="C865" s="203"/>
      <c r="D865" s="203"/>
      <c r="E865" s="201">
        <v>0</v>
      </c>
      <c r="F865" s="201"/>
      <c r="G865" s="201"/>
      <c r="H865" s="201">
        <v>0</v>
      </c>
      <c r="I865" s="201"/>
      <c r="J865" s="209">
        <v>217152</v>
      </c>
      <c r="K865" s="209"/>
      <c r="L865" s="209"/>
      <c r="M865" s="209">
        <v>108576</v>
      </c>
      <c r="N865" s="209"/>
      <c r="O865" s="209"/>
      <c r="P865" s="209">
        <v>108576</v>
      </c>
      <c r="Q865" s="209"/>
      <c r="R865" s="209"/>
      <c r="S865" s="201">
        <v>0</v>
      </c>
      <c r="T865" s="201"/>
    </row>
    <row r="866" spans="1:20" s="103" customFormat="1" ht="21.75" customHeight="1" outlineLevel="3" collapsed="1" x14ac:dyDescent="0.25">
      <c r="A866" s="212" t="s">
        <v>1877</v>
      </c>
      <c r="B866" s="212"/>
      <c r="C866" s="212"/>
      <c r="D866" s="212"/>
      <c r="E866" s="213">
        <v>664620.56000000006</v>
      </c>
      <c r="F866" s="213"/>
      <c r="G866" s="213"/>
      <c r="H866" s="214">
        <v>0</v>
      </c>
      <c r="I866" s="214"/>
      <c r="J866" s="213">
        <v>797626.56</v>
      </c>
      <c r="K866" s="213"/>
      <c r="L866" s="213"/>
      <c r="M866" s="215">
        <v>797650</v>
      </c>
      <c r="N866" s="215"/>
      <c r="O866" s="215"/>
      <c r="P866" s="213">
        <v>664597.12</v>
      </c>
      <c r="Q866" s="213"/>
      <c r="R866" s="213"/>
      <c r="S866" s="214">
        <v>0</v>
      </c>
      <c r="T866" s="214"/>
    </row>
    <row r="867" spans="1:20" ht="32.25" hidden="1" customHeight="1" outlineLevel="4" x14ac:dyDescent="0.25">
      <c r="A867" s="203" t="s">
        <v>1878</v>
      </c>
      <c r="B867" s="203"/>
      <c r="C867" s="203"/>
      <c r="D867" s="203"/>
      <c r="E867" s="208">
        <v>664620.56000000006</v>
      </c>
      <c r="F867" s="208"/>
      <c r="G867" s="208"/>
      <c r="H867" s="201">
        <v>0</v>
      </c>
      <c r="I867" s="201"/>
      <c r="J867" s="208">
        <v>797626.56</v>
      </c>
      <c r="K867" s="208"/>
      <c r="L867" s="208"/>
      <c r="M867" s="209">
        <v>797650</v>
      </c>
      <c r="N867" s="209"/>
      <c r="O867" s="209"/>
      <c r="P867" s="208">
        <v>664597.12</v>
      </c>
      <c r="Q867" s="208"/>
      <c r="R867" s="208"/>
      <c r="S867" s="201">
        <v>0</v>
      </c>
      <c r="T867" s="201"/>
    </row>
    <row r="868" spans="1:20" ht="21.75" hidden="1" customHeight="1" outlineLevel="3" collapsed="1" x14ac:dyDescent="0.25">
      <c r="A868" s="206" t="s">
        <v>1879</v>
      </c>
      <c r="B868" s="206"/>
      <c r="C868" s="206"/>
      <c r="D868" s="206"/>
      <c r="E868" s="201">
        <v>0</v>
      </c>
      <c r="F868" s="201"/>
      <c r="G868" s="201"/>
      <c r="H868" s="201">
        <v>0</v>
      </c>
      <c r="I868" s="201"/>
      <c r="J868" s="209">
        <v>35616</v>
      </c>
      <c r="K868" s="209"/>
      <c r="L868" s="209"/>
      <c r="M868" s="201">
        <v>0</v>
      </c>
      <c r="N868" s="201"/>
      <c r="O868" s="201"/>
      <c r="P868" s="209">
        <v>35616</v>
      </c>
      <c r="Q868" s="209"/>
      <c r="R868" s="209"/>
      <c r="S868" s="201">
        <v>0</v>
      </c>
      <c r="T868" s="201"/>
    </row>
    <row r="869" spans="1:20" ht="11.25" hidden="1" customHeight="1" outlineLevel="4" x14ac:dyDescent="0.25">
      <c r="A869" s="203" t="s">
        <v>1880</v>
      </c>
      <c r="B869" s="203"/>
      <c r="C869" s="203"/>
      <c r="D869" s="203"/>
      <c r="E869" s="201">
        <v>0</v>
      </c>
      <c r="F869" s="201"/>
      <c r="G869" s="201"/>
      <c r="H869" s="201">
        <v>0</v>
      </c>
      <c r="I869" s="201"/>
      <c r="J869" s="209">
        <v>35616</v>
      </c>
      <c r="K869" s="209"/>
      <c r="L869" s="209"/>
      <c r="M869" s="201">
        <v>0</v>
      </c>
      <c r="N869" s="201"/>
      <c r="O869" s="201"/>
      <c r="P869" s="209">
        <v>35616</v>
      </c>
      <c r="Q869" s="209"/>
      <c r="R869" s="209"/>
      <c r="S869" s="201">
        <v>0</v>
      </c>
      <c r="T869" s="201"/>
    </row>
    <row r="870" spans="1:20" ht="21.75" hidden="1" customHeight="1" outlineLevel="3" collapsed="1" x14ac:dyDescent="0.25">
      <c r="A870" s="206" t="s">
        <v>1881</v>
      </c>
      <c r="B870" s="206"/>
      <c r="C870" s="206"/>
      <c r="D870" s="206"/>
      <c r="E870" s="201">
        <v>0</v>
      </c>
      <c r="F870" s="201"/>
      <c r="G870" s="201"/>
      <c r="H870" s="201">
        <v>0</v>
      </c>
      <c r="I870" s="201"/>
      <c r="J870" s="204">
        <v>30844.799999999999</v>
      </c>
      <c r="K870" s="204"/>
      <c r="L870" s="204"/>
      <c r="M870" s="204">
        <v>15422.4</v>
      </c>
      <c r="N870" s="204"/>
      <c r="O870" s="204"/>
      <c r="P870" s="204">
        <v>15422.4</v>
      </c>
      <c r="Q870" s="204"/>
      <c r="R870" s="204"/>
      <c r="S870" s="201">
        <v>0</v>
      </c>
      <c r="T870" s="201"/>
    </row>
    <row r="871" spans="1:20" ht="11.25" hidden="1" customHeight="1" outlineLevel="4" x14ac:dyDescent="0.25">
      <c r="A871" s="203" t="s">
        <v>1882</v>
      </c>
      <c r="B871" s="203"/>
      <c r="C871" s="203"/>
      <c r="D871" s="203"/>
      <c r="E871" s="201">
        <v>0</v>
      </c>
      <c r="F871" s="201"/>
      <c r="G871" s="201"/>
      <c r="H871" s="201">
        <v>0</v>
      </c>
      <c r="I871" s="201"/>
      <c r="J871" s="204">
        <v>15422.4</v>
      </c>
      <c r="K871" s="204"/>
      <c r="L871" s="204"/>
      <c r="M871" s="201">
        <v>0</v>
      </c>
      <c r="N871" s="201"/>
      <c r="O871" s="201"/>
      <c r="P871" s="204">
        <v>15422.4</v>
      </c>
      <c r="Q871" s="204"/>
      <c r="R871" s="204"/>
      <c r="S871" s="201">
        <v>0</v>
      </c>
      <c r="T871" s="201"/>
    </row>
    <row r="872" spans="1:20" ht="11.25" hidden="1" customHeight="1" outlineLevel="4" x14ac:dyDescent="0.25">
      <c r="A872" s="203" t="s">
        <v>1242</v>
      </c>
      <c r="B872" s="203"/>
      <c r="C872" s="203"/>
      <c r="D872" s="203"/>
      <c r="E872" s="201">
        <v>0</v>
      </c>
      <c r="F872" s="201"/>
      <c r="G872" s="201"/>
      <c r="H872" s="201">
        <v>0</v>
      </c>
      <c r="I872" s="201"/>
      <c r="J872" s="204">
        <v>15422.4</v>
      </c>
      <c r="K872" s="204"/>
      <c r="L872" s="204"/>
      <c r="M872" s="204">
        <v>15422.4</v>
      </c>
      <c r="N872" s="204"/>
      <c r="O872" s="204"/>
      <c r="P872" s="201">
        <v>0</v>
      </c>
      <c r="Q872" s="201"/>
      <c r="R872" s="201"/>
      <c r="S872" s="201">
        <v>0</v>
      </c>
      <c r="T872" s="201"/>
    </row>
    <row r="873" spans="1:20" ht="21.75" hidden="1" customHeight="1" outlineLevel="3" collapsed="1" x14ac:dyDescent="0.25">
      <c r="A873" s="206" t="s">
        <v>1883</v>
      </c>
      <c r="B873" s="206"/>
      <c r="C873" s="206"/>
      <c r="D873" s="206"/>
      <c r="E873" s="208">
        <v>2103.7600000000002</v>
      </c>
      <c r="F873" s="208"/>
      <c r="G873" s="208"/>
      <c r="H873" s="201">
        <v>0</v>
      </c>
      <c r="I873" s="201"/>
      <c r="J873" s="216">
        <v>-2103.7600000000002</v>
      </c>
      <c r="K873" s="216"/>
      <c r="L873" s="216"/>
      <c r="M873" s="201">
        <v>0</v>
      </c>
      <c r="N873" s="201"/>
      <c r="O873" s="201"/>
      <c r="P873" s="201">
        <v>0</v>
      </c>
      <c r="Q873" s="201"/>
      <c r="R873" s="201"/>
      <c r="S873" s="201">
        <v>0</v>
      </c>
      <c r="T873" s="201"/>
    </row>
    <row r="874" spans="1:20" ht="11.25" hidden="1" customHeight="1" outlineLevel="4" x14ac:dyDescent="0.25">
      <c r="A874" s="203" t="s">
        <v>1884</v>
      </c>
      <c r="B874" s="203"/>
      <c r="C874" s="203"/>
      <c r="D874" s="203"/>
      <c r="E874" s="208">
        <v>2103.7600000000002</v>
      </c>
      <c r="F874" s="208"/>
      <c r="G874" s="208"/>
      <c r="H874" s="201">
        <v>0</v>
      </c>
      <c r="I874" s="201"/>
      <c r="J874" s="216">
        <v>-2103.7600000000002</v>
      </c>
      <c r="K874" s="216"/>
      <c r="L874" s="216"/>
      <c r="M874" s="201">
        <v>0</v>
      </c>
      <c r="N874" s="201"/>
      <c r="O874" s="201"/>
      <c r="P874" s="201">
        <v>0</v>
      </c>
      <c r="Q874" s="201"/>
      <c r="R874" s="201"/>
      <c r="S874" s="201">
        <v>0</v>
      </c>
      <c r="T874" s="201"/>
    </row>
    <row r="875" spans="1:20" ht="11.25" hidden="1" customHeight="1" outlineLevel="3" collapsed="1" x14ac:dyDescent="0.25">
      <c r="A875" s="206" t="s">
        <v>1885</v>
      </c>
      <c r="B875" s="206"/>
      <c r="C875" s="206"/>
      <c r="D875" s="206"/>
      <c r="E875" s="201">
        <v>0</v>
      </c>
      <c r="F875" s="201"/>
      <c r="G875" s="201"/>
      <c r="H875" s="201">
        <v>0</v>
      </c>
      <c r="I875" s="201"/>
      <c r="J875" s="209">
        <v>58000</v>
      </c>
      <c r="K875" s="209"/>
      <c r="L875" s="209"/>
      <c r="M875" s="201">
        <v>0</v>
      </c>
      <c r="N875" s="201"/>
      <c r="O875" s="201"/>
      <c r="P875" s="209">
        <v>58000</v>
      </c>
      <c r="Q875" s="209"/>
      <c r="R875" s="209"/>
      <c r="S875" s="201">
        <v>0</v>
      </c>
      <c r="T875" s="201"/>
    </row>
    <row r="876" spans="1:20" ht="11.25" hidden="1" customHeight="1" outlineLevel="4" x14ac:dyDescent="0.25">
      <c r="A876" s="203" t="s">
        <v>1263</v>
      </c>
      <c r="B876" s="203"/>
      <c r="C876" s="203"/>
      <c r="D876" s="203"/>
      <c r="E876" s="201">
        <v>0</v>
      </c>
      <c r="F876" s="201"/>
      <c r="G876" s="201"/>
      <c r="H876" s="201">
        <v>0</v>
      </c>
      <c r="I876" s="201"/>
      <c r="J876" s="209">
        <v>8000</v>
      </c>
      <c r="K876" s="209"/>
      <c r="L876" s="209"/>
      <c r="M876" s="201">
        <v>0</v>
      </c>
      <c r="N876" s="201"/>
      <c r="O876" s="201"/>
      <c r="P876" s="209">
        <v>8000</v>
      </c>
      <c r="Q876" s="209"/>
      <c r="R876" s="209"/>
      <c r="S876" s="201">
        <v>0</v>
      </c>
      <c r="T876" s="201"/>
    </row>
    <row r="877" spans="1:20" ht="11.25" hidden="1" customHeight="1" outlineLevel="4" x14ac:dyDescent="0.25">
      <c r="A877" s="203" t="s">
        <v>1242</v>
      </c>
      <c r="B877" s="203"/>
      <c r="C877" s="203"/>
      <c r="D877" s="203"/>
      <c r="E877" s="201">
        <v>0</v>
      </c>
      <c r="F877" s="201"/>
      <c r="G877" s="201"/>
      <c r="H877" s="201">
        <v>0</v>
      </c>
      <c r="I877" s="201"/>
      <c r="J877" s="209">
        <v>50000</v>
      </c>
      <c r="K877" s="209"/>
      <c r="L877" s="209"/>
      <c r="M877" s="201">
        <v>0</v>
      </c>
      <c r="N877" s="201"/>
      <c r="O877" s="201"/>
      <c r="P877" s="209">
        <v>50000</v>
      </c>
      <c r="Q877" s="209"/>
      <c r="R877" s="209"/>
      <c r="S877" s="201">
        <v>0</v>
      </c>
      <c r="T877" s="201"/>
    </row>
    <row r="878" spans="1:20" ht="21.75" hidden="1" customHeight="1" outlineLevel="3" collapsed="1" x14ac:dyDescent="0.25">
      <c r="A878" s="206" t="s">
        <v>1886</v>
      </c>
      <c r="B878" s="206"/>
      <c r="C878" s="206"/>
      <c r="D878" s="206"/>
      <c r="E878" s="201">
        <v>0</v>
      </c>
      <c r="F878" s="201"/>
      <c r="G878" s="201"/>
      <c r="H878" s="201">
        <v>0</v>
      </c>
      <c r="I878" s="201"/>
      <c r="J878" s="209">
        <v>115204</v>
      </c>
      <c r="K878" s="209"/>
      <c r="L878" s="209"/>
      <c r="M878" s="209">
        <v>115204</v>
      </c>
      <c r="N878" s="209"/>
      <c r="O878" s="209"/>
      <c r="P878" s="201">
        <v>0</v>
      </c>
      <c r="Q878" s="201"/>
      <c r="R878" s="201"/>
      <c r="S878" s="201">
        <v>0</v>
      </c>
      <c r="T878" s="201"/>
    </row>
    <row r="879" spans="1:20" ht="11.25" hidden="1" customHeight="1" outlineLevel="4" x14ac:dyDescent="0.25">
      <c r="A879" s="203" t="s">
        <v>1287</v>
      </c>
      <c r="B879" s="203"/>
      <c r="C879" s="203"/>
      <c r="D879" s="203"/>
      <c r="E879" s="201">
        <v>0</v>
      </c>
      <c r="F879" s="201"/>
      <c r="G879" s="201"/>
      <c r="H879" s="201">
        <v>0</v>
      </c>
      <c r="I879" s="201"/>
      <c r="J879" s="209">
        <v>115204</v>
      </c>
      <c r="K879" s="209"/>
      <c r="L879" s="209"/>
      <c r="M879" s="209">
        <v>115204</v>
      </c>
      <c r="N879" s="209"/>
      <c r="O879" s="209"/>
      <c r="P879" s="201">
        <v>0</v>
      </c>
      <c r="Q879" s="201"/>
      <c r="R879" s="201"/>
      <c r="S879" s="201">
        <v>0</v>
      </c>
      <c r="T879" s="201"/>
    </row>
    <row r="880" spans="1:20" ht="21.75" hidden="1" customHeight="1" outlineLevel="3" collapsed="1" x14ac:dyDescent="0.25">
      <c r="A880" s="206" t="s">
        <v>1887</v>
      </c>
      <c r="B880" s="206"/>
      <c r="C880" s="206"/>
      <c r="D880" s="206"/>
      <c r="E880" s="209">
        <v>2500000</v>
      </c>
      <c r="F880" s="209"/>
      <c r="G880" s="209"/>
      <c r="H880" s="201">
        <v>0</v>
      </c>
      <c r="I880" s="201"/>
      <c r="J880" s="209">
        <v>2500000</v>
      </c>
      <c r="K880" s="209"/>
      <c r="L880" s="209"/>
      <c r="M880" s="209">
        <v>5000000</v>
      </c>
      <c r="N880" s="209"/>
      <c r="O880" s="209"/>
      <c r="P880" s="201">
        <v>0</v>
      </c>
      <c r="Q880" s="201"/>
      <c r="R880" s="201"/>
      <c r="S880" s="201">
        <v>0</v>
      </c>
      <c r="T880" s="201"/>
    </row>
    <row r="881" spans="1:20" ht="11.25" hidden="1" customHeight="1" outlineLevel="4" x14ac:dyDescent="0.25">
      <c r="A881" s="203" t="s">
        <v>1307</v>
      </c>
      <c r="B881" s="203"/>
      <c r="C881" s="203"/>
      <c r="D881" s="203"/>
      <c r="E881" s="209">
        <v>2500000</v>
      </c>
      <c r="F881" s="209"/>
      <c r="G881" s="209"/>
      <c r="H881" s="201">
        <v>0</v>
      </c>
      <c r="I881" s="201"/>
      <c r="J881" s="209">
        <v>2500000</v>
      </c>
      <c r="K881" s="209"/>
      <c r="L881" s="209"/>
      <c r="M881" s="209">
        <v>5000000</v>
      </c>
      <c r="N881" s="209"/>
      <c r="O881" s="209"/>
      <c r="P881" s="201">
        <v>0</v>
      </c>
      <c r="Q881" s="201"/>
      <c r="R881" s="201"/>
      <c r="S881" s="201">
        <v>0</v>
      </c>
      <c r="T881" s="201"/>
    </row>
    <row r="882" spans="1:20" ht="11.25" hidden="1" customHeight="1" outlineLevel="3" collapsed="1" x14ac:dyDescent="0.25">
      <c r="A882" s="206" t="s">
        <v>1888</v>
      </c>
      <c r="B882" s="206"/>
      <c r="C882" s="206"/>
      <c r="D882" s="206"/>
      <c r="E882" s="205">
        <v>200</v>
      </c>
      <c r="F882" s="205"/>
      <c r="G882" s="205"/>
      <c r="H882" s="201">
        <v>0</v>
      </c>
      <c r="I882" s="201"/>
      <c r="J882" s="201">
        <v>0</v>
      </c>
      <c r="K882" s="201"/>
      <c r="L882" s="201"/>
      <c r="M882" s="201">
        <v>0</v>
      </c>
      <c r="N882" s="201"/>
      <c r="O882" s="201"/>
      <c r="P882" s="205">
        <v>200</v>
      </c>
      <c r="Q882" s="205"/>
      <c r="R882" s="205"/>
      <c r="S882" s="201">
        <v>0</v>
      </c>
      <c r="T882" s="201"/>
    </row>
    <row r="883" spans="1:20" ht="11.25" hidden="1" customHeight="1" outlineLevel="4" x14ac:dyDescent="0.25">
      <c r="A883" s="203" t="s">
        <v>1538</v>
      </c>
      <c r="B883" s="203"/>
      <c r="C883" s="203"/>
      <c r="D883" s="203"/>
      <c r="E883" s="205">
        <v>200</v>
      </c>
      <c r="F883" s="205"/>
      <c r="G883" s="205"/>
      <c r="H883" s="201">
        <v>0</v>
      </c>
      <c r="I883" s="201"/>
      <c r="J883" s="201">
        <v>0</v>
      </c>
      <c r="K883" s="201"/>
      <c r="L883" s="201"/>
      <c r="M883" s="201">
        <v>0</v>
      </c>
      <c r="N883" s="201"/>
      <c r="O883" s="201"/>
      <c r="P883" s="205">
        <v>200</v>
      </c>
      <c r="Q883" s="205"/>
      <c r="R883" s="205"/>
      <c r="S883" s="201">
        <v>0</v>
      </c>
      <c r="T883" s="201"/>
    </row>
    <row r="884" spans="1:20" ht="11.25" hidden="1" customHeight="1" outlineLevel="3" collapsed="1" x14ac:dyDescent="0.25">
      <c r="A884" s="206" t="s">
        <v>1889</v>
      </c>
      <c r="B884" s="206"/>
      <c r="C884" s="206"/>
      <c r="D884" s="206"/>
      <c r="E884" s="201">
        <v>0</v>
      </c>
      <c r="F884" s="201"/>
      <c r="G884" s="201"/>
      <c r="H884" s="201">
        <v>0</v>
      </c>
      <c r="I884" s="201"/>
      <c r="J884" s="209">
        <v>300000</v>
      </c>
      <c r="K884" s="209"/>
      <c r="L884" s="209"/>
      <c r="M884" s="201">
        <v>0</v>
      </c>
      <c r="N884" s="201"/>
      <c r="O884" s="201"/>
      <c r="P884" s="209">
        <v>300000</v>
      </c>
      <c r="Q884" s="209"/>
      <c r="R884" s="209"/>
      <c r="S884" s="201">
        <v>0</v>
      </c>
      <c r="T884" s="201"/>
    </row>
    <row r="885" spans="1:20" ht="11.25" hidden="1" customHeight="1" outlineLevel="4" x14ac:dyDescent="0.25">
      <c r="A885" s="203" t="s">
        <v>1242</v>
      </c>
      <c r="B885" s="203"/>
      <c r="C885" s="203"/>
      <c r="D885" s="203"/>
      <c r="E885" s="201">
        <v>0</v>
      </c>
      <c r="F885" s="201"/>
      <c r="G885" s="201"/>
      <c r="H885" s="201">
        <v>0</v>
      </c>
      <c r="I885" s="201"/>
      <c r="J885" s="209">
        <v>300000</v>
      </c>
      <c r="K885" s="209"/>
      <c r="L885" s="209"/>
      <c r="M885" s="201">
        <v>0</v>
      </c>
      <c r="N885" s="201"/>
      <c r="O885" s="201"/>
      <c r="P885" s="209">
        <v>300000</v>
      </c>
      <c r="Q885" s="209"/>
      <c r="R885" s="209"/>
      <c r="S885" s="201">
        <v>0</v>
      </c>
      <c r="T885" s="201"/>
    </row>
    <row r="886" spans="1:20" ht="21.75" hidden="1" customHeight="1" outlineLevel="3" collapsed="1" x14ac:dyDescent="0.25">
      <c r="A886" s="206" t="s">
        <v>1890</v>
      </c>
      <c r="B886" s="206"/>
      <c r="C886" s="206"/>
      <c r="D886" s="206"/>
      <c r="E886" s="201">
        <v>0</v>
      </c>
      <c r="F886" s="201"/>
      <c r="G886" s="201"/>
      <c r="H886" s="201">
        <v>0</v>
      </c>
      <c r="I886" s="201"/>
      <c r="J886" s="208">
        <v>998096.46</v>
      </c>
      <c r="K886" s="208"/>
      <c r="L886" s="208"/>
      <c r="M886" s="208">
        <v>499048.23</v>
      </c>
      <c r="N886" s="208"/>
      <c r="O886" s="208"/>
      <c r="P886" s="208">
        <v>499048.23</v>
      </c>
      <c r="Q886" s="208"/>
      <c r="R886" s="208"/>
      <c r="S886" s="201">
        <v>0</v>
      </c>
      <c r="T886" s="201"/>
    </row>
    <row r="887" spans="1:20" ht="11.25" hidden="1" customHeight="1" outlineLevel="4" x14ac:dyDescent="0.25">
      <c r="A887" s="203" t="s">
        <v>1891</v>
      </c>
      <c r="B887" s="203"/>
      <c r="C887" s="203"/>
      <c r="D887" s="203"/>
      <c r="E887" s="201">
        <v>0</v>
      </c>
      <c r="F887" s="201"/>
      <c r="G887" s="201"/>
      <c r="H887" s="201">
        <v>0</v>
      </c>
      <c r="I887" s="201"/>
      <c r="J887" s="208">
        <v>499048.23</v>
      </c>
      <c r="K887" s="208"/>
      <c r="L887" s="208"/>
      <c r="M887" s="201">
        <v>0</v>
      </c>
      <c r="N887" s="201"/>
      <c r="O887" s="201"/>
      <c r="P887" s="208">
        <v>499048.23</v>
      </c>
      <c r="Q887" s="208"/>
      <c r="R887" s="208"/>
      <c r="S887" s="201">
        <v>0</v>
      </c>
      <c r="T887" s="201"/>
    </row>
    <row r="888" spans="1:20" ht="11.25" hidden="1" customHeight="1" outlineLevel="4" x14ac:dyDescent="0.25">
      <c r="A888" s="203" t="s">
        <v>1242</v>
      </c>
      <c r="B888" s="203"/>
      <c r="C888" s="203"/>
      <c r="D888" s="203"/>
      <c r="E888" s="201">
        <v>0</v>
      </c>
      <c r="F888" s="201"/>
      <c r="G888" s="201"/>
      <c r="H888" s="201">
        <v>0</v>
      </c>
      <c r="I888" s="201"/>
      <c r="J888" s="208">
        <v>499048.23</v>
      </c>
      <c r="K888" s="208"/>
      <c r="L888" s="208"/>
      <c r="M888" s="208">
        <v>499048.23</v>
      </c>
      <c r="N888" s="208"/>
      <c r="O888" s="208"/>
      <c r="P888" s="201">
        <v>0</v>
      </c>
      <c r="Q888" s="201"/>
      <c r="R888" s="201"/>
      <c r="S888" s="201">
        <v>0</v>
      </c>
      <c r="T888" s="201"/>
    </row>
    <row r="889" spans="1:20" ht="32.25" hidden="1" customHeight="1" outlineLevel="3" collapsed="1" x14ac:dyDescent="0.25">
      <c r="A889" s="206" t="s">
        <v>1892</v>
      </c>
      <c r="B889" s="206"/>
      <c r="C889" s="206"/>
      <c r="D889" s="206"/>
      <c r="E889" s="201">
        <v>0</v>
      </c>
      <c r="F889" s="201"/>
      <c r="G889" s="201"/>
      <c r="H889" s="201">
        <v>0</v>
      </c>
      <c r="I889" s="201"/>
      <c r="J889" s="208">
        <v>312438.76</v>
      </c>
      <c r="K889" s="208"/>
      <c r="L889" s="208"/>
      <c r="M889" s="201">
        <v>0</v>
      </c>
      <c r="N889" s="201"/>
      <c r="O889" s="201"/>
      <c r="P889" s="208">
        <v>312438.76</v>
      </c>
      <c r="Q889" s="208"/>
      <c r="R889" s="208"/>
      <c r="S889" s="201">
        <v>0</v>
      </c>
      <c r="T889" s="201"/>
    </row>
    <row r="890" spans="1:20" ht="11.25" hidden="1" customHeight="1" outlineLevel="4" x14ac:dyDescent="0.25">
      <c r="A890" s="203" t="s">
        <v>1242</v>
      </c>
      <c r="B890" s="203"/>
      <c r="C890" s="203"/>
      <c r="D890" s="203"/>
      <c r="E890" s="201">
        <v>0</v>
      </c>
      <c r="F890" s="201"/>
      <c r="G890" s="201"/>
      <c r="H890" s="201">
        <v>0</v>
      </c>
      <c r="I890" s="201"/>
      <c r="J890" s="208">
        <v>312438.76</v>
      </c>
      <c r="K890" s="208"/>
      <c r="L890" s="208"/>
      <c r="M890" s="201">
        <v>0</v>
      </c>
      <c r="N890" s="201"/>
      <c r="O890" s="201"/>
      <c r="P890" s="208">
        <v>312438.76</v>
      </c>
      <c r="Q890" s="208"/>
      <c r="R890" s="208"/>
      <c r="S890" s="201">
        <v>0</v>
      </c>
      <c r="T890" s="201"/>
    </row>
    <row r="891" spans="1:20" ht="21.75" hidden="1" customHeight="1" outlineLevel="3" collapsed="1" x14ac:dyDescent="0.25">
      <c r="A891" s="206" t="s">
        <v>1893</v>
      </c>
      <c r="B891" s="206"/>
      <c r="C891" s="206"/>
      <c r="D891" s="206"/>
      <c r="E891" s="209">
        <v>39984</v>
      </c>
      <c r="F891" s="209"/>
      <c r="G891" s="209"/>
      <c r="H891" s="201">
        <v>0</v>
      </c>
      <c r="I891" s="201"/>
      <c r="J891" s="204">
        <v>207916.79999999999</v>
      </c>
      <c r="K891" s="204"/>
      <c r="L891" s="204"/>
      <c r="M891" s="204">
        <v>163934.39999999999</v>
      </c>
      <c r="N891" s="204"/>
      <c r="O891" s="204"/>
      <c r="P891" s="204">
        <v>83966.399999999994</v>
      </c>
      <c r="Q891" s="204"/>
      <c r="R891" s="204"/>
      <c r="S891" s="201">
        <v>0</v>
      </c>
      <c r="T891" s="201"/>
    </row>
    <row r="892" spans="1:20" ht="11.25" hidden="1" customHeight="1" outlineLevel="4" x14ac:dyDescent="0.25">
      <c r="A892" s="203" t="s">
        <v>1894</v>
      </c>
      <c r="B892" s="203"/>
      <c r="C892" s="203"/>
      <c r="D892" s="203"/>
      <c r="E892" s="201">
        <v>0</v>
      </c>
      <c r="F892" s="201"/>
      <c r="G892" s="201"/>
      <c r="H892" s="201">
        <v>0</v>
      </c>
      <c r="I892" s="201"/>
      <c r="J892" s="204">
        <v>83966.399999999994</v>
      </c>
      <c r="K892" s="204"/>
      <c r="L892" s="204"/>
      <c r="M892" s="201">
        <v>0</v>
      </c>
      <c r="N892" s="201"/>
      <c r="O892" s="201"/>
      <c r="P892" s="204">
        <v>83966.399999999994</v>
      </c>
      <c r="Q892" s="204"/>
      <c r="R892" s="204"/>
      <c r="S892" s="201">
        <v>0</v>
      </c>
      <c r="T892" s="201"/>
    </row>
    <row r="893" spans="1:20" ht="11.25" hidden="1" customHeight="1" outlineLevel="4" x14ac:dyDescent="0.25">
      <c r="A893" s="203" t="s">
        <v>1895</v>
      </c>
      <c r="B893" s="203"/>
      <c r="C893" s="203"/>
      <c r="D893" s="203"/>
      <c r="E893" s="209">
        <v>39984</v>
      </c>
      <c r="F893" s="209"/>
      <c r="G893" s="209"/>
      <c r="H893" s="201">
        <v>0</v>
      </c>
      <c r="I893" s="201"/>
      <c r="J893" s="201">
        <v>0</v>
      </c>
      <c r="K893" s="201"/>
      <c r="L893" s="201"/>
      <c r="M893" s="209">
        <v>39984</v>
      </c>
      <c r="N893" s="209"/>
      <c r="O893" s="209"/>
      <c r="P893" s="201">
        <v>0</v>
      </c>
      <c r="Q893" s="201"/>
      <c r="R893" s="201"/>
      <c r="S893" s="201">
        <v>0</v>
      </c>
      <c r="T893" s="201"/>
    </row>
    <row r="894" spans="1:20" ht="11.25" hidden="1" customHeight="1" outlineLevel="4" x14ac:dyDescent="0.25">
      <c r="A894" s="203" t="s">
        <v>1242</v>
      </c>
      <c r="B894" s="203"/>
      <c r="C894" s="203"/>
      <c r="D894" s="203"/>
      <c r="E894" s="201">
        <v>0</v>
      </c>
      <c r="F894" s="201"/>
      <c r="G894" s="201"/>
      <c r="H894" s="201">
        <v>0</v>
      </c>
      <c r="I894" s="201"/>
      <c r="J894" s="204">
        <v>123950.39999999999</v>
      </c>
      <c r="K894" s="204"/>
      <c r="L894" s="204"/>
      <c r="M894" s="204">
        <v>123950.39999999999</v>
      </c>
      <c r="N894" s="204"/>
      <c r="O894" s="204"/>
      <c r="P894" s="201">
        <v>0</v>
      </c>
      <c r="Q894" s="201"/>
      <c r="R894" s="201"/>
      <c r="S894" s="201">
        <v>0</v>
      </c>
      <c r="T894" s="201"/>
    </row>
    <row r="895" spans="1:20" ht="21.75" hidden="1" customHeight="1" outlineLevel="3" collapsed="1" x14ac:dyDescent="0.25">
      <c r="A895" s="206" t="s">
        <v>1896</v>
      </c>
      <c r="B895" s="206"/>
      <c r="C895" s="206"/>
      <c r="D895" s="206"/>
      <c r="E895" s="209">
        <v>65504</v>
      </c>
      <c r="F895" s="209"/>
      <c r="G895" s="209"/>
      <c r="H895" s="201">
        <v>0</v>
      </c>
      <c r="I895" s="201"/>
      <c r="J895" s="204">
        <v>163884.79999999999</v>
      </c>
      <c r="K895" s="204"/>
      <c r="L895" s="204"/>
      <c r="M895" s="204">
        <v>180198.39999999999</v>
      </c>
      <c r="N895" s="204"/>
      <c r="O895" s="204"/>
      <c r="P895" s="204">
        <v>49190.400000000001</v>
      </c>
      <c r="Q895" s="204"/>
      <c r="R895" s="204"/>
      <c r="S895" s="201">
        <v>0</v>
      </c>
      <c r="T895" s="201"/>
    </row>
    <row r="896" spans="1:20" ht="21.75" hidden="1" customHeight="1" outlineLevel="4" x14ac:dyDescent="0.25">
      <c r="A896" s="203" t="s">
        <v>1897</v>
      </c>
      <c r="B896" s="203"/>
      <c r="C896" s="203"/>
      <c r="D896" s="203"/>
      <c r="E896" s="209">
        <v>65504</v>
      </c>
      <c r="F896" s="209"/>
      <c r="G896" s="209"/>
      <c r="H896" s="201">
        <v>0</v>
      </c>
      <c r="I896" s="201"/>
      <c r="J896" s="201">
        <v>0</v>
      </c>
      <c r="K896" s="201"/>
      <c r="L896" s="201"/>
      <c r="M896" s="209">
        <v>65504</v>
      </c>
      <c r="N896" s="209"/>
      <c r="O896" s="209"/>
      <c r="P896" s="201">
        <v>0</v>
      </c>
      <c r="Q896" s="201"/>
      <c r="R896" s="201"/>
      <c r="S896" s="201">
        <v>0</v>
      </c>
      <c r="T896" s="201"/>
    </row>
    <row r="897" spans="1:20" ht="11.25" hidden="1" customHeight="1" outlineLevel="4" x14ac:dyDescent="0.25">
      <c r="A897" s="203" t="s">
        <v>1898</v>
      </c>
      <c r="B897" s="203"/>
      <c r="C897" s="203"/>
      <c r="D897" s="203"/>
      <c r="E897" s="201">
        <v>0</v>
      </c>
      <c r="F897" s="201"/>
      <c r="G897" s="201"/>
      <c r="H897" s="201">
        <v>0</v>
      </c>
      <c r="I897" s="201"/>
      <c r="J897" s="209">
        <v>17304</v>
      </c>
      <c r="K897" s="209"/>
      <c r="L897" s="209"/>
      <c r="M897" s="201">
        <v>0</v>
      </c>
      <c r="N897" s="201"/>
      <c r="O897" s="201"/>
      <c r="P897" s="209">
        <v>17304</v>
      </c>
      <c r="Q897" s="209"/>
      <c r="R897" s="209"/>
      <c r="S897" s="201">
        <v>0</v>
      </c>
      <c r="T897" s="201"/>
    </row>
    <row r="898" spans="1:20" ht="11.25" hidden="1" customHeight="1" outlineLevel="4" x14ac:dyDescent="0.25">
      <c r="A898" s="203" t="s">
        <v>1899</v>
      </c>
      <c r="B898" s="203"/>
      <c r="C898" s="203"/>
      <c r="D898" s="203"/>
      <c r="E898" s="201">
        <v>0</v>
      </c>
      <c r="F898" s="201"/>
      <c r="G898" s="201"/>
      <c r="H898" s="201">
        <v>0</v>
      </c>
      <c r="I898" s="201"/>
      <c r="J898" s="204">
        <v>31886.400000000001</v>
      </c>
      <c r="K898" s="204"/>
      <c r="L898" s="204"/>
      <c r="M898" s="201">
        <v>0</v>
      </c>
      <c r="N898" s="201"/>
      <c r="O898" s="201"/>
      <c r="P898" s="204">
        <v>31886.400000000001</v>
      </c>
      <c r="Q898" s="204"/>
      <c r="R898" s="204"/>
      <c r="S898" s="201">
        <v>0</v>
      </c>
      <c r="T898" s="201"/>
    </row>
    <row r="899" spans="1:20" ht="11.25" hidden="1" customHeight="1" outlineLevel="4" x14ac:dyDescent="0.25">
      <c r="A899" s="203" t="s">
        <v>1242</v>
      </c>
      <c r="B899" s="203"/>
      <c r="C899" s="203"/>
      <c r="D899" s="203"/>
      <c r="E899" s="201">
        <v>0</v>
      </c>
      <c r="F899" s="201"/>
      <c r="G899" s="201"/>
      <c r="H899" s="201">
        <v>0</v>
      </c>
      <c r="I899" s="201"/>
      <c r="J899" s="204">
        <v>114694.39999999999</v>
      </c>
      <c r="K899" s="204"/>
      <c r="L899" s="204"/>
      <c r="M899" s="204">
        <v>114694.39999999999</v>
      </c>
      <c r="N899" s="204"/>
      <c r="O899" s="204"/>
      <c r="P899" s="201">
        <v>0</v>
      </c>
      <c r="Q899" s="201"/>
      <c r="R899" s="201"/>
      <c r="S899" s="201">
        <v>0</v>
      </c>
      <c r="T899" s="201"/>
    </row>
    <row r="900" spans="1:20" ht="21.75" hidden="1" customHeight="1" outlineLevel="3" collapsed="1" x14ac:dyDescent="0.25">
      <c r="A900" s="206" t="s">
        <v>1900</v>
      </c>
      <c r="B900" s="206"/>
      <c r="C900" s="206"/>
      <c r="D900" s="206"/>
      <c r="E900" s="205">
        <v>80</v>
      </c>
      <c r="F900" s="205"/>
      <c r="G900" s="205"/>
      <c r="H900" s="201">
        <v>0</v>
      </c>
      <c r="I900" s="201"/>
      <c r="J900" s="201">
        <v>0</v>
      </c>
      <c r="K900" s="201"/>
      <c r="L900" s="201"/>
      <c r="M900" s="205">
        <v>80</v>
      </c>
      <c r="N900" s="205"/>
      <c r="O900" s="205"/>
      <c r="P900" s="201">
        <v>0</v>
      </c>
      <c r="Q900" s="201"/>
      <c r="R900" s="201"/>
      <c r="S900" s="201">
        <v>0</v>
      </c>
      <c r="T900" s="201"/>
    </row>
    <row r="901" spans="1:20" ht="11.25" hidden="1" customHeight="1" outlineLevel="4" x14ac:dyDescent="0.25">
      <c r="A901" s="203" t="s">
        <v>1901</v>
      </c>
      <c r="B901" s="203"/>
      <c r="C901" s="203"/>
      <c r="D901" s="203"/>
      <c r="E901" s="205">
        <v>80</v>
      </c>
      <c r="F901" s="205"/>
      <c r="G901" s="205"/>
      <c r="H901" s="201">
        <v>0</v>
      </c>
      <c r="I901" s="201"/>
      <c r="J901" s="201">
        <v>0</v>
      </c>
      <c r="K901" s="201"/>
      <c r="L901" s="201"/>
      <c r="M901" s="205">
        <v>80</v>
      </c>
      <c r="N901" s="205"/>
      <c r="O901" s="205"/>
      <c r="P901" s="201">
        <v>0</v>
      </c>
      <c r="Q901" s="201"/>
      <c r="R901" s="201"/>
      <c r="S901" s="201">
        <v>0</v>
      </c>
      <c r="T901" s="201"/>
    </row>
    <row r="902" spans="1:20" ht="32.25" hidden="1" customHeight="1" outlineLevel="3" collapsed="1" x14ac:dyDescent="0.25">
      <c r="A902" s="206" t="s">
        <v>1902</v>
      </c>
      <c r="B902" s="206"/>
      <c r="C902" s="206"/>
      <c r="D902" s="206"/>
      <c r="E902" s="204">
        <v>125332.7</v>
      </c>
      <c r="F902" s="204"/>
      <c r="G902" s="204"/>
      <c r="H902" s="201">
        <v>0</v>
      </c>
      <c r="I902" s="201"/>
      <c r="J902" s="201">
        <v>0</v>
      </c>
      <c r="K902" s="201"/>
      <c r="L902" s="201"/>
      <c r="M902" s="201">
        <v>0</v>
      </c>
      <c r="N902" s="201"/>
      <c r="O902" s="201"/>
      <c r="P902" s="204">
        <v>125332.7</v>
      </c>
      <c r="Q902" s="204"/>
      <c r="R902" s="204"/>
      <c r="S902" s="201">
        <v>0</v>
      </c>
      <c r="T902" s="201"/>
    </row>
    <row r="903" spans="1:20" ht="11.25" hidden="1" customHeight="1" outlineLevel="4" x14ac:dyDescent="0.25">
      <c r="A903" s="203" t="s">
        <v>1242</v>
      </c>
      <c r="B903" s="203"/>
      <c r="C903" s="203"/>
      <c r="D903" s="203"/>
      <c r="E903" s="204">
        <v>125332.7</v>
      </c>
      <c r="F903" s="204"/>
      <c r="G903" s="204"/>
      <c r="H903" s="201">
        <v>0</v>
      </c>
      <c r="I903" s="201"/>
      <c r="J903" s="201">
        <v>0</v>
      </c>
      <c r="K903" s="201"/>
      <c r="L903" s="201"/>
      <c r="M903" s="201">
        <v>0</v>
      </c>
      <c r="N903" s="201"/>
      <c r="O903" s="201"/>
      <c r="P903" s="204">
        <v>125332.7</v>
      </c>
      <c r="Q903" s="204"/>
      <c r="R903" s="204"/>
      <c r="S903" s="201">
        <v>0</v>
      </c>
      <c r="T903" s="201"/>
    </row>
    <row r="904" spans="1:20" ht="32.25" hidden="1" customHeight="1" outlineLevel="3" collapsed="1" x14ac:dyDescent="0.25">
      <c r="A904" s="206" t="s">
        <v>1903</v>
      </c>
      <c r="B904" s="206"/>
      <c r="C904" s="206"/>
      <c r="D904" s="206"/>
      <c r="E904" s="205">
        <v>156</v>
      </c>
      <c r="F904" s="205"/>
      <c r="G904" s="205"/>
      <c r="H904" s="201">
        <v>0</v>
      </c>
      <c r="I904" s="201"/>
      <c r="J904" s="201">
        <v>0</v>
      </c>
      <c r="K904" s="201"/>
      <c r="L904" s="201"/>
      <c r="M904" s="205">
        <v>76</v>
      </c>
      <c r="N904" s="205"/>
      <c r="O904" s="205"/>
      <c r="P904" s="205">
        <v>80</v>
      </c>
      <c r="Q904" s="205"/>
      <c r="R904" s="205"/>
      <c r="S904" s="201">
        <v>0</v>
      </c>
      <c r="T904" s="201"/>
    </row>
    <row r="905" spans="1:20" ht="11.25" hidden="1" customHeight="1" outlineLevel="4" x14ac:dyDescent="0.25">
      <c r="A905" s="203" t="s">
        <v>1904</v>
      </c>
      <c r="B905" s="203"/>
      <c r="C905" s="203"/>
      <c r="D905" s="203"/>
      <c r="E905" s="205">
        <v>76</v>
      </c>
      <c r="F905" s="205"/>
      <c r="G905" s="205"/>
      <c r="H905" s="201">
        <v>0</v>
      </c>
      <c r="I905" s="201"/>
      <c r="J905" s="201">
        <v>0</v>
      </c>
      <c r="K905" s="201"/>
      <c r="L905" s="201"/>
      <c r="M905" s="205">
        <v>76</v>
      </c>
      <c r="N905" s="205"/>
      <c r="O905" s="205"/>
      <c r="P905" s="201">
        <v>0</v>
      </c>
      <c r="Q905" s="201"/>
      <c r="R905" s="201"/>
      <c r="S905" s="201">
        <v>0</v>
      </c>
      <c r="T905" s="201"/>
    </row>
    <row r="906" spans="1:20" ht="11.25" hidden="1" customHeight="1" outlineLevel="4" x14ac:dyDescent="0.25">
      <c r="A906" s="203" t="s">
        <v>1905</v>
      </c>
      <c r="B906" s="203"/>
      <c r="C906" s="203"/>
      <c r="D906" s="203"/>
      <c r="E906" s="205">
        <v>80</v>
      </c>
      <c r="F906" s="205"/>
      <c r="G906" s="205"/>
      <c r="H906" s="201">
        <v>0</v>
      </c>
      <c r="I906" s="201"/>
      <c r="J906" s="201">
        <v>0</v>
      </c>
      <c r="K906" s="201"/>
      <c r="L906" s="201"/>
      <c r="M906" s="201">
        <v>0</v>
      </c>
      <c r="N906" s="201"/>
      <c r="O906" s="201"/>
      <c r="P906" s="205">
        <v>80</v>
      </c>
      <c r="Q906" s="205"/>
      <c r="R906" s="205"/>
      <c r="S906" s="201">
        <v>0</v>
      </c>
      <c r="T906" s="201"/>
    </row>
    <row r="907" spans="1:20" ht="32.25" hidden="1" customHeight="1" outlineLevel="3" collapsed="1" x14ac:dyDescent="0.25">
      <c r="A907" s="206" t="s">
        <v>1906</v>
      </c>
      <c r="B907" s="206"/>
      <c r="C907" s="206"/>
      <c r="D907" s="206"/>
      <c r="E907" s="201">
        <v>227.53</v>
      </c>
      <c r="F907" s="201"/>
      <c r="G907" s="201"/>
      <c r="H907" s="201">
        <v>0</v>
      </c>
      <c r="I907" s="201"/>
      <c r="J907" s="201">
        <v>0</v>
      </c>
      <c r="K907" s="201"/>
      <c r="L907" s="201"/>
      <c r="M907" s="205">
        <v>148</v>
      </c>
      <c r="N907" s="205"/>
      <c r="O907" s="205"/>
      <c r="P907" s="201">
        <v>79.53</v>
      </c>
      <c r="Q907" s="201"/>
      <c r="R907" s="201"/>
      <c r="S907" s="201">
        <v>0</v>
      </c>
      <c r="T907" s="201"/>
    </row>
    <row r="908" spans="1:20" ht="11.25" hidden="1" customHeight="1" outlineLevel="4" x14ac:dyDescent="0.25">
      <c r="A908" s="203" t="s">
        <v>1907</v>
      </c>
      <c r="B908" s="203"/>
      <c r="C908" s="203"/>
      <c r="D908" s="203"/>
      <c r="E908" s="201">
        <v>159.53</v>
      </c>
      <c r="F908" s="201"/>
      <c r="G908" s="201"/>
      <c r="H908" s="201">
        <v>0</v>
      </c>
      <c r="I908" s="201"/>
      <c r="J908" s="201">
        <v>0</v>
      </c>
      <c r="K908" s="201"/>
      <c r="L908" s="201"/>
      <c r="M908" s="205">
        <v>80</v>
      </c>
      <c r="N908" s="205"/>
      <c r="O908" s="205"/>
      <c r="P908" s="201">
        <v>79.53</v>
      </c>
      <c r="Q908" s="201"/>
      <c r="R908" s="201"/>
      <c r="S908" s="201">
        <v>0</v>
      </c>
      <c r="T908" s="201"/>
    </row>
    <row r="909" spans="1:20" ht="11.25" hidden="1" customHeight="1" outlineLevel="4" x14ac:dyDescent="0.25">
      <c r="A909" s="203" t="s">
        <v>1908</v>
      </c>
      <c r="B909" s="203"/>
      <c r="C909" s="203"/>
      <c r="D909" s="203"/>
      <c r="E909" s="205">
        <v>68</v>
      </c>
      <c r="F909" s="205"/>
      <c r="G909" s="205"/>
      <c r="H909" s="201">
        <v>0</v>
      </c>
      <c r="I909" s="201"/>
      <c r="J909" s="201">
        <v>0</v>
      </c>
      <c r="K909" s="201"/>
      <c r="L909" s="201"/>
      <c r="M909" s="205">
        <v>68</v>
      </c>
      <c r="N909" s="205"/>
      <c r="O909" s="205"/>
      <c r="P909" s="201">
        <v>0</v>
      </c>
      <c r="Q909" s="201"/>
      <c r="R909" s="201"/>
      <c r="S909" s="201">
        <v>0</v>
      </c>
      <c r="T909" s="201"/>
    </row>
    <row r="910" spans="1:20" ht="21.75" hidden="1" customHeight="1" outlineLevel="3" collapsed="1" x14ac:dyDescent="0.25">
      <c r="A910" s="206" t="s">
        <v>1909</v>
      </c>
      <c r="B910" s="206"/>
      <c r="C910" s="206"/>
      <c r="D910" s="206"/>
      <c r="E910" s="209">
        <v>25368</v>
      </c>
      <c r="F910" s="209"/>
      <c r="G910" s="209"/>
      <c r="H910" s="201">
        <v>0</v>
      </c>
      <c r="I910" s="201"/>
      <c r="J910" s="204">
        <v>234547.20000000001</v>
      </c>
      <c r="K910" s="204"/>
      <c r="L910" s="204"/>
      <c r="M910" s="201">
        <v>0</v>
      </c>
      <c r="N910" s="201"/>
      <c r="O910" s="201"/>
      <c r="P910" s="204">
        <v>259915.2</v>
      </c>
      <c r="Q910" s="204"/>
      <c r="R910" s="204"/>
      <c r="S910" s="201">
        <v>0</v>
      </c>
      <c r="T910" s="201"/>
    </row>
    <row r="911" spans="1:20" ht="32.25" hidden="1" customHeight="1" outlineLevel="4" x14ac:dyDescent="0.25">
      <c r="A911" s="203" t="s">
        <v>1910</v>
      </c>
      <c r="B911" s="203"/>
      <c r="C911" s="203"/>
      <c r="D911" s="203"/>
      <c r="E911" s="209">
        <v>25368</v>
      </c>
      <c r="F911" s="209"/>
      <c r="G911" s="209"/>
      <c r="H911" s="201">
        <v>0</v>
      </c>
      <c r="I911" s="201"/>
      <c r="J911" s="201">
        <v>0</v>
      </c>
      <c r="K911" s="201"/>
      <c r="L911" s="201"/>
      <c r="M911" s="201">
        <v>0</v>
      </c>
      <c r="N911" s="201"/>
      <c r="O911" s="201"/>
      <c r="P911" s="209">
        <v>25368</v>
      </c>
      <c r="Q911" s="209"/>
      <c r="R911" s="209"/>
      <c r="S911" s="201">
        <v>0</v>
      </c>
      <c r="T911" s="201"/>
    </row>
    <row r="912" spans="1:20" ht="11.25" hidden="1" customHeight="1" outlineLevel="4" x14ac:dyDescent="0.25">
      <c r="A912" s="203" t="s">
        <v>1911</v>
      </c>
      <c r="B912" s="203"/>
      <c r="C912" s="203"/>
      <c r="D912" s="203"/>
      <c r="E912" s="201">
        <v>0</v>
      </c>
      <c r="F912" s="201"/>
      <c r="G912" s="201"/>
      <c r="H912" s="201">
        <v>0</v>
      </c>
      <c r="I912" s="201"/>
      <c r="J912" s="204">
        <v>234547.20000000001</v>
      </c>
      <c r="K912" s="204"/>
      <c r="L912" s="204"/>
      <c r="M912" s="201">
        <v>0</v>
      </c>
      <c r="N912" s="201"/>
      <c r="O912" s="201"/>
      <c r="P912" s="204">
        <v>234547.20000000001</v>
      </c>
      <c r="Q912" s="204"/>
      <c r="R912" s="204"/>
      <c r="S912" s="201">
        <v>0</v>
      </c>
      <c r="T912" s="201"/>
    </row>
    <row r="913" spans="1:20" ht="32.25" hidden="1" customHeight="1" outlineLevel="3" collapsed="1" x14ac:dyDescent="0.25">
      <c r="A913" s="206" t="s">
        <v>1912</v>
      </c>
      <c r="B913" s="206"/>
      <c r="C913" s="206"/>
      <c r="D913" s="206"/>
      <c r="E913" s="205">
        <v>80</v>
      </c>
      <c r="F913" s="205"/>
      <c r="G913" s="205"/>
      <c r="H913" s="201">
        <v>0</v>
      </c>
      <c r="I913" s="201"/>
      <c r="J913" s="201">
        <v>0</v>
      </c>
      <c r="K913" s="201"/>
      <c r="L913" s="201"/>
      <c r="M913" s="205">
        <v>80</v>
      </c>
      <c r="N913" s="205"/>
      <c r="O913" s="205"/>
      <c r="P913" s="201">
        <v>0</v>
      </c>
      <c r="Q913" s="201"/>
      <c r="R913" s="201"/>
      <c r="S913" s="201">
        <v>0</v>
      </c>
      <c r="T913" s="201"/>
    </row>
    <row r="914" spans="1:20" ht="11.25" hidden="1" customHeight="1" outlineLevel="4" x14ac:dyDescent="0.25">
      <c r="A914" s="203" t="s">
        <v>1913</v>
      </c>
      <c r="B914" s="203"/>
      <c r="C914" s="203"/>
      <c r="D914" s="203"/>
      <c r="E914" s="205">
        <v>80</v>
      </c>
      <c r="F914" s="205"/>
      <c r="G914" s="205"/>
      <c r="H914" s="201">
        <v>0</v>
      </c>
      <c r="I914" s="201"/>
      <c r="J914" s="201">
        <v>0</v>
      </c>
      <c r="K914" s="201"/>
      <c r="L914" s="201"/>
      <c r="M914" s="205">
        <v>80</v>
      </c>
      <c r="N914" s="205"/>
      <c r="O914" s="205"/>
      <c r="P914" s="201">
        <v>0</v>
      </c>
      <c r="Q914" s="201"/>
      <c r="R914" s="201"/>
      <c r="S914" s="201">
        <v>0</v>
      </c>
      <c r="T914" s="201"/>
    </row>
    <row r="915" spans="1:20" ht="32.25" hidden="1" customHeight="1" outlineLevel="3" collapsed="1" x14ac:dyDescent="0.25">
      <c r="A915" s="206" t="s">
        <v>1914</v>
      </c>
      <c r="B915" s="206"/>
      <c r="C915" s="206"/>
      <c r="D915" s="206"/>
      <c r="E915" s="208">
        <v>1494162.61</v>
      </c>
      <c r="F915" s="208"/>
      <c r="G915" s="208"/>
      <c r="H915" s="201">
        <v>0</v>
      </c>
      <c r="I915" s="201"/>
      <c r="J915" s="201">
        <v>0</v>
      </c>
      <c r="K915" s="201"/>
      <c r="L915" s="201"/>
      <c r="M915" s="208">
        <v>1494082.61</v>
      </c>
      <c r="N915" s="208"/>
      <c r="O915" s="208"/>
      <c r="P915" s="205">
        <v>80</v>
      </c>
      <c r="Q915" s="205"/>
      <c r="R915" s="205"/>
      <c r="S915" s="201">
        <v>0</v>
      </c>
      <c r="T915" s="201"/>
    </row>
    <row r="916" spans="1:20" ht="11.25" hidden="1" customHeight="1" outlineLevel="4" x14ac:dyDescent="0.25">
      <c r="A916" s="203" t="s">
        <v>1915</v>
      </c>
      <c r="B916" s="203"/>
      <c r="C916" s="203"/>
      <c r="D916" s="203"/>
      <c r="E916" s="205">
        <v>80</v>
      </c>
      <c r="F916" s="205"/>
      <c r="G916" s="205"/>
      <c r="H916" s="201">
        <v>0</v>
      </c>
      <c r="I916" s="201"/>
      <c r="J916" s="201">
        <v>0</v>
      </c>
      <c r="K916" s="201"/>
      <c r="L916" s="201"/>
      <c r="M916" s="201">
        <v>0</v>
      </c>
      <c r="N916" s="201"/>
      <c r="O916" s="201"/>
      <c r="P916" s="205">
        <v>80</v>
      </c>
      <c r="Q916" s="205"/>
      <c r="R916" s="205"/>
      <c r="S916" s="201">
        <v>0</v>
      </c>
      <c r="T916" s="201"/>
    </row>
    <row r="917" spans="1:20" ht="11.25" hidden="1" customHeight="1" outlineLevel="4" x14ac:dyDescent="0.25">
      <c r="A917" s="203" t="s">
        <v>1916</v>
      </c>
      <c r="B917" s="203"/>
      <c r="C917" s="203"/>
      <c r="D917" s="203"/>
      <c r="E917" s="208">
        <v>1467977.81</v>
      </c>
      <c r="F917" s="208"/>
      <c r="G917" s="208"/>
      <c r="H917" s="201">
        <v>0</v>
      </c>
      <c r="I917" s="201"/>
      <c r="J917" s="201">
        <v>0</v>
      </c>
      <c r="K917" s="201"/>
      <c r="L917" s="201"/>
      <c r="M917" s="208">
        <v>1467977.81</v>
      </c>
      <c r="N917" s="208"/>
      <c r="O917" s="208"/>
      <c r="P917" s="201">
        <v>0</v>
      </c>
      <c r="Q917" s="201"/>
      <c r="R917" s="201"/>
      <c r="S917" s="201">
        <v>0</v>
      </c>
      <c r="T917" s="201"/>
    </row>
    <row r="918" spans="1:20" ht="21.75" hidden="1" customHeight="1" outlineLevel="4" x14ac:dyDescent="0.25">
      <c r="A918" s="203" t="s">
        <v>1917</v>
      </c>
      <c r="B918" s="203"/>
      <c r="C918" s="203"/>
      <c r="D918" s="203"/>
      <c r="E918" s="204">
        <v>26104.799999999999</v>
      </c>
      <c r="F918" s="204"/>
      <c r="G918" s="204"/>
      <c r="H918" s="201">
        <v>0</v>
      </c>
      <c r="I918" s="201"/>
      <c r="J918" s="201">
        <v>0</v>
      </c>
      <c r="K918" s="201"/>
      <c r="L918" s="201"/>
      <c r="M918" s="204">
        <v>26104.799999999999</v>
      </c>
      <c r="N918" s="204"/>
      <c r="O918" s="204"/>
      <c r="P918" s="201">
        <v>0</v>
      </c>
      <c r="Q918" s="201"/>
      <c r="R918" s="201"/>
      <c r="S918" s="201">
        <v>0</v>
      </c>
      <c r="T918" s="201"/>
    </row>
    <row r="919" spans="1:20" ht="32.25" hidden="1" customHeight="1" outlineLevel="3" collapsed="1" x14ac:dyDescent="0.25">
      <c r="A919" s="206" t="s">
        <v>1918</v>
      </c>
      <c r="B919" s="206"/>
      <c r="C919" s="206"/>
      <c r="D919" s="206"/>
      <c r="E919" s="205">
        <v>80</v>
      </c>
      <c r="F919" s="205"/>
      <c r="G919" s="205"/>
      <c r="H919" s="201">
        <v>0</v>
      </c>
      <c r="I919" s="201"/>
      <c r="J919" s="201">
        <v>0</v>
      </c>
      <c r="K919" s="201"/>
      <c r="L919" s="201"/>
      <c r="M919" s="205">
        <v>80</v>
      </c>
      <c r="N919" s="205"/>
      <c r="O919" s="205"/>
      <c r="P919" s="201">
        <v>0</v>
      </c>
      <c r="Q919" s="201"/>
      <c r="R919" s="201"/>
      <c r="S919" s="201">
        <v>0</v>
      </c>
      <c r="T919" s="201"/>
    </row>
    <row r="920" spans="1:20" ht="11.25" hidden="1" customHeight="1" outlineLevel="4" x14ac:dyDescent="0.25">
      <c r="A920" s="203" t="s">
        <v>1919</v>
      </c>
      <c r="B920" s="203"/>
      <c r="C920" s="203"/>
      <c r="D920" s="203"/>
      <c r="E920" s="205">
        <v>80</v>
      </c>
      <c r="F920" s="205"/>
      <c r="G920" s="205"/>
      <c r="H920" s="201">
        <v>0</v>
      </c>
      <c r="I920" s="201"/>
      <c r="J920" s="201">
        <v>0</v>
      </c>
      <c r="K920" s="201"/>
      <c r="L920" s="201"/>
      <c r="M920" s="205">
        <v>80</v>
      </c>
      <c r="N920" s="205"/>
      <c r="O920" s="205"/>
      <c r="P920" s="201">
        <v>0</v>
      </c>
      <c r="Q920" s="201"/>
      <c r="R920" s="201"/>
      <c r="S920" s="201">
        <v>0</v>
      </c>
      <c r="T920" s="201"/>
    </row>
    <row r="921" spans="1:20" ht="32.25" hidden="1" customHeight="1" outlineLevel="3" collapsed="1" x14ac:dyDescent="0.25">
      <c r="A921" s="206" t="s">
        <v>1920</v>
      </c>
      <c r="B921" s="206"/>
      <c r="C921" s="206"/>
      <c r="D921" s="206"/>
      <c r="E921" s="201">
        <v>544.32000000000005</v>
      </c>
      <c r="F921" s="201"/>
      <c r="G921" s="201"/>
      <c r="H921" s="201">
        <v>0</v>
      </c>
      <c r="I921" s="201"/>
      <c r="J921" s="209">
        <v>67200</v>
      </c>
      <c r="K921" s="209"/>
      <c r="L921" s="209"/>
      <c r="M921" s="201">
        <v>0</v>
      </c>
      <c r="N921" s="201"/>
      <c r="O921" s="201"/>
      <c r="P921" s="208">
        <v>67744.320000000007</v>
      </c>
      <c r="Q921" s="208"/>
      <c r="R921" s="208"/>
      <c r="S921" s="201">
        <v>0</v>
      </c>
      <c r="T921" s="201"/>
    </row>
    <row r="922" spans="1:20" ht="11.25" hidden="1" customHeight="1" outlineLevel="4" x14ac:dyDescent="0.25">
      <c r="A922" s="203" t="s">
        <v>1921</v>
      </c>
      <c r="B922" s="203"/>
      <c r="C922" s="203"/>
      <c r="D922" s="203"/>
      <c r="E922" s="201">
        <v>544.32000000000005</v>
      </c>
      <c r="F922" s="201"/>
      <c r="G922" s="201"/>
      <c r="H922" s="201">
        <v>0</v>
      </c>
      <c r="I922" s="201"/>
      <c r="J922" s="201">
        <v>0</v>
      </c>
      <c r="K922" s="201"/>
      <c r="L922" s="201"/>
      <c r="M922" s="201">
        <v>0</v>
      </c>
      <c r="N922" s="201"/>
      <c r="O922" s="201"/>
      <c r="P922" s="201">
        <v>544.32000000000005</v>
      </c>
      <c r="Q922" s="201"/>
      <c r="R922" s="201"/>
      <c r="S922" s="201">
        <v>0</v>
      </c>
      <c r="T922" s="201"/>
    </row>
    <row r="923" spans="1:20" ht="11.25" hidden="1" customHeight="1" outlineLevel="4" x14ac:dyDescent="0.25">
      <c r="A923" s="203" t="s">
        <v>1922</v>
      </c>
      <c r="B923" s="203"/>
      <c r="C923" s="203"/>
      <c r="D923" s="203"/>
      <c r="E923" s="201">
        <v>0</v>
      </c>
      <c r="F923" s="201"/>
      <c r="G923" s="201"/>
      <c r="H923" s="201">
        <v>0</v>
      </c>
      <c r="I923" s="201"/>
      <c r="J923" s="209">
        <v>67200</v>
      </c>
      <c r="K923" s="209"/>
      <c r="L923" s="209"/>
      <c r="M923" s="201">
        <v>0</v>
      </c>
      <c r="N923" s="201"/>
      <c r="O923" s="201"/>
      <c r="P923" s="209">
        <v>67200</v>
      </c>
      <c r="Q923" s="209"/>
      <c r="R923" s="209"/>
      <c r="S923" s="201">
        <v>0</v>
      </c>
      <c r="T923" s="201"/>
    </row>
    <row r="924" spans="1:20" ht="32.25" hidden="1" customHeight="1" outlineLevel="3" collapsed="1" x14ac:dyDescent="0.25">
      <c r="A924" s="206" t="s">
        <v>1923</v>
      </c>
      <c r="B924" s="206"/>
      <c r="C924" s="206"/>
      <c r="D924" s="206"/>
      <c r="E924" s="201">
        <v>0</v>
      </c>
      <c r="F924" s="201"/>
      <c r="G924" s="201"/>
      <c r="H924" s="201">
        <v>0</v>
      </c>
      <c r="I924" s="201"/>
      <c r="J924" s="209">
        <v>347880</v>
      </c>
      <c r="K924" s="209"/>
      <c r="L924" s="209"/>
      <c r="M924" s="201">
        <v>0</v>
      </c>
      <c r="N924" s="201"/>
      <c r="O924" s="201"/>
      <c r="P924" s="209">
        <v>347880</v>
      </c>
      <c r="Q924" s="209"/>
      <c r="R924" s="209"/>
      <c r="S924" s="201">
        <v>0</v>
      </c>
      <c r="T924" s="201"/>
    </row>
    <row r="925" spans="1:20" ht="11.25" hidden="1" customHeight="1" outlineLevel="4" x14ac:dyDescent="0.25">
      <c r="A925" s="203" t="s">
        <v>1242</v>
      </c>
      <c r="B925" s="203"/>
      <c r="C925" s="203"/>
      <c r="D925" s="203"/>
      <c r="E925" s="201">
        <v>0</v>
      </c>
      <c r="F925" s="201"/>
      <c r="G925" s="201"/>
      <c r="H925" s="201">
        <v>0</v>
      </c>
      <c r="I925" s="201"/>
      <c r="J925" s="209">
        <v>347880</v>
      </c>
      <c r="K925" s="209"/>
      <c r="L925" s="209"/>
      <c r="M925" s="201">
        <v>0</v>
      </c>
      <c r="N925" s="201"/>
      <c r="O925" s="201"/>
      <c r="P925" s="209">
        <v>347880</v>
      </c>
      <c r="Q925" s="209"/>
      <c r="R925" s="209"/>
      <c r="S925" s="201">
        <v>0</v>
      </c>
      <c r="T925" s="201"/>
    </row>
    <row r="926" spans="1:20" ht="21.75" hidden="1" customHeight="1" outlineLevel="3" collapsed="1" x14ac:dyDescent="0.25">
      <c r="A926" s="206" t="s">
        <v>1924</v>
      </c>
      <c r="B926" s="206"/>
      <c r="C926" s="206"/>
      <c r="D926" s="206"/>
      <c r="E926" s="208">
        <v>2478534.2200000002</v>
      </c>
      <c r="F926" s="208"/>
      <c r="G926" s="208"/>
      <c r="H926" s="201">
        <v>0</v>
      </c>
      <c r="I926" s="201"/>
      <c r="J926" s="209">
        <v>2370480</v>
      </c>
      <c r="K926" s="209"/>
      <c r="L926" s="209"/>
      <c r="M926" s="209">
        <v>3534762</v>
      </c>
      <c r="N926" s="209"/>
      <c r="O926" s="209"/>
      <c r="P926" s="208">
        <v>1314252.22</v>
      </c>
      <c r="Q926" s="208"/>
      <c r="R926" s="208"/>
      <c r="S926" s="201">
        <v>0</v>
      </c>
      <c r="T926" s="201"/>
    </row>
    <row r="927" spans="1:20" ht="11.25" hidden="1" customHeight="1" outlineLevel="4" x14ac:dyDescent="0.25">
      <c r="A927" s="203" t="s">
        <v>1925</v>
      </c>
      <c r="B927" s="203"/>
      <c r="C927" s="203"/>
      <c r="D927" s="203"/>
      <c r="E927" s="208">
        <v>74831.710000000006</v>
      </c>
      <c r="F927" s="208"/>
      <c r="G927" s="208"/>
      <c r="H927" s="201">
        <v>0</v>
      </c>
      <c r="I927" s="201"/>
      <c r="J927" s="201">
        <v>0</v>
      </c>
      <c r="K927" s="201"/>
      <c r="L927" s="201"/>
      <c r="M927" s="208">
        <v>74831.710000000006</v>
      </c>
      <c r="N927" s="208"/>
      <c r="O927" s="208"/>
      <c r="P927" s="201">
        <v>0</v>
      </c>
      <c r="Q927" s="201"/>
      <c r="R927" s="201"/>
      <c r="S927" s="201">
        <v>0</v>
      </c>
      <c r="T927" s="201"/>
    </row>
    <row r="928" spans="1:20" ht="11.25" hidden="1" customHeight="1" outlineLevel="4" x14ac:dyDescent="0.25">
      <c r="A928" s="203" t="s">
        <v>1926</v>
      </c>
      <c r="B928" s="203"/>
      <c r="C928" s="203"/>
      <c r="D928" s="203"/>
      <c r="E928" s="209">
        <v>1916160</v>
      </c>
      <c r="F928" s="209"/>
      <c r="G928" s="209"/>
      <c r="H928" s="201">
        <v>0</v>
      </c>
      <c r="I928" s="201"/>
      <c r="J928" s="201">
        <v>0</v>
      </c>
      <c r="K928" s="201"/>
      <c r="L928" s="201"/>
      <c r="M928" s="209">
        <v>1916160</v>
      </c>
      <c r="N928" s="209"/>
      <c r="O928" s="209"/>
      <c r="P928" s="201">
        <v>0</v>
      </c>
      <c r="Q928" s="201"/>
      <c r="R928" s="201"/>
      <c r="S928" s="201">
        <v>0</v>
      </c>
      <c r="T928" s="201"/>
    </row>
    <row r="929" spans="1:20" ht="11.25" hidden="1" customHeight="1" outlineLevel="4" x14ac:dyDescent="0.25">
      <c r="A929" s="203" t="s">
        <v>1927</v>
      </c>
      <c r="B929" s="203"/>
      <c r="C929" s="203"/>
      <c r="D929" s="203"/>
      <c r="E929" s="208">
        <v>48081.46</v>
      </c>
      <c r="F929" s="208"/>
      <c r="G929" s="208"/>
      <c r="H929" s="201">
        <v>0</v>
      </c>
      <c r="I929" s="201"/>
      <c r="J929" s="201">
        <v>0</v>
      </c>
      <c r="K929" s="201"/>
      <c r="L929" s="201"/>
      <c r="M929" s="209">
        <v>24192</v>
      </c>
      <c r="N929" s="209"/>
      <c r="O929" s="209"/>
      <c r="P929" s="208">
        <v>23889.46</v>
      </c>
      <c r="Q929" s="208"/>
      <c r="R929" s="208"/>
      <c r="S929" s="201">
        <v>0</v>
      </c>
      <c r="T929" s="201"/>
    </row>
    <row r="930" spans="1:20" ht="11.25" hidden="1" customHeight="1" outlineLevel="4" x14ac:dyDescent="0.25">
      <c r="A930" s="203" t="s">
        <v>1928</v>
      </c>
      <c r="B930" s="203"/>
      <c r="C930" s="203"/>
      <c r="D930" s="203"/>
      <c r="E930" s="208">
        <v>316141.06</v>
      </c>
      <c r="F930" s="208"/>
      <c r="G930" s="208"/>
      <c r="H930" s="201">
        <v>0</v>
      </c>
      <c r="I930" s="201"/>
      <c r="J930" s="201">
        <v>0</v>
      </c>
      <c r="K930" s="201"/>
      <c r="L930" s="201"/>
      <c r="M930" s="208">
        <v>83658.289999999994</v>
      </c>
      <c r="N930" s="208"/>
      <c r="O930" s="208"/>
      <c r="P930" s="208">
        <v>232482.77</v>
      </c>
      <c r="Q930" s="208"/>
      <c r="R930" s="208"/>
      <c r="S930" s="201">
        <v>0</v>
      </c>
      <c r="T930" s="201"/>
    </row>
    <row r="931" spans="1:20" ht="11.25" hidden="1" customHeight="1" outlineLevel="4" x14ac:dyDescent="0.25">
      <c r="A931" s="203" t="s">
        <v>1929</v>
      </c>
      <c r="B931" s="203"/>
      <c r="C931" s="203"/>
      <c r="D931" s="203"/>
      <c r="E931" s="201">
        <v>0</v>
      </c>
      <c r="F931" s="201"/>
      <c r="G931" s="201"/>
      <c r="H931" s="201">
        <v>0</v>
      </c>
      <c r="I931" s="201"/>
      <c r="J931" s="209">
        <v>965760</v>
      </c>
      <c r="K931" s="209"/>
      <c r="L931" s="209"/>
      <c r="M931" s="201">
        <v>0</v>
      </c>
      <c r="N931" s="201"/>
      <c r="O931" s="201"/>
      <c r="P931" s="209">
        <v>965760</v>
      </c>
      <c r="Q931" s="209"/>
      <c r="R931" s="209"/>
      <c r="S931" s="201">
        <v>0</v>
      </c>
      <c r="T931" s="201"/>
    </row>
    <row r="932" spans="1:20" ht="11.25" hidden="1" customHeight="1" outlineLevel="4" x14ac:dyDescent="0.25">
      <c r="A932" s="203" t="s">
        <v>1930</v>
      </c>
      <c r="B932" s="203"/>
      <c r="C932" s="203"/>
      <c r="D932" s="203"/>
      <c r="E932" s="208">
        <v>92119.99</v>
      </c>
      <c r="F932" s="208"/>
      <c r="G932" s="208"/>
      <c r="H932" s="201">
        <v>0</v>
      </c>
      <c r="I932" s="201"/>
      <c r="J932" s="201">
        <v>0</v>
      </c>
      <c r="K932" s="201"/>
      <c r="L932" s="201"/>
      <c r="M932" s="201">
        <v>0</v>
      </c>
      <c r="N932" s="201"/>
      <c r="O932" s="201"/>
      <c r="P932" s="208">
        <v>92119.99</v>
      </c>
      <c r="Q932" s="208"/>
      <c r="R932" s="208"/>
      <c r="S932" s="201">
        <v>0</v>
      </c>
      <c r="T932" s="201"/>
    </row>
    <row r="933" spans="1:20" ht="11.25" hidden="1" customHeight="1" outlineLevel="4" x14ac:dyDescent="0.25">
      <c r="A933" s="203" t="s">
        <v>1307</v>
      </c>
      <c r="B933" s="203"/>
      <c r="C933" s="203"/>
      <c r="D933" s="203"/>
      <c r="E933" s="201">
        <v>0</v>
      </c>
      <c r="F933" s="201"/>
      <c r="G933" s="201"/>
      <c r="H933" s="201">
        <v>0</v>
      </c>
      <c r="I933" s="201"/>
      <c r="J933" s="209">
        <v>1404720</v>
      </c>
      <c r="K933" s="209"/>
      <c r="L933" s="209"/>
      <c r="M933" s="209">
        <v>1404720</v>
      </c>
      <c r="N933" s="209"/>
      <c r="O933" s="209"/>
      <c r="P933" s="201">
        <v>0</v>
      </c>
      <c r="Q933" s="201"/>
      <c r="R933" s="201"/>
      <c r="S933" s="201">
        <v>0</v>
      </c>
      <c r="T933" s="201"/>
    </row>
    <row r="934" spans="1:20" ht="32.25" hidden="1" customHeight="1" outlineLevel="4" x14ac:dyDescent="0.25">
      <c r="A934" s="203" t="s">
        <v>1931</v>
      </c>
      <c r="B934" s="203"/>
      <c r="C934" s="203"/>
      <c r="D934" s="203"/>
      <c r="E934" s="209">
        <v>31200</v>
      </c>
      <c r="F934" s="209"/>
      <c r="G934" s="209"/>
      <c r="H934" s="201">
        <v>0</v>
      </c>
      <c r="I934" s="201"/>
      <c r="J934" s="201">
        <v>0</v>
      </c>
      <c r="K934" s="201"/>
      <c r="L934" s="201"/>
      <c r="M934" s="209">
        <v>31200</v>
      </c>
      <c r="N934" s="209"/>
      <c r="O934" s="209"/>
      <c r="P934" s="201">
        <v>0</v>
      </c>
      <c r="Q934" s="201"/>
      <c r="R934" s="201"/>
      <c r="S934" s="201">
        <v>0</v>
      </c>
      <c r="T934" s="201"/>
    </row>
    <row r="935" spans="1:20" ht="32.25" hidden="1" customHeight="1" outlineLevel="3" collapsed="1" x14ac:dyDescent="0.25">
      <c r="A935" s="206" t="s">
        <v>1932</v>
      </c>
      <c r="B935" s="206"/>
      <c r="C935" s="206"/>
      <c r="D935" s="206"/>
      <c r="E935" s="205">
        <v>10</v>
      </c>
      <c r="F935" s="205"/>
      <c r="G935" s="205"/>
      <c r="H935" s="201">
        <v>0</v>
      </c>
      <c r="I935" s="201"/>
      <c r="J935" s="201">
        <v>0</v>
      </c>
      <c r="K935" s="201"/>
      <c r="L935" s="201"/>
      <c r="M935" s="205">
        <v>10</v>
      </c>
      <c r="N935" s="205"/>
      <c r="O935" s="205"/>
      <c r="P935" s="201">
        <v>0</v>
      </c>
      <c r="Q935" s="201"/>
      <c r="R935" s="201"/>
      <c r="S935" s="201">
        <v>0</v>
      </c>
      <c r="T935" s="201"/>
    </row>
    <row r="936" spans="1:20" ht="11.25" hidden="1" customHeight="1" outlineLevel="4" x14ac:dyDescent="0.25">
      <c r="A936" s="203" t="s">
        <v>1933</v>
      </c>
      <c r="B936" s="203"/>
      <c r="C936" s="203"/>
      <c r="D936" s="203"/>
      <c r="E936" s="205">
        <v>10</v>
      </c>
      <c r="F936" s="205"/>
      <c r="G936" s="205"/>
      <c r="H936" s="201">
        <v>0</v>
      </c>
      <c r="I936" s="201"/>
      <c r="J936" s="201">
        <v>0</v>
      </c>
      <c r="K936" s="201"/>
      <c r="L936" s="201"/>
      <c r="M936" s="205">
        <v>10</v>
      </c>
      <c r="N936" s="205"/>
      <c r="O936" s="205"/>
      <c r="P936" s="201">
        <v>0</v>
      </c>
      <c r="Q936" s="201"/>
      <c r="R936" s="201"/>
      <c r="S936" s="201">
        <v>0</v>
      </c>
      <c r="T936" s="201"/>
    </row>
    <row r="937" spans="1:20" ht="11.25" hidden="1" customHeight="1" outlineLevel="3" collapsed="1" x14ac:dyDescent="0.25">
      <c r="A937" s="206" t="s">
        <v>1934</v>
      </c>
      <c r="B937" s="206"/>
      <c r="C937" s="206"/>
      <c r="D937" s="206"/>
      <c r="E937" s="201">
        <v>0</v>
      </c>
      <c r="F937" s="201"/>
      <c r="G937" s="201"/>
      <c r="H937" s="201">
        <v>0</v>
      </c>
      <c r="I937" s="201"/>
      <c r="J937" s="209">
        <v>78288</v>
      </c>
      <c r="K937" s="209"/>
      <c r="L937" s="209"/>
      <c r="M937" s="201">
        <v>0</v>
      </c>
      <c r="N937" s="201"/>
      <c r="O937" s="201"/>
      <c r="P937" s="209">
        <v>78288</v>
      </c>
      <c r="Q937" s="209"/>
      <c r="R937" s="209"/>
      <c r="S937" s="201">
        <v>0</v>
      </c>
      <c r="T937" s="201"/>
    </row>
    <row r="938" spans="1:20" ht="11.25" hidden="1" customHeight="1" outlineLevel="4" x14ac:dyDescent="0.25">
      <c r="A938" s="203" t="s">
        <v>1309</v>
      </c>
      <c r="B938" s="203"/>
      <c r="C938" s="203"/>
      <c r="D938" s="203"/>
      <c r="E938" s="201">
        <v>0</v>
      </c>
      <c r="F938" s="201"/>
      <c r="G938" s="201"/>
      <c r="H938" s="201">
        <v>0</v>
      </c>
      <c r="I938" s="201"/>
      <c r="J938" s="209">
        <v>78288</v>
      </c>
      <c r="K938" s="209"/>
      <c r="L938" s="209"/>
      <c r="M938" s="201">
        <v>0</v>
      </c>
      <c r="N938" s="201"/>
      <c r="O938" s="201"/>
      <c r="P938" s="209">
        <v>78288</v>
      </c>
      <c r="Q938" s="209"/>
      <c r="R938" s="209"/>
      <c r="S938" s="201">
        <v>0</v>
      </c>
      <c r="T938" s="201"/>
    </row>
    <row r="939" spans="1:20" ht="21.75" hidden="1" customHeight="1" outlineLevel="3" collapsed="1" x14ac:dyDescent="0.25">
      <c r="A939" s="206" t="s">
        <v>1935</v>
      </c>
      <c r="B939" s="206"/>
      <c r="C939" s="206"/>
      <c r="D939" s="206"/>
      <c r="E939" s="201">
        <v>0</v>
      </c>
      <c r="F939" s="201"/>
      <c r="G939" s="201"/>
      <c r="H939" s="201">
        <v>0</v>
      </c>
      <c r="I939" s="201"/>
      <c r="J939" s="204">
        <v>4838.3999999999996</v>
      </c>
      <c r="K939" s="204"/>
      <c r="L939" s="204"/>
      <c r="M939" s="201">
        <v>0</v>
      </c>
      <c r="N939" s="201"/>
      <c r="O939" s="201"/>
      <c r="P939" s="204">
        <v>4838.3999999999996</v>
      </c>
      <c r="Q939" s="204"/>
      <c r="R939" s="204"/>
      <c r="S939" s="201">
        <v>0</v>
      </c>
      <c r="T939" s="201"/>
    </row>
    <row r="940" spans="1:20" ht="11.25" hidden="1" customHeight="1" outlineLevel="4" x14ac:dyDescent="0.25">
      <c r="A940" s="203" t="s">
        <v>1242</v>
      </c>
      <c r="B940" s="203"/>
      <c r="C940" s="203"/>
      <c r="D940" s="203"/>
      <c r="E940" s="201">
        <v>0</v>
      </c>
      <c r="F940" s="201"/>
      <c r="G940" s="201"/>
      <c r="H940" s="201">
        <v>0</v>
      </c>
      <c r="I940" s="201"/>
      <c r="J940" s="204">
        <v>4838.3999999999996</v>
      </c>
      <c r="K940" s="204"/>
      <c r="L940" s="204"/>
      <c r="M940" s="201">
        <v>0</v>
      </c>
      <c r="N940" s="201"/>
      <c r="O940" s="201"/>
      <c r="P940" s="204">
        <v>4838.3999999999996</v>
      </c>
      <c r="Q940" s="204"/>
      <c r="R940" s="204"/>
      <c r="S940" s="201">
        <v>0</v>
      </c>
      <c r="T940" s="201"/>
    </row>
    <row r="941" spans="1:20" ht="32.25" hidden="1" customHeight="1" outlineLevel="3" collapsed="1" x14ac:dyDescent="0.25">
      <c r="A941" s="206" t="s">
        <v>1936</v>
      </c>
      <c r="B941" s="206"/>
      <c r="C941" s="206"/>
      <c r="D941" s="206"/>
      <c r="E941" s="209">
        <v>28090</v>
      </c>
      <c r="F941" s="209"/>
      <c r="G941" s="209"/>
      <c r="H941" s="201">
        <v>0</v>
      </c>
      <c r="I941" s="201"/>
      <c r="J941" s="201">
        <v>0</v>
      </c>
      <c r="K941" s="201"/>
      <c r="L941" s="201"/>
      <c r="M941" s="209">
        <v>28090</v>
      </c>
      <c r="N941" s="209"/>
      <c r="O941" s="209"/>
      <c r="P941" s="201">
        <v>0</v>
      </c>
      <c r="Q941" s="201"/>
      <c r="R941" s="201"/>
      <c r="S941" s="201">
        <v>0</v>
      </c>
      <c r="T941" s="201"/>
    </row>
    <row r="942" spans="1:20" ht="11.25" hidden="1" customHeight="1" outlineLevel="4" x14ac:dyDescent="0.25">
      <c r="A942" s="203" t="s">
        <v>1263</v>
      </c>
      <c r="B942" s="203"/>
      <c r="C942" s="203"/>
      <c r="D942" s="203"/>
      <c r="E942" s="209">
        <v>28090</v>
      </c>
      <c r="F942" s="209"/>
      <c r="G942" s="209"/>
      <c r="H942" s="201">
        <v>0</v>
      </c>
      <c r="I942" s="201"/>
      <c r="J942" s="201">
        <v>0</v>
      </c>
      <c r="K942" s="201"/>
      <c r="L942" s="201"/>
      <c r="M942" s="209">
        <v>28090</v>
      </c>
      <c r="N942" s="209"/>
      <c r="O942" s="209"/>
      <c r="P942" s="201">
        <v>0</v>
      </c>
      <c r="Q942" s="201"/>
      <c r="R942" s="201"/>
      <c r="S942" s="201">
        <v>0</v>
      </c>
      <c r="T942" s="201"/>
    </row>
    <row r="943" spans="1:20" ht="21.75" hidden="1" customHeight="1" outlineLevel="3" collapsed="1" x14ac:dyDescent="0.25">
      <c r="A943" s="206" t="s">
        <v>1937</v>
      </c>
      <c r="B943" s="206"/>
      <c r="C943" s="206"/>
      <c r="D943" s="206"/>
      <c r="E943" s="208">
        <v>296934.36</v>
      </c>
      <c r="F943" s="208"/>
      <c r="G943" s="208"/>
      <c r="H943" s="201">
        <v>0</v>
      </c>
      <c r="I943" s="201"/>
      <c r="J943" s="201">
        <v>0</v>
      </c>
      <c r="K943" s="201"/>
      <c r="L943" s="201"/>
      <c r="M943" s="208">
        <v>296934.36</v>
      </c>
      <c r="N943" s="208"/>
      <c r="O943" s="208"/>
      <c r="P943" s="201">
        <v>0</v>
      </c>
      <c r="Q943" s="201"/>
      <c r="R943" s="201"/>
      <c r="S943" s="201">
        <v>0</v>
      </c>
      <c r="T943" s="201"/>
    </row>
    <row r="944" spans="1:20" ht="21.75" hidden="1" customHeight="1" outlineLevel="4" x14ac:dyDescent="0.25">
      <c r="A944" s="203" t="s">
        <v>1938</v>
      </c>
      <c r="B944" s="203"/>
      <c r="C944" s="203"/>
      <c r="D944" s="203"/>
      <c r="E944" s="208">
        <v>296934.36</v>
      </c>
      <c r="F944" s="208"/>
      <c r="G944" s="208"/>
      <c r="H944" s="201">
        <v>0</v>
      </c>
      <c r="I944" s="201"/>
      <c r="J944" s="201">
        <v>0</v>
      </c>
      <c r="K944" s="201"/>
      <c r="L944" s="201"/>
      <c r="M944" s="208">
        <v>296934.36</v>
      </c>
      <c r="N944" s="208"/>
      <c r="O944" s="208"/>
      <c r="P944" s="201">
        <v>0</v>
      </c>
      <c r="Q944" s="201"/>
      <c r="R944" s="201"/>
      <c r="S944" s="201">
        <v>0</v>
      </c>
      <c r="T944" s="201"/>
    </row>
    <row r="945" spans="1:20" ht="21.75" hidden="1" customHeight="1" outlineLevel="3" collapsed="1" x14ac:dyDescent="0.25">
      <c r="A945" s="206" t="s">
        <v>1939</v>
      </c>
      <c r="B945" s="206"/>
      <c r="C945" s="206"/>
      <c r="D945" s="206"/>
      <c r="E945" s="208">
        <v>504583.71</v>
      </c>
      <c r="F945" s="208"/>
      <c r="G945" s="208"/>
      <c r="H945" s="201">
        <v>0</v>
      </c>
      <c r="I945" s="201"/>
      <c r="J945" s="208">
        <v>6472567.0499999998</v>
      </c>
      <c r="K945" s="208"/>
      <c r="L945" s="208"/>
      <c r="M945" s="208">
        <v>5574940.9299999997</v>
      </c>
      <c r="N945" s="208"/>
      <c r="O945" s="208"/>
      <c r="P945" s="208">
        <v>1402209.83</v>
      </c>
      <c r="Q945" s="208"/>
      <c r="R945" s="208"/>
      <c r="S945" s="201">
        <v>0</v>
      </c>
      <c r="T945" s="201"/>
    </row>
    <row r="946" spans="1:20" ht="11.25" hidden="1" customHeight="1" outlineLevel="4" x14ac:dyDescent="0.25">
      <c r="A946" s="203" t="s">
        <v>1940</v>
      </c>
      <c r="B946" s="203"/>
      <c r="C946" s="203"/>
      <c r="D946" s="203"/>
      <c r="E946" s="201">
        <v>0</v>
      </c>
      <c r="F946" s="201"/>
      <c r="G946" s="201"/>
      <c r="H946" s="201">
        <v>0</v>
      </c>
      <c r="I946" s="201"/>
      <c r="J946" s="208">
        <v>775170.04</v>
      </c>
      <c r="K946" s="208"/>
      <c r="L946" s="208"/>
      <c r="M946" s="208">
        <v>775170.04</v>
      </c>
      <c r="N946" s="208"/>
      <c r="O946" s="208"/>
      <c r="P946" s="201">
        <v>0</v>
      </c>
      <c r="Q946" s="201"/>
      <c r="R946" s="201"/>
      <c r="S946" s="201">
        <v>0</v>
      </c>
      <c r="T946" s="201"/>
    </row>
    <row r="947" spans="1:20" ht="11.25" hidden="1" customHeight="1" outlineLevel="4" x14ac:dyDescent="0.25">
      <c r="A947" s="203" t="s">
        <v>1941</v>
      </c>
      <c r="B947" s="203"/>
      <c r="C947" s="203"/>
      <c r="D947" s="203"/>
      <c r="E947" s="208">
        <v>183747.32</v>
      </c>
      <c r="F947" s="208"/>
      <c r="G947" s="208"/>
      <c r="H947" s="201">
        <v>0</v>
      </c>
      <c r="I947" s="201"/>
      <c r="J947" s="201">
        <v>0</v>
      </c>
      <c r="K947" s="201"/>
      <c r="L947" s="201"/>
      <c r="M947" s="208">
        <v>183747.32</v>
      </c>
      <c r="N947" s="208"/>
      <c r="O947" s="208"/>
      <c r="P947" s="201">
        <v>0</v>
      </c>
      <c r="Q947" s="201"/>
      <c r="R947" s="201"/>
      <c r="S947" s="201">
        <v>0</v>
      </c>
      <c r="T947" s="201"/>
    </row>
    <row r="948" spans="1:20" ht="21.75" hidden="1" customHeight="1" outlineLevel="4" x14ac:dyDescent="0.25">
      <c r="A948" s="203" t="s">
        <v>1942</v>
      </c>
      <c r="B948" s="203"/>
      <c r="C948" s="203"/>
      <c r="D948" s="203"/>
      <c r="E948" s="208">
        <v>175670.88</v>
      </c>
      <c r="F948" s="208"/>
      <c r="G948" s="208"/>
      <c r="H948" s="201">
        <v>0</v>
      </c>
      <c r="I948" s="201"/>
      <c r="J948" s="201">
        <v>0</v>
      </c>
      <c r="K948" s="201"/>
      <c r="L948" s="201"/>
      <c r="M948" s="208">
        <v>175670.88</v>
      </c>
      <c r="N948" s="208"/>
      <c r="O948" s="208"/>
      <c r="P948" s="201">
        <v>0</v>
      </c>
      <c r="Q948" s="201"/>
      <c r="R948" s="201"/>
      <c r="S948" s="201">
        <v>0</v>
      </c>
      <c r="T948" s="201"/>
    </row>
    <row r="949" spans="1:20" ht="21.75" hidden="1" customHeight="1" outlineLevel="4" x14ac:dyDescent="0.25">
      <c r="A949" s="203" t="s">
        <v>1943</v>
      </c>
      <c r="B949" s="203"/>
      <c r="C949" s="203"/>
      <c r="D949" s="203"/>
      <c r="E949" s="208">
        <v>17078.21</v>
      </c>
      <c r="F949" s="208"/>
      <c r="G949" s="208"/>
      <c r="H949" s="201">
        <v>0</v>
      </c>
      <c r="I949" s="201"/>
      <c r="J949" s="201">
        <v>0</v>
      </c>
      <c r="K949" s="201"/>
      <c r="L949" s="201"/>
      <c r="M949" s="208">
        <v>17078.21</v>
      </c>
      <c r="N949" s="208"/>
      <c r="O949" s="208"/>
      <c r="P949" s="201">
        <v>0</v>
      </c>
      <c r="Q949" s="201"/>
      <c r="R949" s="201"/>
      <c r="S949" s="201">
        <v>0</v>
      </c>
      <c r="T949" s="201"/>
    </row>
    <row r="950" spans="1:20" ht="21.75" hidden="1" customHeight="1" outlineLevel="4" x14ac:dyDescent="0.25">
      <c r="A950" s="203" t="s">
        <v>1944</v>
      </c>
      <c r="B950" s="203"/>
      <c r="C950" s="203"/>
      <c r="D950" s="203"/>
      <c r="E950" s="208">
        <v>34156.42</v>
      </c>
      <c r="F950" s="208"/>
      <c r="G950" s="208"/>
      <c r="H950" s="201">
        <v>0</v>
      </c>
      <c r="I950" s="201"/>
      <c r="J950" s="201">
        <v>0</v>
      </c>
      <c r="K950" s="201"/>
      <c r="L950" s="201"/>
      <c r="M950" s="208">
        <v>34156.42</v>
      </c>
      <c r="N950" s="208"/>
      <c r="O950" s="208"/>
      <c r="P950" s="201">
        <v>0</v>
      </c>
      <c r="Q950" s="201"/>
      <c r="R950" s="201"/>
      <c r="S950" s="201">
        <v>0</v>
      </c>
      <c r="T950" s="201"/>
    </row>
    <row r="951" spans="1:20" ht="21.75" hidden="1" customHeight="1" outlineLevel="4" x14ac:dyDescent="0.25">
      <c r="A951" s="203" t="s">
        <v>1945</v>
      </c>
      <c r="B951" s="203"/>
      <c r="C951" s="203"/>
      <c r="D951" s="203"/>
      <c r="E951" s="208">
        <v>93930.880000000005</v>
      </c>
      <c r="F951" s="208"/>
      <c r="G951" s="208"/>
      <c r="H951" s="201">
        <v>0</v>
      </c>
      <c r="I951" s="201"/>
      <c r="J951" s="201">
        <v>0</v>
      </c>
      <c r="K951" s="201"/>
      <c r="L951" s="201"/>
      <c r="M951" s="208">
        <v>93930.880000000005</v>
      </c>
      <c r="N951" s="208"/>
      <c r="O951" s="208"/>
      <c r="P951" s="201">
        <v>0</v>
      </c>
      <c r="Q951" s="201"/>
      <c r="R951" s="201"/>
      <c r="S951" s="201">
        <v>0</v>
      </c>
      <c r="T951" s="201"/>
    </row>
    <row r="952" spans="1:20" ht="21.75" hidden="1" customHeight="1" outlineLevel="4" x14ac:dyDescent="0.25">
      <c r="A952" s="203" t="s">
        <v>1946</v>
      </c>
      <c r="B952" s="203"/>
      <c r="C952" s="203"/>
      <c r="D952" s="203"/>
      <c r="E952" s="201">
        <v>0</v>
      </c>
      <c r="F952" s="201"/>
      <c r="G952" s="201"/>
      <c r="H952" s="201">
        <v>0</v>
      </c>
      <c r="I952" s="201"/>
      <c r="J952" s="209">
        <v>259960</v>
      </c>
      <c r="K952" s="209"/>
      <c r="L952" s="209"/>
      <c r="M952" s="209">
        <v>259960</v>
      </c>
      <c r="N952" s="209"/>
      <c r="O952" s="209"/>
      <c r="P952" s="201">
        <v>0</v>
      </c>
      <c r="Q952" s="201"/>
      <c r="R952" s="201"/>
      <c r="S952" s="201">
        <v>0</v>
      </c>
      <c r="T952" s="201"/>
    </row>
    <row r="953" spans="1:20" ht="21.75" hidden="1" customHeight="1" outlineLevel="4" x14ac:dyDescent="0.25">
      <c r="A953" s="203" t="s">
        <v>1947</v>
      </c>
      <c r="B953" s="203"/>
      <c r="C953" s="203"/>
      <c r="D953" s="203"/>
      <c r="E953" s="201">
        <v>0</v>
      </c>
      <c r="F953" s="201"/>
      <c r="G953" s="201"/>
      <c r="H953" s="201">
        <v>0</v>
      </c>
      <c r="I953" s="201"/>
      <c r="J953" s="208">
        <v>340381.44</v>
      </c>
      <c r="K953" s="208"/>
      <c r="L953" s="208"/>
      <c r="M953" s="201">
        <v>26.31</v>
      </c>
      <c r="N953" s="201"/>
      <c r="O953" s="201"/>
      <c r="P953" s="208">
        <v>340355.13</v>
      </c>
      <c r="Q953" s="208"/>
      <c r="R953" s="208"/>
      <c r="S953" s="201">
        <v>0</v>
      </c>
      <c r="T953" s="201"/>
    </row>
    <row r="954" spans="1:20" ht="21.75" hidden="1" customHeight="1" outlineLevel="4" x14ac:dyDescent="0.25">
      <c r="A954" s="203" t="s">
        <v>1948</v>
      </c>
      <c r="B954" s="203"/>
      <c r="C954" s="203"/>
      <c r="D954" s="203"/>
      <c r="E954" s="201">
        <v>0</v>
      </c>
      <c r="F954" s="201"/>
      <c r="G954" s="201"/>
      <c r="H954" s="201">
        <v>0</v>
      </c>
      <c r="I954" s="201"/>
      <c r="J954" s="208">
        <v>1203539.42</v>
      </c>
      <c r="K954" s="208"/>
      <c r="L954" s="208"/>
      <c r="M954" s="208">
        <v>1203539.42</v>
      </c>
      <c r="N954" s="208"/>
      <c r="O954" s="208"/>
      <c r="P954" s="201">
        <v>0</v>
      </c>
      <c r="Q954" s="201"/>
      <c r="R954" s="201"/>
      <c r="S954" s="201">
        <v>0</v>
      </c>
      <c r="T954" s="201"/>
    </row>
    <row r="955" spans="1:20" ht="11.25" hidden="1" customHeight="1" outlineLevel="4" x14ac:dyDescent="0.25">
      <c r="A955" s="203" t="s">
        <v>1263</v>
      </c>
      <c r="B955" s="203"/>
      <c r="C955" s="203"/>
      <c r="D955" s="203"/>
      <c r="E955" s="201">
        <v>0</v>
      </c>
      <c r="F955" s="201"/>
      <c r="G955" s="201"/>
      <c r="H955" s="201">
        <v>0</v>
      </c>
      <c r="I955" s="201"/>
      <c r="J955" s="209">
        <v>171520</v>
      </c>
      <c r="K955" s="209"/>
      <c r="L955" s="209"/>
      <c r="M955" s="209">
        <v>171520</v>
      </c>
      <c r="N955" s="209"/>
      <c r="O955" s="209"/>
      <c r="P955" s="201">
        <v>0</v>
      </c>
      <c r="Q955" s="201"/>
      <c r="R955" s="201"/>
      <c r="S955" s="201">
        <v>0</v>
      </c>
      <c r="T955" s="201"/>
    </row>
    <row r="956" spans="1:20" ht="11.25" hidden="1" customHeight="1" outlineLevel="4" x14ac:dyDescent="0.25">
      <c r="A956" s="203" t="s">
        <v>1263</v>
      </c>
      <c r="B956" s="203"/>
      <c r="C956" s="203"/>
      <c r="D956" s="203"/>
      <c r="E956" s="201">
        <v>0</v>
      </c>
      <c r="F956" s="201"/>
      <c r="G956" s="201"/>
      <c r="H956" s="201">
        <v>0</v>
      </c>
      <c r="I956" s="201"/>
      <c r="J956" s="208">
        <v>518655.04</v>
      </c>
      <c r="K956" s="208"/>
      <c r="L956" s="208"/>
      <c r="M956" s="209">
        <v>84420</v>
      </c>
      <c r="N956" s="209"/>
      <c r="O956" s="209"/>
      <c r="P956" s="208">
        <v>434235.04</v>
      </c>
      <c r="Q956" s="208"/>
      <c r="R956" s="208"/>
      <c r="S956" s="201">
        <v>0</v>
      </c>
      <c r="T956" s="201"/>
    </row>
    <row r="957" spans="1:20" ht="21.75" hidden="1" customHeight="1" outlineLevel="4" x14ac:dyDescent="0.25">
      <c r="A957" s="203" t="s">
        <v>1949</v>
      </c>
      <c r="B957" s="203"/>
      <c r="C957" s="203"/>
      <c r="D957" s="203"/>
      <c r="E957" s="201">
        <v>0</v>
      </c>
      <c r="F957" s="201"/>
      <c r="G957" s="201"/>
      <c r="H957" s="201">
        <v>0</v>
      </c>
      <c r="I957" s="201"/>
      <c r="J957" s="209">
        <v>716135</v>
      </c>
      <c r="K957" s="209"/>
      <c r="L957" s="209"/>
      <c r="M957" s="209">
        <v>171520</v>
      </c>
      <c r="N957" s="209"/>
      <c r="O957" s="209"/>
      <c r="P957" s="209">
        <v>544615</v>
      </c>
      <c r="Q957" s="209"/>
      <c r="R957" s="209"/>
      <c r="S957" s="201">
        <v>0</v>
      </c>
      <c r="T957" s="201"/>
    </row>
    <row r="958" spans="1:20" ht="21.75" hidden="1" customHeight="1" outlineLevel="4" x14ac:dyDescent="0.25">
      <c r="A958" s="203" t="s">
        <v>1950</v>
      </c>
      <c r="B958" s="203"/>
      <c r="C958" s="203"/>
      <c r="D958" s="203"/>
      <c r="E958" s="201">
        <v>0</v>
      </c>
      <c r="F958" s="201"/>
      <c r="G958" s="201"/>
      <c r="H958" s="201">
        <v>0</v>
      </c>
      <c r="I958" s="201"/>
      <c r="J958" s="208">
        <v>2487206.11</v>
      </c>
      <c r="K958" s="208"/>
      <c r="L958" s="208"/>
      <c r="M958" s="208">
        <v>2404201.4500000002</v>
      </c>
      <c r="N958" s="208"/>
      <c r="O958" s="208"/>
      <c r="P958" s="208">
        <v>83004.66</v>
      </c>
      <c r="Q958" s="208"/>
      <c r="R958" s="208"/>
      <c r="S958" s="201">
        <v>0</v>
      </c>
      <c r="T958" s="201"/>
    </row>
    <row r="959" spans="1:20" ht="32.25" hidden="1" customHeight="1" outlineLevel="3" collapsed="1" x14ac:dyDescent="0.25">
      <c r="A959" s="206" t="s">
        <v>1951</v>
      </c>
      <c r="B959" s="206"/>
      <c r="C959" s="206"/>
      <c r="D959" s="206"/>
      <c r="E959" s="208">
        <v>4258.91</v>
      </c>
      <c r="F959" s="208"/>
      <c r="G959" s="208"/>
      <c r="H959" s="201">
        <v>0</v>
      </c>
      <c r="I959" s="201"/>
      <c r="J959" s="201">
        <v>0</v>
      </c>
      <c r="K959" s="201"/>
      <c r="L959" s="201"/>
      <c r="M959" s="208">
        <v>4258.91</v>
      </c>
      <c r="N959" s="208"/>
      <c r="O959" s="208"/>
      <c r="P959" s="201">
        <v>0</v>
      </c>
      <c r="Q959" s="201"/>
      <c r="R959" s="201"/>
      <c r="S959" s="201">
        <v>0</v>
      </c>
      <c r="T959" s="201"/>
    </row>
    <row r="960" spans="1:20" ht="11.25" hidden="1" customHeight="1" outlineLevel="4" x14ac:dyDescent="0.25">
      <c r="A960" s="203" t="s">
        <v>1952</v>
      </c>
      <c r="B960" s="203"/>
      <c r="C960" s="203"/>
      <c r="D960" s="203"/>
      <c r="E960" s="208">
        <v>4258.91</v>
      </c>
      <c r="F960" s="208"/>
      <c r="G960" s="208"/>
      <c r="H960" s="201">
        <v>0</v>
      </c>
      <c r="I960" s="201"/>
      <c r="J960" s="201">
        <v>0</v>
      </c>
      <c r="K960" s="201"/>
      <c r="L960" s="201"/>
      <c r="M960" s="208">
        <v>4258.91</v>
      </c>
      <c r="N960" s="208"/>
      <c r="O960" s="208"/>
      <c r="P960" s="201">
        <v>0</v>
      </c>
      <c r="Q960" s="201"/>
      <c r="R960" s="201"/>
      <c r="S960" s="201">
        <v>0</v>
      </c>
      <c r="T960" s="201"/>
    </row>
    <row r="961" spans="1:20" ht="21.75" hidden="1" customHeight="1" outlineLevel="3" collapsed="1" x14ac:dyDescent="0.25">
      <c r="A961" s="206" t="s">
        <v>1953</v>
      </c>
      <c r="B961" s="206"/>
      <c r="C961" s="206"/>
      <c r="D961" s="206"/>
      <c r="E961" s="201">
        <v>0</v>
      </c>
      <c r="F961" s="201"/>
      <c r="G961" s="201"/>
      <c r="H961" s="201">
        <v>0</v>
      </c>
      <c r="I961" s="201"/>
      <c r="J961" s="209">
        <v>9600</v>
      </c>
      <c r="K961" s="209"/>
      <c r="L961" s="209"/>
      <c r="M961" s="209">
        <v>9600</v>
      </c>
      <c r="N961" s="209"/>
      <c r="O961" s="209"/>
      <c r="P961" s="201">
        <v>0</v>
      </c>
      <c r="Q961" s="201"/>
      <c r="R961" s="201"/>
      <c r="S961" s="201">
        <v>0</v>
      </c>
      <c r="T961" s="201"/>
    </row>
    <row r="962" spans="1:20" ht="11.25" hidden="1" customHeight="1" outlineLevel="4" x14ac:dyDescent="0.25">
      <c r="A962" s="203" t="s">
        <v>1242</v>
      </c>
      <c r="B962" s="203"/>
      <c r="C962" s="203"/>
      <c r="D962" s="203"/>
      <c r="E962" s="201">
        <v>0</v>
      </c>
      <c r="F962" s="201"/>
      <c r="G962" s="201"/>
      <c r="H962" s="201">
        <v>0</v>
      </c>
      <c r="I962" s="201"/>
      <c r="J962" s="209">
        <v>9600</v>
      </c>
      <c r="K962" s="209"/>
      <c r="L962" s="209"/>
      <c r="M962" s="209">
        <v>9600</v>
      </c>
      <c r="N962" s="209"/>
      <c r="O962" s="209"/>
      <c r="P962" s="201">
        <v>0</v>
      </c>
      <c r="Q962" s="201"/>
      <c r="R962" s="201"/>
      <c r="S962" s="201">
        <v>0</v>
      </c>
      <c r="T962" s="201"/>
    </row>
    <row r="963" spans="1:20" ht="21.75" hidden="1" customHeight="1" outlineLevel="3" collapsed="1" x14ac:dyDescent="0.25">
      <c r="A963" s="206" t="s">
        <v>1954</v>
      </c>
      <c r="B963" s="206"/>
      <c r="C963" s="206"/>
      <c r="D963" s="206"/>
      <c r="E963" s="209">
        <v>16800</v>
      </c>
      <c r="F963" s="209"/>
      <c r="G963" s="209"/>
      <c r="H963" s="201">
        <v>0</v>
      </c>
      <c r="I963" s="201"/>
      <c r="J963" s="209">
        <v>33600</v>
      </c>
      <c r="K963" s="209"/>
      <c r="L963" s="209"/>
      <c r="M963" s="209">
        <v>33600</v>
      </c>
      <c r="N963" s="209"/>
      <c r="O963" s="209"/>
      <c r="P963" s="209">
        <v>16800</v>
      </c>
      <c r="Q963" s="209"/>
      <c r="R963" s="209"/>
      <c r="S963" s="201">
        <v>0</v>
      </c>
      <c r="T963" s="201"/>
    </row>
    <row r="964" spans="1:20" ht="11.25" hidden="1" customHeight="1" outlineLevel="4" x14ac:dyDescent="0.25">
      <c r="A964" s="203" t="s">
        <v>1955</v>
      </c>
      <c r="B964" s="203"/>
      <c r="C964" s="203"/>
      <c r="D964" s="203"/>
      <c r="E964" s="209">
        <v>16800</v>
      </c>
      <c r="F964" s="209"/>
      <c r="G964" s="209"/>
      <c r="H964" s="201">
        <v>0</v>
      </c>
      <c r="I964" s="201"/>
      <c r="J964" s="201">
        <v>0</v>
      </c>
      <c r="K964" s="201"/>
      <c r="L964" s="201"/>
      <c r="M964" s="209">
        <v>16800</v>
      </c>
      <c r="N964" s="209"/>
      <c r="O964" s="209"/>
      <c r="P964" s="201">
        <v>0</v>
      </c>
      <c r="Q964" s="201"/>
      <c r="R964" s="201"/>
      <c r="S964" s="201">
        <v>0</v>
      </c>
      <c r="T964" s="201"/>
    </row>
    <row r="965" spans="1:20" ht="21.75" hidden="1" customHeight="1" outlineLevel="4" x14ac:dyDescent="0.25">
      <c r="A965" s="203" t="s">
        <v>1956</v>
      </c>
      <c r="B965" s="203"/>
      <c r="C965" s="203"/>
      <c r="D965" s="203"/>
      <c r="E965" s="201">
        <v>0</v>
      </c>
      <c r="F965" s="201"/>
      <c r="G965" s="201"/>
      <c r="H965" s="201">
        <v>0</v>
      </c>
      <c r="I965" s="201"/>
      <c r="J965" s="209">
        <v>16800</v>
      </c>
      <c r="K965" s="209"/>
      <c r="L965" s="209"/>
      <c r="M965" s="201">
        <v>0</v>
      </c>
      <c r="N965" s="201"/>
      <c r="O965" s="201"/>
      <c r="P965" s="209">
        <v>16800</v>
      </c>
      <c r="Q965" s="209"/>
      <c r="R965" s="209"/>
      <c r="S965" s="201">
        <v>0</v>
      </c>
      <c r="T965" s="201"/>
    </row>
    <row r="966" spans="1:20" ht="11.25" hidden="1" customHeight="1" outlineLevel="4" x14ac:dyDescent="0.25">
      <c r="A966" s="203" t="s">
        <v>1242</v>
      </c>
      <c r="B966" s="203"/>
      <c r="C966" s="203"/>
      <c r="D966" s="203"/>
      <c r="E966" s="201">
        <v>0</v>
      </c>
      <c r="F966" s="201"/>
      <c r="G966" s="201"/>
      <c r="H966" s="201">
        <v>0</v>
      </c>
      <c r="I966" s="201"/>
      <c r="J966" s="209">
        <v>16800</v>
      </c>
      <c r="K966" s="209"/>
      <c r="L966" s="209"/>
      <c r="M966" s="209">
        <v>16800</v>
      </c>
      <c r="N966" s="209"/>
      <c r="O966" s="209"/>
      <c r="P966" s="201">
        <v>0</v>
      </c>
      <c r="Q966" s="201"/>
      <c r="R966" s="201"/>
      <c r="S966" s="201">
        <v>0</v>
      </c>
      <c r="T966" s="201"/>
    </row>
    <row r="967" spans="1:20" ht="32.25" hidden="1" customHeight="1" outlineLevel="3" collapsed="1" x14ac:dyDescent="0.25">
      <c r="A967" s="206" t="s">
        <v>1957</v>
      </c>
      <c r="B967" s="206"/>
      <c r="C967" s="206"/>
      <c r="D967" s="206"/>
      <c r="E967" s="201">
        <v>0</v>
      </c>
      <c r="F967" s="201"/>
      <c r="G967" s="201"/>
      <c r="H967" s="201">
        <v>0</v>
      </c>
      <c r="I967" s="201"/>
      <c r="J967" s="209">
        <v>1680</v>
      </c>
      <c r="K967" s="209"/>
      <c r="L967" s="209"/>
      <c r="M967" s="201">
        <v>0</v>
      </c>
      <c r="N967" s="201"/>
      <c r="O967" s="201"/>
      <c r="P967" s="209">
        <v>1680</v>
      </c>
      <c r="Q967" s="209"/>
      <c r="R967" s="209"/>
      <c r="S967" s="201">
        <v>0</v>
      </c>
      <c r="T967" s="201"/>
    </row>
    <row r="968" spans="1:20" ht="11.25" hidden="1" customHeight="1" outlineLevel="4" x14ac:dyDescent="0.25">
      <c r="A968" s="203" t="s">
        <v>1242</v>
      </c>
      <c r="B968" s="203"/>
      <c r="C968" s="203"/>
      <c r="D968" s="203"/>
      <c r="E968" s="201">
        <v>0</v>
      </c>
      <c r="F968" s="201"/>
      <c r="G968" s="201"/>
      <c r="H968" s="201">
        <v>0</v>
      </c>
      <c r="I968" s="201"/>
      <c r="J968" s="209">
        <v>1680</v>
      </c>
      <c r="K968" s="209"/>
      <c r="L968" s="209"/>
      <c r="M968" s="201">
        <v>0</v>
      </c>
      <c r="N968" s="201"/>
      <c r="O968" s="201"/>
      <c r="P968" s="209">
        <v>1680</v>
      </c>
      <c r="Q968" s="209"/>
      <c r="R968" s="209"/>
      <c r="S968" s="201">
        <v>0</v>
      </c>
      <c r="T968" s="201"/>
    </row>
    <row r="969" spans="1:20" ht="11.25" hidden="1" customHeight="1" outlineLevel="3" collapsed="1" x14ac:dyDescent="0.25">
      <c r="A969" s="206" t="s">
        <v>1958</v>
      </c>
      <c r="B969" s="206"/>
      <c r="C969" s="206"/>
      <c r="D969" s="206"/>
      <c r="E969" s="204">
        <v>161649.60000000001</v>
      </c>
      <c r="F969" s="204"/>
      <c r="G969" s="204"/>
      <c r="H969" s="201">
        <v>0</v>
      </c>
      <c r="I969" s="201"/>
      <c r="J969" s="204">
        <v>464692.2</v>
      </c>
      <c r="K969" s="204"/>
      <c r="L969" s="204"/>
      <c r="M969" s="204">
        <v>393995.7</v>
      </c>
      <c r="N969" s="204"/>
      <c r="O969" s="204"/>
      <c r="P969" s="204">
        <v>232346.1</v>
      </c>
      <c r="Q969" s="204"/>
      <c r="R969" s="204"/>
      <c r="S969" s="201">
        <v>0</v>
      </c>
      <c r="T969" s="201"/>
    </row>
    <row r="970" spans="1:20" ht="11.25" hidden="1" customHeight="1" outlineLevel="4" x14ac:dyDescent="0.25">
      <c r="A970" s="203" t="s">
        <v>1959</v>
      </c>
      <c r="B970" s="203"/>
      <c r="C970" s="203"/>
      <c r="D970" s="203"/>
      <c r="E970" s="201">
        <v>0</v>
      </c>
      <c r="F970" s="201"/>
      <c r="G970" s="201"/>
      <c r="H970" s="201">
        <v>0</v>
      </c>
      <c r="I970" s="201"/>
      <c r="J970" s="204">
        <v>161649.60000000001</v>
      </c>
      <c r="K970" s="204"/>
      <c r="L970" s="204"/>
      <c r="M970" s="204">
        <v>161649.60000000001</v>
      </c>
      <c r="N970" s="204"/>
      <c r="O970" s="204"/>
      <c r="P970" s="201">
        <v>0</v>
      </c>
      <c r="Q970" s="201"/>
      <c r="R970" s="201"/>
      <c r="S970" s="201">
        <v>0</v>
      </c>
      <c r="T970" s="201"/>
    </row>
    <row r="971" spans="1:20" ht="11.25" hidden="1" customHeight="1" outlineLevel="4" x14ac:dyDescent="0.25">
      <c r="A971" s="203" t="s">
        <v>1242</v>
      </c>
      <c r="B971" s="203"/>
      <c r="C971" s="203"/>
      <c r="D971" s="203"/>
      <c r="E971" s="204">
        <v>161649.60000000001</v>
      </c>
      <c r="F971" s="204"/>
      <c r="G971" s="204"/>
      <c r="H971" s="201">
        <v>0</v>
      </c>
      <c r="I971" s="201"/>
      <c r="J971" s="204">
        <v>303042.59999999998</v>
      </c>
      <c r="K971" s="204"/>
      <c r="L971" s="204"/>
      <c r="M971" s="204">
        <v>232346.1</v>
      </c>
      <c r="N971" s="204"/>
      <c r="O971" s="204"/>
      <c r="P971" s="204">
        <v>232346.1</v>
      </c>
      <c r="Q971" s="204"/>
      <c r="R971" s="204"/>
      <c r="S971" s="201">
        <v>0</v>
      </c>
      <c r="T971" s="201"/>
    </row>
    <row r="972" spans="1:20" ht="21.75" hidden="1" customHeight="1" outlineLevel="3" collapsed="1" x14ac:dyDescent="0.25">
      <c r="A972" s="206" t="s">
        <v>1960</v>
      </c>
      <c r="B972" s="206"/>
      <c r="C972" s="206"/>
      <c r="D972" s="206"/>
      <c r="E972" s="208">
        <v>2936047.39</v>
      </c>
      <c r="F972" s="208"/>
      <c r="G972" s="208"/>
      <c r="H972" s="201">
        <v>0</v>
      </c>
      <c r="I972" s="201"/>
      <c r="J972" s="208">
        <v>5347218.42</v>
      </c>
      <c r="K972" s="208"/>
      <c r="L972" s="208"/>
      <c r="M972" s="208">
        <v>5667410.1299999999</v>
      </c>
      <c r="N972" s="208"/>
      <c r="O972" s="208"/>
      <c r="P972" s="208">
        <v>2615855.6800000002</v>
      </c>
      <c r="Q972" s="208"/>
      <c r="R972" s="208"/>
      <c r="S972" s="201">
        <v>0</v>
      </c>
      <c r="T972" s="201"/>
    </row>
    <row r="973" spans="1:20" ht="32.25" hidden="1" customHeight="1" outlineLevel="4" x14ac:dyDescent="0.25">
      <c r="A973" s="203" t="s">
        <v>1961</v>
      </c>
      <c r="B973" s="203"/>
      <c r="C973" s="203"/>
      <c r="D973" s="203"/>
      <c r="E973" s="208">
        <v>204684.65</v>
      </c>
      <c r="F973" s="208"/>
      <c r="G973" s="208"/>
      <c r="H973" s="201">
        <v>0</v>
      </c>
      <c r="I973" s="201"/>
      <c r="J973" s="201">
        <v>0</v>
      </c>
      <c r="K973" s="201"/>
      <c r="L973" s="201"/>
      <c r="M973" s="208">
        <v>204684.65</v>
      </c>
      <c r="N973" s="208"/>
      <c r="O973" s="208"/>
      <c r="P973" s="201">
        <v>0</v>
      </c>
      <c r="Q973" s="201"/>
      <c r="R973" s="201"/>
      <c r="S973" s="201">
        <v>0</v>
      </c>
      <c r="T973" s="201"/>
    </row>
    <row r="974" spans="1:20" ht="32.25" hidden="1" customHeight="1" outlineLevel="4" x14ac:dyDescent="0.25">
      <c r="A974" s="203" t="s">
        <v>1962</v>
      </c>
      <c r="B974" s="203"/>
      <c r="C974" s="203"/>
      <c r="D974" s="203"/>
      <c r="E974" s="208">
        <v>2731362.74</v>
      </c>
      <c r="F974" s="208"/>
      <c r="G974" s="208"/>
      <c r="H974" s="201">
        <v>0</v>
      </c>
      <c r="I974" s="201"/>
      <c r="J974" s="208">
        <v>2731362.74</v>
      </c>
      <c r="K974" s="208"/>
      <c r="L974" s="208"/>
      <c r="M974" s="208">
        <v>5462725.4800000004</v>
      </c>
      <c r="N974" s="208"/>
      <c r="O974" s="208"/>
      <c r="P974" s="201">
        <v>0</v>
      </c>
      <c r="Q974" s="201"/>
      <c r="R974" s="201"/>
      <c r="S974" s="201">
        <v>0</v>
      </c>
      <c r="T974" s="201"/>
    </row>
    <row r="975" spans="1:20" ht="21.75" hidden="1" customHeight="1" outlineLevel="4" x14ac:dyDescent="0.25">
      <c r="A975" s="203" t="s">
        <v>1963</v>
      </c>
      <c r="B975" s="203"/>
      <c r="C975" s="203"/>
      <c r="D975" s="203"/>
      <c r="E975" s="201">
        <v>0</v>
      </c>
      <c r="F975" s="201"/>
      <c r="G975" s="201"/>
      <c r="H975" s="201">
        <v>0</v>
      </c>
      <c r="I975" s="201"/>
      <c r="J975" s="208">
        <v>2615855.6800000002</v>
      </c>
      <c r="K975" s="208"/>
      <c r="L975" s="208"/>
      <c r="M975" s="201">
        <v>0</v>
      </c>
      <c r="N975" s="201"/>
      <c r="O975" s="201"/>
      <c r="P975" s="208">
        <v>2615855.6800000002</v>
      </c>
      <c r="Q975" s="208"/>
      <c r="R975" s="208"/>
      <c r="S975" s="201">
        <v>0</v>
      </c>
      <c r="T975" s="201"/>
    </row>
    <row r="976" spans="1:20" ht="21.75" hidden="1" customHeight="1" outlineLevel="3" collapsed="1" x14ac:dyDescent="0.25">
      <c r="A976" s="206" t="s">
        <v>1964</v>
      </c>
      <c r="B976" s="206"/>
      <c r="C976" s="206"/>
      <c r="D976" s="206"/>
      <c r="E976" s="204">
        <v>174650.9</v>
      </c>
      <c r="F976" s="204"/>
      <c r="G976" s="204"/>
      <c r="H976" s="201">
        <v>0</v>
      </c>
      <c r="I976" s="201"/>
      <c r="J976" s="204">
        <v>349301.8</v>
      </c>
      <c r="K976" s="204"/>
      <c r="L976" s="204"/>
      <c r="M976" s="204">
        <v>349301.8</v>
      </c>
      <c r="N976" s="204"/>
      <c r="O976" s="204"/>
      <c r="P976" s="204">
        <v>174650.9</v>
      </c>
      <c r="Q976" s="204"/>
      <c r="R976" s="204"/>
      <c r="S976" s="201">
        <v>0</v>
      </c>
      <c r="T976" s="201"/>
    </row>
    <row r="977" spans="1:20" ht="21.75" hidden="1" customHeight="1" outlineLevel="4" x14ac:dyDescent="0.25">
      <c r="A977" s="203" t="s">
        <v>1965</v>
      </c>
      <c r="B977" s="203"/>
      <c r="C977" s="203"/>
      <c r="D977" s="203"/>
      <c r="E977" s="201">
        <v>0</v>
      </c>
      <c r="F977" s="201"/>
      <c r="G977" s="201"/>
      <c r="H977" s="201">
        <v>0</v>
      </c>
      <c r="I977" s="201"/>
      <c r="J977" s="204">
        <v>174650.9</v>
      </c>
      <c r="K977" s="204"/>
      <c r="L977" s="204"/>
      <c r="M977" s="204">
        <v>174650.9</v>
      </c>
      <c r="N977" s="204"/>
      <c r="O977" s="204"/>
      <c r="P977" s="201">
        <v>0</v>
      </c>
      <c r="Q977" s="201"/>
      <c r="R977" s="201"/>
      <c r="S977" s="201">
        <v>0</v>
      </c>
      <c r="T977" s="201"/>
    </row>
    <row r="978" spans="1:20" ht="11.25" hidden="1" customHeight="1" outlineLevel="4" x14ac:dyDescent="0.25">
      <c r="A978" s="203" t="s">
        <v>1242</v>
      </c>
      <c r="B978" s="203"/>
      <c r="C978" s="203"/>
      <c r="D978" s="203"/>
      <c r="E978" s="201">
        <v>0</v>
      </c>
      <c r="F978" s="201"/>
      <c r="G978" s="201"/>
      <c r="H978" s="201">
        <v>0</v>
      </c>
      <c r="I978" s="201"/>
      <c r="J978" s="204">
        <v>174650.9</v>
      </c>
      <c r="K978" s="204"/>
      <c r="L978" s="204"/>
      <c r="M978" s="204">
        <v>174650.9</v>
      </c>
      <c r="N978" s="204"/>
      <c r="O978" s="204"/>
      <c r="P978" s="201">
        <v>0</v>
      </c>
      <c r="Q978" s="201"/>
      <c r="R978" s="201"/>
      <c r="S978" s="201">
        <v>0</v>
      </c>
      <c r="T978" s="201"/>
    </row>
    <row r="979" spans="1:20" ht="21.75" hidden="1" customHeight="1" outlineLevel="4" x14ac:dyDescent="0.25">
      <c r="A979" s="203" t="s">
        <v>1966</v>
      </c>
      <c r="B979" s="203"/>
      <c r="C979" s="203"/>
      <c r="D979" s="203"/>
      <c r="E979" s="204">
        <v>174650.9</v>
      </c>
      <c r="F979" s="204"/>
      <c r="G979" s="204"/>
      <c r="H979" s="201">
        <v>0</v>
      </c>
      <c r="I979" s="201"/>
      <c r="J979" s="201">
        <v>0</v>
      </c>
      <c r="K979" s="201"/>
      <c r="L979" s="201"/>
      <c r="M979" s="201">
        <v>0</v>
      </c>
      <c r="N979" s="201"/>
      <c r="O979" s="201"/>
      <c r="P979" s="204">
        <v>174650.9</v>
      </c>
      <c r="Q979" s="204"/>
      <c r="R979" s="204"/>
      <c r="S979" s="201">
        <v>0</v>
      </c>
      <c r="T979" s="201"/>
    </row>
    <row r="980" spans="1:20" ht="21.75" hidden="1" customHeight="1" outlineLevel="3" collapsed="1" x14ac:dyDescent="0.25">
      <c r="A980" s="206" t="s">
        <v>1967</v>
      </c>
      <c r="B980" s="206"/>
      <c r="C980" s="206"/>
      <c r="D980" s="206"/>
      <c r="E980" s="208">
        <v>224861.94</v>
      </c>
      <c r="F980" s="208"/>
      <c r="G980" s="208"/>
      <c r="H980" s="201">
        <v>0</v>
      </c>
      <c r="I980" s="201"/>
      <c r="J980" s="208">
        <v>224861.94</v>
      </c>
      <c r="K980" s="208"/>
      <c r="L980" s="208"/>
      <c r="M980" s="208">
        <v>449723.88</v>
      </c>
      <c r="N980" s="208"/>
      <c r="O980" s="208"/>
      <c r="P980" s="201">
        <v>0</v>
      </c>
      <c r="Q980" s="201"/>
      <c r="R980" s="201"/>
      <c r="S980" s="201">
        <v>0</v>
      </c>
      <c r="T980" s="201"/>
    </row>
    <row r="981" spans="1:20" ht="11.25" hidden="1" customHeight="1" outlineLevel="4" x14ac:dyDescent="0.25">
      <c r="A981" s="203" t="s">
        <v>1242</v>
      </c>
      <c r="B981" s="203"/>
      <c r="C981" s="203"/>
      <c r="D981" s="203"/>
      <c r="E981" s="208">
        <v>224861.94</v>
      </c>
      <c r="F981" s="208"/>
      <c r="G981" s="208"/>
      <c r="H981" s="201">
        <v>0</v>
      </c>
      <c r="I981" s="201"/>
      <c r="J981" s="208">
        <v>224861.94</v>
      </c>
      <c r="K981" s="208"/>
      <c r="L981" s="208"/>
      <c r="M981" s="208">
        <v>449723.88</v>
      </c>
      <c r="N981" s="208"/>
      <c r="O981" s="208"/>
      <c r="P981" s="201">
        <v>0</v>
      </c>
      <c r="Q981" s="201"/>
      <c r="R981" s="201"/>
      <c r="S981" s="201">
        <v>0</v>
      </c>
      <c r="T981" s="201"/>
    </row>
    <row r="982" spans="1:20" ht="32.25" hidden="1" customHeight="1" outlineLevel="3" collapsed="1" x14ac:dyDescent="0.25">
      <c r="A982" s="206" t="s">
        <v>1968</v>
      </c>
      <c r="B982" s="206"/>
      <c r="C982" s="206"/>
      <c r="D982" s="206"/>
      <c r="E982" s="208">
        <v>434309.38</v>
      </c>
      <c r="F982" s="208"/>
      <c r="G982" s="208"/>
      <c r="H982" s="201">
        <v>0</v>
      </c>
      <c r="I982" s="201"/>
      <c r="J982" s="208">
        <v>2819309.38</v>
      </c>
      <c r="K982" s="208"/>
      <c r="L982" s="208"/>
      <c r="M982" s="208">
        <v>3253618.76</v>
      </c>
      <c r="N982" s="208"/>
      <c r="O982" s="208"/>
      <c r="P982" s="201">
        <v>0</v>
      </c>
      <c r="Q982" s="201"/>
      <c r="R982" s="201"/>
      <c r="S982" s="201">
        <v>0</v>
      </c>
      <c r="T982" s="201"/>
    </row>
    <row r="983" spans="1:20" ht="11.25" hidden="1" customHeight="1" outlineLevel="4" x14ac:dyDescent="0.25">
      <c r="A983" s="203" t="s">
        <v>1263</v>
      </c>
      <c r="B983" s="203"/>
      <c r="C983" s="203"/>
      <c r="D983" s="203"/>
      <c r="E983" s="208">
        <v>434309.38</v>
      </c>
      <c r="F983" s="208"/>
      <c r="G983" s="208"/>
      <c r="H983" s="201">
        <v>0</v>
      </c>
      <c r="I983" s="201"/>
      <c r="J983" s="201">
        <v>0</v>
      </c>
      <c r="K983" s="201"/>
      <c r="L983" s="201"/>
      <c r="M983" s="208">
        <v>434309.38</v>
      </c>
      <c r="N983" s="208"/>
      <c r="O983" s="208"/>
      <c r="P983" s="201">
        <v>0</v>
      </c>
      <c r="Q983" s="201"/>
      <c r="R983" s="201"/>
      <c r="S983" s="201">
        <v>0</v>
      </c>
      <c r="T983" s="201"/>
    </row>
    <row r="984" spans="1:20" ht="11.25" hidden="1" customHeight="1" outlineLevel="4" x14ac:dyDescent="0.25">
      <c r="A984" s="203" t="s">
        <v>1309</v>
      </c>
      <c r="B984" s="203"/>
      <c r="C984" s="203"/>
      <c r="D984" s="203"/>
      <c r="E984" s="201">
        <v>0</v>
      </c>
      <c r="F984" s="201"/>
      <c r="G984" s="201"/>
      <c r="H984" s="201">
        <v>0</v>
      </c>
      <c r="I984" s="201"/>
      <c r="J984" s="208">
        <v>2819309.38</v>
      </c>
      <c r="K984" s="208"/>
      <c r="L984" s="208"/>
      <c r="M984" s="208">
        <v>2819309.38</v>
      </c>
      <c r="N984" s="208"/>
      <c r="O984" s="208"/>
      <c r="P984" s="201">
        <v>0</v>
      </c>
      <c r="Q984" s="201"/>
      <c r="R984" s="201"/>
      <c r="S984" s="201">
        <v>0</v>
      </c>
      <c r="T984" s="201"/>
    </row>
    <row r="985" spans="1:20" ht="11.25" hidden="1" customHeight="1" outlineLevel="3" collapsed="1" x14ac:dyDescent="0.25">
      <c r="A985" s="206" t="s">
        <v>1969</v>
      </c>
      <c r="B985" s="206"/>
      <c r="C985" s="206"/>
      <c r="D985" s="206"/>
      <c r="E985" s="201">
        <v>0</v>
      </c>
      <c r="F985" s="201"/>
      <c r="G985" s="201"/>
      <c r="H985" s="201">
        <v>0</v>
      </c>
      <c r="I985" s="201"/>
      <c r="J985" s="209">
        <v>1246715</v>
      </c>
      <c r="K985" s="209"/>
      <c r="L985" s="209"/>
      <c r="M985" s="201">
        <v>0</v>
      </c>
      <c r="N985" s="201"/>
      <c r="O985" s="201"/>
      <c r="P985" s="209">
        <v>1246715</v>
      </c>
      <c r="Q985" s="209"/>
      <c r="R985" s="209"/>
      <c r="S985" s="201">
        <v>0</v>
      </c>
      <c r="T985" s="201"/>
    </row>
    <row r="986" spans="1:20" ht="21.75" hidden="1" customHeight="1" outlineLevel="4" x14ac:dyDescent="0.25">
      <c r="A986" s="203" t="s">
        <v>1970</v>
      </c>
      <c r="B986" s="203"/>
      <c r="C986" s="203"/>
      <c r="D986" s="203"/>
      <c r="E986" s="201">
        <v>0</v>
      </c>
      <c r="F986" s="201"/>
      <c r="G986" s="201"/>
      <c r="H986" s="201">
        <v>0</v>
      </c>
      <c r="I986" s="201"/>
      <c r="J986" s="209">
        <v>1246715</v>
      </c>
      <c r="K986" s="209"/>
      <c r="L986" s="209"/>
      <c r="M986" s="201">
        <v>0</v>
      </c>
      <c r="N986" s="201"/>
      <c r="O986" s="201"/>
      <c r="P986" s="209">
        <v>1246715</v>
      </c>
      <c r="Q986" s="209"/>
      <c r="R986" s="209"/>
      <c r="S986" s="201">
        <v>0</v>
      </c>
      <c r="T986" s="201"/>
    </row>
    <row r="987" spans="1:20" s="103" customFormat="1" ht="21.75" customHeight="1" outlineLevel="3" collapsed="1" x14ac:dyDescent="0.25">
      <c r="A987" s="212" t="s">
        <v>1971</v>
      </c>
      <c r="B987" s="212"/>
      <c r="C987" s="212"/>
      <c r="D987" s="212"/>
      <c r="E987" s="213">
        <v>373538.38</v>
      </c>
      <c r="F987" s="213"/>
      <c r="G987" s="213"/>
      <c r="H987" s="214">
        <v>0</v>
      </c>
      <c r="I987" s="214"/>
      <c r="J987" s="213">
        <v>374343.06</v>
      </c>
      <c r="K987" s="213"/>
      <c r="L987" s="213"/>
      <c r="M987" s="215">
        <v>313191</v>
      </c>
      <c r="N987" s="215"/>
      <c r="O987" s="215"/>
      <c r="P987" s="213">
        <v>434690.44</v>
      </c>
      <c r="Q987" s="213"/>
      <c r="R987" s="213"/>
      <c r="S987" s="214">
        <v>0</v>
      </c>
      <c r="T987" s="214"/>
    </row>
    <row r="988" spans="1:20" ht="21.75" hidden="1" customHeight="1" outlineLevel="4" x14ac:dyDescent="0.25">
      <c r="A988" s="203" t="s">
        <v>1293</v>
      </c>
      <c r="B988" s="203"/>
      <c r="C988" s="203"/>
      <c r="D988" s="203"/>
      <c r="E988" s="208">
        <v>373538.38</v>
      </c>
      <c r="F988" s="208"/>
      <c r="G988" s="208"/>
      <c r="H988" s="201">
        <v>0</v>
      </c>
      <c r="I988" s="201"/>
      <c r="J988" s="208">
        <v>374343.06</v>
      </c>
      <c r="K988" s="208"/>
      <c r="L988" s="208"/>
      <c r="M988" s="209">
        <v>313191</v>
      </c>
      <c r="N988" s="209"/>
      <c r="O988" s="209"/>
      <c r="P988" s="208">
        <v>434690.44</v>
      </c>
      <c r="Q988" s="208"/>
      <c r="R988" s="208"/>
      <c r="S988" s="201">
        <v>0</v>
      </c>
      <c r="T988" s="201"/>
    </row>
    <row r="989" spans="1:20" ht="21.75" hidden="1" customHeight="1" outlineLevel="3" collapsed="1" x14ac:dyDescent="0.25">
      <c r="A989" s="206" t="s">
        <v>1972</v>
      </c>
      <c r="B989" s="206"/>
      <c r="C989" s="206"/>
      <c r="D989" s="206"/>
      <c r="E989" s="208">
        <v>192615.47</v>
      </c>
      <c r="F989" s="208"/>
      <c r="G989" s="208"/>
      <c r="H989" s="201">
        <v>0</v>
      </c>
      <c r="I989" s="201"/>
      <c r="J989" s="208">
        <v>247758.07999999999</v>
      </c>
      <c r="K989" s="208"/>
      <c r="L989" s="208"/>
      <c r="M989" s="208">
        <v>123879.03999999999</v>
      </c>
      <c r="N989" s="208"/>
      <c r="O989" s="208"/>
      <c r="P989" s="208">
        <v>316494.51</v>
      </c>
      <c r="Q989" s="208"/>
      <c r="R989" s="208"/>
      <c r="S989" s="201">
        <v>0</v>
      </c>
      <c r="T989" s="201"/>
    </row>
    <row r="990" spans="1:20" ht="11.25" hidden="1" customHeight="1" outlineLevel="4" x14ac:dyDescent="0.25">
      <c r="A990" s="203" t="s">
        <v>1973</v>
      </c>
      <c r="B990" s="203"/>
      <c r="C990" s="203"/>
      <c r="D990" s="203"/>
      <c r="E990" s="201">
        <v>0</v>
      </c>
      <c r="F990" s="201"/>
      <c r="G990" s="201"/>
      <c r="H990" s="201">
        <v>0</v>
      </c>
      <c r="I990" s="201"/>
      <c r="J990" s="208">
        <v>38186.83</v>
      </c>
      <c r="K990" s="208"/>
      <c r="L990" s="208"/>
      <c r="M990" s="201">
        <v>0</v>
      </c>
      <c r="N990" s="201"/>
      <c r="O990" s="201"/>
      <c r="P990" s="208">
        <v>38186.83</v>
      </c>
      <c r="Q990" s="208"/>
      <c r="R990" s="208"/>
      <c r="S990" s="201">
        <v>0</v>
      </c>
      <c r="T990" s="201"/>
    </row>
    <row r="991" spans="1:20" ht="11.25" hidden="1" customHeight="1" outlineLevel="4" x14ac:dyDescent="0.25">
      <c r="A991" s="203" t="s">
        <v>1974</v>
      </c>
      <c r="B991" s="203"/>
      <c r="C991" s="203"/>
      <c r="D991" s="203"/>
      <c r="E991" s="201">
        <v>0</v>
      </c>
      <c r="F991" s="201"/>
      <c r="G991" s="201"/>
      <c r="H991" s="201">
        <v>0</v>
      </c>
      <c r="I991" s="201"/>
      <c r="J991" s="208">
        <v>85692.21</v>
      </c>
      <c r="K991" s="208"/>
      <c r="L991" s="208"/>
      <c r="M991" s="201">
        <v>0</v>
      </c>
      <c r="N991" s="201"/>
      <c r="O991" s="201"/>
      <c r="P991" s="208">
        <v>85692.21</v>
      </c>
      <c r="Q991" s="208"/>
      <c r="R991" s="208"/>
      <c r="S991" s="201">
        <v>0</v>
      </c>
      <c r="T991" s="201"/>
    </row>
    <row r="992" spans="1:20" ht="11.25" hidden="1" customHeight="1" outlineLevel="4" x14ac:dyDescent="0.25">
      <c r="A992" s="203" t="s">
        <v>1307</v>
      </c>
      <c r="B992" s="203"/>
      <c r="C992" s="203"/>
      <c r="D992" s="203"/>
      <c r="E992" s="201">
        <v>0</v>
      </c>
      <c r="F992" s="201"/>
      <c r="G992" s="201"/>
      <c r="H992" s="201">
        <v>0</v>
      </c>
      <c r="I992" s="201"/>
      <c r="J992" s="208">
        <v>123879.03999999999</v>
      </c>
      <c r="K992" s="208"/>
      <c r="L992" s="208"/>
      <c r="M992" s="208">
        <v>123879.03999999999</v>
      </c>
      <c r="N992" s="208"/>
      <c r="O992" s="208"/>
      <c r="P992" s="201">
        <v>0</v>
      </c>
      <c r="Q992" s="201"/>
      <c r="R992" s="201"/>
      <c r="S992" s="201">
        <v>0</v>
      </c>
      <c r="T992" s="201"/>
    </row>
    <row r="993" spans="1:20" ht="11.25" hidden="1" customHeight="1" outlineLevel="4" x14ac:dyDescent="0.25">
      <c r="A993" s="203" t="s">
        <v>1263</v>
      </c>
      <c r="B993" s="203"/>
      <c r="C993" s="203"/>
      <c r="D993" s="203"/>
      <c r="E993" s="208">
        <v>192615.47</v>
      </c>
      <c r="F993" s="208"/>
      <c r="G993" s="208"/>
      <c r="H993" s="201">
        <v>0</v>
      </c>
      <c r="I993" s="201"/>
      <c r="J993" s="201">
        <v>0</v>
      </c>
      <c r="K993" s="201"/>
      <c r="L993" s="201"/>
      <c r="M993" s="201">
        <v>0</v>
      </c>
      <c r="N993" s="201"/>
      <c r="O993" s="201"/>
      <c r="P993" s="208">
        <v>192615.47</v>
      </c>
      <c r="Q993" s="208"/>
      <c r="R993" s="208"/>
      <c r="S993" s="201">
        <v>0</v>
      </c>
      <c r="T993" s="201"/>
    </row>
    <row r="994" spans="1:20" ht="32.25" hidden="1" customHeight="1" outlineLevel="3" collapsed="1" x14ac:dyDescent="0.25">
      <c r="A994" s="206" t="s">
        <v>1975</v>
      </c>
      <c r="B994" s="206"/>
      <c r="C994" s="206"/>
      <c r="D994" s="206"/>
      <c r="E994" s="201">
        <v>0</v>
      </c>
      <c r="F994" s="201"/>
      <c r="G994" s="201"/>
      <c r="H994" s="201">
        <v>0</v>
      </c>
      <c r="I994" s="201"/>
      <c r="J994" s="209">
        <v>36720</v>
      </c>
      <c r="K994" s="209"/>
      <c r="L994" s="209"/>
      <c r="M994" s="201">
        <v>0</v>
      </c>
      <c r="N994" s="201"/>
      <c r="O994" s="201"/>
      <c r="P994" s="209">
        <v>36720</v>
      </c>
      <c r="Q994" s="209"/>
      <c r="R994" s="209"/>
      <c r="S994" s="201">
        <v>0</v>
      </c>
      <c r="T994" s="201"/>
    </row>
    <row r="995" spans="1:20" ht="11.25" hidden="1" customHeight="1" outlineLevel="4" x14ac:dyDescent="0.25">
      <c r="A995" s="203" t="s">
        <v>1976</v>
      </c>
      <c r="B995" s="203"/>
      <c r="C995" s="203"/>
      <c r="D995" s="203"/>
      <c r="E995" s="201">
        <v>0</v>
      </c>
      <c r="F995" s="201"/>
      <c r="G995" s="201"/>
      <c r="H995" s="201">
        <v>0</v>
      </c>
      <c r="I995" s="201"/>
      <c r="J995" s="209">
        <v>36720</v>
      </c>
      <c r="K995" s="209"/>
      <c r="L995" s="209"/>
      <c r="M995" s="201">
        <v>0</v>
      </c>
      <c r="N995" s="201"/>
      <c r="O995" s="201"/>
      <c r="P995" s="209">
        <v>36720</v>
      </c>
      <c r="Q995" s="209"/>
      <c r="R995" s="209"/>
      <c r="S995" s="201">
        <v>0</v>
      </c>
      <c r="T995" s="201"/>
    </row>
    <row r="996" spans="1:20" ht="21.75" hidden="1" customHeight="1" outlineLevel="3" collapsed="1" x14ac:dyDescent="0.25">
      <c r="A996" s="206" t="s">
        <v>1977</v>
      </c>
      <c r="B996" s="206"/>
      <c r="C996" s="206"/>
      <c r="D996" s="206"/>
      <c r="E996" s="208">
        <v>3170.36</v>
      </c>
      <c r="F996" s="208"/>
      <c r="G996" s="208"/>
      <c r="H996" s="201">
        <v>0</v>
      </c>
      <c r="I996" s="201"/>
      <c r="J996" s="201">
        <v>0</v>
      </c>
      <c r="K996" s="201"/>
      <c r="L996" s="201"/>
      <c r="M996" s="201">
        <v>0</v>
      </c>
      <c r="N996" s="201"/>
      <c r="O996" s="201"/>
      <c r="P996" s="208">
        <v>3170.36</v>
      </c>
      <c r="Q996" s="208"/>
      <c r="R996" s="208"/>
      <c r="S996" s="201">
        <v>0</v>
      </c>
      <c r="T996" s="201"/>
    </row>
    <row r="997" spans="1:20" ht="11.25" hidden="1" customHeight="1" outlineLevel="4" x14ac:dyDescent="0.25">
      <c r="A997" s="203" t="s">
        <v>1263</v>
      </c>
      <c r="B997" s="203"/>
      <c r="C997" s="203"/>
      <c r="D997" s="203"/>
      <c r="E997" s="208">
        <v>3170.36</v>
      </c>
      <c r="F997" s="208"/>
      <c r="G997" s="208"/>
      <c r="H997" s="201">
        <v>0</v>
      </c>
      <c r="I997" s="201"/>
      <c r="J997" s="201">
        <v>0</v>
      </c>
      <c r="K997" s="201"/>
      <c r="L997" s="201"/>
      <c r="M997" s="201">
        <v>0</v>
      </c>
      <c r="N997" s="201"/>
      <c r="O997" s="201"/>
      <c r="P997" s="208">
        <v>3170.36</v>
      </c>
      <c r="Q997" s="208"/>
      <c r="R997" s="208"/>
      <c r="S997" s="201">
        <v>0</v>
      </c>
      <c r="T997" s="201"/>
    </row>
    <row r="998" spans="1:20" ht="21.75" hidden="1" customHeight="1" outlineLevel="3" collapsed="1" x14ac:dyDescent="0.25">
      <c r="A998" s="206" t="s">
        <v>1978</v>
      </c>
      <c r="B998" s="206"/>
      <c r="C998" s="206"/>
      <c r="D998" s="206"/>
      <c r="E998" s="201">
        <v>0</v>
      </c>
      <c r="F998" s="201"/>
      <c r="G998" s="201"/>
      <c r="H998" s="201">
        <v>0</v>
      </c>
      <c r="I998" s="201"/>
      <c r="J998" s="208">
        <v>3596510.08</v>
      </c>
      <c r="K998" s="208"/>
      <c r="L998" s="208"/>
      <c r="M998" s="208">
        <v>1798255.04</v>
      </c>
      <c r="N998" s="208"/>
      <c r="O998" s="208"/>
      <c r="P998" s="208">
        <v>1798255.04</v>
      </c>
      <c r="Q998" s="208"/>
      <c r="R998" s="208"/>
      <c r="S998" s="201">
        <v>0</v>
      </c>
      <c r="T998" s="201"/>
    </row>
    <row r="999" spans="1:20" ht="11.25" hidden="1" customHeight="1" outlineLevel="4" x14ac:dyDescent="0.25">
      <c r="A999" s="203" t="s">
        <v>1979</v>
      </c>
      <c r="B999" s="203"/>
      <c r="C999" s="203"/>
      <c r="D999" s="203"/>
      <c r="E999" s="201">
        <v>0</v>
      </c>
      <c r="F999" s="201"/>
      <c r="G999" s="201"/>
      <c r="H999" s="201">
        <v>0</v>
      </c>
      <c r="I999" s="201"/>
      <c r="J999" s="208">
        <v>1049051.69</v>
      </c>
      <c r="K999" s="208"/>
      <c r="L999" s="208"/>
      <c r="M999" s="201">
        <v>0</v>
      </c>
      <c r="N999" s="201"/>
      <c r="O999" s="201"/>
      <c r="P999" s="208">
        <v>1049051.69</v>
      </c>
      <c r="Q999" s="208"/>
      <c r="R999" s="208"/>
      <c r="S999" s="201">
        <v>0</v>
      </c>
      <c r="T999" s="201"/>
    </row>
    <row r="1000" spans="1:20" ht="11.25" hidden="1" customHeight="1" outlineLevel="4" x14ac:dyDescent="0.25">
      <c r="A1000" s="203" t="s">
        <v>1980</v>
      </c>
      <c r="B1000" s="203"/>
      <c r="C1000" s="203"/>
      <c r="D1000" s="203"/>
      <c r="E1000" s="201">
        <v>0</v>
      </c>
      <c r="F1000" s="201"/>
      <c r="G1000" s="201"/>
      <c r="H1000" s="201">
        <v>0</v>
      </c>
      <c r="I1000" s="201"/>
      <c r="J1000" s="208">
        <v>119413.62</v>
      </c>
      <c r="K1000" s="208"/>
      <c r="L1000" s="208"/>
      <c r="M1000" s="201">
        <v>0</v>
      </c>
      <c r="N1000" s="201"/>
      <c r="O1000" s="201"/>
      <c r="P1000" s="208">
        <v>119413.62</v>
      </c>
      <c r="Q1000" s="208"/>
      <c r="R1000" s="208"/>
      <c r="S1000" s="201">
        <v>0</v>
      </c>
      <c r="T1000" s="201"/>
    </row>
    <row r="1001" spans="1:20" ht="11.25" hidden="1" customHeight="1" outlineLevel="4" x14ac:dyDescent="0.25">
      <c r="A1001" s="203" t="s">
        <v>1981</v>
      </c>
      <c r="B1001" s="203"/>
      <c r="C1001" s="203"/>
      <c r="D1001" s="203"/>
      <c r="E1001" s="201">
        <v>0</v>
      </c>
      <c r="F1001" s="201"/>
      <c r="G1001" s="201"/>
      <c r="H1001" s="201">
        <v>0</v>
      </c>
      <c r="I1001" s="201"/>
      <c r="J1001" s="208">
        <v>629789.73</v>
      </c>
      <c r="K1001" s="208"/>
      <c r="L1001" s="208"/>
      <c r="M1001" s="201">
        <v>0</v>
      </c>
      <c r="N1001" s="201"/>
      <c r="O1001" s="201"/>
      <c r="P1001" s="208">
        <v>629789.73</v>
      </c>
      <c r="Q1001" s="208"/>
      <c r="R1001" s="208"/>
      <c r="S1001" s="201">
        <v>0</v>
      </c>
      <c r="T1001" s="201"/>
    </row>
    <row r="1002" spans="1:20" ht="11.25" hidden="1" customHeight="1" outlineLevel="4" x14ac:dyDescent="0.25">
      <c r="A1002" s="203" t="s">
        <v>1263</v>
      </c>
      <c r="B1002" s="203"/>
      <c r="C1002" s="203"/>
      <c r="D1002" s="203"/>
      <c r="E1002" s="201">
        <v>0</v>
      </c>
      <c r="F1002" s="201"/>
      <c r="G1002" s="201"/>
      <c r="H1002" s="201">
        <v>0</v>
      </c>
      <c r="I1002" s="201"/>
      <c r="J1002" s="208">
        <v>1798255.04</v>
      </c>
      <c r="K1002" s="208"/>
      <c r="L1002" s="208"/>
      <c r="M1002" s="208">
        <v>1798255.04</v>
      </c>
      <c r="N1002" s="208"/>
      <c r="O1002" s="208"/>
      <c r="P1002" s="201">
        <v>0</v>
      </c>
      <c r="Q1002" s="201"/>
      <c r="R1002" s="201"/>
      <c r="S1002" s="201">
        <v>0</v>
      </c>
      <c r="T1002" s="201"/>
    </row>
    <row r="1003" spans="1:20" ht="21.75" hidden="1" customHeight="1" outlineLevel="3" collapsed="1" x14ac:dyDescent="0.25">
      <c r="A1003" s="206" t="s">
        <v>1982</v>
      </c>
      <c r="B1003" s="206"/>
      <c r="C1003" s="206"/>
      <c r="D1003" s="206"/>
      <c r="E1003" s="204">
        <v>16701687.5</v>
      </c>
      <c r="F1003" s="204"/>
      <c r="G1003" s="204"/>
      <c r="H1003" s="201">
        <v>0</v>
      </c>
      <c r="I1003" s="201"/>
      <c r="J1003" s="209">
        <v>4000000</v>
      </c>
      <c r="K1003" s="209"/>
      <c r="L1003" s="209"/>
      <c r="M1003" s="201">
        <v>0</v>
      </c>
      <c r="N1003" s="201"/>
      <c r="O1003" s="201"/>
      <c r="P1003" s="204">
        <v>20701687.5</v>
      </c>
      <c r="Q1003" s="204"/>
      <c r="R1003" s="204"/>
      <c r="S1003" s="201">
        <v>0</v>
      </c>
      <c r="T1003" s="201"/>
    </row>
    <row r="1004" spans="1:20" ht="11.25" hidden="1" customHeight="1" outlineLevel="4" x14ac:dyDescent="0.25">
      <c r="A1004" s="203" t="s">
        <v>1242</v>
      </c>
      <c r="B1004" s="203"/>
      <c r="C1004" s="203"/>
      <c r="D1004" s="203"/>
      <c r="E1004" s="204">
        <v>16676687.5</v>
      </c>
      <c r="F1004" s="204"/>
      <c r="G1004" s="204"/>
      <c r="H1004" s="201">
        <v>0</v>
      </c>
      <c r="I1004" s="201"/>
      <c r="J1004" s="209">
        <v>4000000</v>
      </c>
      <c r="K1004" s="209"/>
      <c r="L1004" s="209"/>
      <c r="M1004" s="201">
        <v>0</v>
      </c>
      <c r="N1004" s="201"/>
      <c r="O1004" s="201"/>
      <c r="P1004" s="204">
        <v>20676687.5</v>
      </c>
      <c r="Q1004" s="204"/>
      <c r="R1004" s="204"/>
      <c r="S1004" s="201">
        <v>0</v>
      </c>
      <c r="T1004" s="201"/>
    </row>
    <row r="1005" spans="1:20" ht="11.25" hidden="1" customHeight="1" outlineLevel="4" x14ac:dyDescent="0.25">
      <c r="A1005" s="203" t="s">
        <v>1263</v>
      </c>
      <c r="B1005" s="203"/>
      <c r="C1005" s="203"/>
      <c r="D1005" s="203"/>
      <c r="E1005" s="209">
        <v>25000</v>
      </c>
      <c r="F1005" s="209"/>
      <c r="G1005" s="209"/>
      <c r="H1005" s="201">
        <v>0</v>
      </c>
      <c r="I1005" s="201"/>
      <c r="J1005" s="201">
        <v>0</v>
      </c>
      <c r="K1005" s="201"/>
      <c r="L1005" s="201"/>
      <c r="M1005" s="201">
        <v>0</v>
      </c>
      <c r="N1005" s="201"/>
      <c r="O1005" s="201"/>
      <c r="P1005" s="209">
        <v>25000</v>
      </c>
      <c r="Q1005" s="209"/>
      <c r="R1005" s="209"/>
      <c r="S1005" s="201">
        <v>0</v>
      </c>
      <c r="T1005" s="201"/>
    </row>
    <row r="1006" spans="1:20" ht="32.25" hidden="1" customHeight="1" outlineLevel="3" collapsed="1" x14ac:dyDescent="0.25">
      <c r="A1006" s="206" t="s">
        <v>1983</v>
      </c>
      <c r="B1006" s="206"/>
      <c r="C1006" s="206"/>
      <c r="D1006" s="206"/>
      <c r="E1006" s="209">
        <v>138125</v>
      </c>
      <c r="F1006" s="209"/>
      <c r="G1006" s="209"/>
      <c r="H1006" s="201">
        <v>0</v>
      </c>
      <c r="I1006" s="201"/>
      <c r="J1006" s="201">
        <v>0</v>
      </c>
      <c r="K1006" s="201"/>
      <c r="L1006" s="201"/>
      <c r="M1006" s="209">
        <v>138125</v>
      </c>
      <c r="N1006" s="209"/>
      <c r="O1006" s="209"/>
      <c r="P1006" s="201">
        <v>0</v>
      </c>
      <c r="Q1006" s="201"/>
      <c r="R1006" s="201"/>
      <c r="S1006" s="201">
        <v>0</v>
      </c>
      <c r="T1006" s="201"/>
    </row>
    <row r="1007" spans="1:20" ht="11.25" hidden="1" customHeight="1" outlineLevel="4" x14ac:dyDescent="0.25">
      <c r="A1007" s="203" t="s">
        <v>1242</v>
      </c>
      <c r="B1007" s="203"/>
      <c r="C1007" s="203"/>
      <c r="D1007" s="203"/>
      <c r="E1007" s="209">
        <v>138125</v>
      </c>
      <c r="F1007" s="209"/>
      <c r="G1007" s="209"/>
      <c r="H1007" s="201">
        <v>0</v>
      </c>
      <c r="I1007" s="201"/>
      <c r="J1007" s="201">
        <v>0</v>
      </c>
      <c r="K1007" s="201"/>
      <c r="L1007" s="201"/>
      <c r="M1007" s="209">
        <v>138125</v>
      </c>
      <c r="N1007" s="209"/>
      <c r="O1007" s="209"/>
      <c r="P1007" s="201">
        <v>0</v>
      </c>
      <c r="Q1007" s="201"/>
      <c r="R1007" s="201"/>
      <c r="S1007" s="201">
        <v>0</v>
      </c>
      <c r="T1007" s="201"/>
    </row>
    <row r="1008" spans="1:20" ht="21.75" hidden="1" customHeight="1" outlineLevel="3" collapsed="1" x14ac:dyDescent="0.25">
      <c r="A1008" s="206" t="s">
        <v>1984</v>
      </c>
      <c r="B1008" s="206"/>
      <c r="C1008" s="206"/>
      <c r="D1008" s="206"/>
      <c r="E1008" s="201">
        <v>0</v>
      </c>
      <c r="F1008" s="201"/>
      <c r="G1008" s="201"/>
      <c r="H1008" s="201">
        <v>0</v>
      </c>
      <c r="I1008" s="201"/>
      <c r="J1008" s="209">
        <v>1030658</v>
      </c>
      <c r="K1008" s="209"/>
      <c r="L1008" s="209"/>
      <c r="M1008" s="209">
        <v>1030658</v>
      </c>
      <c r="N1008" s="209"/>
      <c r="O1008" s="209"/>
      <c r="P1008" s="201">
        <v>0</v>
      </c>
      <c r="Q1008" s="201"/>
      <c r="R1008" s="201"/>
      <c r="S1008" s="201">
        <v>0</v>
      </c>
      <c r="T1008" s="201"/>
    </row>
    <row r="1009" spans="1:20" ht="11.25" hidden="1" customHeight="1" outlineLevel="4" x14ac:dyDescent="0.25">
      <c r="A1009" s="203" t="s">
        <v>1242</v>
      </c>
      <c r="B1009" s="203"/>
      <c r="C1009" s="203"/>
      <c r="D1009" s="203"/>
      <c r="E1009" s="201">
        <v>0</v>
      </c>
      <c r="F1009" s="201"/>
      <c r="G1009" s="201"/>
      <c r="H1009" s="201">
        <v>0</v>
      </c>
      <c r="I1009" s="201"/>
      <c r="J1009" s="209">
        <v>1030658</v>
      </c>
      <c r="K1009" s="209"/>
      <c r="L1009" s="209"/>
      <c r="M1009" s="209">
        <v>1030658</v>
      </c>
      <c r="N1009" s="209"/>
      <c r="O1009" s="209"/>
      <c r="P1009" s="201">
        <v>0</v>
      </c>
      <c r="Q1009" s="201"/>
      <c r="R1009" s="201"/>
      <c r="S1009" s="201">
        <v>0</v>
      </c>
      <c r="T1009" s="201"/>
    </row>
    <row r="1010" spans="1:20" ht="32.25" hidden="1" customHeight="1" outlineLevel="3" collapsed="1" x14ac:dyDescent="0.25">
      <c r="A1010" s="206" t="s">
        <v>1985</v>
      </c>
      <c r="B1010" s="206"/>
      <c r="C1010" s="206"/>
      <c r="D1010" s="206"/>
      <c r="E1010" s="201">
        <v>0</v>
      </c>
      <c r="F1010" s="201"/>
      <c r="G1010" s="201"/>
      <c r="H1010" s="201">
        <v>0</v>
      </c>
      <c r="I1010" s="201"/>
      <c r="J1010" s="208">
        <v>4417665.28</v>
      </c>
      <c r="K1010" s="208"/>
      <c r="L1010" s="208"/>
      <c r="M1010" s="208">
        <v>2201548.16</v>
      </c>
      <c r="N1010" s="208"/>
      <c r="O1010" s="208"/>
      <c r="P1010" s="208">
        <v>2216117.12</v>
      </c>
      <c r="Q1010" s="208"/>
      <c r="R1010" s="208"/>
      <c r="S1010" s="201">
        <v>0</v>
      </c>
      <c r="T1010" s="201"/>
    </row>
    <row r="1011" spans="1:20" ht="11.25" hidden="1" customHeight="1" outlineLevel="4" x14ac:dyDescent="0.25">
      <c r="A1011" s="203" t="s">
        <v>1986</v>
      </c>
      <c r="B1011" s="203"/>
      <c r="C1011" s="203"/>
      <c r="D1011" s="203"/>
      <c r="E1011" s="201">
        <v>0</v>
      </c>
      <c r="F1011" s="201"/>
      <c r="G1011" s="201"/>
      <c r="H1011" s="201">
        <v>0</v>
      </c>
      <c r="I1011" s="201"/>
      <c r="J1011" s="204">
        <v>2186979.2000000002</v>
      </c>
      <c r="K1011" s="204"/>
      <c r="L1011" s="204"/>
      <c r="M1011" s="201">
        <v>0</v>
      </c>
      <c r="N1011" s="201"/>
      <c r="O1011" s="201"/>
      <c r="P1011" s="204">
        <v>2186979.2000000002</v>
      </c>
      <c r="Q1011" s="204"/>
      <c r="R1011" s="204"/>
      <c r="S1011" s="201">
        <v>0</v>
      </c>
      <c r="T1011" s="201"/>
    </row>
    <row r="1012" spans="1:20" ht="11.25" hidden="1" customHeight="1" outlineLevel="4" x14ac:dyDescent="0.25">
      <c r="A1012" s="203" t="s">
        <v>1987</v>
      </c>
      <c r="B1012" s="203"/>
      <c r="C1012" s="203"/>
      <c r="D1012" s="203"/>
      <c r="E1012" s="201">
        <v>0</v>
      </c>
      <c r="F1012" s="201"/>
      <c r="G1012" s="201"/>
      <c r="H1012" s="201">
        <v>0</v>
      </c>
      <c r="I1012" s="201"/>
      <c r="J1012" s="208">
        <v>29137.919999999998</v>
      </c>
      <c r="K1012" s="208"/>
      <c r="L1012" s="208"/>
      <c r="M1012" s="201">
        <v>0</v>
      </c>
      <c r="N1012" s="201"/>
      <c r="O1012" s="201"/>
      <c r="P1012" s="208">
        <v>29137.919999999998</v>
      </c>
      <c r="Q1012" s="208"/>
      <c r="R1012" s="208"/>
      <c r="S1012" s="201">
        <v>0</v>
      </c>
      <c r="T1012" s="201"/>
    </row>
    <row r="1013" spans="1:20" ht="11.25" hidden="1" customHeight="1" outlineLevel="4" x14ac:dyDescent="0.25">
      <c r="A1013" s="203" t="s">
        <v>1242</v>
      </c>
      <c r="B1013" s="203"/>
      <c r="C1013" s="203"/>
      <c r="D1013" s="203"/>
      <c r="E1013" s="201">
        <v>0</v>
      </c>
      <c r="F1013" s="201"/>
      <c r="G1013" s="201"/>
      <c r="H1013" s="201">
        <v>0</v>
      </c>
      <c r="I1013" s="201"/>
      <c r="J1013" s="208">
        <v>2201548.16</v>
      </c>
      <c r="K1013" s="208"/>
      <c r="L1013" s="208"/>
      <c r="M1013" s="208">
        <v>2201548.16</v>
      </c>
      <c r="N1013" s="208"/>
      <c r="O1013" s="208"/>
      <c r="P1013" s="201">
        <v>0</v>
      </c>
      <c r="Q1013" s="201"/>
      <c r="R1013" s="201"/>
      <c r="S1013" s="201">
        <v>0</v>
      </c>
      <c r="T1013" s="201"/>
    </row>
    <row r="1014" spans="1:20" ht="21.75" hidden="1" customHeight="1" outlineLevel="3" collapsed="1" x14ac:dyDescent="0.25">
      <c r="A1014" s="206" t="s">
        <v>1988</v>
      </c>
      <c r="B1014" s="206"/>
      <c r="C1014" s="206"/>
      <c r="D1014" s="206"/>
      <c r="E1014" s="201">
        <v>0</v>
      </c>
      <c r="F1014" s="201"/>
      <c r="G1014" s="201"/>
      <c r="H1014" s="201">
        <v>0</v>
      </c>
      <c r="I1014" s="201"/>
      <c r="J1014" s="211">
        <v>0.5</v>
      </c>
      <c r="K1014" s="211"/>
      <c r="L1014" s="211"/>
      <c r="M1014" s="211">
        <v>0.5</v>
      </c>
      <c r="N1014" s="211"/>
      <c r="O1014" s="211"/>
      <c r="P1014" s="201">
        <v>0</v>
      </c>
      <c r="Q1014" s="201"/>
      <c r="R1014" s="201"/>
      <c r="S1014" s="201">
        <v>0</v>
      </c>
      <c r="T1014" s="201"/>
    </row>
    <row r="1015" spans="1:20" ht="11.25" hidden="1" customHeight="1" outlineLevel="4" x14ac:dyDescent="0.25">
      <c r="A1015" s="203" t="s">
        <v>1263</v>
      </c>
      <c r="B1015" s="203"/>
      <c r="C1015" s="203"/>
      <c r="D1015" s="203"/>
      <c r="E1015" s="201">
        <v>0</v>
      </c>
      <c r="F1015" s="201"/>
      <c r="G1015" s="201"/>
      <c r="H1015" s="201">
        <v>0</v>
      </c>
      <c r="I1015" s="201"/>
      <c r="J1015" s="211">
        <v>0.5</v>
      </c>
      <c r="K1015" s="211"/>
      <c r="L1015" s="211"/>
      <c r="M1015" s="211">
        <v>0.5</v>
      </c>
      <c r="N1015" s="211"/>
      <c r="O1015" s="211"/>
      <c r="P1015" s="201">
        <v>0</v>
      </c>
      <c r="Q1015" s="201"/>
      <c r="R1015" s="201"/>
      <c r="S1015" s="201">
        <v>0</v>
      </c>
      <c r="T1015" s="201"/>
    </row>
    <row r="1016" spans="1:20" ht="21.75" hidden="1" customHeight="1" outlineLevel="3" collapsed="1" x14ac:dyDescent="0.25">
      <c r="A1016" s="206" t="s">
        <v>1989</v>
      </c>
      <c r="B1016" s="206"/>
      <c r="C1016" s="206"/>
      <c r="D1016" s="206"/>
      <c r="E1016" s="201">
        <v>0</v>
      </c>
      <c r="F1016" s="201"/>
      <c r="G1016" s="201"/>
      <c r="H1016" s="201">
        <v>0</v>
      </c>
      <c r="I1016" s="201"/>
      <c r="J1016" s="204">
        <v>347961.59999999998</v>
      </c>
      <c r="K1016" s="204"/>
      <c r="L1016" s="204"/>
      <c r="M1016" s="204">
        <v>173980.79999999999</v>
      </c>
      <c r="N1016" s="204"/>
      <c r="O1016" s="204"/>
      <c r="P1016" s="204">
        <v>173980.79999999999</v>
      </c>
      <c r="Q1016" s="204"/>
      <c r="R1016" s="204"/>
      <c r="S1016" s="201">
        <v>0</v>
      </c>
      <c r="T1016" s="201"/>
    </row>
    <row r="1017" spans="1:20" ht="11.25" hidden="1" customHeight="1" outlineLevel="4" x14ac:dyDescent="0.25">
      <c r="A1017" s="203" t="s">
        <v>1242</v>
      </c>
      <c r="B1017" s="203"/>
      <c r="C1017" s="203"/>
      <c r="D1017" s="203"/>
      <c r="E1017" s="201">
        <v>0</v>
      </c>
      <c r="F1017" s="201"/>
      <c r="G1017" s="201"/>
      <c r="H1017" s="201">
        <v>0</v>
      </c>
      <c r="I1017" s="201"/>
      <c r="J1017" s="204">
        <v>347961.59999999998</v>
      </c>
      <c r="K1017" s="204"/>
      <c r="L1017" s="204"/>
      <c r="M1017" s="204">
        <v>173980.79999999999</v>
      </c>
      <c r="N1017" s="204"/>
      <c r="O1017" s="204"/>
      <c r="P1017" s="204">
        <v>173980.79999999999</v>
      </c>
      <c r="Q1017" s="204"/>
      <c r="R1017" s="204"/>
      <c r="S1017" s="201">
        <v>0</v>
      </c>
      <c r="T1017" s="201"/>
    </row>
    <row r="1018" spans="1:20" ht="11.25" hidden="1" customHeight="1" outlineLevel="3" collapsed="1" x14ac:dyDescent="0.25">
      <c r="A1018" s="206" t="s">
        <v>1990</v>
      </c>
      <c r="B1018" s="206"/>
      <c r="C1018" s="206"/>
      <c r="D1018" s="206"/>
      <c r="E1018" s="201">
        <v>0</v>
      </c>
      <c r="F1018" s="201"/>
      <c r="G1018" s="201"/>
      <c r="H1018" s="201">
        <v>0</v>
      </c>
      <c r="I1018" s="201"/>
      <c r="J1018" s="209">
        <v>60312</v>
      </c>
      <c r="K1018" s="209"/>
      <c r="L1018" s="209"/>
      <c r="M1018" s="201">
        <v>0</v>
      </c>
      <c r="N1018" s="201"/>
      <c r="O1018" s="201"/>
      <c r="P1018" s="209">
        <v>60312</v>
      </c>
      <c r="Q1018" s="209"/>
      <c r="R1018" s="209"/>
      <c r="S1018" s="201">
        <v>0</v>
      </c>
      <c r="T1018" s="201"/>
    </row>
    <row r="1019" spans="1:20" ht="11.25" hidden="1" customHeight="1" outlineLevel="4" x14ac:dyDescent="0.25">
      <c r="A1019" s="203" t="s">
        <v>1307</v>
      </c>
      <c r="B1019" s="203"/>
      <c r="C1019" s="203"/>
      <c r="D1019" s="203"/>
      <c r="E1019" s="201">
        <v>0</v>
      </c>
      <c r="F1019" s="201"/>
      <c r="G1019" s="201"/>
      <c r="H1019" s="201">
        <v>0</v>
      </c>
      <c r="I1019" s="201"/>
      <c r="J1019" s="209">
        <v>60312</v>
      </c>
      <c r="K1019" s="209"/>
      <c r="L1019" s="209"/>
      <c r="M1019" s="201">
        <v>0</v>
      </c>
      <c r="N1019" s="201"/>
      <c r="O1019" s="201"/>
      <c r="P1019" s="209">
        <v>60312</v>
      </c>
      <c r="Q1019" s="209"/>
      <c r="R1019" s="209"/>
      <c r="S1019" s="201">
        <v>0</v>
      </c>
      <c r="T1019" s="201"/>
    </row>
    <row r="1020" spans="1:20" ht="21.75" hidden="1" customHeight="1" outlineLevel="3" collapsed="1" x14ac:dyDescent="0.25">
      <c r="A1020" s="206" t="s">
        <v>1991</v>
      </c>
      <c r="B1020" s="206"/>
      <c r="C1020" s="206"/>
      <c r="D1020" s="206"/>
      <c r="E1020" s="201">
        <v>0</v>
      </c>
      <c r="F1020" s="201"/>
      <c r="G1020" s="201"/>
      <c r="H1020" s="201">
        <v>0</v>
      </c>
      <c r="I1020" s="201"/>
      <c r="J1020" s="204">
        <v>73987.199999999997</v>
      </c>
      <c r="K1020" s="204"/>
      <c r="L1020" s="204"/>
      <c r="M1020" s="204">
        <v>73987.199999999997</v>
      </c>
      <c r="N1020" s="204"/>
      <c r="O1020" s="204"/>
      <c r="P1020" s="201">
        <v>0</v>
      </c>
      <c r="Q1020" s="201"/>
      <c r="R1020" s="201"/>
      <c r="S1020" s="201">
        <v>0</v>
      </c>
      <c r="T1020" s="201"/>
    </row>
    <row r="1021" spans="1:20" ht="11.25" hidden="1" customHeight="1" outlineLevel="4" x14ac:dyDescent="0.25">
      <c r="A1021" s="203" t="s">
        <v>1242</v>
      </c>
      <c r="B1021" s="203"/>
      <c r="C1021" s="203"/>
      <c r="D1021" s="203"/>
      <c r="E1021" s="201">
        <v>0</v>
      </c>
      <c r="F1021" s="201"/>
      <c r="G1021" s="201"/>
      <c r="H1021" s="201">
        <v>0</v>
      </c>
      <c r="I1021" s="201"/>
      <c r="J1021" s="204">
        <v>73987.199999999997</v>
      </c>
      <c r="K1021" s="204"/>
      <c r="L1021" s="204"/>
      <c r="M1021" s="204">
        <v>73987.199999999997</v>
      </c>
      <c r="N1021" s="204"/>
      <c r="O1021" s="204"/>
      <c r="P1021" s="201">
        <v>0</v>
      </c>
      <c r="Q1021" s="201"/>
      <c r="R1021" s="201"/>
      <c r="S1021" s="201">
        <v>0</v>
      </c>
      <c r="T1021" s="201"/>
    </row>
    <row r="1022" spans="1:20" ht="11.25" hidden="1" customHeight="1" outlineLevel="3" collapsed="1" x14ac:dyDescent="0.25">
      <c r="A1022" s="206" t="s">
        <v>1992</v>
      </c>
      <c r="B1022" s="206"/>
      <c r="C1022" s="206"/>
      <c r="D1022" s="206"/>
      <c r="E1022" s="201">
        <v>0</v>
      </c>
      <c r="F1022" s="201"/>
      <c r="G1022" s="201"/>
      <c r="H1022" s="201">
        <v>0</v>
      </c>
      <c r="I1022" s="201"/>
      <c r="J1022" s="209">
        <v>162288</v>
      </c>
      <c r="K1022" s="209"/>
      <c r="L1022" s="209"/>
      <c r="M1022" s="209">
        <v>162288</v>
      </c>
      <c r="N1022" s="209"/>
      <c r="O1022" s="209"/>
      <c r="P1022" s="201">
        <v>0</v>
      </c>
      <c r="Q1022" s="201"/>
      <c r="R1022" s="201"/>
      <c r="S1022" s="201">
        <v>0</v>
      </c>
      <c r="T1022" s="201"/>
    </row>
    <row r="1023" spans="1:20" ht="11.25" hidden="1" customHeight="1" outlineLevel="4" x14ac:dyDescent="0.25">
      <c r="A1023" s="203" t="s">
        <v>1240</v>
      </c>
      <c r="B1023" s="203"/>
      <c r="C1023" s="203"/>
      <c r="D1023" s="203"/>
      <c r="E1023" s="201">
        <v>0</v>
      </c>
      <c r="F1023" s="201"/>
      <c r="G1023" s="201"/>
      <c r="H1023" s="201">
        <v>0</v>
      </c>
      <c r="I1023" s="201"/>
      <c r="J1023" s="209">
        <v>162288</v>
      </c>
      <c r="K1023" s="209"/>
      <c r="L1023" s="209"/>
      <c r="M1023" s="209">
        <v>162288</v>
      </c>
      <c r="N1023" s="209"/>
      <c r="O1023" s="209"/>
      <c r="P1023" s="201">
        <v>0</v>
      </c>
      <c r="Q1023" s="201"/>
      <c r="R1023" s="201"/>
      <c r="S1023" s="201">
        <v>0</v>
      </c>
      <c r="T1023" s="201"/>
    </row>
    <row r="1024" spans="1:20" ht="11.25" hidden="1" customHeight="1" outlineLevel="3" collapsed="1" x14ac:dyDescent="0.25">
      <c r="A1024" s="206" t="s">
        <v>1993</v>
      </c>
      <c r="B1024" s="206"/>
      <c r="C1024" s="206"/>
      <c r="D1024" s="206"/>
      <c r="E1024" s="209">
        <v>19488</v>
      </c>
      <c r="F1024" s="209"/>
      <c r="G1024" s="209"/>
      <c r="H1024" s="201">
        <v>0</v>
      </c>
      <c r="I1024" s="201"/>
      <c r="J1024" s="201">
        <v>0</v>
      </c>
      <c r="K1024" s="201"/>
      <c r="L1024" s="201"/>
      <c r="M1024" s="209">
        <v>19488</v>
      </c>
      <c r="N1024" s="209"/>
      <c r="O1024" s="209"/>
      <c r="P1024" s="201">
        <v>0</v>
      </c>
      <c r="Q1024" s="201"/>
      <c r="R1024" s="201"/>
      <c r="S1024" s="201">
        <v>0</v>
      </c>
      <c r="T1024" s="201"/>
    </row>
    <row r="1025" spans="1:20" ht="11.25" hidden="1" customHeight="1" outlineLevel="4" x14ac:dyDescent="0.25">
      <c r="A1025" s="210">
        <v>4</v>
      </c>
      <c r="B1025" s="210"/>
      <c r="C1025" s="210"/>
      <c r="D1025" s="210"/>
      <c r="E1025" s="209">
        <v>19488</v>
      </c>
      <c r="F1025" s="209"/>
      <c r="G1025" s="209"/>
      <c r="H1025" s="201">
        <v>0</v>
      </c>
      <c r="I1025" s="201"/>
      <c r="J1025" s="201">
        <v>0</v>
      </c>
      <c r="K1025" s="201"/>
      <c r="L1025" s="201"/>
      <c r="M1025" s="209">
        <v>19488</v>
      </c>
      <c r="N1025" s="209"/>
      <c r="O1025" s="209"/>
      <c r="P1025" s="201">
        <v>0</v>
      </c>
      <c r="Q1025" s="201"/>
      <c r="R1025" s="201"/>
      <c r="S1025" s="201">
        <v>0</v>
      </c>
      <c r="T1025" s="201"/>
    </row>
    <row r="1026" spans="1:20" ht="32.25" hidden="1" customHeight="1" outlineLevel="3" collapsed="1" x14ac:dyDescent="0.25">
      <c r="A1026" s="206" t="s">
        <v>1994</v>
      </c>
      <c r="B1026" s="206"/>
      <c r="C1026" s="206"/>
      <c r="D1026" s="206"/>
      <c r="E1026" s="201">
        <v>0</v>
      </c>
      <c r="F1026" s="201"/>
      <c r="G1026" s="201"/>
      <c r="H1026" s="201">
        <v>0</v>
      </c>
      <c r="I1026" s="201"/>
      <c r="J1026" s="208">
        <v>6248.93</v>
      </c>
      <c r="K1026" s="208"/>
      <c r="L1026" s="208"/>
      <c r="M1026" s="201">
        <v>0</v>
      </c>
      <c r="N1026" s="201"/>
      <c r="O1026" s="201"/>
      <c r="P1026" s="208">
        <v>6248.93</v>
      </c>
      <c r="Q1026" s="208"/>
      <c r="R1026" s="208"/>
      <c r="S1026" s="201">
        <v>0</v>
      </c>
      <c r="T1026" s="201"/>
    </row>
    <row r="1027" spans="1:20" ht="11.25" hidden="1" customHeight="1" outlineLevel="4" x14ac:dyDescent="0.25">
      <c r="A1027" s="203" t="s">
        <v>1995</v>
      </c>
      <c r="B1027" s="203"/>
      <c r="C1027" s="203"/>
      <c r="D1027" s="203"/>
      <c r="E1027" s="201">
        <v>0</v>
      </c>
      <c r="F1027" s="201"/>
      <c r="G1027" s="201"/>
      <c r="H1027" s="201">
        <v>0</v>
      </c>
      <c r="I1027" s="201"/>
      <c r="J1027" s="208">
        <v>6248.93</v>
      </c>
      <c r="K1027" s="208"/>
      <c r="L1027" s="208"/>
      <c r="M1027" s="201">
        <v>0</v>
      </c>
      <c r="N1027" s="201"/>
      <c r="O1027" s="201"/>
      <c r="P1027" s="208">
        <v>6248.93</v>
      </c>
      <c r="Q1027" s="208"/>
      <c r="R1027" s="208"/>
      <c r="S1027" s="201">
        <v>0</v>
      </c>
      <c r="T1027" s="201"/>
    </row>
    <row r="1028" spans="1:20" ht="21.75" hidden="1" customHeight="1" outlineLevel="3" collapsed="1" x14ac:dyDescent="0.25">
      <c r="A1028" s="206" t="s">
        <v>1996</v>
      </c>
      <c r="B1028" s="206"/>
      <c r="C1028" s="206"/>
      <c r="D1028" s="206"/>
      <c r="E1028" s="209">
        <v>105000</v>
      </c>
      <c r="F1028" s="209"/>
      <c r="G1028" s="209"/>
      <c r="H1028" s="201">
        <v>0</v>
      </c>
      <c r="I1028" s="201"/>
      <c r="J1028" s="209">
        <v>105000</v>
      </c>
      <c r="K1028" s="209"/>
      <c r="L1028" s="209"/>
      <c r="M1028" s="209">
        <v>210000</v>
      </c>
      <c r="N1028" s="209"/>
      <c r="O1028" s="209"/>
      <c r="P1028" s="201">
        <v>0</v>
      </c>
      <c r="Q1028" s="201"/>
      <c r="R1028" s="201"/>
      <c r="S1028" s="201">
        <v>0</v>
      </c>
      <c r="T1028" s="201"/>
    </row>
    <row r="1029" spans="1:20" ht="21.75" hidden="1" customHeight="1" outlineLevel="4" x14ac:dyDescent="0.25">
      <c r="A1029" s="203" t="s">
        <v>1997</v>
      </c>
      <c r="B1029" s="203"/>
      <c r="C1029" s="203"/>
      <c r="D1029" s="203"/>
      <c r="E1029" s="209">
        <v>105000</v>
      </c>
      <c r="F1029" s="209"/>
      <c r="G1029" s="209"/>
      <c r="H1029" s="201">
        <v>0</v>
      </c>
      <c r="I1029" s="201"/>
      <c r="J1029" s="201">
        <v>0</v>
      </c>
      <c r="K1029" s="201"/>
      <c r="L1029" s="201"/>
      <c r="M1029" s="209">
        <v>105000</v>
      </c>
      <c r="N1029" s="209"/>
      <c r="O1029" s="209"/>
      <c r="P1029" s="201">
        <v>0</v>
      </c>
      <c r="Q1029" s="201"/>
      <c r="R1029" s="201"/>
      <c r="S1029" s="201">
        <v>0</v>
      </c>
      <c r="T1029" s="201"/>
    </row>
    <row r="1030" spans="1:20" ht="11.25" hidden="1" customHeight="1" outlineLevel="4" x14ac:dyDescent="0.25">
      <c r="A1030" s="203" t="s">
        <v>1242</v>
      </c>
      <c r="B1030" s="203"/>
      <c r="C1030" s="203"/>
      <c r="D1030" s="203"/>
      <c r="E1030" s="201">
        <v>0</v>
      </c>
      <c r="F1030" s="201"/>
      <c r="G1030" s="201"/>
      <c r="H1030" s="201">
        <v>0</v>
      </c>
      <c r="I1030" s="201"/>
      <c r="J1030" s="209">
        <v>105000</v>
      </c>
      <c r="K1030" s="209"/>
      <c r="L1030" s="209"/>
      <c r="M1030" s="209">
        <v>105000</v>
      </c>
      <c r="N1030" s="209"/>
      <c r="O1030" s="209"/>
      <c r="P1030" s="201">
        <v>0</v>
      </c>
      <c r="Q1030" s="201"/>
      <c r="R1030" s="201"/>
      <c r="S1030" s="201">
        <v>0</v>
      </c>
      <c r="T1030" s="201"/>
    </row>
    <row r="1031" spans="1:20" ht="21.75" hidden="1" customHeight="1" outlineLevel="3" collapsed="1" x14ac:dyDescent="0.25">
      <c r="A1031" s="206" t="s">
        <v>1998</v>
      </c>
      <c r="B1031" s="206"/>
      <c r="C1031" s="206"/>
      <c r="D1031" s="206"/>
      <c r="E1031" s="201">
        <v>0</v>
      </c>
      <c r="F1031" s="201"/>
      <c r="G1031" s="201"/>
      <c r="H1031" s="201">
        <v>0</v>
      </c>
      <c r="I1031" s="201"/>
      <c r="J1031" s="208">
        <v>1762472.95</v>
      </c>
      <c r="K1031" s="208"/>
      <c r="L1031" s="208"/>
      <c r="M1031" s="208">
        <v>1762472.95</v>
      </c>
      <c r="N1031" s="208"/>
      <c r="O1031" s="208"/>
      <c r="P1031" s="201">
        <v>0</v>
      </c>
      <c r="Q1031" s="201"/>
      <c r="R1031" s="201"/>
      <c r="S1031" s="201">
        <v>0</v>
      </c>
      <c r="T1031" s="201"/>
    </row>
    <row r="1032" spans="1:20" ht="21.75" hidden="1" customHeight="1" outlineLevel="4" x14ac:dyDescent="0.25">
      <c r="A1032" s="203" t="s">
        <v>1999</v>
      </c>
      <c r="B1032" s="203"/>
      <c r="C1032" s="203"/>
      <c r="D1032" s="203"/>
      <c r="E1032" s="201">
        <v>0</v>
      </c>
      <c r="F1032" s="201"/>
      <c r="G1032" s="201"/>
      <c r="H1032" s="201">
        <v>0</v>
      </c>
      <c r="I1032" s="201"/>
      <c r="J1032" s="208">
        <v>1762472.95</v>
      </c>
      <c r="K1032" s="208"/>
      <c r="L1032" s="208"/>
      <c r="M1032" s="208">
        <v>1762472.95</v>
      </c>
      <c r="N1032" s="208"/>
      <c r="O1032" s="208"/>
      <c r="P1032" s="201">
        <v>0</v>
      </c>
      <c r="Q1032" s="201"/>
      <c r="R1032" s="201"/>
      <c r="S1032" s="201">
        <v>0</v>
      </c>
      <c r="T1032" s="201"/>
    </row>
    <row r="1033" spans="1:20" ht="11.25" hidden="1" customHeight="1" outlineLevel="2" x14ac:dyDescent="0.25">
      <c r="A1033" s="207" t="s">
        <v>2000</v>
      </c>
      <c r="B1033" s="207"/>
      <c r="C1033" s="207"/>
      <c r="D1033" s="207"/>
      <c r="E1033" s="201">
        <v>0</v>
      </c>
      <c r="F1033" s="201"/>
      <c r="G1033" s="201"/>
      <c r="H1033" s="201">
        <v>0</v>
      </c>
      <c r="I1033" s="201"/>
      <c r="J1033" s="208">
        <v>1499192.95</v>
      </c>
      <c r="K1033" s="208"/>
      <c r="L1033" s="208"/>
      <c r="M1033" s="204">
        <v>20225.2</v>
      </c>
      <c r="N1033" s="204"/>
      <c r="O1033" s="204"/>
      <c r="P1033" s="208">
        <v>1478967.75</v>
      </c>
      <c r="Q1033" s="208"/>
      <c r="R1033" s="208"/>
      <c r="S1033" s="201">
        <v>0</v>
      </c>
      <c r="T1033" s="201"/>
    </row>
    <row r="1034" spans="1:20" ht="11.25" hidden="1" customHeight="1" outlineLevel="3" x14ac:dyDescent="0.25">
      <c r="A1034" s="206" t="s">
        <v>2001</v>
      </c>
      <c r="B1034" s="206"/>
      <c r="C1034" s="206"/>
      <c r="D1034" s="206"/>
      <c r="E1034" s="201">
        <v>0</v>
      </c>
      <c r="F1034" s="201"/>
      <c r="G1034" s="201"/>
      <c r="H1034" s="201">
        <v>0</v>
      </c>
      <c r="I1034" s="201"/>
      <c r="J1034" s="208">
        <v>1499192.95</v>
      </c>
      <c r="K1034" s="208"/>
      <c r="L1034" s="208"/>
      <c r="M1034" s="204">
        <v>20225.2</v>
      </c>
      <c r="N1034" s="204"/>
      <c r="O1034" s="204"/>
      <c r="P1034" s="208">
        <v>1478967.75</v>
      </c>
      <c r="Q1034" s="208"/>
      <c r="R1034" s="208"/>
      <c r="S1034" s="201">
        <v>0</v>
      </c>
      <c r="T1034" s="201"/>
    </row>
    <row r="1035" spans="1:20" ht="11.25" hidden="1" customHeight="1" outlineLevel="4" x14ac:dyDescent="0.25">
      <c r="A1035" s="203" t="s">
        <v>2002</v>
      </c>
      <c r="B1035" s="203"/>
      <c r="C1035" s="203"/>
      <c r="D1035" s="203"/>
      <c r="E1035" s="201">
        <v>0</v>
      </c>
      <c r="F1035" s="201"/>
      <c r="G1035" s="201"/>
      <c r="H1035" s="201">
        <v>0</v>
      </c>
      <c r="I1035" s="201"/>
      <c r="J1035" s="208">
        <v>1499192.95</v>
      </c>
      <c r="K1035" s="208"/>
      <c r="L1035" s="208"/>
      <c r="M1035" s="204">
        <v>20225.2</v>
      </c>
      <c r="N1035" s="204"/>
      <c r="O1035" s="204"/>
      <c r="P1035" s="208">
        <v>1478967.75</v>
      </c>
      <c r="Q1035" s="208"/>
      <c r="R1035" s="208"/>
      <c r="S1035" s="201">
        <v>0</v>
      </c>
      <c r="T1035" s="201"/>
    </row>
    <row r="1036" spans="1:20" ht="11.25" hidden="1" customHeight="1" outlineLevel="2" collapsed="1" x14ac:dyDescent="0.25">
      <c r="A1036" s="207" t="s">
        <v>2003</v>
      </c>
      <c r="B1036" s="207"/>
      <c r="C1036" s="207"/>
      <c r="D1036" s="207"/>
      <c r="E1036" s="204">
        <v>21045.5</v>
      </c>
      <c r="F1036" s="204"/>
      <c r="G1036" s="204"/>
      <c r="H1036" s="201">
        <v>0</v>
      </c>
      <c r="I1036" s="201"/>
      <c r="J1036" s="205">
        <v>752</v>
      </c>
      <c r="K1036" s="205"/>
      <c r="L1036" s="205"/>
      <c r="M1036" s="205">
        <v>403</v>
      </c>
      <c r="N1036" s="205"/>
      <c r="O1036" s="205"/>
      <c r="P1036" s="204">
        <v>21394.5</v>
      </c>
      <c r="Q1036" s="204"/>
      <c r="R1036" s="204"/>
      <c r="S1036" s="201">
        <v>0</v>
      </c>
      <c r="T1036" s="201"/>
    </row>
    <row r="1037" spans="1:20" ht="11.25" hidden="1" customHeight="1" outlineLevel="3" x14ac:dyDescent="0.25">
      <c r="A1037" s="206" t="s">
        <v>2004</v>
      </c>
      <c r="B1037" s="206"/>
      <c r="C1037" s="206"/>
      <c r="D1037" s="206"/>
      <c r="E1037" s="204">
        <v>21045.5</v>
      </c>
      <c r="F1037" s="204"/>
      <c r="G1037" s="204"/>
      <c r="H1037" s="201">
        <v>0</v>
      </c>
      <c r="I1037" s="201"/>
      <c r="J1037" s="205">
        <v>752</v>
      </c>
      <c r="K1037" s="205"/>
      <c r="L1037" s="205"/>
      <c r="M1037" s="205">
        <v>403</v>
      </c>
      <c r="N1037" s="205"/>
      <c r="O1037" s="205"/>
      <c r="P1037" s="204">
        <v>21394.5</v>
      </c>
      <c r="Q1037" s="204"/>
      <c r="R1037" s="204"/>
      <c r="S1037" s="201">
        <v>0</v>
      </c>
      <c r="T1037" s="201"/>
    </row>
    <row r="1038" spans="1:20" ht="11.25" hidden="1" customHeight="1" outlineLevel="4" x14ac:dyDescent="0.25">
      <c r="A1038" s="203" t="s">
        <v>1242</v>
      </c>
      <c r="B1038" s="203"/>
      <c r="C1038" s="203"/>
      <c r="D1038" s="203"/>
      <c r="E1038" s="204">
        <v>21045.5</v>
      </c>
      <c r="F1038" s="204"/>
      <c r="G1038" s="204"/>
      <c r="H1038" s="201">
        <v>0</v>
      </c>
      <c r="I1038" s="201"/>
      <c r="J1038" s="205">
        <v>752</v>
      </c>
      <c r="K1038" s="205"/>
      <c r="L1038" s="205"/>
      <c r="M1038" s="205">
        <v>403</v>
      </c>
      <c r="N1038" s="205"/>
      <c r="O1038" s="205"/>
      <c r="P1038" s="204">
        <v>21394.5</v>
      </c>
      <c r="Q1038" s="204"/>
      <c r="R1038" s="204"/>
      <c r="S1038" s="201">
        <v>0</v>
      </c>
      <c r="T1038" s="201"/>
    </row>
    <row r="1039" spans="1:20" ht="11.25" customHeight="1" x14ac:dyDescent="0.25"/>
    <row r="1041" spans="1:19" ht="11.25" customHeight="1" x14ac:dyDescent="0.25">
      <c r="A1041" t="s">
        <v>2005</v>
      </c>
      <c r="C1041" s="202" t="s">
        <v>2006</v>
      </c>
      <c r="D1041" s="202"/>
      <c r="E1041" s="202"/>
      <c r="F1041" s="202"/>
      <c r="G1041" s="202"/>
      <c r="H1041" s="202"/>
      <c r="K1041" s="202" t="s">
        <v>2007</v>
      </c>
      <c r="L1041" s="202"/>
      <c r="M1041" s="202"/>
      <c r="O1041" s="202" t="s">
        <v>2008</v>
      </c>
      <c r="P1041" s="202"/>
      <c r="Q1041" s="202"/>
      <c r="R1041" s="202"/>
      <c r="S1041" s="202"/>
    </row>
  </sheetData>
  <autoFilter ref="A10:T1038">
    <filterColumn colId="0" showButton="0">
      <colorFilter dxfId="0"/>
    </filterColumn>
    <filterColumn colId="1" showButton="0"/>
    <filterColumn colId="2" showButton="0"/>
    <filterColumn colId="4" showButton="0"/>
    <filterColumn colId="5" showButton="0"/>
    <filterColumn colId="7" showButton="0"/>
    <filterColumn colId="9" showButton="0"/>
    <filterColumn colId="10" showButton="0"/>
    <filterColumn colId="12" showButton="0"/>
    <filterColumn colId="13" showButton="0"/>
    <filterColumn colId="15" showButton="0"/>
    <filterColumn colId="16" showButton="0"/>
    <filterColumn colId="18" showButton="0"/>
  </autoFilter>
  <mergeCells count="7216">
    <mergeCell ref="S10:T10"/>
    <mergeCell ref="A11:D11"/>
    <mergeCell ref="E11:G11"/>
    <mergeCell ref="H11:I11"/>
    <mergeCell ref="J11:L11"/>
    <mergeCell ref="M11:O11"/>
    <mergeCell ref="P11:R11"/>
    <mergeCell ref="S11:T11"/>
    <mergeCell ref="S6:T9"/>
    <mergeCell ref="A7:D7"/>
    <mergeCell ref="A8:D8"/>
    <mergeCell ref="A9:D9"/>
    <mergeCell ref="A10:D10"/>
    <mergeCell ref="E10:G10"/>
    <mergeCell ref="H10:I10"/>
    <mergeCell ref="J10:L10"/>
    <mergeCell ref="M10:O10"/>
    <mergeCell ref="P10:R10"/>
    <mergeCell ref="A6:D6"/>
    <mergeCell ref="E6:G9"/>
    <mergeCell ref="H6:I9"/>
    <mergeCell ref="J6:L9"/>
    <mergeCell ref="M6:O9"/>
    <mergeCell ref="P6:R9"/>
    <mergeCell ref="S14:T14"/>
    <mergeCell ref="A15:D15"/>
    <mergeCell ref="E15:G15"/>
    <mergeCell ref="H15:I15"/>
    <mergeCell ref="J15:L15"/>
    <mergeCell ref="M15:O15"/>
    <mergeCell ref="P15:R15"/>
    <mergeCell ref="S15:T15"/>
    <mergeCell ref="A14:D14"/>
    <mergeCell ref="E14:G14"/>
    <mergeCell ref="H14:I14"/>
    <mergeCell ref="J14:L14"/>
    <mergeCell ref="M14:O14"/>
    <mergeCell ref="P14:R14"/>
    <mergeCell ref="S12:T12"/>
    <mergeCell ref="A13:D13"/>
    <mergeCell ref="E13:G13"/>
    <mergeCell ref="H13:I13"/>
    <mergeCell ref="J13:L13"/>
    <mergeCell ref="M13:O13"/>
    <mergeCell ref="P13:R13"/>
    <mergeCell ref="S13:T13"/>
    <mergeCell ref="A12:D12"/>
    <mergeCell ref="E12:G12"/>
    <mergeCell ref="H12:I12"/>
    <mergeCell ref="J12:L12"/>
    <mergeCell ref="M12:O12"/>
    <mergeCell ref="P12:R12"/>
    <mergeCell ref="S18:T18"/>
    <mergeCell ref="A19:D19"/>
    <mergeCell ref="E19:G19"/>
    <mergeCell ref="H19:I19"/>
    <mergeCell ref="J19:L19"/>
    <mergeCell ref="M19:O19"/>
    <mergeCell ref="P19:R19"/>
    <mergeCell ref="S19:T19"/>
    <mergeCell ref="A18:D18"/>
    <mergeCell ref="E18:G18"/>
    <mergeCell ref="H18:I18"/>
    <mergeCell ref="J18:L18"/>
    <mergeCell ref="M18:O18"/>
    <mergeCell ref="P18:R18"/>
    <mergeCell ref="S16:T16"/>
    <mergeCell ref="A17:D17"/>
    <mergeCell ref="E17:G17"/>
    <mergeCell ref="H17:I17"/>
    <mergeCell ref="J17:L17"/>
    <mergeCell ref="M17:O17"/>
    <mergeCell ref="P17:R17"/>
    <mergeCell ref="S17:T17"/>
    <mergeCell ref="A16:D16"/>
    <mergeCell ref="E16:G16"/>
    <mergeCell ref="H16:I16"/>
    <mergeCell ref="J16:L16"/>
    <mergeCell ref="M16:O16"/>
    <mergeCell ref="P16:R16"/>
    <mergeCell ref="S22:T22"/>
    <mergeCell ref="A23:D23"/>
    <mergeCell ref="E23:G23"/>
    <mergeCell ref="H23:I23"/>
    <mergeCell ref="J23:L23"/>
    <mergeCell ref="M23:O23"/>
    <mergeCell ref="P23:R23"/>
    <mergeCell ref="S23:T23"/>
    <mergeCell ref="A22:D22"/>
    <mergeCell ref="E22:G22"/>
    <mergeCell ref="H22:I22"/>
    <mergeCell ref="J22:L22"/>
    <mergeCell ref="M22:O22"/>
    <mergeCell ref="P22:R22"/>
    <mergeCell ref="S20:T20"/>
    <mergeCell ref="A21:D21"/>
    <mergeCell ref="E21:G21"/>
    <mergeCell ref="H21:I21"/>
    <mergeCell ref="J21:L21"/>
    <mergeCell ref="M21:O21"/>
    <mergeCell ref="P21:R21"/>
    <mergeCell ref="S21:T21"/>
    <mergeCell ref="A20:D20"/>
    <mergeCell ref="E20:G20"/>
    <mergeCell ref="H20:I20"/>
    <mergeCell ref="J20:L20"/>
    <mergeCell ref="M20:O20"/>
    <mergeCell ref="P20:R20"/>
    <mergeCell ref="S26:T26"/>
    <mergeCell ref="A27:D27"/>
    <mergeCell ref="E27:G27"/>
    <mergeCell ref="H27:I27"/>
    <mergeCell ref="J27:L27"/>
    <mergeCell ref="M27:O27"/>
    <mergeCell ref="P27:R27"/>
    <mergeCell ref="S27:T27"/>
    <mergeCell ref="A26:D26"/>
    <mergeCell ref="E26:G26"/>
    <mergeCell ref="H26:I26"/>
    <mergeCell ref="J26:L26"/>
    <mergeCell ref="M26:O26"/>
    <mergeCell ref="P26:R26"/>
    <mergeCell ref="S24:T24"/>
    <mergeCell ref="A25:D25"/>
    <mergeCell ref="E25:G25"/>
    <mergeCell ref="H25:I25"/>
    <mergeCell ref="J25:L25"/>
    <mergeCell ref="M25:O25"/>
    <mergeCell ref="P25:R25"/>
    <mergeCell ref="S25:T25"/>
    <mergeCell ref="A24:D24"/>
    <mergeCell ref="E24:G24"/>
    <mergeCell ref="H24:I24"/>
    <mergeCell ref="J24:L24"/>
    <mergeCell ref="M24:O24"/>
    <mergeCell ref="P24:R24"/>
    <mergeCell ref="S30:T30"/>
    <mergeCell ref="A31:D31"/>
    <mergeCell ref="E31:G31"/>
    <mergeCell ref="H31:I31"/>
    <mergeCell ref="J31:L31"/>
    <mergeCell ref="M31:O31"/>
    <mergeCell ref="P31:R31"/>
    <mergeCell ref="S31:T31"/>
    <mergeCell ref="A30:D30"/>
    <mergeCell ref="E30:G30"/>
    <mergeCell ref="H30:I30"/>
    <mergeCell ref="J30:L30"/>
    <mergeCell ref="M30:O30"/>
    <mergeCell ref="P30:R30"/>
    <mergeCell ref="S28:T28"/>
    <mergeCell ref="A29:D29"/>
    <mergeCell ref="E29:G29"/>
    <mergeCell ref="H29:I29"/>
    <mergeCell ref="J29:L29"/>
    <mergeCell ref="M29:O29"/>
    <mergeCell ref="P29:R29"/>
    <mergeCell ref="S29:T29"/>
    <mergeCell ref="A28:D28"/>
    <mergeCell ref="E28:G28"/>
    <mergeCell ref="H28:I28"/>
    <mergeCell ref="J28:L28"/>
    <mergeCell ref="M28:O28"/>
    <mergeCell ref="P28:R28"/>
    <mergeCell ref="S34:T34"/>
    <mergeCell ref="A35:D35"/>
    <mergeCell ref="E35:G35"/>
    <mergeCell ref="H35:I35"/>
    <mergeCell ref="J35:L35"/>
    <mergeCell ref="M35:O35"/>
    <mergeCell ref="P35:R35"/>
    <mergeCell ref="S35:T35"/>
    <mergeCell ref="A34:D34"/>
    <mergeCell ref="E34:G34"/>
    <mergeCell ref="H34:I34"/>
    <mergeCell ref="J34:L34"/>
    <mergeCell ref="M34:O34"/>
    <mergeCell ref="P34:R34"/>
    <mergeCell ref="S32:T32"/>
    <mergeCell ref="A33:D33"/>
    <mergeCell ref="E33:G33"/>
    <mergeCell ref="H33:I33"/>
    <mergeCell ref="J33:L33"/>
    <mergeCell ref="M33:O33"/>
    <mergeCell ref="P33:R33"/>
    <mergeCell ref="S33:T33"/>
    <mergeCell ref="A32:D32"/>
    <mergeCell ref="E32:G32"/>
    <mergeCell ref="H32:I32"/>
    <mergeCell ref="J32:L32"/>
    <mergeCell ref="M32:O32"/>
    <mergeCell ref="P32:R32"/>
    <mergeCell ref="S38:T38"/>
    <mergeCell ref="A39:D39"/>
    <mergeCell ref="E39:G39"/>
    <mergeCell ref="H39:I39"/>
    <mergeCell ref="J39:L39"/>
    <mergeCell ref="M39:O39"/>
    <mergeCell ref="P39:R39"/>
    <mergeCell ref="S39:T39"/>
    <mergeCell ref="A38:D38"/>
    <mergeCell ref="E38:G38"/>
    <mergeCell ref="H38:I38"/>
    <mergeCell ref="J38:L38"/>
    <mergeCell ref="M38:O38"/>
    <mergeCell ref="P38:R38"/>
    <mergeCell ref="S36:T36"/>
    <mergeCell ref="A37:D37"/>
    <mergeCell ref="E37:G37"/>
    <mergeCell ref="H37:I37"/>
    <mergeCell ref="J37:L37"/>
    <mergeCell ref="M37:O37"/>
    <mergeCell ref="P37:R37"/>
    <mergeCell ref="S37:T37"/>
    <mergeCell ref="A36:D36"/>
    <mergeCell ref="E36:G36"/>
    <mergeCell ref="H36:I36"/>
    <mergeCell ref="J36:L36"/>
    <mergeCell ref="M36:O36"/>
    <mergeCell ref="P36:R36"/>
    <mergeCell ref="S42:T42"/>
    <mergeCell ref="A43:D43"/>
    <mergeCell ref="E43:G43"/>
    <mergeCell ref="H43:I43"/>
    <mergeCell ref="J43:L43"/>
    <mergeCell ref="M43:O43"/>
    <mergeCell ref="P43:R43"/>
    <mergeCell ref="S43:T43"/>
    <mergeCell ref="A42:D42"/>
    <mergeCell ref="E42:G42"/>
    <mergeCell ref="H42:I42"/>
    <mergeCell ref="J42:L42"/>
    <mergeCell ref="M42:O42"/>
    <mergeCell ref="P42:R42"/>
    <mergeCell ref="S40:T40"/>
    <mergeCell ref="A41:D41"/>
    <mergeCell ref="E41:G41"/>
    <mergeCell ref="H41:I41"/>
    <mergeCell ref="J41:L41"/>
    <mergeCell ref="M41:O41"/>
    <mergeCell ref="P41:R41"/>
    <mergeCell ref="S41:T41"/>
    <mergeCell ref="A40:D40"/>
    <mergeCell ref="E40:G40"/>
    <mergeCell ref="H40:I40"/>
    <mergeCell ref="J40:L40"/>
    <mergeCell ref="M40:O40"/>
    <mergeCell ref="P40:R40"/>
    <mergeCell ref="S46:T46"/>
    <mergeCell ref="A47:D47"/>
    <mergeCell ref="E47:G47"/>
    <mergeCell ref="H47:I47"/>
    <mergeCell ref="J47:L47"/>
    <mergeCell ref="M47:O47"/>
    <mergeCell ref="P47:R47"/>
    <mergeCell ref="S47:T47"/>
    <mergeCell ref="A46:D46"/>
    <mergeCell ref="E46:G46"/>
    <mergeCell ref="H46:I46"/>
    <mergeCell ref="J46:L46"/>
    <mergeCell ref="M46:O46"/>
    <mergeCell ref="P46:R46"/>
    <mergeCell ref="S44:T44"/>
    <mergeCell ref="A45:D45"/>
    <mergeCell ref="E45:G45"/>
    <mergeCell ref="H45:I45"/>
    <mergeCell ref="J45:L45"/>
    <mergeCell ref="M45:O45"/>
    <mergeCell ref="P45:R45"/>
    <mergeCell ref="S45:T45"/>
    <mergeCell ref="A44:D44"/>
    <mergeCell ref="E44:G44"/>
    <mergeCell ref="H44:I44"/>
    <mergeCell ref="J44:L44"/>
    <mergeCell ref="M44:O44"/>
    <mergeCell ref="P44:R44"/>
    <mergeCell ref="S50:T50"/>
    <mergeCell ref="A51:D51"/>
    <mergeCell ref="E51:G51"/>
    <mergeCell ref="H51:I51"/>
    <mergeCell ref="J51:L51"/>
    <mergeCell ref="M51:O51"/>
    <mergeCell ref="P51:R51"/>
    <mergeCell ref="S51:T51"/>
    <mergeCell ref="A50:D50"/>
    <mergeCell ref="E50:G50"/>
    <mergeCell ref="H50:I50"/>
    <mergeCell ref="J50:L50"/>
    <mergeCell ref="M50:O50"/>
    <mergeCell ref="P50:R50"/>
    <mergeCell ref="S48:T48"/>
    <mergeCell ref="A49:D49"/>
    <mergeCell ref="E49:G49"/>
    <mergeCell ref="H49:I49"/>
    <mergeCell ref="J49:L49"/>
    <mergeCell ref="M49:O49"/>
    <mergeCell ref="P49:R49"/>
    <mergeCell ref="S49:T49"/>
    <mergeCell ref="A48:D48"/>
    <mergeCell ref="E48:G48"/>
    <mergeCell ref="H48:I48"/>
    <mergeCell ref="J48:L48"/>
    <mergeCell ref="M48:O48"/>
    <mergeCell ref="P48:R48"/>
    <mergeCell ref="S54:T54"/>
    <mergeCell ref="A55:D55"/>
    <mergeCell ref="E55:G55"/>
    <mergeCell ref="H55:I55"/>
    <mergeCell ref="J55:L55"/>
    <mergeCell ref="M55:O55"/>
    <mergeCell ref="P55:R55"/>
    <mergeCell ref="S55:T55"/>
    <mergeCell ref="A54:D54"/>
    <mergeCell ref="E54:G54"/>
    <mergeCell ref="H54:I54"/>
    <mergeCell ref="J54:L54"/>
    <mergeCell ref="M54:O54"/>
    <mergeCell ref="P54:R54"/>
    <mergeCell ref="S52:T52"/>
    <mergeCell ref="A53:D53"/>
    <mergeCell ref="E53:G53"/>
    <mergeCell ref="H53:I53"/>
    <mergeCell ref="J53:L53"/>
    <mergeCell ref="M53:O53"/>
    <mergeCell ref="P53:R53"/>
    <mergeCell ref="S53:T53"/>
    <mergeCell ref="A52:D52"/>
    <mergeCell ref="E52:G52"/>
    <mergeCell ref="H52:I52"/>
    <mergeCell ref="J52:L52"/>
    <mergeCell ref="M52:O52"/>
    <mergeCell ref="P52:R52"/>
    <mergeCell ref="S58:T58"/>
    <mergeCell ref="A59:D59"/>
    <mergeCell ref="E59:G59"/>
    <mergeCell ref="H59:I59"/>
    <mergeCell ref="J59:L59"/>
    <mergeCell ref="M59:O59"/>
    <mergeCell ref="P59:R59"/>
    <mergeCell ref="S59:T59"/>
    <mergeCell ref="A58:D58"/>
    <mergeCell ref="E58:G58"/>
    <mergeCell ref="H58:I58"/>
    <mergeCell ref="J58:L58"/>
    <mergeCell ref="M58:O58"/>
    <mergeCell ref="P58:R58"/>
    <mergeCell ref="S56:T56"/>
    <mergeCell ref="A57:D57"/>
    <mergeCell ref="E57:G57"/>
    <mergeCell ref="H57:I57"/>
    <mergeCell ref="J57:L57"/>
    <mergeCell ref="M57:O57"/>
    <mergeCell ref="P57:R57"/>
    <mergeCell ref="S57:T57"/>
    <mergeCell ref="A56:D56"/>
    <mergeCell ref="E56:G56"/>
    <mergeCell ref="H56:I56"/>
    <mergeCell ref="J56:L56"/>
    <mergeCell ref="M56:O56"/>
    <mergeCell ref="P56:R56"/>
    <mergeCell ref="S62:T62"/>
    <mergeCell ref="A63:D63"/>
    <mergeCell ref="E63:G63"/>
    <mergeCell ref="H63:I63"/>
    <mergeCell ref="J63:L63"/>
    <mergeCell ref="M63:O63"/>
    <mergeCell ref="P63:R63"/>
    <mergeCell ref="S63:T63"/>
    <mergeCell ref="A62:D62"/>
    <mergeCell ref="E62:G62"/>
    <mergeCell ref="H62:I62"/>
    <mergeCell ref="J62:L62"/>
    <mergeCell ref="M62:O62"/>
    <mergeCell ref="P62:R62"/>
    <mergeCell ref="S60:T60"/>
    <mergeCell ref="A61:D61"/>
    <mergeCell ref="E61:G61"/>
    <mergeCell ref="H61:I61"/>
    <mergeCell ref="J61:L61"/>
    <mergeCell ref="M61:O61"/>
    <mergeCell ref="P61:R61"/>
    <mergeCell ref="S61:T61"/>
    <mergeCell ref="A60:D60"/>
    <mergeCell ref="E60:G60"/>
    <mergeCell ref="H60:I60"/>
    <mergeCell ref="J60:L60"/>
    <mergeCell ref="M60:O60"/>
    <mergeCell ref="P60:R60"/>
    <mergeCell ref="S66:T66"/>
    <mergeCell ref="A67:D67"/>
    <mergeCell ref="E67:G67"/>
    <mergeCell ref="H67:I67"/>
    <mergeCell ref="J67:L67"/>
    <mergeCell ref="M67:O67"/>
    <mergeCell ref="P67:R67"/>
    <mergeCell ref="S67:T67"/>
    <mergeCell ref="A66:D66"/>
    <mergeCell ref="E66:G66"/>
    <mergeCell ref="H66:I66"/>
    <mergeCell ref="J66:L66"/>
    <mergeCell ref="M66:O66"/>
    <mergeCell ref="P66:R66"/>
    <mergeCell ref="S64:T64"/>
    <mergeCell ref="A65:D65"/>
    <mergeCell ref="E65:G65"/>
    <mergeCell ref="H65:I65"/>
    <mergeCell ref="J65:L65"/>
    <mergeCell ref="M65:O65"/>
    <mergeCell ref="P65:R65"/>
    <mergeCell ref="S65:T65"/>
    <mergeCell ref="A64:D64"/>
    <mergeCell ref="E64:G64"/>
    <mergeCell ref="H64:I64"/>
    <mergeCell ref="J64:L64"/>
    <mergeCell ref="M64:O64"/>
    <mergeCell ref="P64:R64"/>
    <mergeCell ref="S70:T70"/>
    <mergeCell ref="A71:D71"/>
    <mergeCell ref="E71:G71"/>
    <mergeCell ref="H71:I71"/>
    <mergeCell ref="J71:L71"/>
    <mergeCell ref="M71:O71"/>
    <mergeCell ref="P71:R71"/>
    <mergeCell ref="S71:T71"/>
    <mergeCell ref="A70:D70"/>
    <mergeCell ref="E70:G70"/>
    <mergeCell ref="H70:I70"/>
    <mergeCell ref="J70:L70"/>
    <mergeCell ref="M70:O70"/>
    <mergeCell ref="P70:R70"/>
    <mergeCell ref="S68:T68"/>
    <mergeCell ref="A69:D69"/>
    <mergeCell ref="E69:G69"/>
    <mergeCell ref="H69:I69"/>
    <mergeCell ref="J69:L69"/>
    <mergeCell ref="M69:O69"/>
    <mergeCell ref="P69:R69"/>
    <mergeCell ref="S69:T69"/>
    <mergeCell ref="A68:D68"/>
    <mergeCell ref="E68:G68"/>
    <mergeCell ref="H68:I68"/>
    <mergeCell ref="J68:L68"/>
    <mergeCell ref="M68:O68"/>
    <mergeCell ref="P68:R68"/>
    <mergeCell ref="S74:T74"/>
    <mergeCell ref="A75:D75"/>
    <mergeCell ref="E75:G75"/>
    <mergeCell ref="H75:I75"/>
    <mergeCell ref="J75:L75"/>
    <mergeCell ref="M75:O75"/>
    <mergeCell ref="P75:R75"/>
    <mergeCell ref="S75:T75"/>
    <mergeCell ref="A74:D74"/>
    <mergeCell ref="E74:G74"/>
    <mergeCell ref="H74:I74"/>
    <mergeCell ref="J74:L74"/>
    <mergeCell ref="M74:O74"/>
    <mergeCell ref="P74:R74"/>
    <mergeCell ref="S72:T72"/>
    <mergeCell ref="A73:D73"/>
    <mergeCell ref="E73:G73"/>
    <mergeCell ref="H73:I73"/>
    <mergeCell ref="J73:L73"/>
    <mergeCell ref="M73:O73"/>
    <mergeCell ref="P73:R73"/>
    <mergeCell ref="S73:T73"/>
    <mergeCell ref="A72:D72"/>
    <mergeCell ref="E72:G72"/>
    <mergeCell ref="H72:I72"/>
    <mergeCell ref="J72:L72"/>
    <mergeCell ref="M72:O72"/>
    <mergeCell ref="P72:R72"/>
    <mergeCell ref="S78:T78"/>
    <mergeCell ref="A79:D79"/>
    <mergeCell ref="E79:G79"/>
    <mergeCell ref="H79:I79"/>
    <mergeCell ref="J79:L79"/>
    <mergeCell ref="M79:O79"/>
    <mergeCell ref="P79:R79"/>
    <mergeCell ref="S79:T79"/>
    <mergeCell ref="A78:D78"/>
    <mergeCell ref="E78:G78"/>
    <mergeCell ref="H78:I78"/>
    <mergeCell ref="J78:L78"/>
    <mergeCell ref="M78:O78"/>
    <mergeCell ref="P78:R78"/>
    <mergeCell ref="S76:T76"/>
    <mergeCell ref="A77:D77"/>
    <mergeCell ref="E77:G77"/>
    <mergeCell ref="H77:I77"/>
    <mergeCell ref="J77:L77"/>
    <mergeCell ref="M77:O77"/>
    <mergeCell ref="P77:R77"/>
    <mergeCell ref="S77:T77"/>
    <mergeCell ref="A76:D76"/>
    <mergeCell ref="E76:G76"/>
    <mergeCell ref="H76:I76"/>
    <mergeCell ref="J76:L76"/>
    <mergeCell ref="M76:O76"/>
    <mergeCell ref="P76:R76"/>
    <mergeCell ref="S82:T82"/>
    <mergeCell ref="A83:D83"/>
    <mergeCell ref="E83:G83"/>
    <mergeCell ref="H83:I83"/>
    <mergeCell ref="J83:L83"/>
    <mergeCell ref="M83:O83"/>
    <mergeCell ref="P83:R83"/>
    <mergeCell ref="S83:T83"/>
    <mergeCell ref="A82:D82"/>
    <mergeCell ref="E82:G82"/>
    <mergeCell ref="H82:I82"/>
    <mergeCell ref="J82:L82"/>
    <mergeCell ref="M82:O82"/>
    <mergeCell ref="P82:R82"/>
    <mergeCell ref="S80:T80"/>
    <mergeCell ref="A81:D81"/>
    <mergeCell ref="E81:G81"/>
    <mergeCell ref="H81:I81"/>
    <mergeCell ref="J81:L81"/>
    <mergeCell ref="M81:O81"/>
    <mergeCell ref="P81:R81"/>
    <mergeCell ref="S81:T81"/>
    <mergeCell ref="A80:D80"/>
    <mergeCell ref="E80:G80"/>
    <mergeCell ref="H80:I80"/>
    <mergeCell ref="J80:L80"/>
    <mergeCell ref="M80:O80"/>
    <mergeCell ref="P80:R80"/>
    <mergeCell ref="S86:T86"/>
    <mergeCell ref="A87:D87"/>
    <mergeCell ref="E87:G87"/>
    <mergeCell ref="H87:I87"/>
    <mergeCell ref="J87:L87"/>
    <mergeCell ref="M87:O87"/>
    <mergeCell ref="P87:R87"/>
    <mergeCell ref="S87:T87"/>
    <mergeCell ref="A86:D86"/>
    <mergeCell ref="E86:G86"/>
    <mergeCell ref="H86:I86"/>
    <mergeCell ref="J86:L86"/>
    <mergeCell ref="M86:O86"/>
    <mergeCell ref="P86:R86"/>
    <mergeCell ref="S84:T84"/>
    <mergeCell ref="A85:D85"/>
    <mergeCell ref="E85:G85"/>
    <mergeCell ref="H85:I85"/>
    <mergeCell ref="J85:L85"/>
    <mergeCell ref="M85:O85"/>
    <mergeCell ref="P85:R85"/>
    <mergeCell ref="S85:T85"/>
    <mergeCell ref="A84:D84"/>
    <mergeCell ref="E84:G84"/>
    <mergeCell ref="H84:I84"/>
    <mergeCell ref="J84:L84"/>
    <mergeCell ref="M84:O84"/>
    <mergeCell ref="P84:R84"/>
    <mergeCell ref="S90:T90"/>
    <mergeCell ref="A91:D91"/>
    <mergeCell ref="E91:G91"/>
    <mergeCell ref="H91:I91"/>
    <mergeCell ref="J91:L91"/>
    <mergeCell ref="M91:O91"/>
    <mergeCell ref="P91:R91"/>
    <mergeCell ref="S91:T91"/>
    <mergeCell ref="A90:D90"/>
    <mergeCell ref="E90:G90"/>
    <mergeCell ref="H90:I90"/>
    <mergeCell ref="J90:L90"/>
    <mergeCell ref="M90:O90"/>
    <mergeCell ref="P90:R90"/>
    <mergeCell ref="S88:T88"/>
    <mergeCell ref="A89:D89"/>
    <mergeCell ref="E89:G89"/>
    <mergeCell ref="H89:I89"/>
    <mergeCell ref="J89:L89"/>
    <mergeCell ref="M89:O89"/>
    <mergeCell ref="P89:R89"/>
    <mergeCell ref="S89:T89"/>
    <mergeCell ref="A88:D88"/>
    <mergeCell ref="E88:G88"/>
    <mergeCell ref="H88:I88"/>
    <mergeCell ref="J88:L88"/>
    <mergeCell ref="M88:O88"/>
    <mergeCell ref="P88:R88"/>
    <mergeCell ref="S94:T94"/>
    <mergeCell ref="A95:D95"/>
    <mergeCell ref="E95:G95"/>
    <mergeCell ref="H95:I95"/>
    <mergeCell ref="J95:L95"/>
    <mergeCell ref="M95:O95"/>
    <mergeCell ref="P95:R95"/>
    <mergeCell ref="S95:T95"/>
    <mergeCell ref="A94:D94"/>
    <mergeCell ref="E94:G94"/>
    <mergeCell ref="H94:I94"/>
    <mergeCell ref="J94:L94"/>
    <mergeCell ref="M94:O94"/>
    <mergeCell ref="P94:R94"/>
    <mergeCell ref="S92:T92"/>
    <mergeCell ref="A93:D93"/>
    <mergeCell ref="E93:G93"/>
    <mergeCell ref="H93:I93"/>
    <mergeCell ref="J93:L93"/>
    <mergeCell ref="M93:O93"/>
    <mergeCell ref="P93:R93"/>
    <mergeCell ref="S93:T93"/>
    <mergeCell ref="A92:D92"/>
    <mergeCell ref="E92:G92"/>
    <mergeCell ref="H92:I92"/>
    <mergeCell ref="J92:L92"/>
    <mergeCell ref="M92:O92"/>
    <mergeCell ref="P92:R92"/>
    <mergeCell ref="S98:T98"/>
    <mergeCell ref="A99:D99"/>
    <mergeCell ref="E99:G99"/>
    <mergeCell ref="H99:I99"/>
    <mergeCell ref="J99:L99"/>
    <mergeCell ref="M99:O99"/>
    <mergeCell ref="P99:R99"/>
    <mergeCell ref="S99:T99"/>
    <mergeCell ref="A98:D98"/>
    <mergeCell ref="E98:G98"/>
    <mergeCell ref="H98:I98"/>
    <mergeCell ref="J98:L98"/>
    <mergeCell ref="M98:O98"/>
    <mergeCell ref="P98:R98"/>
    <mergeCell ref="S96:T96"/>
    <mergeCell ref="A97:D97"/>
    <mergeCell ref="E97:G97"/>
    <mergeCell ref="H97:I97"/>
    <mergeCell ref="J97:L97"/>
    <mergeCell ref="M97:O97"/>
    <mergeCell ref="P97:R97"/>
    <mergeCell ref="S97:T97"/>
    <mergeCell ref="A96:D96"/>
    <mergeCell ref="E96:G96"/>
    <mergeCell ref="H96:I96"/>
    <mergeCell ref="J96:L96"/>
    <mergeCell ref="M96:O96"/>
    <mergeCell ref="P96:R96"/>
    <mergeCell ref="S102:T102"/>
    <mergeCell ref="A103:D103"/>
    <mergeCell ref="E103:G103"/>
    <mergeCell ref="H103:I103"/>
    <mergeCell ref="J103:L103"/>
    <mergeCell ref="M103:O103"/>
    <mergeCell ref="P103:R103"/>
    <mergeCell ref="S103:T103"/>
    <mergeCell ref="A102:D102"/>
    <mergeCell ref="E102:G102"/>
    <mergeCell ref="H102:I102"/>
    <mergeCell ref="J102:L102"/>
    <mergeCell ref="M102:O102"/>
    <mergeCell ref="P102:R102"/>
    <mergeCell ref="S100:T100"/>
    <mergeCell ref="A101:D101"/>
    <mergeCell ref="E101:G101"/>
    <mergeCell ref="H101:I101"/>
    <mergeCell ref="J101:L101"/>
    <mergeCell ref="M101:O101"/>
    <mergeCell ref="P101:R101"/>
    <mergeCell ref="S101:T101"/>
    <mergeCell ref="A100:D100"/>
    <mergeCell ref="E100:G100"/>
    <mergeCell ref="H100:I100"/>
    <mergeCell ref="J100:L100"/>
    <mergeCell ref="M100:O100"/>
    <mergeCell ref="P100:R100"/>
    <mergeCell ref="S106:T106"/>
    <mergeCell ref="A107:D107"/>
    <mergeCell ref="E107:G107"/>
    <mergeCell ref="H107:I107"/>
    <mergeCell ref="J107:L107"/>
    <mergeCell ref="M107:O107"/>
    <mergeCell ref="P107:R107"/>
    <mergeCell ref="S107:T107"/>
    <mergeCell ref="A106:D106"/>
    <mergeCell ref="E106:G106"/>
    <mergeCell ref="H106:I106"/>
    <mergeCell ref="J106:L106"/>
    <mergeCell ref="M106:O106"/>
    <mergeCell ref="P106:R106"/>
    <mergeCell ref="S104:T104"/>
    <mergeCell ref="A105:D105"/>
    <mergeCell ref="E105:G105"/>
    <mergeCell ref="H105:I105"/>
    <mergeCell ref="J105:L105"/>
    <mergeCell ref="M105:O105"/>
    <mergeCell ref="P105:R105"/>
    <mergeCell ref="S105:T105"/>
    <mergeCell ref="A104:D104"/>
    <mergeCell ref="E104:G104"/>
    <mergeCell ref="H104:I104"/>
    <mergeCell ref="J104:L104"/>
    <mergeCell ref="M104:O104"/>
    <mergeCell ref="P104:R104"/>
    <mergeCell ref="S110:T110"/>
    <mergeCell ref="A111:D111"/>
    <mergeCell ref="E111:G111"/>
    <mergeCell ref="H111:I111"/>
    <mergeCell ref="J111:L111"/>
    <mergeCell ref="M111:O111"/>
    <mergeCell ref="P111:R111"/>
    <mergeCell ref="S111:T111"/>
    <mergeCell ref="A110:D110"/>
    <mergeCell ref="E110:G110"/>
    <mergeCell ref="H110:I110"/>
    <mergeCell ref="J110:L110"/>
    <mergeCell ref="M110:O110"/>
    <mergeCell ref="P110:R110"/>
    <mergeCell ref="S108:T108"/>
    <mergeCell ref="A109:D109"/>
    <mergeCell ref="E109:G109"/>
    <mergeCell ref="H109:I109"/>
    <mergeCell ref="J109:L109"/>
    <mergeCell ref="M109:O109"/>
    <mergeCell ref="P109:R109"/>
    <mergeCell ref="S109:T109"/>
    <mergeCell ref="A108:D108"/>
    <mergeCell ref="E108:G108"/>
    <mergeCell ref="H108:I108"/>
    <mergeCell ref="J108:L108"/>
    <mergeCell ref="M108:O108"/>
    <mergeCell ref="P108:R108"/>
    <mergeCell ref="S114:T114"/>
    <mergeCell ref="A115:D115"/>
    <mergeCell ref="E115:G115"/>
    <mergeCell ref="H115:I115"/>
    <mergeCell ref="J115:L115"/>
    <mergeCell ref="M115:O115"/>
    <mergeCell ref="P115:R115"/>
    <mergeCell ref="S115:T115"/>
    <mergeCell ref="A114:D114"/>
    <mergeCell ref="E114:G114"/>
    <mergeCell ref="H114:I114"/>
    <mergeCell ref="J114:L114"/>
    <mergeCell ref="M114:O114"/>
    <mergeCell ref="P114:R114"/>
    <mergeCell ref="S112:T112"/>
    <mergeCell ref="A113:D113"/>
    <mergeCell ref="E113:G113"/>
    <mergeCell ref="H113:I113"/>
    <mergeCell ref="J113:L113"/>
    <mergeCell ref="M113:O113"/>
    <mergeCell ref="P113:R113"/>
    <mergeCell ref="S113:T113"/>
    <mergeCell ref="A112:D112"/>
    <mergeCell ref="E112:G112"/>
    <mergeCell ref="H112:I112"/>
    <mergeCell ref="J112:L112"/>
    <mergeCell ref="M112:O112"/>
    <mergeCell ref="P112:R112"/>
    <mergeCell ref="S118:T118"/>
    <mergeCell ref="A119:D119"/>
    <mergeCell ref="E119:G119"/>
    <mergeCell ref="H119:I119"/>
    <mergeCell ref="J119:L119"/>
    <mergeCell ref="M119:O119"/>
    <mergeCell ref="P119:R119"/>
    <mergeCell ref="S119:T119"/>
    <mergeCell ref="A118:D118"/>
    <mergeCell ref="E118:G118"/>
    <mergeCell ref="H118:I118"/>
    <mergeCell ref="J118:L118"/>
    <mergeCell ref="M118:O118"/>
    <mergeCell ref="P118:R118"/>
    <mergeCell ref="S116:T116"/>
    <mergeCell ref="A117:D117"/>
    <mergeCell ref="E117:G117"/>
    <mergeCell ref="H117:I117"/>
    <mergeCell ref="J117:L117"/>
    <mergeCell ref="M117:O117"/>
    <mergeCell ref="P117:R117"/>
    <mergeCell ref="S117:T117"/>
    <mergeCell ref="A116:D116"/>
    <mergeCell ref="E116:G116"/>
    <mergeCell ref="H116:I116"/>
    <mergeCell ref="J116:L116"/>
    <mergeCell ref="M116:O116"/>
    <mergeCell ref="P116:R116"/>
    <mergeCell ref="S122:T122"/>
    <mergeCell ref="A123:D123"/>
    <mergeCell ref="E123:G123"/>
    <mergeCell ref="H123:I123"/>
    <mergeCell ref="J123:L123"/>
    <mergeCell ref="M123:O123"/>
    <mergeCell ref="P123:R123"/>
    <mergeCell ref="S123:T123"/>
    <mergeCell ref="A122:D122"/>
    <mergeCell ref="E122:G122"/>
    <mergeCell ref="H122:I122"/>
    <mergeCell ref="J122:L122"/>
    <mergeCell ref="M122:O122"/>
    <mergeCell ref="P122:R122"/>
    <mergeCell ref="S120:T120"/>
    <mergeCell ref="A121:D121"/>
    <mergeCell ref="E121:G121"/>
    <mergeCell ref="H121:I121"/>
    <mergeCell ref="J121:L121"/>
    <mergeCell ref="M121:O121"/>
    <mergeCell ref="P121:R121"/>
    <mergeCell ref="S121:T121"/>
    <mergeCell ref="A120:D120"/>
    <mergeCell ref="E120:G120"/>
    <mergeCell ref="H120:I120"/>
    <mergeCell ref="J120:L120"/>
    <mergeCell ref="M120:O120"/>
    <mergeCell ref="P120:R120"/>
    <mergeCell ref="S126:T126"/>
    <mergeCell ref="A127:D127"/>
    <mergeCell ref="E127:G127"/>
    <mergeCell ref="H127:I127"/>
    <mergeCell ref="J127:L127"/>
    <mergeCell ref="M127:O127"/>
    <mergeCell ref="P127:R127"/>
    <mergeCell ref="S127:T127"/>
    <mergeCell ref="A126:D126"/>
    <mergeCell ref="E126:G126"/>
    <mergeCell ref="H126:I126"/>
    <mergeCell ref="J126:L126"/>
    <mergeCell ref="M126:O126"/>
    <mergeCell ref="P126:R126"/>
    <mergeCell ref="S124:T124"/>
    <mergeCell ref="A125:D125"/>
    <mergeCell ref="E125:G125"/>
    <mergeCell ref="H125:I125"/>
    <mergeCell ref="J125:L125"/>
    <mergeCell ref="M125:O125"/>
    <mergeCell ref="P125:R125"/>
    <mergeCell ref="S125:T125"/>
    <mergeCell ref="A124:D124"/>
    <mergeCell ref="E124:G124"/>
    <mergeCell ref="H124:I124"/>
    <mergeCell ref="J124:L124"/>
    <mergeCell ref="M124:O124"/>
    <mergeCell ref="P124:R124"/>
    <mergeCell ref="S130:T130"/>
    <mergeCell ref="A131:D131"/>
    <mergeCell ref="E131:G131"/>
    <mergeCell ref="H131:I131"/>
    <mergeCell ref="J131:L131"/>
    <mergeCell ref="M131:O131"/>
    <mergeCell ref="P131:R131"/>
    <mergeCell ref="S131:T131"/>
    <mergeCell ref="A130:D130"/>
    <mergeCell ref="E130:G130"/>
    <mergeCell ref="H130:I130"/>
    <mergeCell ref="J130:L130"/>
    <mergeCell ref="M130:O130"/>
    <mergeCell ref="P130:R130"/>
    <mergeCell ref="S128:T128"/>
    <mergeCell ref="A129:D129"/>
    <mergeCell ref="E129:G129"/>
    <mergeCell ref="H129:I129"/>
    <mergeCell ref="J129:L129"/>
    <mergeCell ref="M129:O129"/>
    <mergeCell ref="P129:R129"/>
    <mergeCell ref="S129:T129"/>
    <mergeCell ref="A128:D128"/>
    <mergeCell ref="E128:G128"/>
    <mergeCell ref="H128:I128"/>
    <mergeCell ref="J128:L128"/>
    <mergeCell ref="M128:O128"/>
    <mergeCell ref="P128:R128"/>
    <mergeCell ref="S134:T134"/>
    <mergeCell ref="A135:D135"/>
    <mergeCell ref="E135:G135"/>
    <mergeCell ref="H135:I135"/>
    <mergeCell ref="J135:L135"/>
    <mergeCell ref="M135:O135"/>
    <mergeCell ref="P135:R135"/>
    <mergeCell ref="S135:T135"/>
    <mergeCell ref="A134:D134"/>
    <mergeCell ref="E134:G134"/>
    <mergeCell ref="H134:I134"/>
    <mergeCell ref="J134:L134"/>
    <mergeCell ref="M134:O134"/>
    <mergeCell ref="P134:R134"/>
    <mergeCell ref="S132:T132"/>
    <mergeCell ref="A133:D133"/>
    <mergeCell ref="E133:G133"/>
    <mergeCell ref="H133:I133"/>
    <mergeCell ref="J133:L133"/>
    <mergeCell ref="M133:O133"/>
    <mergeCell ref="P133:R133"/>
    <mergeCell ref="S133:T133"/>
    <mergeCell ref="A132:D132"/>
    <mergeCell ref="E132:G132"/>
    <mergeCell ref="H132:I132"/>
    <mergeCell ref="J132:L132"/>
    <mergeCell ref="M132:O132"/>
    <mergeCell ref="P132:R132"/>
    <mergeCell ref="S138:T138"/>
    <mergeCell ref="A139:D139"/>
    <mergeCell ref="E139:G139"/>
    <mergeCell ref="H139:I139"/>
    <mergeCell ref="J139:L139"/>
    <mergeCell ref="M139:O139"/>
    <mergeCell ref="P139:R139"/>
    <mergeCell ref="S139:T139"/>
    <mergeCell ref="A138:D138"/>
    <mergeCell ref="E138:G138"/>
    <mergeCell ref="H138:I138"/>
    <mergeCell ref="J138:L138"/>
    <mergeCell ref="M138:O138"/>
    <mergeCell ref="P138:R138"/>
    <mergeCell ref="S136:T136"/>
    <mergeCell ref="A137:D137"/>
    <mergeCell ref="E137:G137"/>
    <mergeCell ref="H137:I137"/>
    <mergeCell ref="J137:L137"/>
    <mergeCell ref="M137:O137"/>
    <mergeCell ref="P137:R137"/>
    <mergeCell ref="S137:T137"/>
    <mergeCell ref="A136:D136"/>
    <mergeCell ref="E136:G136"/>
    <mergeCell ref="H136:I136"/>
    <mergeCell ref="J136:L136"/>
    <mergeCell ref="M136:O136"/>
    <mergeCell ref="P136:R136"/>
    <mergeCell ref="S142:T142"/>
    <mergeCell ref="A143:D143"/>
    <mergeCell ref="E143:G143"/>
    <mergeCell ref="H143:I143"/>
    <mergeCell ref="J143:L143"/>
    <mergeCell ref="M143:O143"/>
    <mergeCell ref="P143:R143"/>
    <mergeCell ref="S143:T143"/>
    <mergeCell ref="A142:D142"/>
    <mergeCell ref="E142:G142"/>
    <mergeCell ref="H142:I142"/>
    <mergeCell ref="J142:L142"/>
    <mergeCell ref="M142:O142"/>
    <mergeCell ref="P142:R142"/>
    <mergeCell ref="S140:T140"/>
    <mergeCell ref="A141:D141"/>
    <mergeCell ref="E141:G141"/>
    <mergeCell ref="H141:I141"/>
    <mergeCell ref="J141:L141"/>
    <mergeCell ref="M141:O141"/>
    <mergeCell ref="P141:R141"/>
    <mergeCell ref="S141:T141"/>
    <mergeCell ref="A140:D140"/>
    <mergeCell ref="E140:G140"/>
    <mergeCell ref="H140:I140"/>
    <mergeCell ref="J140:L140"/>
    <mergeCell ref="M140:O140"/>
    <mergeCell ref="P140:R140"/>
    <mergeCell ref="S146:T146"/>
    <mergeCell ref="A147:D147"/>
    <mergeCell ref="E147:G147"/>
    <mergeCell ref="H147:I147"/>
    <mergeCell ref="J147:L147"/>
    <mergeCell ref="M147:O147"/>
    <mergeCell ref="P147:R147"/>
    <mergeCell ref="S147:T147"/>
    <mergeCell ref="A146:D146"/>
    <mergeCell ref="E146:G146"/>
    <mergeCell ref="H146:I146"/>
    <mergeCell ref="J146:L146"/>
    <mergeCell ref="M146:O146"/>
    <mergeCell ref="P146:R146"/>
    <mergeCell ref="S144:T144"/>
    <mergeCell ref="A145:D145"/>
    <mergeCell ref="E145:G145"/>
    <mergeCell ref="H145:I145"/>
    <mergeCell ref="J145:L145"/>
    <mergeCell ref="M145:O145"/>
    <mergeCell ref="P145:R145"/>
    <mergeCell ref="S145:T145"/>
    <mergeCell ref="A144:D144"/>
    <mergeCell ref="E144:G144"/>
    <mergeCell ref="H144:I144"/>
    <mergeCell ref="J144:L144"/>
    <mergeCell ref="M144:O144"/>
    <mergeCell ref="P144:R144"/>
    <mergeCell ref="S150:T150"/>
    <mergeCell ref="A151:D151"/>
    <mergeCell ref="E151:G151"/>
    <mergeCell ref="H151:I151"/>
    <mergeCell ref="J151:L151"/>
    <mergeCell ref="M151:O151"/>
    <mergeCell ref="P151:R151"/>
    <mergeCell ref="S151:T151"/>
    <mergeCell ref="A150:D150"/>
    <mergeCell ref="E150:G150"/>
    <mergeCell ref="H150:I150"/>
    <mergeCell ref="J150:L150"/>
    <mergeCell ref="M150:O150"/>
    <mergeCell ref="P150:R150"/>
    <mergeCell ref="S148:T148"/>
    <mergeCell ref="A149:D149"/>
    <mergeCell ref="E149:G149"/>
    <mergeCell ref="H149:I149"/>
    <mergeCell ref="J149:L149"/>
    <mergeCell ref="M149:O149"/>
    <mergeCell ref="P149:R149"/>
    <mergeCell ref="S149:T149"/>
    <mergeCell ref="A148:D148"/>
    <mergeCell ref="E148:G148"/>
    <mergeCell ref="H148:I148"/>
    <mergeCell ref="J148:L148"/>
    <mergeCell ref="M148:O148"/>
    <mergeCell ref="P148:R148"/>
    <mergeCell ref="S154:T154"/>
    <mergeCell ref="A155:D155"/>
    <mergeCell ref="E155:G155"/>
    <mergeCell ref="H155:I155"/>
    <mergeCell ref="J155:L155"/>
    <mergeCell ref="M155:O155"/>
    <mergeCell ref="P155:R155"/>
    <mergeCell ref="S155:T155"/>
    <mergeCell ref="A154:D154"/>
    <mergeCell ref="E154:G154"/>
    <mergeCell ref="H154:I154"/>
    <mergeCell ref="J154:L154"/>
    <mergeCell ref="M154:O154"/>
    <mergeCell ref="P154:R154"/>
    <mergeCell ref="S152:T152"/>
    <mergeCell ref="A153:D153"/>
    <mergeCell ref="E153:G153"/>
    <mergeCell ref="H153:I153"/>
    <mergeCell ref="J153:L153"/>
    <mergeCell ref="M153:O153"/>
    <mergeCell ref="P153:R153"/>
    <mergeCell ref="S153:T153"/>
    <mergeCell ref="A152:D152"/>
    <mergeCell ref="E152:G152"/>
    <mergeCell ref="H152:I152"/>
    <mergeCell ref="J152:L152"/>
    <mergeCell ref="M152:O152"/>
    <mergeCell ref="P152:R152"/>
    <mergeCell ref="S158:T158"/>
    <mergeCell ref="A159:D159"/>
    <mergeCell ref="E159:G159"/>
    <mergeCell ref="H159:I159"/>
    <mergeCell ref="J159:L159"/>
    <mergeCell ref="M159:O159"/>
    <mergeCell ref="P159:R159"/>
    <mergeCell ref="S159:T159"/>
    <mergeCell ref="A158:D158"/>
    <mergeCell ref="E158:G158"/>
    <mergeCell ref="H158:I158"/>
    <mergeCell ref="J158:L158"/>
    <mergeCell ref="M158:O158"/>
    <mergeCell ref="P158:R158"/>
    <mergeCell ref="S156:T156"/>
    <mergeCell ref="A157:D157"/>
    <mergeCell ref="E157:G157"/>
    <mergeCell ref="H157:I157"/>
    <mergeCell ref="J157:L157"/>
    <mergeCell ref="M157:O157"/>
    <mergeCell ref="P157:R157"/>
    <mergeCell ref="S157:T157"/>
    <mergeCell ref="A156:D156"/>
    <mergeCell ref="E156:G156"/>
    <mergeCell ref="H156:I156"/>
    <mergeCell ref="J156:L156"/>
    <mergeCell ref="M156:O156"/>
    <mergeCell ref="P156:R156"/>
    <mergeCell ref="S162:T162"/>
    <mergeCell ref="A163:D163"/>
    <mergeCell ref="E163:G163"/>
    <mergeCell ref="H163:I163"/>
    <mergeCell ref="J163:L163"/>
    <mergeCell ref="M163:O163"/>
    <mergeCell ref="P163:R163"/>
    <mergeCell ref="S163:T163"/>
    <mergeCell ref="A162:D162"/>
    <mergeCell ref="E162:G162"/>
    <mergeCell ref="H162:I162"/>
    <mergeCell ref="J162:L162"/>
    <mergeCell ref="M162:O162"/>
    <mergeCell ref="P162:R162"/>
    <mergeCell ref="S160:T160"/>
    <mergeCell ref="A161:D161"/>
    <mergeCell ref="E161:G161"/>
    <mergeCell ref="H161:I161"/>
    <mergeCell ref="J161:L161"/>
    <mergeCell ref="M161:O161"/>
    <mergeCell ref="P161:R161"/>
    <mergeCell ref="S161:T161"/>
    <mergeCell ref="A160:D160"/>
    <mergeCell ref="E160:G160"/>
    <mergeCell ref="H160:I160"/>
    <mergeCell ref="J160:L160"/>
    <mergeCell ref="M160:O160"/>
    <mergeCell ref="P160:R160"/>
    <mergeCell ref="S166:T166"/>
    <mergeCell ref="A167:D167"/>
    <mergeCell ref="E167:G167"/>
    <mergeCell ref="H167:I167"/>
    <mergeCell ref="J167:L167"/>
    <mergeCell ref="M167:O167"/>
    <mergeCell ref="P167:R167"/>
    <mergeCell ref="S167:T167"/>
    <mergeCell ref="A166:D166"/>
    <mergeCell ref="E166:G166"/>
    <mergeCell ref="H166:I166"/>
    <mergeCell ref="J166:L166"/>
    <mergeCell ref="M166:O166"/>
    <mergeCell ref="P166:R166"/>
    <mergeCell ref="S164:T164"/>
    <mergeCell ref="A165:D165"/>
    <mergeCell ref="E165:G165"/>
    <mergeCell ref="H165:I165"/>
    <mergeCell ref="J165:L165"/>
    <mergeCell ref="M165:O165"/>
    <mergeCell ref="P165:R165"/>
    <mergeCell ref="S165:T165"/>
    <mergeCell ref="A164:D164"/>
    <mergeCell ref="E164:G164"/>
    <mergeCell ref="H164:I164"/>
    <mergeCell ref="J164:L164"/>
    <mergeCell ref="M164:O164"/>
    <mergeCell ref="P164:R164"/>
    <mergeCell ref="S170:T170"/>
    <mergeCell ref="A171:D171"/>
    <mergeCell ref="E171:G171"/>
    <mergeCell ref="H171:I171"/>
    <mergeCell ref="J171:L171"/>
    <mergeCell ref="M171:O171"/>
    <mergeCell ref="P171:R171"/>
    <mergeCell ref="S171:T171"/>
    <mergeCell ref="A170:D170"/>
    <mergeCell ref="E170:G170"/>
    <mergeCell ref="H170:I170"/>
    <mergeCell ref="J170:L170"/>
    <mergeCell ref="M170:O170"/>
    <mergeCell ref="P170:R170"/>
    <mergeCell ref="S168:T168"/>
    <mergeCell ref="A169:D169"/>
    <mergeCell ref="E169:G169"/>
    <mergeCell ref="H169:I169"/>
    <mergeCell ref="J169:L169"/>
    <mergeCell ref="M169:O169"/>
    <mergeCell ref="P169:R169"/>
    <mergeCell ref="S169:T169"/>
    <mergeCell ref="A168:D168"/>
    <mergeCell ref="E168:G168"/>
    <mergeCell ref="H168:I168"/>
    <mergeCell ref="J168:L168"/>
    <mergeCell ref="M168:O168"/>
    <mergeCell ref="P168:R168"/>
    <mergeCell ref="S174:T174"/>
    <mergeCell ref="A175:D175"/>
    <mergeCell ref="E175:G175"/>
    <mergeCell ref="H175:I175"/>
    <mergeCell ref="J175:L175"/>
    <mergeCell ref="M175:O175"/>
    <mergeCell ref="P175:R175"/>
    <mergeCell ref="S175:T175"/>
    <mergeCell ref="A174:D174"/>
    <mergeCell ref="E174:G174"/>
    <mergeCell ref="H174:I174"/>
    <mergeCell ref="J174:L174"/>
    <mergeCell ref="M174:O174"/>
    <mergeCell ref="P174:R174"/>
    <mergeCell ref="S172:T172"/>
    <mergeCell ref="A173:D173"/>
    <mergeCell ref="E173:G173"/>
    <mergeCell ref="H173:I173"/>
    <mergeCell ref="J173:L173"/>
    <mergeCell ref="M173:O173"/>
    <mergeCell ref="P173:R173"/>
    <mergeCell ref="S173:T173"/>
    <mergeCell ref="A172:D172"/>
    <mergeCell ref="E172:G172"/>
    <mergeCell ref="H172:I172"/>
    <mergeCell ref="J172:L172"/>
    <mergeCell ref="M172:O172"/>
    <mergeCell ref="P172:R172"/>
    <mergeCell ref="S178:T178"/>
    <mergeCell ref="A179:D179"/>
    <mergeCell ref="E179:G179"/>
    <mergeCell ref="H179:I179"/>
    <mergeCell ref="J179:L179"/>
    <mergeCell ref="M179:O179"/>
    <mergeCell ref="P179:R179"/>
    <mergeCell ref="S179:T179"/>
    <mergeCell ref="A178:D178"/>
    <mergeCell ref="E178:G178"/>
    <mergeCell ref="H178:I178"/>
    <mergeCell ref="J178:L178"/>
    <mergeCell ref="M178:O178"/>
    <mergeCell ref="P178:R178"/>
    <mergeCell ref="S176:T176"/>
    <mergeCell ref="A177:D177"/>
    <mergeCell ref="E177:G177"/>
    <mergeCell ref="H177:I177"/>
    <mergeCell ref="J177:L177"/>
    <mergeCell ref="M177:O177"/>
    <mergeCell ref="P177:R177"/>
    <mergeCell ref="S177:T177"/>
    <mergeCell ref="A176:D176"/>
    <mergeCell ref="E176:G176"/>
    <mergeCell ref="H176:I176"/>
    <mergeCell ref="J176:L176"/>
    <mergeCell ref="M176:O176"/>
    <mergeCell ref="P176:R176"/>
    <mergeCell ref="S182:T182"/>
    <mergeCell ref="A183:D183"/>
    <mergeCell ref="E183:G183"/>
    <mergeCell ref="H183:I183"/>
    <mergeCell ref="J183:L183"/>
    <mergeCell ref="M183:O183"/>
    <mergeCell ref="P183:R183"/>
    <mergeCell ref="S183:T183"/>
    <mergeCell ref="A182:D182"/>
    <mergeCell ref="E182:G182"/>
    <mergeCell ref="H182:I182"/>
    <mergeCell ref="J182:L182"/>
    <mergeCell ref="M182:O182"/>
    <mergeCell ref="P182:R182"/>
    <mergeCell ref="S180:T180"/>
    <mergeCell ref="A181:D181"/>
    <mergeCell ref="E181:G181"/>
    <mergeCell ref="H181:I181"/>
    <mergeCell ref="J181:L181"/>
    <mergeCell ref="M181:O181"/>
    <mergeCell ref="P181:R181"/>
    <mergeCell ref="S181:T181"/>
    <mergeCell ref="A180:D180"/>
    <mergeCell ref="E180:G180"/>
    <mergeCell ref="H180:I180"/>
    <mergeCell ref="J180:L180"/>
    <mergeCell ref="M180:O180"/>
    <mergeCell ref="P180:R180"/>
    <mergeCell ref="S186:T186"/>
    <mergeCell ref="A187:D187"/>
    <mergeCell ref="E187:G187"/>
    <mergeCell ref="H187:I187"/>
    <mergeCell ref="J187:L187"/>
    <mergeCell ref="M187:O187"/>
    <mergeCell ref="P187:R187"/>
    <mergeCell ref="S187:T187"/>
    <mergeCell ref="A186:D186"/>
    <mergeCell ref="E186:G186"/>
    <mergeCell ref="H186:I186"/>
    <mergeCell ref="J186:L186"/>
    <mergeCell ref="M186:O186"/>
    <mergeCell ref="P186:R186"/>
    <mergeCell ref="S184:T184"/>
    <mergeCell ref="A185:D185"/>
    <mergeCell ref="E185:G185"/>
    <mergeCell ref="H185:I185"/>
    <mergeCell ref="J185:L185"/>
    <mergeCell ref="M185:O185"/>
    <mergeCell ref="P185:R185"/>
    <mergeCell ref="S185:T185"/>
    <mergeCell ref="A184:D184"/>
    <mergeCell ref="E184:G184"/>
    <mergeCell ref="H184:I184"/>
    <mergeCell ref="J184:L184"/>
    <mergeCell ref="M184:O184"/>
    <mergeCell ref="P184:R184"/>
    <mergeCell ref="S190:T190"/>
    <mergeCell ref="A191:D191"/>
    <mergeCell ref="E191:G191"/>
    <mergeCell ref="H191:I191"/>
    <mergeCell ref="J191:L191"/>
    <mergeCell ref="M191:O191"/>
    <mergeCell ref="P191:R191"/>
    <mergeCell ref="S191:T191"/>
    <mergeCell ref="A190:D190"/>
    <mergeCell ref="E190:G190"/>
    <mergeCell ref="H190:I190"/>
    <mergeCell ref="J190:L190"/>
    <mergeCell ref="M190:O190"/>
    <mergeCell ref="P190:R190"/>
    <mergeCell ref="S188:T188"/>
    <mergeCell ref="A189:D189"/>
    <mergeCell ref="E189:G189"/>
    <mergeCell ref="H189:I189"/>
    <mergeCell ref="J189:L189"/>
    <mergeCell ref="M189:O189"/>
    <mergeCell ref="P189:R189"/>
    <mergeCell ref="S189:T189"/>
    <mergeCell ref="A188:D188"/>
    <mergeCell ref="E188:G188"/>
    <mergeCell ref="H188:I188"/>
    <mergeCell ref="J188:L188"/>
    <mergeCell ref="M188:O188"/>
    <mergeCell ref="P188:R188"/>
    <mergeCell ref="S194:T194"/>
    <mergeCell ref="A195:D195"/>
    <mergeCell ref="E195:G195"/>
    <mergeCell ref="H195:I195"/>
    <mergeCell ref="J195:L195"/>
    <mergeCell ref="M195:O195"/>
    <mergeCell ref="P195:R195"/>
    <mergeCell ref="S195:T195"/>
    <mergeCell ref="A194:D194"/>
    <mergeCell ref="E194:G194"/>
    <mergeCell ref="H194:I194"/>
    <mergeCell ref="J194:L194"/>
    <mergeCell ref="M194:O194"/>
    <mergeCell ref="P194:R194"/>
    <mergeCell ref="S192:T192"/>
    <mergeCell ref="A193:D193"/>
    <mergeCell ref="E193:G193"/>
    <mergeCell ref="H193:I193"/>
    <mergeCell ref="J193:L193"/>
    <mergeCell ref="M193:O193"/>
    <mergeCell ref="P193:R193"/>
    <mergeCell ref="S193:T193"/>
    <mergeCell ref="A192:D192"/>
    <mergeCell ref="E192:G192"/>
    <mergeCell ref="H192:I192"/>
    <mergeCell ref="J192:L192"/>
    <mergeCell ref="M192:O192"/>
    <mergeCell ref="P192:R192"/>
    <mergeCell ref="S198:T198"/>
    <mergeCell ref="A199:D199"/>
    <mergeCell ref="E199:G199"/>
    <mergeCell ref="H199:I199"/>
    <mergeCell ref="J199:L199"/>
    <mergeCell ref="M199:O199"/>
    <mergeCell ref="P199:R199"/>
    <mergeCell ref="S199:T199"/>
    <mergeCell ref="A198:D198"/>
    <mergeCell ref="E198:G198"/>
    <mergeCell ref="H198:I198"/>
    <mergeCell ref="J198:L198"/>
    <mergeCell ref="M198:O198"/>
    <mergeCell ref="P198:R198"/>
    <mergeCell ref="S196:T196"/>
    <mergeCell ref="A197:D197"/>
    <mergeCell ref="E197:G197"/>
    <mergeCell ref="H197:I197"/>
    <mergeCell ref="J197:L197"/>
    <mergeCell ref="M197:O197"/>
    <mergeCell ref="P197:R197"/>
    <mergeCell ref="S197:T197"/>
    <mergeCell ref="A196:D196"/>
    <mergeCell ref="E196:G196"/>
    <mergeCell ref="H196:I196"/>
    <mergeCell ref="J196:L196"/>
    <mergeCell ref="M196:O196"/>
    <mergeCell ref="P196:R196"/>
    <mergeCell ref="S202:T202"/>
    <mergeCell ref="A203:D203"/>
    <mergeCell ref="E203:G203"/>
    <mergeCell ref="H203:I203"/>
    <mergeCell ref="J203:L203"/>
    <mergeCell ref="M203:O203"/>
    <mergeCell ref="P203:R203"/>
    <mergeCell ref="S203:T203"/>
    <mergeCell ref="A202:D202"/>
    <mergeCell ref="E202:G202"/>
    <mergeCell ref="H202:I202"/>
    <mergeCell ref="J202:L202"/>
    <mergeCell ref="M202:O202"/>
    <mergeCell ref="P202:R202"/>
    <mergeCell ref="S200:T200"/>
    <mergeCell ref="A201:D201"/>
    <mergeCell ref="E201:G201"/>
    <mergeCell ref="H201:I201"/>
    <mergeCell ref="J201:L201"/>
    <mergeCell ref="M201:O201"/>
    <mergeCell ref="P201:R201"/>
    <mergeCell ref="S201:T201"/>
    <mergeCell ref="A200:D200"/>
    <mergeCell ref="E200:G200"/>
    <mergeCell ref="H200:I200"/>
    <mergeCell ref="J200:L200"/>
    <mergeCell ref="M200:O200"/>
    <mergeCell ref="P200:R200"/>
    <mergeCell ref="S206:T206"/>
    <mergeCell ref="A207:D207"/>
    <mergeCell ref="E207:G207"/>
    <mergeCell ref="H207:I207"/>
    <mergeCell ref="J207:L207"/>
    <mergeCell ref="M207:O207"/>
    <mergeCell ref="P207:R207"/>
    <mergeCell ref="S207:T207"/>
    <mergeCell ref="A206:D206"/>
    <mergeCell ref="E206:G206"/>
    <mergeCell ref="H206:I206"/>
    <mergeCell ref="J206:L206"/>
    <mergeCell ref="M206:O206"/>
    <mergeCell ref="P206:R206"/>
    <mergeCell ref="S204:T204"/>
    <mergeCell ref="A205:D205"/>
    <mergeCell ref="E205:G205"/>
    <mergeCell ref="H205:I205"/>
    <mergeCell ref="J205:L205"/>
    <mergeCell ref="M205:O205"/>
    <mergeCell ref="P205:R205"/>
    <mergeCell ref="S205:T205"/>
    <mergeCell ref="A204:D204"/>
    <mergeCell ref="E204:G204"/>
    <mergeCell ref="H204:I204"/>
    <mergeCell ref="J204:L204"/>
    <mergeCell ref="M204:O204"/>
    <mergeCell ref="P204:R204"/>
    <mergeCell ref="S210:T210"/>
    <mergeCell ref="A211:D211"/>
    <mergeCell ref="E211:G211"/>
    <mergeCell ref="H211:I211"/>
    <mergeCell ref="J211:L211"/>
    <mergeCell ref="M211:O211"/>
    <mergeCell ref="P211:R211"/>
    <mergeCell ref="S211:T211"/>
    <mergeCell ref="A210:D210"/>
    <mergeCell ref="E210:G210"/>
    <mergeCell ref="H210:I210"/>
    <mergeCell ref="J210:L210"/>
    <mergeCell ref="M210:O210"/>
    <mergeCell ref="P210:R210"/>
    <mergeCell ref="S208:T208"/>
    <mergeCell ref="A209:D209"/>
    <mergeCell ref="E209:G209"/>
    <mergeCell ref="H209:I209"/>
    <mergeCell ref="J209:L209"/>
    <mergeCell ref="M209:O209"/>
    <mergeCell ref="P209:R209"/>
    <mergeCell ref="S209:T209"/>
    <mergeCell ref="A208:D208"/>
    <mergeCell ref="E208:G208"/>
    <mergeCell ref="H208:I208"/>
    <mergeCell ref="J208:L208"/>
    <mergeCell ref="M208:O208"/>
    <mergeCell ref="P208:R208"/>
    <mergeCell ref="S214:T214"/>
    <mergeCell ref="A215:D215"/>
    <mergeCell ref="E215:G215"/>
    <mergeCell ref="H215:I215"/>
    <mergeCell ref="J215:L215"/>
    <mergeCell ref="M215:O215"/>
    <mergeCell ref="P215:R215"/>
    <mergeCell ref="S215:T215"/>
    <mergeCell ref="A214:D214"/>
    <mergeCell ref="E214:G214"/>
    <mergeCell ref="H214:I214"/>
    <mergeCell ref="J214:L214"/>
    <mergeCell ref="M214:O214"/>
    <mergeCell ref="P214:R214"/>
    <mergeCell ref="S212:T212"/>
    <mergeCell ref="A213:D213"/>
    <mergeCell ref="E213:G213"/>
    <mergeCell ref="H213:I213"/>
    <mergeCell ref="J213:L213"/>
    <mergeCell ref="M213:O213"/>
    <mergeCell ref="P213:R213"/>
    <mergeCell ref="S213:T213"/>
    <mergeCell ref="A212:D212"/>
    <mergeCell ref="E212:G212"/>
    <mergeCell ref="H212:I212"/>
    <mergeCell ref="J212:L212"/>
    <mergeCell ref="M212:O212"/>
    <mergeCell ref="P212:R212"/>
    <mergeCell ref="S218:T218"/>
    <mergeCell ref="A219:D219"/>
    <mergeCell ref="E219:G219"/>
    <mergeCell ref="H219:I219"/>
    <mergeCell ref="J219:L219"/>
    <mergeCell ref="M219:O219"/>
    <mergeCell ref="P219:R219"/>
    <mergeCell ref="S219:T219"/>
    <mergeCell ref="A218:D218"/>
    <mergeCell ref="E218:G218"/>
    <mergeCell ref="H218:I218"/>
    <mergeCell ref="J218:L218"/>
    <mergeCell ref="M218:O218"/>
    <mergeCell ref="P218:R218"/>
    <mergeCell ref="S216:T216"/>
    <mergeCell ref="A217:D217"/>
    <mergeCell ref="E217:G217"/>
    <mergeCell ref="H217:I217"/>
    <mergeCell ref="J217:L217"/>
    <mergeCell ref="M217:O217"/>
    <mergeCell ref="P217:R217"/>
    <mergeCell ref="S217:T217"/>
    <mergeCell ref="A216:D216"/>
    <mergeCell ref="E216:G216"/>
    <mergeCell ref="H216:I216"/>
    <mergeCell ref="J216:L216"/>
    <mergeCell ref="M216:O216"/>
    <mergeCell ref="P216:R216"/>
    <mergeCell ref="S222:T222"/>
    <mergeCell ref="A223:D223"/>
    <mergeCell ref="E223:G223"/>
    <mergeCell ref="H223:I223"/>
    <mergeCell ref="J223:L223"/>
    <mergeCell ref="M223:O223"/>
    <mergeCell ref="P223:R223"/>
    <mergeCell ref="S223:T223"/>
    <mergeCell ref="A222:D222"/>
    <mergeCell ref="E222:G222"/>
    <mergeCell ref="H222:I222"/>
    <mergeCell ref="J222:L222"/>
    <mergeCell ref="M222:O222"/>
    <mergeCell ref="P222:R222"/>
    <mergeCell ref="S220:T220"/>
    <mergeCell ref="A221:D221"/>
    <mergeCell ref="E221:G221"/>
    <mergeCell ref="H221:I221"/>
    <mergeCell ref="J221:L221"/>
    <mergeCell ref="M221:O221"/>
    <mergeCell ref="P221:R221"/>
    <mergeCell ref="S221:T221"/>
    <mergeCell ref="A220:D220"/>
    <mergeCell ref="E220:G220"/>
    <mergeCell ref="H220:I220"/>
    <mergeCell ref="J220:L220"/>
    <mergeCell ref="M220:O220"/>
    <mergeCell ref="P220:R220"/>
    <mergeCell ref="S226:T226"/>
    <mergeCell ref="A227:D227"/>
    <mergeCell ref="E227:G227"/>
    <mergeCell ref="H227:I227"/>
    <mergeCell ref="J227:L227"/>
    <mergeCell ref="M227:O227"/>
    <mergeCell ref="P227:R227"/>
    <mergeCell ref="S227:T227"/>
    <mergeCell ref="A226:D226"/>
    <mergeCell ref="E226:G226"/>
    <mergeCell ref="H226:I226"/>
    <mergeCell ref="J226:L226"/>
    <mergeCell ref="M226:O226"/>
    <mergeCell ref="P226:R226"/>
    <mergeCell ref="S224:T224"/>
    <mergeCell ref="A225:D225"/>
    <mergeCell ref="E225:G225"/>
    <mergeCell ref="H225:I225"/>
    <mergeCell ref="J225:L225"/>
    <mergeCell ref="M225:O225"/>
    <mergeCell ref="P225:R225"/>
    <mergeCell ref="S225:T225"/>
    <mergeCell ref="A224:D224"/>
    <mergeCell ref="E224:G224"/>
    <mergeCell ref="H224:I224"/>
    <mergeCell ref="J224:L224"/>
    <mergeCell ref="M224:O224"/>
    <mergeCell ref="P224:R224"/>
    <mergeCell ref="S230:T230"/>
    <mergeCell ref="A231:D231"/>
    <mergeCell ref="E231:G231"/>
    <mergeCell ref="H231:I231"/>
    <mergeCell ref="J231:L231"/>
    <mergeCell ref="M231:O231"/>
    <mergeCell ref="P231:R231"/>
    <mergeCell ref="S231:T231"/>
    <mergeCell ref="A230:D230"/>
    <mergeCell ref="E230:G230"/>
    <mergeCell ref="H230:I230"/>
    <mergeCell ref="J230:L230"/>
    <mergeCell ref="M230:O230"/>
    <mergeCell ref="P230:R230"/>
    <mergeCell ref="S228:T228"/>
    <mergeCell ref="A229:D229"/>
    <mergeCell ref="E229:G229"/>
    <mergeCell ref="H229:I229"/>
    <mergeCell ref="J229:L229"/>
    <mergeCell ref="M229:O229"/>
    <mergeCell ref="P229:R229"/>
    <mergeCell ref="S229:T229"/>
    <mergeCell ref="A228:D228"/>
    <mergeCell ref="E228:G228"/>
    <mergeCell ref="H228:I228"/>
    <mergeCell ref="J228:L228"/>
    <mergeCell ref="M228:O228"/>
    <mergeCell ref="P228:R228"/>
    <mergeCell ref="S234:T234"/>
    <mergeCell ref="A235:D235"/>
    <mergeCell ref="E235:G235"/>
    <mergeCell ref="H235:I235"/>
    <mergeCell ref="J235:L235"/>
    <mergeCell ref="M235:O235"/>
    <mergeCell ref="P235:R235"/>
    <mergeCell ref="S235:T235"/>
    <mergeCell ref="A234:D234"/>
    <mergeCell ref="E234:G234"/>
    <mergeCell ref="H234:I234"/>
    <mergeCell ref="J234:L234"/>
    <mergeCell ref="M234:O234"/>
    <mergeCell ref="P234:R234"/>
    <mergeCell ref="S232:T232"/>
    <mergeCell ref="A233:D233"/>
    <mergeCell ref="E233:G233"/>
    <mergeCell ref="H233:I233"/>
    <mergeCell ref="J233:L233"/>
    <mergeCell ref="M233:O233"/>
    <mergeCell ref="P233:R233"/>
    <mergeCell ref="S233:T233"/>
    <mergeCell ref="A232:D232"/>
    <mergeCell ref="E232:G232"/>
    <mergeCell ref="H232:I232"/>
    <mergeCell ref="J232:L232"/>
    <mergeCell ref="M232:O232"/>
    <mergeCell ref="P232:R232"/>
    <mergeCell ref="S238:T238"/>
    <mergeCell ref="A239:D239"/>
    <mergeCell ref="E239:G239"/>
    <mergeCell ref="H239:I239"/>
    <mergeCell ref="J239:L239"/>
    <mergeCell ref="M239:O239"/>
    <mergeCell ref="P239:R239"/>
    <mergeCell ref="S239:T239"/>
    <mergeCell ref="A238:D238"/>
    <mergeCell ref="E238:G238"/>
    <mergeCell ref="H238:I238"/>
    <mergeCell ref="J238:L238"/>
    <mergeCell ref="M238:O238"/>
    <mergeCell ref="P238:R238"/>
    <mergeCell ref="S236:T236"/>
    <mergeCell ref="A237:D237"/>
    <mergeCell ref="E237:G237"/>
    <mergeCell ref="H237:I237"/>
    <mergeCell ref="J237:L237"/>
    <mergeCell ref="M237:O237"/>
    <mergeCell ref="P237:R237"/>
    <mergeCell ref="S237:T237"/>
    <mergeCell ref="A236:D236"/>
    <mergeCell ref="E236:G236"/>
    <mergeCell ref="H236:I236"/>
    <mergeCell ref="J236:L236"/>
    <mergeCell ref="M236:O236"/>
    <mergeCell ref="P236:R236"/>
    <mergeCell ref="S242:T242"/>
    <mergeCell ref="A243:D243"/>
    <mergeCell ref="E243:G243"/>
    <mergeCell ref="H243:I243"/>
    <mergeCell ref="J243:L243"/>
    <mergeCell ref="M243:O243"/>
    <mergeCell ref="P243:R243"/>
    <mergeCell ref="S243:T243"/>
    <mergeCell ref="A242:D242"/>
    <mergeCell ref="E242:G242"/>
    <mergeCell ref="H242:I242"/>
    <mergeCell ref="J242:L242"/>
    <mergeCell ref="M242:O242"/>
    <mergeCell ref="P242:R242"/>
    <mergeCell ref="S240:T240"/>
    <mergeCell ref="A241:D241"/>
    <mergeCell ref="E241:G241"/>
    <mergeCell ref="H241:I241"/>
    <mergeCell ref="J241:L241"/>
    <mergeCell ref="M241:O241"/>
    <mergeCell ref="P241:R241"/>
    <mergeCell ref="S241:T241"/>
    <mergeCell ref="A240:D240"/>
    <mergeCell ref="E240:G240"/>
    <mergeCell ref="H240:I240"/>
    <mergeCell ref="J240:L240"/>
    <mergeCell ref="M240:O240"/>
    <mergeCell ref="P240:R240"/>
    <mergeCell ref="S246:T246"/>
    <mergeCell ref="A247:D247"/>
    <mergeCell ref="E247:G247"/>
    <mergeCell ref="H247:I247"/>
    <mergeCell ref="J247:L247"/>
    <mergeCell ref="M247:O247"/>
    <mergeCell ref="P247:R247"/>
    <mergeCell ref="S247:T247"/>
    <mergeCell ref="A246:D246"/>
    <mergeCell ref="E246:G246"/>
    <mergeCell ref="H246:I246"/>
    <mergeCell ref="J246:L246"/>
    <mergeCell ref="M246:O246"/>
    <mergeCell ref="P246:R246"/>
    <mergeCell ref="S244:T244"/>
    <mergeCell ref="A245:D245"/>
    <mergeCell ref="E245:G245"/>
    <mergeCell ref="H245:I245"/>
    <mergeCell ref="J245:L245"/>
    <mergeCell ref="M245:O245"/>
    <mergeCell ref="P245:R245"/>
    <mergeCell ref="S245:T245"/>
    <mergeCell ref="A244:D244"/>
    <mergeCell ref="E244:G244"/>
    <mergeCell ref="H244:I244"/>
    <mergeCell ref="J244:L244"/>
    <mergeCell ref="M244:O244"/>
    <mergeCell ref="P244:R244"/>
    <mergeCell ref="S250:T250"/>
    <mergeCell ref="A251:D251"/>
    <mergeCell ref="E251:G251"/>
    <mergeCell ref="H251:I251"/>
    <mergeCell ref="J251:L251"/>
    <mergeCell ref="M251:O251"/>
    <mergeCell ref="P251:R251"/>
    <mergeCell ref="S251:T251"/>
    <mergeCell ref="A250:D250"/>
    <mergeCell ref="E250:G250"/>
    <mergeCell ref="H250:I250"/>
    <mergeCell ref="J250:L250"/>
    <mergeCell ref="M250:O250"/>
    <mergeCell ref="P250:R250"/>
    <mergeCell ref="S248:T248"/>
    <mergeCell ref="A249:D249"/>
    <mergeCell ref="E249:G249"/>
    <mergeCell ref="H249:I249"/>
    <mergeCell ref="J249:L249"/>
    <mergeCell ref="M249:O249"/>
    <mergeCell ref="P249:R249"/>
    <mergeCell ref="S249:T249"/>
    <mergeCell ref="A248:D248"/>
    <mergeCell ref="E248:G248"/>
    <mergeCell ref="H248:I248"/>
    <mergeCell ref="J248:L248"/>
    <mergeCell ref="M248:O248"/>
    <mergeCell ref="P248:R248"/>
    <mergeCell ref="S254:T254"/>
    <mergeCell ref="A255:D255"/>
    <mergeCell ref="E255:G255"/>
    <mergeCell ref="H255:I255"/>
    <mergeCell ref="J255:L255"/>
    <mergeCell ref="M255:O255"/>
    <mergeCell ref="P255:R255"/>
    <mergeCell ref="S255:T255"/>
    <mergeCell ref="A254:D254"/>
    <mergeCell ref="E254:G254"/>
    <mergeCell ref="H254:I254"/>
    <mergeCell ref="J254:L254"/>
    <mergeCell ref="M254:O254"/>
    <mergeCell ref="P254:R254"/>
    <mergeCell ref="S252:T252"/>
    <mergeCell ref="A253:D253"/>
    <mergeCell ref="E253:G253"/>
    <mergeCell ref="H253:I253"/>
    <mergeCell ref="J253:L253"/>
    <mergeCell ref="M253:O253"/>
    <mergeCell ref="P253:R253"/>
    <mergeCell ref="S253:T253"/>
    <mergeCell ref="A252:D252"/>
    <mergeCell ref="E252:G252"/>
    <mergeCell ref="H252:I252"/>
    <mergeCell ref="J252:L252"/>
    <mergeCell ref="M252:O252"/>
    <mergeCell ref="P252:R252"/>
    <mergeCell ref="S258:T258"/>
    <mergeCell ref="A259:D259"/>
    <mergeCell ref="E259:G259"/>
    <mergeCell ref="H259:I259"/>
    <mergeCell ref="J259:L259"/>
    <mergeCell ref="M259:O259"/>
    <mergeCell ref="P259:R259"/>
    <mergeCell ref="S259:T259"/>
    <mergeCell ref="A258:D258"/>
    <mergeCell ref="E258:G258"/>
    <mergeCell ref="H258:I258"/>
    <mergeCell ref="J258:L258"/>
    <mergeCell ref="M258:O258"/>
    <mergeCell ref="P258:R258"/>
    <mergeCell ref="S256:T256"/>
    <mergeCell ref="A257:D257"/>
    <mergeCell ref="E257:G257"/>
    <mergeCell ref="H257:I257"/>
    <mergeCell ref="J257:L257"/>
    <mergeCell ref="M257:O257"/>
    <mergeCell ref="P257:R257"/>
    <mergeCell ref="S257:T257"/>
    <mergeCell ref="A256:D256"/>
    <mergeCell ref="E256:G256"/>
    <mergeCell ref="H256:I256"/>
    <mergeCell ref="J256:L256"/>
    <mergeCell ref="M256:O256"/>
    <mergeCell ref="P256:R256"/>
    <mergeCell ref="S262:T262"/>
    <mergeCell ref="A263:D263"/>
    <mergeCell ref="E263:G263"/>
    <mergeCell ref="H263:I263"/>
    <mergeCell ref="J263:L263"/>
    <mergeCell ref="M263:O263"/>
    <mergeCell ref="P263:R263"/>
    <mergeCell ref="S263:T263"/>
    <mergeCell ref="A262:D262"/>
    <mergeCell ref="E262:G262"/>
    <mergeCell ref="H262:I262"/>
    <mergeCell ref="J262:L262"/>
    <mergeCell ref="M262:O262"/>
    <mergeCell ref="P262:R262"/>
    <mergeCell ref="S260:T260"/>
    <mergeCell ref="A261:D261"/>
    <mergeCell ref="E261:G261"/>
    <mergeCell ref="H261:I261"/>
    <mergeCell ref="J261:L261"/>
    <mergeCell ref="M261:O261"/>
    <mergeCell ref="P261:R261"/>
    <mergeCell ref="S261:T261"/>
    <mergeCell ref="A260:D260"/>
    <mergeCell ref="E260:G260"/>
    <mergeCell ref="H260:I260"/>
    <mergeCell ref="J260:L260"/>
    <mergeCell ref="M260:O260"/>
    <mergeCell ref="P260:R260"/>
    <mergeCell ref="S266:T266"/>
    <mergeCell ref="A267:D267"/>
    <mergeCell ref="E267:G267"/>
    <mergeCell ref="H267:I267"/>
    <mergeCell ref="J267:L267"/>
    <mergeCell ref="M267:O267"/>
    <mergeCell ref="P267:R267"/>
    <mergeCell ref="S267:T267"/>
    <mergeCell ref="A266:D266"/>
    <mergeCell ref="E266:G266"/>
    <mergeCell ref="H266:I266"/>
    <mergeCell ref="J266:L266"/>
    <mergeCell ref="M266:O266"/>
    <mergeCell ref="P266:R266"/>
    <mergeCell ref="S264:T264"/>
    <mergeCell ref="A265:D265"/>
    <mergeCell ref="E265:G265"/>
    <mergeCell ref="H265:I265"/>
    <mergeCell ref="J265:L265"/>
    <mergeCell ref="M265:O265"/>
    <mergeCell ref="P265:R265"/>
    <mergeCell ref="S265:T265"/>
    <mergeCell ref="A264:D264"/>
    <mergeCell ref="E264:G264"/>
    <mergeCell ref="H264:I264"/>
    <mergeCell ref="J264:L264"/>
    <mergeCell ref="M264:O264"/>
    <mergeCell ref="P264:R264"/>
    <mergeCell ref="S270:T270"/>
    <mergeCell ref="A271:D271"/>
    <mergeCell ref="E271:G271"/>
    <mergeCell ref="H271:I271"/>
    <mergeCell ref="J271:L271"/>
    <mergeCell ref="M271:O271"/>
    <mergeCell ref="P271:R271"/>
    <mergeCell ref="S271:T271"/>
    <mergeCell ref="A270:D270"/>
    <mergeCell ref="E270:G270"/>
    <mergeCell ref="H270:I270"/>
    <mergeCell ref="J270:L270"/>
    <mergeCell ref="M270:O270"/>
    <mergeCell ref="P270:R270"/>
    <mergeCell ref="S268:T268"/>
    <mergeCell ref="A269:D269"/>
    <mergeCell ref="E269:G269"/>
    <mergeCell ref="H269:I269"/>
    <mergeCell ref="J269:L269"/>
    <mergeCell ref="M269:O269"/>
    <mergeCell ref="P269:R269"/>
    <mergeCell ref="S269:T269"/>
    <mergeCell ref="A268:D268"/>
    <mergeCell ref="E268:G268"/>
    <mergeCell ref="H268:I268"/>
    <mergeCell ref="J268:L268"/>
    <mergeCell ref="M268:O268"/>
    <mergeCell ref="P268:R268"/>
    <mergeCell ref="S274:T274"/>
    <mergeCell ref="A275:D275"/>
    <mergeCell ref="E275:G275"/>
    <mergeCell ref="H275:I275"/>
    <mergeCell ref="J275:L275"/>
    <mergeCell ref="M275:O275"/>
    <mergeCell ref="P275:R275"/>
    <mergeCell ref="S275:T275"/>
    <mergeCell ref="A274:D274"/>
    <mergeCell ref="E274:G274"/>
    <mergeCell ref="H274:I274"/>
    <mergeCell ref="J274:L274"/>
    <mergeCell ref="M274:O274"/>
    <mergeCell ref="P274:R274"/>
    <mergeCell ref="S272:T272"/>
    <mergeCell ref="A273:D273"/>
    <mergeCell ref="E273:G273"/>
    <mergeCell ref="H273:I273"/>
    <mergeCell ref="J273:L273"/>
    <mergeCell ref="M273:O273"/>
    <mergeCell ref="P273:R273"/>
    <mergeCell ref="S273:T273"/>
    <mergeCell ref="A272:D272"/>
    <mergeCell ref="E272:G272"/>
    <mergeCell ref="H272:I272"/>
    <mergeCell ref="J272:L272"/>
    <mergeCell ref="M272:O272"/>
    <mergeCell ref="P272:R272"/>
    <mergeCell ref="S278:T278"/>
    <mergeCell ref="A279:D279"/>
    <mergeCell ref="E279:G279"/>
    <mergeCell ref="H279:I279"/>
    <mergeCell ref="J279:L279"/>
    <mergeCell ref="M279:O279"/>
    <mergeCell ref="P279:R279"/>
    <mergeCell ref="S279:T279"/>
    <mergeCell ref="A278:D278"/>
    <mergeCell ref="E278:G278"/>
    <mergeCell ref="H278:I278"/>
    <mergeCell ref="J278:L278"/>
    <mergeCell ref="M278:O278"/>
    <mergeCell ref="P278:R278"/>
    <mergeCell ref="S276:T276"/>
    <mergeCell ref="A277:D277"/>
    <mergeCell ref="E277:G277"/>
    <mergeCell ref="H277:I277"/>
    <mergeCell ref="J277:L277"/>
    <mergeCell ref="M277:O277"/>
    <mergeCell ref="P277:R277"/>
    <mergeCell ref="S277:T277"/>
    <mergeCell ref="A276:D276"/>
    <mergeCell ref="E276:G276"/>
    <mergeCell ref="H276:I276"/>
    <mergeCell ref="J276:L276"/>
    <mergeCell ref="M276:O276"/>
    <mergeCell ref="P276:R276"/>
    <mergeCell ref="S282:T282"/>
    <mergeCell ref="A283:D283"/>
    <mergeCell ref="E283:G283"/>
    <mergeCell ref="H283:I283"/>
    <mergeCell ref="J283:L283"/>
    <mergeCell ref="M283:O283"/>
    <mergeCell ref="P283:R283"/>
    <mergeCell ref="S283:T283"/>
    <mergeCell ref="A282:D282"/>
    <mergeCell ref="E282:G282"/>
    <mergeCell ref="H282:I282"/>
    <mergeCell ref="J282:L282"/>
    <mergeCell ref="M282:O282"/>
    <mergeCell ref="P282:R282"/>
    <mergeCell ref="S280:T280"/>
    <mergeCell ref="A281:D281"/>
    <mergeCell ref="E281:G281"/>
    <mergeCell ref="H281:I281"/>
    <mergeCell ref="J281:L281"/>
    <mergeCell ref="M281:O281"/>
    <mergeCell ref="P281:R281"/>
    <mergeCell ref="S281:T281"/>
    <mergeCell ref="A280:D280"/>
    <mergeCell ref="E280:G280"/>
    <mergeCell ref="H280:I280"/>
    <mergeCell ref="J280:L280"/>
    <mergeCell ref="M280:O280"/>
    <mergeCell ref="P280:R280"/>
    <mergeCell ref="S286:T286"/>
    <mergeCell ref="A287:D287"/>
    <mergeCell ref="E287:G287"/>
    <mergeCell ref="H287:I287"/>
    <mergeCell ref="J287:L287"/>
    <mergeCell ref="M287:O287"/>
    <mergeCell ref="P287:R287"/>
    <mergeCell ref="S287:T287"/>
    <mergeCell ref="A286:D286"/>
    <mergeCell ref="E286:G286"/>
    <mergeCell ref="H286:I286"/>
    <mergeCell ref="J286:L286"/>
    <mergeCell ref="M286:O286"/>
    <mergeCell ref="P286:R286"/>
    <mergeCell ref="S284:T284"/>
    <mergeCell ref="A285:D285"/>
    <mergeCell ref="E285:G285"/>
    <mergeCell ref="H285:I285"/>
    <mergeCell ref="J285:L285"/>
    <mergeCell ref="M285:O285"/>
    <mergeCell ref="P285:R285"/>
    <mergeCell ref="S285:T285"/>
    <mergeCell ref="A284:D284"/>
    <mergeCell ref="E284:G284"/>
    <mergeCell ref="H284:I284"/>
    <mergeCell ref="J284:L284"/>
    <mergeCell ref="M284:O284"/>
    <mergeCell ref="P284:R284"/>
    <mergeCell ref="S290:T290"/>
    <mergeCell ref="A291:D291"/>
    <mergeCell ref="E291:G291"/>
    <mergeCell ref="H291:I291"/>
    <mergeCell ref="J291:L291"/>
    <mergeCell ref="M291:O291"/>
    <mergeCell ref="P291:R291"/>
    <mergeCell ref="S291:T291"/>
    <mergeCell ref="A290:D290"/>
    <mergeCell ref="E290:G290"/>
    <mergeCell ref="H290:I290"/>
    <mergeCell ref="J290:L290"/>
    <mergeCell ref="M290:O290"/>
    <mergeCell ref="P290:R290"/>
    <mergeCell ref="S288:T288"/>
    <mergeCell ref="A289:D289"/>
    <mergeCell ref="E289:G289"/>
    <mergeCell ref="H289:I289"/>
    <mergeCell ref="J289:L289"/>
    <mergeCell ref="M289:O289"/>
    <mergeCell ref="P289:R289"/>
    <mergeCell ref="S289:T289"/>
    <mergeCell ref="A288:D288"/>
    <mergeCell ref="E288:G288"/>
    <mergeCell ref="H288:I288"/>
    <mergeCell ref="J288:L288"/>
    <mergeCell ref="M288:O288"/>
    <mergeCell ref="P288:R288"/>
    <mergeCell ref="S294:T294"/>
    <mergeCell ref="A295:D295"/>
    <mergeCell ref="E295:G295"/>
    <mergeCell ref="H295:I295"/>
    <mergeCell ref="J295:L295"/>
    <mergeCell ref="M295:O295"/>
    <mergeCell ref="P295:R295"/>
    <mergeCell ref="S295:T295"/>
    <mergeCell ref="A294:D294"/>
    <mergeCell ref="E294:G294"/>
    <mergeCell ref="H294:I294"/>
    <mergeCell ref="J294:L294"/>
    <mergeCell ref="M294:O294"/>
    <mergeCell ref="P294:R294"/>
    <mergeCell ref="S292:T292"/>
    <mergeCell ref="A293:D293"/>
    <mergeCell ref="E293:G293"/>
    <mergeCell ref="H293:I293"/>
    <mergeCell ref="J293:L293"/>
    <mergeCell ref="M293:O293"/>
    <mergeCell ref="P293:R293"/>
    <mergeCell ref="S293:T293"/>
    <mergeCell ref="A292:D292"/>
    <mergeCell ref="E292:G292"/>
    <mergeCell ref="H292:I292"/>
    <mergeCell ref="J292:L292"/>
    <mergeCell ref="M292:O292"/>
    <mergeCell ref="P292:R292"/>
    <mergeCell ref="S298:T298"/>
    <mergeCell ref="A299:D299"/>
    <mergeCell ref="E299:G299"/>
    <mergeCell ref="H299:I299"/>
    <mergeCell ref="J299:L299"/>
    <mergeCell ref="M299:O299"/>
    <mergeCell ref="P299:R299"/>
    <mergeCell ref="S299:T299"/>
    <mergeCell ref="A298:D298"/>
    <mergeCell ref="E298:G298"/>
    <mergeCell ref="H298:I298"/>
    <mergeCell ref="J298:L298"/>
    <mergeCell ref="M298:O298"/>
    <mergeCell ref="P298:R298"/>
    <mergeCell ref="S296:T296"/>
    <mergeCell ref="A297:D297"/>
    <mergeCell ref="E297:G297"/>
    <mergeCell ref="H297:I297"/>
    <mergeCell ref="J297:L297"/>
    <mergeCell ref="M297:O297"/>
    <mergeCell ref="P297:R297"/>
    <mergeCell ref="S297:T297"/>
    <mergeCell ref="A296:D296"/>
    <mergeCell ref="E296:G296"/>
    <mergeCell ref="H296:I296"/>
    <mergeCell ref="J296:L296"/>
    <mergeCell ref="M296:O296"/>
    <mergeCell ref="P296:R296"/>
    <mergeCell ref="S302:T302"/>
    <mergeCell ref="A303:D303"/>
    <mergeCell ref="E303:G303"/>
    <mergeCell ref="H303:I303"/>
    <mergeCell ref="J303:L303"/>
    <mergeCell ref="M303:O303"/>
    <mergeCell ref="P303:R303"/>
    <mergeCell ref="S303:T303"/>
    <mergeCell ref="A302:D302"/>
    <mergeCell ref="E302:G302"/>
    <mergeCell ref="H302:I302"/>
    <mergeCell ref="J302:L302"/>
    <mergeCell ref="M302:O302"/>
    <mergeCell ref="P302:R302"/>
    <mergeCell ref="S300:T300"/>
    <mergeCell ref="A301:D301"/>
    <mergeCell ref="E301:G301"/>
    <mergeCell ref="H301:I301"/>
    <mergeCell ref="J301:L301"/>
    <mergeCell ref="M301:O301"/>
    <mergeCell ref="P301:R301"/>
    <mergeCell ref="S301:T301"/>
    <mergeCell ref="A300:D300"/>
    <mergeCell ref="E300:G300"/>
    <mergeCell ref="H300:I300"/>
    <mergeCell ref="J300:L300"/>
    <mergeCell ref="M300:O300"/>
    <mergeCell ref="P300:R300"/>
    <mergeCell ref="S306:T306"/>
    <mergeCell ref="A307:D307"/>
    <mergeCell ref="E307:G307"/>
    <mergeCell ref="H307:I307"/>
    <mergeCell ref="J307:L307"/>
    <mergeCell ref="M307:O307"/>
    <mergeCell ref="P307:R307"/>
    <mergeCell ref="S307:T307"/>
    <mergeCell ref="A306:D306"/>
    <mergeCell ref="E306:G306"/>
    <mergeCell ref="H306:I306"/>
    <mergeCell ref="J306:L306"/>
    <mergeCell ref="M306:O306"/>
    <mergeCell ref="P306:R306"/>
    <mergeCell ref="S304:T304"/>
    <mergeCell ref="A305:D305"/>
    <mergeCell ref="E305:G305"/>
    <mergeCell ref="H305:I305"/>
    <mergeCell ref="J305:L305"/>
    <mergeCell ref="M305:O305"/>
    <mergeCell ref="P305:R305"/>
    <mergeCell ref="S305:T305"/>
    <mergeCell ref="A304:D304"/>
    <mergeCell ref="E304:G304"/>
    <mergeCell ref="H304:I304"/>
    <mergeCell ref="J304:L304"/>
    <mergeCell ref="M304:O304"/>
    <mergeCell ref="P304:R304"/>
    <mergeCell ref="S310:T310"/>
    <mergeCell ref="A311:D311"/>
    <mergeCell ref="E311:G311"/>
    <mergeCell ref="H311:I311"/>
    <mergeCell ref="J311:L311"/>
    <mergeCell ref="M311:O311"/>
    <mergeCell ref="P311:R311"/>
    <mergeCell ref="S311:T311"/>
    <mergeCell ref="A310:D310"/>
    <mergeCell ref="E310:G310"/>
    <mergeCell ref="H310:I310"/>
    <mergeCell ref="J310:L310"/>
    <mergeCell ref="M310:O310"/>
    <mergeCell ref="P310:R310"/>
    <mergeCell ref="S308:T308"/>
    <mergeCell ref="A309:D309"/>
    <mergeCell ref="E309:G309"/>
    <mergeCell ref="H309:I309"/>
    <mergeCell ref="J309:L309"/>
    <mergeCell ref="M309:O309"/>
    <mergeCell ref="P309:R309"/>
    <mergeCell ref="S309:T309"/>
    <mergeCell ref="A308:D308"/>
    <mergeCell ref="E308:G308"/>
    <mergeCell ref="H308:I308"/>
    <mergeCell ref="J308:L308"/>
    <mergeCell ref="M308:O308"/>
    <mergeCell ref="P308:R308"/>
    <mergeCell ref="S314:T314"/>
    <mergeCell ref="A315:D315"/>
    <mergeCell ref="E315:G315"/>
    <mergeCell ref="H315:I315"/>
    <mergeCell ref="J315:L315"/>
    <mergeCell ref="M315:O315"/>
    <mergeCell ref="P315:R315"/>
    <mergeCell ref="S315:T315"/>
    <mergeCell ref="A314:D314"/>
    <mergeCell ref="E314:G314"/>
    <mergeCell ref="H314:I314"/>
    <mergeCell ref="J314:L314"/>
    <mergeCell ref="M314:O314"/>
    <mergeCell ref="P314:R314"/>
    <mergeCell ref="S312:T312"/>
    <mergeCell ref="A313:D313"/>
    <mergeCell ref="E313:G313"/>
    <mergeCell ref="H313:I313"/>
    <mergeCell ref="J313:L313"/>
    <mergeCell ref="M313:O313"/>
    <mergeCell ref="P313:R313"/>
    <mergeCell ref="S313:T313"/>
    <mergeCell ref="A312:D312"/>
    <mergeCell ref="E312:G312"/>
    <mergeCell ref="H312:I312"/>
    <mergeCell ref="J312:L312"/>
    <mergeCell ref="M312:O312"/>
    <mergeCell ref="P312:R312"/>
    <mergeCell ref="S318:T318"/>
    <mergeCell ref="A319:D319"/>
    <mergeCell ref="E319:G319"/>
    <mergeCell ref="H319:I319"/>
    <mergeCell ref="J319:L319"/>
    <mergeCell ref="M319:O319"/>
    <mergeCell ref="P319:R319"/>
    <mergeCell ref="S319:T319"/>
    <mergeCell ref="A318:D318"/>
    <mergeCell ref="E318:G318"/>
    <mergeCell ref="H318:I318"/>
    <mergeCell ref="J318:L318"/>
    <mergeCell ref="M318:O318"/>
    <mergeCell ref="P318:R318"/>
    <mergeCell ref="S316:T316"/>
    <mergeCell ref="A317:D317"/>
    <mergeCell ref="E317:G317"/>
    <mergeCell ref="H317:I317"/>
    <mergeCell ref="J317:L317"/>
    <mergeCell ref="M317:O317"/>
    <mergeCell ref="P317:R317"/>
    <mergeCell ref="S317:T317"/>
    <mergeCell ref="A316:D316"/>
    <mergeCell ref="E316:G316"/>
    <mergeCell ref="H316:I316"/>
    <mergeCell ref="J316:L316"/>
    <mergeCell ref="M316:O316"/>
    <mergeCell ref="P316:R316"/>
    <mergeCell ref="S322:T322"/>
    <mergeCell ref="A323:D323"/>
    <mergeCell ref="E323:G323"/>
    <mergeCell ref="H323:I323"/>
    <mergeCell ref="J323:L323"/>
    <mergeCell ref="M323:O323"/>
    <mergeCell ref="P323:R323"/>
    <mergeCell ref="S323:T323"/>
    <mergeCell ref="A322:D322"/>
    <mergeCell ref="E322:G322"/>
    <mergeCell ref="H322:I322"/>
    <mergeCell ref="J322:L322"/>
    <mergeCell ref="M322:O322"/>
    <mergeCell ref="P322:R322"/>
    <mergeCell ref="S320:T320"/>
    <mergeCell ref="A321:D321"/>
    <mergeCell ref="E321:G321"/>
    <mergeCell ref="H321:I321"/>
    <mergeCell ref="J321:L321"/>
    <mergeCell ref="M321:O321"/>
    <mergeCell ref="P321:R321"/>
    <mergeCell ref="S321:T321"/>
    <mergeCell ref="A320:D320"/>
    <mergeCell ref="E320:G320"/>
    <mergeCell ref="H320:I320"/>
    <mergeCell ref="J320:L320"/>
    <mergeCell ref="M320:O320"/>
    <mergeCell ref="P320:R320"/>
    <mergeCell ref="S326:T326"/>
    <mergeCell ref="A327:D327"/>
    <mergeCell ref="E327:G327"/>
    <mergeCell ref="H327:I327"/>
    <mergeCell ref="J327:L327"/>
    <mergeCell ref="M327:O327"/>
    <mergeCell ref="P327:R327"/>
    <mergeCell ref="S327:T327"/>
    <mergeCell ref="A326:D326"/>
    <mergeCell ref="E326:G326"/>
    <mergeCell ref="H326:I326"/>
    <mergeCell ref="J326:L326"/>
    <mergeCell ref="M326:O326"/>
    <mergeCell ref="P326:R326"/>
    <mergeCell ref="S324:T324"/>
    <mergeCell ref="A325:D325"/>
    <mergeCell ref="E325:G325"/>
    <mergeCell ref="H325:I325"/>
    <mergeCell ref="J325:L325"/>
    <mergeCell ref="M325:O325"/>
    <mergeCell ref="P325:R325"/>
    <mergeCell ref="S325:T325"/>
    <mergeCell ref="A324:D324"/>
    <mergeCell ref="E324:G324"/>
    <mergeCell ref="H324:I324"/>
    <mergeCell ref="J324:L324"/>
    <mergeCell ref="M324:O324"/>
    <mergeCell ref="P324:R324"/>
    <mergeCell ref="S330:T330"/>
    <mergeCell ref="A331:D331"/>
    <mergeCell ref="E331:G331"/>
    <mergeCell ref="H331:I331"/>
    <mergeCell ref="J331:L331"/>
    <mergeCell ref="M331:O331"/>
    <mergeCell ref="P331:R331"/>
    <mergeCell ref="S331:T331"/>
    <mergeCell ref="A330:D330"/>
    <mergeCell ref="E330:G330"/>
    <mergeCell ref="H330:I330"/>
    <mergeCell ref="J330:L330"/>
    <mergeCell ref="M330:O330"/>
    <mergeCell ref="P330:R330"/>
    <mergeCell ref="S328:T328"/>
    <mergeCell ref="A329:D329"/>
    <mergeCell ref="E329:G329"/>
    <mergeCell ref="H329:I329"/>
    <mergeCell ref="J329:L329"/>
    <mergeCell ref="M329:O329"/>
    <mergeCell ref="P329:R329"/>
    <mergeCell ref="S329:T329"/>
    <mergeCell ref="A328:D328"/>
    <mergeCell ref="E328:G328"/>
    <mergeCell ref="H328:I328"/>
    <mergeCell ref="J328:L328"/>
    <mergeCell ref="M328:O328"/>
    <mergeCell ref="P328:R328"/>
    <mergeCell ref="S334:T334"/>
    <mergeCell ref="A335:D335"/>
    <mergeCell ref="E335:G335"/>
    <mergeCell ref="H335:I335"/>
    <mergeCell ref="J335:L335"/>
    <mergeCell ref="M335:O335"/>
    <mergeCell ref="P335:R335"/>
    <mergeCell ref="S335:T335"/>
    <mergeCell ref="A334:D334"/>
    <mergeCell ref="E334:G334"/>
    <mergeCell ref="H334:I334"/>
    <mergeCell ref="J334:L334"/>
    <mergeCell ref="M334:O334"/>
    <mergeCell ref="P334:R334"/>
    <mergeCell ref="S332:T332"/>
    <mergeCell ref="A333:D333"/>
    <mergeCell ref="E333:G333"/>
    <mergeCell ref="H333:I333"/>
    <mergeCell ref="J333:L333"/>
    <mergeCell ref="M333:O333"/>
    <mergeCell ref="P333:R333"/>
    <mergeCell ref="S333:T333"/>
    <mergeCell ref="A332:D332"/>
    <mergeCell ref="E332:G332"/>
    <mergeCell ref="H332:I332"/>
    <mergeCell ref="J332:L332"/>
    <mergeCell ref="M332:O332"/>
    <mergeCell ref="P332:R332"/>
    <mergeCell ref="S338:T338"/>
    <mergeCell ref="A339:D339"/>
    <mergeCell ref="E339:G339"/>
    <mergeCell ref="H339:I339"/>
    <mergeCell ref="J339:L339"/>
    <mergeCell ref="M339:O339"/>
    <mergeCell ref="P339:R339"/>
    <mergeCell ref="S339:T339"/>
    <mergeCell ref="A338:D338"/>
    <mergeCell ref="E338:G338"/>
    <mergeCell ref="H338:I338"/>
    <mergeCell ref="J338:L338"/>
    <mergeCell ref="M338:O338"/>
    <mergeCell ref="P338:R338"/>
    <mergeCell ref="S336:T336"/>
    <mergeCell ref="A337:D337"/>
    <mergeCell ref="E337:G337"/>
    <mergeCell ref="H337:I337"/>
    <mergeCell ref="J337:L337"/>
    <mergeCell ref="M337:O337"/>
    <mergeCell ref="P337:R337"/>
    <mergeCell ref="S337:T337"/>
    <mergeCell ref="A336:D336"/>
    <mergeCell ref="E336:G336"/>
    <mergeCell ref="H336:I336"/>
    <mergeCell ref="J336:L336"/>
    <mergeCell ref="M336:O336"/>
    <mergeCell ref="P336:R336"/>
    <mergeCell ref="S342:T342"/>
    <mergeCell ref="A343:D343"/>
    <mergeCell ref="E343:G343"/>
    <mergeCell ref="H343:I343"/>
    <mergeCell ref="J343:L343"/>
    <mergeCell ref="M343:O343"/>
    <mergeCell ref="P343:R343"/>
    <mergeCell ref="S343:T343"/>
    <mergeCell ref="A342:D342"/>
    <mergeCell ref="E342:G342"/>
    <mergeCell ref="H342:I342"/>
    <mergeCell ref="J342:L342"/>
    <mergeCell ref="M342:O342"/>
    <mergeCell ref="P342:R342"/>
    <mergeCell ref="S340:T340"/>
    <mergeCell ref="A341:D341"/>
    <mergeCell ref="E341:G341"/>
    <mergeCell ref="H341:I341"/>
    <mergeCell ref="J341:L341"/>
    <mergeCell ref="M341:O341"/>
    <mergeCell ref="P341:R341"/>
    <mergeCell ref="S341:T341"/>
    <mergeCell ref="A340:D340"/>
    <mergeCell ref="E340:G340"/>
    <mergeCell ref="H340:I340"/>
    <mergeCell ref="J340:L340"/>
    <mergeCell ref="M340:O340"/>
    <mergeCell ref="P340:R340"/>
    <mergeCell ref="S346:T346"/>
    <mergeCell ref="A347:D347"/>
    <mergeCell ref="E347:G347"/>
    <mergeCell ref="H347:I347"/>
    <mergeCell ref="J347:L347"/>
    <mergeCell ref="M347:O347"/>
    <mergeCell ref="P347:R347"/>
    <mergeCell ref="S347:T347"/>
    <mergeCell ref="A346:D346"/>
    <mergeCell ref="E346:G346"/>
    <mergeCell ref="H346:I346"/>
    <mergeCell ref="J346:L346"/>
    <mergeCell ref="M346:O346"/>
    <mergeCell ref="P346:R346"/>
    <mergeCell ref="S344:T344"/>
    <mergeCell ref="A345:D345"/>
    <mergeCell ref="E345:G345"/>
    <mergeCell ref="H345:I345"/>
    <mergeCell ref="J345:L345"/>
    <mergeCell ref="M345:O345"/>
    <mergeCell ref="P345:R345"/>
    <mergeCell ref="S345:T345"/>
    <mergeCell ref="A344:D344"/>
    <mergeCell ref="E344:G344"/>
    <mergeCell ref="H344:I344"/>
    <mergeCell ref="J344:L344"/>
    <mergeCell ref="M344:O344"/>
    <mergeCell ref="P344:R344"/>
    <mergeCell ref="S350:T350"/>
    <mergeCell ref="A351:D351"/>
    <mergeCell ref="E351:G351"/>
    <mergeCell ref="H351:I351"/>
    <mergeCell ref="J351:L351"/>
    <mergeCell ref="M351:O351"/>
    <mergeCell ref="P351:R351"/>
    <mergeCell ref="S351:T351"/>
    <mergeCell ref="A350:D350"/>
    <mergeCell ref="E350:G350"/>
    <mergeCell ref="H350:I350"/>
    <mergeCell ref="J350:L350"/>
    <mergeCell ref="M350:O350"/>
    <mergeCell ref="P350:R350"/>
    <mergeCell ref="S348:T348"/>
    <mergeCell ref="A349:D349"/>
    <mergeCell ref="E349:G349"/>
    <mergeCell ref="H349:I349"/>
    <mergeCell ref="J349:L349"/>
    <mergeCell ref="M349:O349"/>
    <mergeCell ref="P349:R349"/>
    <mergeCell ref="S349:T349"/>
    <mergeCell ref="A348:D348"/>
    <mergeCell ref="E348:G348"/>
    <mergeCell ref="H348:I348"/>
    <mergeCell ref="J348:L348"/>
    <mergeCell ref="M348:O348"/>
    <mergeCell ref="P348:R348"/>
    <mergeCell ref="S354:T354"/>
    <mergeCell ref="A355:D355"/>
    <mergeCell ref="E355:G355"/>
    <mergeCell ref="H355:I355"/>
    <mergeCell ref="J355:L355"/>
    <mergeCell ref="M355:O355"/>
    <mergeCell ref="P355:R355"/>
    <mergeCell ref="S355:T355"/>
    <mergeCell ref="A354:D354"/>
    <mergeCell ref="E354:G354"/>
    <mergeCell ref="H354:I354"/>
    <mergeCell ref="J354:L354"/>
    <mergeCell ref="M354:O354"/>
    <mergeCell ref="P354:R354"/>
    <mergeCell ref="S352:T352"/>
    <mergeCell ref="A353:D353"/>
    <mergeCell ref="E353:G353"/>
    <mergeCell ref="H353:I353"/>
    <mergeCell ref="J353:L353"/>
    <mergeCell ref="M353:O353"/>
    <mergeCell ref="P353:R353"/>
    <mergeCell ref="S353:T353"/>
    <mergeCell ref="A352:D352"/>
    <mergeCell ref="E352:G352"/>
    <mergeCell ref="H352:I352"/>
    <mergeCell ref="J352:L352"/>
    <mergeCell ref="M352:O352"/>
    <mergeCell ref="P352:R352"/>
    <mergeCell ref="S358:T358"/>
    <mergeCell ref="A359:D359"/>
    <mergeCell ref="E359:G359"/>
    <mergeCell ref="H359:I359"/>
    <mergeCell ref="J359:L359"/>
    <mergeCell ref="M359:O359"/>
    <mergeCell ref="P359:R359"/>
    <mergeCell ref="S359:T359"/>
    <mergeCell ref="A358:D358"/>
    <mergeCell ref="E358:G358"/>
    <mergeCell ref="H358:I358"/>
    <mergeCell ref="J358:L358"/>
    <mergeCell ref="M358:O358"/>
    <mergeCell ref="P358:R358"/>
    <mergeCell ref="S356:T356"/>
    <mergeCell ref="A357:D357"/>
    <mergeCell ref="E357:G357"/>
    <mergeCell ref="H357:I357"/>
    <mergeCell ref="J357:L357"/>
    <mergeCell ref="M357:O357"/>
    <mergeCell ref="P357:R357"/>
    <mergeCell ref="S357:T357"/>
    <mergeCell ref="A356:D356"/>
    <mergeCell ref="E356:G356"/>
    <mergeCell ref="H356:I356"/>
    <mergeCell ref="J356:L356"/>
    <mergeCell ref="M356:O356"/>
    <mergeCell ref="P356:R356"/>
    <mergeCell ref="S362:T362"/>
    <mergeCell ref="A363:D363"/>
    <mergeCell ref="E363:G363"/>
    <mergeCell ref="H363:I363"/>
    <mergeCell ref="J363:L363"/>
    <mergeCell ref="M363:O363"/>
    <mergeCell ref="P363:R363"/>
    <mergeCell ref="S363:T363"/>
    <mergeCell ref="A362:D362"/>
    <mergeCell ref="E362:G362"/>
    <mergeCell ref="H362:I362"/>
    <mergeCell ref="J362:L362"/>
    <mergeCell ref="M362:O362"/>
    <mergeCell ref="P362:R362"/>
    <mergeCell ref="S360:T360"/>
    <mergeCell ref="A361:D361"/>
    <mergeCell ref="E361:G361"/>
    <mergeCell ref="H361:I361"/>
    <mergeCell ref="J361:L361"/>
    <mergeCell ref="M361:O361"/>
    <mergeCell ref="P361:R361"/>
    <mergeCell ref="S361:T361"/>
    <mergeCell ref="A360:D360"/>
    <mergeCell ref="E360:G360"/>
    <mergeCell ref="H360:I360"/>
    <mergeCell ref="J360:L360"/>
    <mergeCell ref="M360:O360"/>
    <mergeCell ref="P360:R360"/>
    <mergeCell ref="S366:T366"/>
    <mergeCell ref="A367:D367"/>
    <mergeCell ref="E367:G367"/>
    <mergeCell ref="H367:I367"/>
    <mergeCell ref="J367:L367"/>
    <mergeCell ref="M367:O367"/>
    <mergeCell ref="P367:R367"/>
    <mergeCell ref="S367:T367"/>
    <mergeCell ref="A366:D366"/>
    <mergeCell ref="E366:G366"/>
    <mergeCell ref="H366:I366"/>
    <mergeCell ref="J366:L366"/>
    <mergeCell ref="M366:O366"/>
    <mergeCell ref="P366:R366"/>
    <mergeCell ref="S364:T364"/>
    <mergeCell ref="A365:D365"/>
    <mergeCell ref="E365:G365"/>
    <mergeCell ref="H365:I365"/>
    <mergeCell ref="J365:L365"/>
    <mergeCell ref="M365:O365"/>
    <mergeCell ref="P365:R365"/>
    <mergeCell ref="S365:T365"/>
    <mergeCell ref="A364:D364"/>
    <mergeCell ref="E364:G364"/>
    <mergeCell ref="H364:I364"/>
    <mergeCell ref="J364:L364"/>
    <mergeCell ref="M364:O364"/>
    <mergeCell ref="P364:R364"/>
    <mergeCell ref="S370:T370"/>
    <mergeCell ref="A371:D371"/>
    <mergeCell ref="E371:G371"/>
    <mergeCell ref="H371:I371"/>
    <mergeCell ref="J371:L371"/>
    <mergeCell ref="M371:O371"/>
    <mergeCell ref="P371:R371"/>
    <mergeCell ref="S371:T371"/>
    <mergeCell ref="A370:D370"/>
    <mergeCell ref="E370:G370"/>
    <mergeCell ref="H370:I370"/>
    <mergeCell ref="J370:L370"/>
    <mergeCell ref="M370:O370"/>
    <mergeCell ref="P370:R370"/>
    <mergeCell ref="S368:T368"/>
    <mergeCell ref="A369:D369"/>
    <mergeCell ref="E369:G369"/>
    <mergeCell ref="H369:I369"/>
    <mergeCell ref="J369:L369"/>
    <mergeCell ref="M369:O369"/>
    <mergeCell ref="P369:R369"/>
    <mergeCell ref="S369:T369"/>
    <mergeCell ref="A368:D368"/>
    <mergeCell ref="E368:G368"/>
    <mergeCell ref="H368:I368"/>
    <mergeCell ref="J368:L368"/>
    <mergeCell ref="M368:O368"/>
    <mergeCell ref="P368:R368"/>
    <mergeCell ref="S374:T374"/>
    <mergeCell ref="A375:D375"/>
    <mergeCell ref="E375:G375"/>
    <mergeCell ref="H375:I375"/>
    <mergeCell ref="J375:L375"/>
    <mergeCell ref="M375:O375"/>
    <mergeCell ref="P375:R375"/>
    <mergeCell ref="S375:T375"/>
    <mergeCell ref="A374:D374"/>
    <mergeCell ref="E374:G374"/>
    <mergeCell ref="H374:I374"/>
    <mergeCell ref="J374:L374"/>
    <mergeCell ref="M374:O374"/>
    <mergeCell ref="P374:R374"/>
    <mergeCell ref="S372:T372"/>
    <mergeCell ref="A373:D373"/>
    <mergeCell ref="E373:G373"/>
    <mergeCell ref="H373:I373"/>
    <mergeCell ref="J373:L373"/>
    <mergeCell ref="M373:O373"/>
    <mergeCell ref="P373:R373"/>
    <mergeCell ref="S373:T373"/>
    <mergeCell ref="A372:D372"/>
    <mergeCell ref="E372:G372"/>
    <mergeCell ref="H372:I372"/>
    <mergeCell ref="J372:L372"/>
    <mergeCell ref="M372:O372"/>
    <mergeCell ref="P372:R372"/>
    <mergeCell ref="S378:T378"/>
    <mergeCell ref="A379:D379"/>
    <mergeCell ref="E379:G379"/>
    <mergeCell ref="H379:I379"/>
    <mergeCell ref="J379:L379"/>
    <mergeCell ref="M379:O379"/>
    <mergeCell ref="P379:R379"/>
    <mergeCell ref="S379:T379"/>
    <mergeCell ref="A378:D378"/>
    <mergeCell ref="E378:G378"/>
    <mergeCell ref="H378:I378"/>
    <mergeCell ref="J378:L378"/>
    <mergeCell ref="M378:O378"/>
    <mergeCell ref="P378:R378"/>
    <mergeCell ref="S376:T376"/>
    <mergeCell ref="A377:D377"/>
    <mergeCell ref="E377:G377"/>
    <mergeCell ref="H377:I377"/>
    <mergeCell ref="J377:L377"/>
    <mergeCell ref="M377:O377"/>
    <mergeCell ref="P377:R377"/>
    <mergeCell ref="S377:T377"/>
    <mergeCell ref="A376:D376"/>
    <mergeCell ref="E376:G376"/>
    <mergeCell ref="H376:I376"/>
    <mergeCell ref="J376:L376"/>
    <mergeCell ref="M376:O376"/>
    <mergeCell ref="P376:R376"/>
    <mergeCell ref="S382:T382"/>
    <mergeCell ref="A383:D383"/>
    <mergeCell ref="E383:G383"/>
    <mergeCell ref="H383:I383"/>
    <mergeCell ref="J383:L383"/>
    <mergeCell ref="M383:O383"/>
    <mergeCell ref="P383:R383"/>
    <mergeCell ref="S383:T383"/>
    <mergeCell ref="A382:D382"/>
    <mergeCell ref="E382:G382"/>
    <mergeCell ref="H382:I382"/>
    <mergeCell ref="J382:L382"/>
    <mergeCell ref="M382:O382"/>
    <mergeCell ref="P382:R382"/>
    <mergeCell ref="S380:T380"/>
    <mergeCell ref="A381:D381"/>
    <mergeCell ref="E381:G381"/>
    <mergeCell ref="H381:I381"/>
    <mergeCell ref="J381:L381"/>
    <mergeCell ref="M381:O381"/>
    <mergeCell ref="P381:R381"/>
    <mergeCell ref="S381:T381"/>
    <mergeCell ref="A380:D380"/>
    <mergeCell ref="E380:G380"/>
    <mergeCell ref="H380:I380"/>
    <mergeCell ref="J380:L380"/>
    <mergeCell ref="M380:O380"/>
    <mergeCell ref="P380:R380"/>
    <mergeCell ref="S386:T386"/>
    <mergeCell ref="A387:D387"/>
    <mergeCell ref="E387:G387"/>
    <mergeCell ref="H387:I387"/>
    <mergeCell ref="J387:L387"/>
    <mergeCell ref="M387:O387"/>
    <mergeCell ref="P387:R387"/>
    <mergeCell ref="S387:T387"/>
    <mergeCell ref="A386:D386"/>
    <mergeCell ref="E386:G386"/>
    <mergeCell ref="H386:I386"/>
    <mergeCell ref="J386:L386"/>
    <mergeCell ref="M386:O386"/>
    <mergeCell ref="P386:R386"/>
    <mergeCell ref="S384:T384"/>
    <mergeCell ref="A385:D385"/>
    <mergeCell ref="E385:G385"/>
    <mergeCell ref="H385:I385"/>
    <mergeCell ref="J385:L385"/>
    <mergeCell ref="M385:O385"/>
    <mergeCell ref="P385:R385"/>
    <mergeCell ref="S385:T385"/>
    <mergeCell ref="A384:D384"/>
    <mergeCell ref="E384:G384"/>
    <mergeCell ref="H384:I384"/>
    <mergeCell ref="J384:L384"/>
    <mergeCell ref="M384:O384"/>
    <mergeCell ref="P384:R384"/>
    <mergeCell ref="S390:T390"/>
    <mergeCell ref="A391:D391"/>
    <mergeCell ref="E391:G391"/>
    <mergeCell ref="H391:I391"/>
    <mergeCell ref="J391:L391"/>
    <mergeCell ref="M391:O391"/>
    <mergeCell ref="P391:R391"/>
    <mergeCell ref="S391:T391"/>
    <mergeCell ref="A390:D390"/>
    <mergeCell ref="E390:G390"/>
    <mergeCell ref="H390:I390"/>
    <mergeCell ref="J390:L390"/>
    <mergeCell ref="M390:O390"/>
    <mergeCell ref="P390:R390"/>
    <mergeCell ref="S388:T388"/>
    <mergeCell ref="A389:D389"/>
    <mergeCell ref="E389:G389"/>
    <mergeCell ref="H389:I389"/>
    <mergeCell ref="J389:L389"/>
    <mergeCell ref="M389:O389"/>
    <mergeCell ref="P389:R389"/>
    <mergeCell ref="S389:T389"/>
    <mergeCell ref="A388:D388"/>
    <mergeCell ref="E388:G388"/>
    <mergeCell ref="H388:I388"/>
    <mergeCell ref="J388:L388"/>
    <mergeCell ref="M388:O388"/>
    <mergeCell ref="P388:R388"/>
    <mergeCell ref="S394:T394"/>
    <mergeCell ref="A395:D395"/>
    <mergeCell ref="E395:G395"/>
    <mergeCell ref="H395:I395"/>
    <mergeCell ref="J395:L395"/>
    <mergeCell ref="M395:O395"/>
    <mergeCell ref="P395:R395"/>
    <mergeCell ref="S395:T395"/>
    <mergeCell ref="A394:D394"/>
    <mergeCell ref="E394:G394"/>
    <mergeCell ref="H394:I394"/>
    <mergeCell ref="J394:L394"/>
    <mergeCell ref="M394:O394"/>
    <mergeCell ref="P394:R394"/>
    <mergeCell ref="S392:T392"/>
    <mergeCell ref="A393:D393"/>
    <mergeCell ref="E393:G393"/>
    <mergeCell ref="H393:I393"/>
    <mergeCell ref="J393:L393"/>
    <mergeCell ref="M393:O393"/>
    <mergeCell ref="P393:R393"/>
    <mergeCell ref="S393:T393"/>
    <mergeCell ref="A392:D392"/>
    <mergeCell ref="E392:G392"/>
    <mergeCell ref="H392:I392"/>
    <mergeCell ref="J392:L392"/>
    <mergeCell ref="M392:O392"/>
    <mergeCell ref="P392:R392"/>
    <mergeCell ref="S398:T398"/>
    <mergeCell ref="A399:D399"/>
    <mergeCell ref="E399:G399"/>
    <mergeCell ref="H399:I399"/>
    <mergeCell ref="J399:L399"/>
    <mergeCell ref="M399:O399"/>
    <mergeCell ref="P399:R399"/>
    <mergeCell ref="S399:T399"/>
    <mergeCell ref="A398:D398"/>
    <mergeCell ref="E398:G398"/>
    <mergeCell ref="H398:I398"/>
    <mergeCell ref="J398:L398"/>
    <mergeCell ref="M398:O398"/>
    <mergeCell ref="P398:R398"/>
    <mergeCell ref="S396:T396"/>
    <mergeCell ref="A397:D397"/>
    <mergeCell ref="E397:G397"/>
    <mergeCell ref="H397:I397"/>
    <mergeCell ref="J397:L397"/>
    <mergeCell ref="M397:O397"/>
    <mergeCell ref="P397:R397"/>
    <mergeCell ref="S397:T397"/>
    <mergeCell ref="A396:D396"/>
    <mergeCell ref="E396:G396"/>
    <mergeCell ref="H396:I396"/>
    <mergeCell ref="J396:L396"/>
    <mergeCell ref="M396:O396"/>
    <mergeCell ref="P396:R396"/>
    <mergeCell ref="S402:T402"/>
    <mergeCell ref="A403:D403"/>
    <mergeCell ref="E403:G403"/>
    <mergeCell ref="H403:I403"/>
    <mergeCell ref="J403:L403"/>
    <mergeCell ref="M403:O403"/>
    <mergeCell ref="P403:R403"/>
    <mergeCell ref="S403:T403"/>
    <mergeCell ref="A402:D402"/>
    <mergeCell ref="E402:G402"/>
    <mergeCell ref="H402:I402"/>
    <mergeCell ref="J402:L402"/>
    <mergeCell ref="M402:O402"/>
    <mergeCell ref="P402:R402"/>
    <mergeCell ref="S400:T400"/>
    <mergeCell ref="A401:D401"/>
    <mergeCell ref="E401:G401"/>
    <mergeCell ref="H401:I401"/>
    <mergeCell ref="J401:L401"/>
    <mergeCell ref="M401:O401"/>
    <mergeCell ref="P401:R401"/>
    <mergeCell ref="S401:T401"/>
    <mergeCell ref="A400:D400"/>
    <mergeCell ref="E400:G400"/>
    <mergeCell ref="H400:I400"/>
    <mergeCell ref="J400:L400"/>
    <mergeCell ref="M400:O400"/>
    <mergeCell ref="P400:R400"/>
    <mergeCell ref="S406:T406"/>
    <mergeCell ref="A407:D407"/>
    <mergeCell ref="E407:G407"/>
    <mergeCell ref="H407:I407"/>
    <mergeCell ref="J407:L407"/>
    <mergeCell ref="M407:O407"/>
    <mergeCell ref="P407:R407"/>
    <mergeCell ref="S407:T407"/>
    <mergeCell ref="A406:D406"/>
    <mergeCell ref="E406:G406"/>
    <mergeCell ref="H406:I406"/>
    <mergeCell ref="J406:L406"/>
    <mergeCell ref="M406:O406"/>
    <mergeCell ref="P406:R406"/>
    <mergeCell ref="S404:T404"/>
    <mergeCell ref="A405:D405"/>
    <mergeCell ref="E405:G405"/>
    <mergeCell ref="H405:I405"/>
    <mergeCell ref="J405:L405"/>
    <mergeCell ref="M405:O405"/>
    <mergeCell ref="P405:R405"/>
    <mergeCell ref="S405:T405"/>
    <mergeCell ref="A404:D404"/>
    <mergeCell ref="E404:G404"/>
    <mergeCell ref="H404:I404"/>
    <mergeCell ref="J404:L404"/>
    <mergeCell ref="M404:O404"/>
    <mergeCell ref="P404:R404"/>
    <mergeCell ref="S410:T410"/>
    <mergeCell ref="A411:D411"/>
    <mergeCell ref="E411:G411"/>
    <mergeCell ref="H411:I411"/>
    <mergeCell ref="J411:L411"/>
    <mergeCell ref="M411:O411"/>
    <mergeCell ref="P411:R411"/>
    <mergeCell ref="S411:T411"/>
    <mergeCell ref="A410:D410"/>
    <mergeCell ref="E410:G410"/>
    <mergeCell ref="H410:I410"/>
    <mergeCell ref="J410:L410"/>
    <mergeCell ref="M410:O410"/>
    <mergeCell ref="P410:R410"/>
    <mergeCell ref="S408:T408"/>
    <mergeCell ref="A409:D409"/>
    <mergeCell ref="E409:G409"/>
    <mergeCell ref="H409:I409"/>
    <mergeCell ref="J409:L409"/>
    <mergeCell ref="M409:O409"/>
    <mergeCell ref="P409:R409"/>
    <mergeCell ref="S409:T409"/>
    <mergeCell ref="A408:D408"/>
    <mergeCell ref="E408:G408"/>
    <mergeCell ref="H408:I408"/>
    <mergeCell ref="J408:L408"/>
    <mergeCell ref="M408:O408"/>
    <mergeCell ref="P408:R408"/>
    <mergeCell ref="S414:T414"/>
    <mergeCell ref="A415:D415"/>
    <mergeCell ref="E415:G415"/>
    <mergeCell ref="H415:I415"/>
    <mergeCell ref="J415:L415"/>
    <mergeCell ref="M415:O415"/>
    <mergeCell ref="P415:R415"/>
    <mergeCell ref="S415:T415"/>
    <mergeCell ref="A414:D414"/>
    <mergeCell ref="E414:G414"/>
    <mergeCell ref="H414:I414"/>
    <mergeCell ref="J414:L414"/>
    <mergeCell ref="M414:O414"/>
    <mergeCell ref="P414:R414"/>
    <mergeCell ref="S412:T412"/>
    <mergeCell ref="A413:D413"/>
    <mergeCell ref="E413:G413"/>
    <mergeCell ref="H413:I413"/>
    <mergeCell ref="J413:L413"/>
    <mergeCell ref="M413:O413"/>
    <mergeCell ref="P413:R413"/>
    <mergeCell ref="S413:T413"/>
    <mergeCell ref="A412:D412"/>
    <mergeCell ref="E412:G412"/>
    <mergeCell ref="H412:I412"/>
    <mergeCell ref="J412:L412"/>
    <mergeCell ref="M412:O412"/>
    <mergeCell ref="P412:R412"/>
    <mergeCell ref="S418:T418"/>
    <mergeCell ref="A419:D419"/>
    <mergeCell ref="E419:G419"/>
    <mergeCell ref="H419:I419"/>
    <mergeCell ref="J419:L419"/>
    <mergeCell ref="M419:O419"/>
    <mergeCell ref="P419:R419"/>
    <mergeCell ref="S419:T419"/>
    <mergeCell ref="A418:D418"/>
    <mergeCell ref="E418:G418"/>
    <mergeCell ref="H418:I418"/>
    <mergeCell ref="J418:L418"/>
    <mergeCell ref="M418:O418"/>
    <mergeCell ref="P418:R418"/>
    <mergeCell ref="S416:T416"/>
    <mergeCell ref="A417:D417"/>
    <mergeCell ref="E417:G417"/>
    <mergeCell ref="H417:I417"/>
    <mergeCell ref="J417:L417"/>
    <mergeCell ref="M417:O417"/>
    <mergeCell ref="P417:R417"/>
    <mergeCell ref="S417:T417"/>
    <mergeCell ref="A416:D416"/>
    <mergeCell ref="E416:G416"/>
    <mergeCell ref="H416:I416"/>
    <mergeCell ref="J416:L416"/>
    <mergeCell ref="M416:O416"/>
    <mergeCell ref="P416:R416"/>
    <mergeCell ref="S422:T422"/>
    <mergeCell ref="A423:D423"/>
    <mergeCell ref="E423:G423"/>
    <mergeCell ref="H423:I423"/>
    <mergeCell ref="J423:L423"/>
    <mergeCell ref="M423:O423"/>
    <mergeCell ref="P423:R423"/>
    <mergeCell ref="S423:T423"/>
    <mergeCell ref="A422:D422"/>
    <mergeCell ref="E422:G422"/>
    <mergeCell ref="H422:I422"/>
    <mergeCell ref="J422:L422"/>
    <mergeCell ref="M422:O422"/>
    <mergeCell ref="P422:R422"/>
    <mergeCell ref="S420:T420"/>
    <mergeCell ref="A421:D421"/>
    <mergeCell ref="E421:G421"/>
    <mergeCell ref="H421:I421"/>
    <mergeCell ref="J421:L421"/>
    <mergeCell ref="M421:O421"/>
    <mergeCell ref="P421:R421"/>
    <mergeCell ref="S421:T421"/>
    <mergeCell ref="A420:D420"/>
    <mergeCell ref="E420:G420"/>
    <mergeCell ref="H420:I420"/>
    <mergeCell ref="J420:L420"/>
    <mergeCell ref="M420:O420"/>
    <mergeCell ref="P420:R420"/>
    <mergeCell ref="S426:T426"/>
    <mergeCell ref="A427:D427"/>
    <mergeCell ref="E427:G427"/>
    <mergeCell ref="H427:I427"/>
    <mergeCell ref="J427:L427"/>
    <mergeCell ref="M427:O427"/>
    <mergeCell ref="P427:R427"/>
    <mergeCell ref="S427:T427"/>
    <mergeCell ref="A426:D426"/>
    <mergeCell ref="E426:G426"/>
    <mergeCell ref="H426:I426"/>
    <mergeCell ref="J426:L426"/>
    <mergeCell ref="M426:O426"/>
    <mergeCell ref="P426:R426"/>
    <mergeCell ref="S424:T424"/>
    <mergeCell ref="A425:D425"/>
    <mergeCell ref="E425:G425"/>
    <mergeCell ref="H425:I425"/>
    <mergeCell ref="J425:L425"/>
    <mergeCell ref="M425:O425"/>
    <mergeCell ref="P425:R425"/>
    <mergeCell ref="S425:T425"/>
    <mergeCell ref="A424:D424"/>
    <mergeCell ref="E424:G424"/>
    <mergeCell ref="H424:I424"/>
    <mergeCell ref="J424:L424"/>
    <mergeCell ref="M424:O424"/>
    <mergeCell ref="P424:R424"/>
    <mergeCell ref="S430:T430"/>
    <mergeCell ref="A431:D431"/>
    <mergeCell ref="E431:G431"/>
    <mergeCell ref="H431:I431"/>
    <mergeCell ref="J431:L431"/>
    <mergeCell ref="M431:O431"/>
    <mergeCell ref="P431:R431"/>
    <mergeCell ref="S431:T431"/>
    <mergeCell ref="A430:D430"/>
    <mergeCell ref="E430:G430"/>
    <mergeCell ref="H430:I430"/>
    <mergeCell ref="J430:L430"/>
    <mergeCell ref="M430:O430"/>
    <mergeCell ref="P430:R430"/>
    <mergeCell ref="S428:T428"/>
    <mergeCell ref="A429:D429"/>
    <mergeCell ref="E429:G429"/>
    <mergeCell ref="H429:I429"/>
    <mergeCell ref="J429:L429"/>
    <mergeCell ref="M429:O429"/>
    <mergeCell ref="P429:R429"/>
    <mergeCell ref="S429:T429"/>
    <mergeCell ref="A428:D428"/>
    <mergeCell ref="E428:G428"/>
    <mergeCell ref="H428:I428"/>
    <mergeCell ref="J428:L428"/>
    <mergeCell ref="M428:O428"/>
    <mergeCell ref="P428:R428"/>
    <mergeCell ref="S434:T434"/>
    <mergeCell ref="A435:D435"/>
    <mergeCell ref="E435:G435"/>
    <mergeCell ref="H435:I435"/>
    <mergeCell ref="J435:L435"/>
    <mergeCell ref="M435:O435"/>
    <mergeCell ref="P435:R435"/>
    <mergeCell ref="S435:T435"/>
    <mergeCell ref="A434:D434"/>
    <mergeCell ref="E434:G434"/>
    <mergeCell ref="H434:I434"/>
    <mergeCell ref="J434:L434"/>
    <mergeCell ref="M434:O434"/>
    <mergeCell ref="P434:R434"/>
    <mergeCell ref="S432:T432"/>
    <mergeCell ref="A433:D433"/>
    <mergeCell ref="E433:G433"/>
    <mergeCell ref="H433:I433"/>
    <mergeCell ref="J433:L433"/>
    <mergeCell ref="M433:O433"/>
    <mergeCell ref="P433:R433"/>
    <mergeCell ref="S433:T433"/>
    <mergeCell ref="A432:D432"/>
    <mergeCell ref="E432:G432"/>
    <mergeCell ref="H432:I432"/>
    <mergeCell ref="J432:L432"/>
    <mergeCell ref="M432:O432"/>
    <mergeCell ref="P432:R432"/>
    <mergeCell ref="S438:T438"/>
    <mergeCell ref="A439:D439"/>
    <mergeCell ref="E439:G439"/>
    <mergeCell ref="H439:I439"/>
    <mergeCell ref="J439:L439"/>
    <mergeCell ref="M439:O439"/>
    <mergeCell ref="P439:R439"/>
    <mergeCell ref="S439:T439"/>
    <mergeCell ref="A438:D438"/>
    <mergeCell ref="E438:G438"/>
    <mergeCell ref="H438:I438"/>
    <mergeCell ref="J438:L438"/>
    <mergeCell ref="M438:O438"/>
    <mergeCell ref="P438:R438"/>
    <mergeCell ref="S436:T436"/>
    <mergeCell ref="A437:D437"/>
    <mergeCell ref="E437:G437"/>
    <mergeCell ref="H437:I437"/>
    <mergeCell ref="J437:L437"/>
    <mergeCell ref="M437:O437"/>
    <mergeCell ref="P437:R437"/>
    <mergeCell ref="S437:T437"/>
    <mergeCell ref="A436:D436"/>
    <mergeCell ref="E436:G436"/>
    <mergeCell ref="H436:I436"/>
    <mergeCell ref="J436:L436"/>
    <mergeCell ref="M436:O436"/>
    <mergeCell ref="P436:R436"/>
    <mergeCell ref="S442:T442"/>
    <mergeCell ref="A443:D443"/>
    <mergeCell ref="E443:G443"/>
    <mergeCell ref="H443:I443"/>
    <mergeCell ref="J443:L443"/>
    <mergeCell ref="M443:O443"/>
    <mergeCell ref="P443:R443"/>
    <mergeCell ref="S443:T443"/>
    <mergeCell ref="A442:D442"/>
    <mergeCell ref="E442:G442"/>
    <mergeCell ref="H442:I442"/>
    <mergeCell ref="J442:L442"/>
    <mergeCell ref="M442:O442"/>
    <mergeCell ref="P442:R442"/>
    <mergeCell ref="S440:T440"/>
    <mergeCell ref="A441:D441"/>
    <mergeCell ref="E441:G441"/>
    <mergeCell ref="H441:I441"/>
    <mergeCell ref="J441:L441"/>
    <mergeCell ref="M441:O441"/>
    <mergeCell ref="P441:R441"/>
    <mergeCell ref="S441:T441"/>
    <mergeCell ref="A440:D440"/>
    <mergeCell ref="E440:G440"/>
    <mergeCell ref="H440:I440"/>
    <mergeCell ref="J440:L440"/>
    <mergeCell ref="M440:O440"/>
    <mergeCell ref="P440:R440"/>
    <mergeCell ref="S446:T446"/>
    <mergeCell ref="A447:D447"/>
    <mergeCell ref="E447:G447"/>
    <mergeCell ref="H447:I447"/>
    <mergeCell ref="J447:L447"/>
    <mergeCell ref="M447:O447"/>
    <mergeCell ref="P447:R447"/>
    <mergeCell ref="S447:T447"/>
    <mergeCell ref="A446:D446"/>
    <mergeCell ref="E446:G446"/>
    <mergeCell ref="H446:I446"/>
    <mergeCell ref="J446:L446"/>
    <mergeCell ref="M446:O446"/>
    <mergeCell ref="P446:R446"/>
    <mergeCell ref="S444:T444"/>
    <mergeCell ref="A445:D445"/>
    <mergeCell ref="E445:G445"/>
    <mergeCell ref="H445:I445"/>
    <mergeCell ref="J445:L445"/>
    <mergeCell ref="M445:O445"/>
    <mergeCell ref="P445:R445"/>
    <mergeCell ref="S445:T445"/>
    <mergeCell ref="A444:D444"/>
    <mergeCell ref="E444:G444"/>
    <mergeCell ref="H444:I444"/>
    <mergeCell ref="J444:L444"/>
    <mergeCell ref="M444:O444"/>
    <mergeCell ref="P444:R444"/>
    <mergeCell ref="S450:T450"/>
    <mergeCell ref="A451:D451"/>
    <mergeCell ref="E451:G451"/>
    <mergeCell ref="H451:I451"/>
    <mergeCell ref="J451:L451"/>
    <mergeCell ref="M451:O451"/>
    <mergeCell ref="P451:R451"/>
    <mergeCell ref="S451:T451"/>
    <mergeCell ref="A450:D450"/>
    <mergeCell ref="E450:G450"/>
    <mergeCell ref="H450:I450"/>
    <mergeCell ref="J450:L450"/>
    <mergeCell ref="M450:O450"/>
    <mergeCell ref="P450:R450"/>
    <mergeCell ref="S448:T448"/>
    <mergeCell ref="A449:D449"/>
    <mergeCell ref="E449:G449"/>
    <mergeCell ref="H449:I449"/>
    <mergeCell ref="J449:L449"/>
    <mergeCell ref="M449:O449"/>
    <mergeCell ref="P449:R449"/>
    <mergeCell ref="S449:T449"/>
    <mergeCell ref="A448:D448"/>
    <mergeCell ref="E448:G448"/>
    <mergeCell ref="H448:I448"/>
    <mergeCell ref="J448:L448"/>
    <mergeCell ref="M448:O448"/>
    <mergeCell ref="P448:R448"/>
    <mergeCell ref="S454:T454"/>
    <mergeCell ref="A455:D455"/>
    <mergeCell ref="E455:G455"/>
    <mergeCell ref="H455:I455"/>
    <mergeCell ref="J455:L455"/>
    <mergeCell ref="M455:O455"/>
    <mergeCell ref="P455:R455"/>
    <mergeCell ref="S455:T455"/>
    <mergeCell ref="A454:D454"/>
    <mergeCell ref="E454:G454"/>
    <mergeCell ref="H454:I454"/>
    <mergeCell ref="J454:L454"/>
    <mergeCell ref="M454:O454"/>
    <mergeCell ref="P454:R454"/>
    <mergeCell ref="S452:T452"/>
    <mergeCell ref="A453:D453"/>
    <mergeCell ref="E453:G453"/>
    <mergeCell ref="H453:I453"/>
    <mergeCell ref="J453:L453"/>
    <mergeCell ref="M453:O453"/>
    <mergeCell ref="P453:R453"/>
    <mergeCell ref="S453:T453"/>
    <mergeCell ref="A452:D452"/>
    <mergeCell ref="E452:G452"/>
    <mergeCell ref="H452:I452"/>
    <mergeCell ref="J452:L452"/>
    <mergeCell ref="M452:O452"/>
    <mergeCell ref="P452:R452"/>
    <mergeCell ref="S458:T458"/>
    <mergeCell ref="A459:D459"/>
    <mergeCell ref="E459:G459"/>
    <mergeCell ref="H459:I459"/>
    <mergeCell ref="J459:L459"/>
    <mergeCell ref="M459:O459"/>
    <mergeCell ref="P459:R459"/>
    <mergeCell ref="S459:T459"/>
    <mergeCell ref="A458:D458"/>
    <mergeCell ref="E458:G458"/>
    <mergeCell ref="H458:I458"/>
    <mergeCell ref="J458:L458"/>
    <mergeCell ref="M458:O458"/>
    <mergeCell ref="P458:R458"/>
    <mergeCell ref="S456:T456"/>
    <mergeCell ref="A457:D457"/>
    <mergeCell ref="E457:G457"/>
    <mergeCell ref="H457:I457"/>
    <mergeCell ref="J457:L457"/>
    <mergeCell ref="M457:O457"/>
    <mergeCell ref="P457:R457"/>
    <mergeCell ref="S457:T457"/>
    <mergeCell ref="A456:D456"/>
    <mergeCell ref="E456:G456"/>
    <mergeCell ref="H456:I456"/>
    <mergeCell ref="J456:L456"/>
    <mergeCell ref="M456:O456"/>
    <mergeCell ref="P456:R456"/>
    <mergeCell ref="S462:T462"/>
    <mergeCell ref="A463:D463"/>
    <mergeCell ref="E463:G463"/>
    <mergeCell ref="H463:I463"/>
    <mergeCell ref="J463:L463"/>
    <mergeCell ref="M463:O463"/>
    <mergeCell ref="P463:R463"/>
    <mergeCell ref="S463:T463"/>
    <mergeCell ref="A462:D462"/>
    <mergeCell ref="E462:G462"/>
    <mergeCell ref="H462:I462"/>
    <mergeCell ref="J462:L462"/>
    <mergeCell ref="M462:O462"/>
    <mergeCell ref="P462:R462"/>
    <mergeCell ref="S460:T460"/>
    <mergeCell ref="A461:D461"/>
    <mergeCell ref="E461:G461"/>
    <mergeCell ref="H461:I461"/>
    <mergeCell ref="J461:L461"/>
    <mergeCell ref="M461:O461"/>
    <mergeCell ref="P461:R461"/>
    <mergeCell ref="S461:T461"/>
    <mergeCell ref="A460:D460"/>
    <mergeCell ref="E460:G460"/>
    <mergeCell ref="H460:I460"/>
    <mergeCell ref="J460:L460"/>
    <mergeCell ref="M460:O460"/>
    <mergeCell ref="P460:R460"/>
    <mergeCell ref="S466:T466"/>
    <mergeCell ref="A467:D467"/>
    <mergeCell ref="E467:G467"/>
    <mergeCell ref="H467:I467"/>
    <mergeCell ref="J467:L467"/>
    <mergeCell ref="M467:O467"/>
    <mergeCell ref="P467:R467"/>
    <mergeCell ref="S467:T467"/>
    <mergeCell ref="A466:D466"/>
    <mergeCell ref="E466:G466"/>
    <mergeCell ref="H466:I466"/>
    <mergeCell ref="J466:L466"/>
    <mergeCell ref="M466:O466"/>
    <mergeCell ref="P466:R466"/>
    <mergeCell ref="S464:T464"/>
    <mergeCell ref="A465:D465"/>
    <mergeCell ref="E465:G465"/>
    <mergeCell ref="H465:I465"/>
    <mergeCell ref="J465:L465"/>
    <mergeCell ref="M465:O465"/>
    <mergeCell ref="P465:R465"/>
    <mergeCell ref="S465:T465"/>
    <mergeCell ref="A464:D464"/>
    <mergeCell ref="E464:G464"/>
    <mergeCell ref="H464:I464"/>
    <mergeCell ref="J464:L464"/>
    <mergeCell ref="M464:O464"/>
    <mergeCell ref="P464:R464"/>
    <mergeCell ref="S470:T470"/>
    <mergeCell ref="A471:D471"/>
    <mergeCell ref="E471:G471"/>
    <mergeCell ref="H471:I471"/>
    <mergeCell ref="J471:L471"/>
    <mergeCell ref="M471:O471"/>
    <mergeCell ref="P471:R471"/>
    <mergeCell ref="S471:T471"/>
    <mergeCell ref="A470:D470"/>
    <mergeCell ref="E470:G470"/>
    <mergeCell ref="H470:I470"/>
    <mergeCell ref="J470:L470"/>
    <mergeCell ref="M470:O470"/>
    <mergeCell ref="P470:R470"/>
    <mergeCell ref="S468:T468"/>
    <mergeCell ref="A469:D469"/>
    <mergeCell ref="E469:G469"/>
    <mergeCell ref="H469:I469"/>
    <mergeCell ref="J469:L469"/>
    <mergeCell ref="M469:O469"/>
    <mergeCell ref="P469:R469"/>
    <mergeCell ref="S469:T469"/>
    <mergeCell ref="A468:D468"/>
    <mergeCell ref="E468:G468"/>
    <mergeCell ref="H468:I468"/>
    <mergeCell ref="J468:L468"/>
    <mergeCell ref="M468:O468"/>
    <mergeCell ref="P468:R468"/>
    <mergeCell ref="S474:T474"/>
    <mergeCell ref="A475:D475"/>
    <mergeCell ref="E475:G475"/>
    <mergeCell ref="H475:I475"/>
    <mergeCell ref="J475:L475"/>
    <mergeCell ref="M475:O475"/>
    <mergeCell ref="P475:R475"/>
    <mergeCell ref="S475:T475"/>
    <mergeCell ref="A474:D474"/>
    <mergeCell ref="E474:G474"/>
    <mergeCell ref="H474:I474"/>
    <mergeCell ref="J474:L474"/>
    <mergeCell ref="M474:O474"/>
    <mergeCell ref="P474:R474"/>
    <mergeCell ref="S472:T472"/>
    <mergeCell ref="A473:D473"/>
    <mergeCell ref="E473:G473"/>
    <mergeCell ref="H473:I473"/>
    <mergeCell ref="J473:L473"/>
    <mergeCell ref="M473:O473"/>
    <mergeCell ref="P473:R473"/>
    <mergeCell ref="S473:T473"/>
    <mergeCell ref="A472:D472"/>
    <mergeCell ref="E472:G472"/>
    <mergeCell ref="H472:I472"/>
    <mergeCell ref="J472:L472"/>
    <mergeCell ref="M472:O472"/>
    <mergeCell ref="P472:R472"/>
    <mergeCell ref="S478:T478"/>
    <mergeCell ref="A479:D479"/>
    <mergeCell ref="E479:G479"/>
    <mergeCell ref="H479:I479"/>
    <mergeCell ref="J479:L479"/>
    <mergeCell ref="M479:O479"/>
    <mergeCell ref="P479:R479"/>
    <mergeCell ref="S479:T479"/>
    <mergeCell ref="A478:D478"/>
    <mergeCell ref="E478:G478"/>
    <mergeCell ref="H478:I478"/>
    <mergeCell ref="J478:L478"/>
    <mergeCell ref="M478:O478"/>
    <mergeCell ref="P478:R478"/>
    <mergeCell ref="S476:T476"/>
    <mergeCell ref="A477:D477"/>
    <mergeCell ref="E477:G477"/>
    <mergeCell ref="H477:I477"/>
    <mergeCell ref="J477:L477"/>
    <mergeCell ref="M477:O477"/>
    <mergeCell ref="P477:R477"/>
    <mergeCell ref="S477:T477"/>
    <mergeCell ref="A476:D476"/>
    <mergeCell ref="E476:G476"/>
    <mergeCell ref="H476:I476"/>
    <mergeCell ref="J476:L476"/>
    <mergeCell ref="M476:O476"/>
    <mergeCell ref="P476:R476"/>
    <mergeCell ref="S482:T482"/>
    <mergeCell ref="A483:D483"/>
    <mergeCell ref="E483:G483"/>
    <mergeCell ref="H483:I483"/>
    <mergeCell ref="J483:L483"/>
    <mergeCell ref="M483:O483"/>
    <mergeCell ref="P483:R483"/>
    <mergeCell ref="S483:T483"/>
    <mergeCell ref="A482:D482"/>
    <mergeCell ref="E482:G482"/>
    <mergeCell ref="H482:I482"/>
    <mergeCell ref="J482:L482"/>
    <mergeCell ref="M482:O482"/>
    <mergeCell ref="P482:R482"/>
    <mergeCell ref="S480:T480"/>
    <mergeCell ref="A481:D481"/>
    <mergeCell ref="E481:G481"/>
    <mergeCell ref="H481:I481"/>
    <mergeCell ref="J481:L481"/>
    <mergeCell ref="M481:O481"/>
    <mergeCell ref="P481:R481"/>
    <mergeCell ref="S481:T481"/>
    <mergeCell ref="A480:D480"/>
    <mergeCell ref="E480:G480"/>
    <mergeCell ref="H480:I480"/>
    <mergeCell ref="J480:L480"/>
    <mergeCell ref="M480:O480"/>
    <mergeCell ref="P480:R480"/>
    <mergeCell ref="S486:T486"/>
    <mergeCell ref="A487:D487"/>
    <mergeCell ref="E487:G487"/>
    <mergeCell ref="H487:I487"/>
    <mergeCell ref="J487:L487"/>
    <mergeCell ref="M487:O487"/>
    <mergeCell ref="P487:R487"/>
    <mergeCell ref="S487:T487"/>
    <mergeCell ref="A486:D486"/>
    <mergeCell ref="E486:G486"/>
    <mergeCell ref="H486:I486"/>
    <mergeCell ref="J486:L486"/>
    <mergeCell ref="M486:O486"/>
    <mergeCell ref="P486:R486"/>
    <mergeCell ref="S484:T484"/>
    <mergeCell ref="A485:D485"/>
    <mergeCell ref="E485:G485"/>
    <mergeCell ref="H485:I485"/>
    <mergeCell ref="J485:L485"/>
    <mergeCell ref="M485:O485"/>
    <mergeCell ref="P485:R485"/>
    <mergeCell ref="S485:T485"/>
    <mergeCell ref="A484:D484"/>
    <mergeCell ref="E484:G484"/>
    <mergeCell ref="H484:I484"/>
    <mergeCell ref="J484:L484"/>
    <mergeCell ref="M484:O484"/>
    <mergeCell ref="P484:R484"/>
    <mergeCell ref="S490:T490"/>
    <mergeCell ref="A491:D491"/>
    <mergeCell ref="E491:G491"/>
    <mergeCell ref="H491:I491"/>
    <mergeCell ref="J491:L491"/>
    <mergeCell ref="M491:O491"/>
    <mergeCell ref="P491:R491"/>
    <mergeCell ref="S491:T491"/>
    <mergeCell ref="A490:D490"/>
    <mergeCell ref="E490:G490"/>
    <mergeCell ref="H490:I490"/>
    <mergeCell ref="J490:L490"/>
    <mergeCell ref="M490:O490"/>
    <mergeCell ref="P490:R490"/>
    <mergeCell ref="S488:T488"/>
    <mergeCell ref="A489:D489"/>
    <mergeCell ref="E489:G489"/>
    <mergeCell ref="H489:I489"/>
    <mergeCell ref="J489:L489"/>
    <mergeCell ref="M489:O489"/>
    <mergeCell ref="P489:R489"/>
    <mergeCell ref="S489:T489"/>
    <mergeCell ref="A488:D488"/>
    <mergeCell ref="E488:G488"/>
    <mergeCell ref="H488:I488"/>
    <mergeCell ref="J488:L488"/>
    <mergeCell ref="M488:O488"/>
    <mergeCell ref="P488:R488"/>
    <mergeCell ref="S494:T494"/>
    <mergeCell ref="A495:D495"/>
    <mergeCell ref="E495:G495"/>
    <mergeCell ref="H495:I495"/>
    <mergeCell ref="J495:L495"/>
    <mergeCell ref="M495:O495"/>
    <mergeCell ref="P495:R495"/>
    <mergeCell ref="S495:T495"/>
    <mergeCell ref="A494:D494"/>
    <mergeCell ref="E494:G494"/>
    <mergeCell ref="H494:I494"/>
    <mergeCell ref="J494:L494"/>
    <mergeCell ref="M494:O494"/>
    <mergeCell ref="P494:R494"/>
    <mergeCell ref="S492:T492"/>
    <mergeCell ref="A493:D493"/>
    <mergeCell ref="E493:G493"/>
    <mergeCell ref="H493:I493"/>
    <mergeCell ref="J493:L493"/>
    <mergeCell ref="M493:O493"/>
    <mergeCell ref="P493:R493"/>
    <mergeCell ref="S493:T493"/>
    <mergeCell ref="A492:D492"/>
    <mergeCell ref="E492:G492"/>
    <mergeCell ref="H492:I492"/>
    <mergeCell ref="J492:L492"/>
    <mergeCell ref="M492:O492"/>
    <mergeCell ref="P492:R492"/>
    <mergeCell ref="S498:T498"/>
    <mergeCell ref="A499:D499"/>
    <mergeCell ref="E499:G499"/>
    <mergeCell ref="H499:I499"/>
    <mergeCell ref="J499:L499"/>
    <mergeCell ref="M499:O499"/>
    <mergeCell ref="P499:R499"/>
    <mergeCell ref="S499:T499"/>
    <mergeCell ref="A498:D498"/>
    <mergeCell ref="E498:G498"/>
    <mergeCell ref="H498:I498"/>
    <mergeCell ref="J498:L498"/>
    <mergeCell ref="M498:O498"/>
    <mergeCell ref="P498:R498"/>
    <mergeCell ref="S496:T496"/>
    <mergeCell ref="A497:D497"/>
    <mergeCell ref="E497:G497"/>
    <mergeCell ref="H497:I497"/>
    <mergeCell ref="J497:L497"/>
    <mergeCell ref="M497:O497"/>
    <mergeCell ref="P497:R497"/>
    <mergeCell ref="S497:T497"/>
    <mergeCell ref="A496:D496"/>
    <mergeCell ref="E496:G496"/>
    <mergeCell ref="H496:I496"/>
    <mergeCell ref="J496:L496"/>
    <mergeCell ref="M496:O496"/>
    <mergeCell ref="P496:R496"/>
    <mergeCell ref="S502:T502"/>
    <mergeCell ref="A503:D503"/>
    <mergeCell ref="E503:G503"/>
    <mergeCell ref="H503:I503"/>
    <mergeCell ref="J503:L503"/>
    <mergeCell ref="M503:O503"/>
    <mergeCell ref="P503:R503"/>
    <mergeCell ref="S503:T503"/>
    <mergeCell ref="A502:D502"/>
    <mergeCell ref="E502:G502"/>
    <mergeCell ref="H502:I502"/>
    <mergeCell ref="J502:L502"/>
    <mergeCell ref="M502:O502"/>
    <mergeCell ref="P502:R502"/>
    <mergeCell ref="S500:T500"/>
    <mergeCell ref="A501:D501"/>
    <mergeCell ref="E501:G501"/>
    <mergeCell ref="H501:I501"/>
    <mergeCell ref="J501:L501"/>
    <mergeCell ref="M501:O501"/>
    <mergeCell ref="P501:R501"/>
    <mergeCell ref="S501:T501"/>
    <mergeCell ref="A500:D500"/>
    <mergeCell ref="E500:G500"/>
    <mergeCell ref="H500:I500"/>
    <mergeCell ref="J500:L500"/>
    <mergeCell ref="M500:O500"/>
    <mergeCell ref="P500:R500"/>
    <mergeCell ref="S506:T506"/>
    <mergeCell ref="A507:D507"/>
    <mergeCell ref="E507:G507"/>
    <mergeCell ref="H507:I507"/>
    <mergeCell ref="J507:L507"/>
    <mergeCell ref="M507:O507"/>
    <mergeCell ref="P507:R507"/>
    <mergeCell ref="S507:T507"/>
    <mergeCell ref="A506:D506"/>
    <mergeCell ref="E506:G506"/>
    <mergeCell ref="H506:I506"/>
    <mergeCell ref="J506:L506"/>
    <mergeCell ref="M506:O506"/>
    <mergeCell ref="P506:R506"/>
    <mergeCell ref="S504:T504"/>
    <mergeCell ref="A505:D505"/>
    <mergeCell ref="E505:G505"/>
    <mergeCell ref="H505:I505"/>
    <mergeCell ref="J505:L505"/>
    <mergeCell ref="M505:O505"/>
    <mergeCell ref="P505:R505"/>
    <mergeCell ref="S505:T505"/>
    <mergeCell ref="A504:D504"/>
    <mergeCell ref="E504:G504"/>
    <mergeCell ref="H504:I504"/>
    <mergeCell ref="J504:L504"/>
    <mergeCell ref="M504:O504"/>
    <mergeCell ref="P504:R504"/>
    <mergeCell ref="S510:T510"/>
    <mergeCell ref="A511:D511"/>
    <mergeCell ref="E511:G511"/>
    <mergeCell ref="H511:I511"/>
    <mergeCell ref="J511:L511"/>
    <mergeCell ref="M511:O511"/>
    <mergeCell ref="P511:R511"/>
    <mergeCell ref="S511:T511"/>
    <mergeCell ref="A510:D510"/>
    <mergeCell ref="E510:G510"/>
    <mergeCell ref="H510:I510"/>
    <mergeCell ref="J510:L510"/>
    <mergeCell ref="M510:O510"/>
    <mergeCell ref="P510:R510"/>
    <mergeCell ref="S508:T508"/>
    <mergeCell ref="A509:D509"/>
    <mergeCell ref="E509:G509"/>
    <mergeCell ref="H509:I509"/>
    <mergeCell ref="J509:L509"/>
    <mergeCell ref="M509:O509"/>
    <mergeCell ref="P509:R509"/>
    <mergeCell ref="S509:T509"/>
    <mergeCell ref="A508:D508"/>
    <mergeCell ref="E508:G508"/>
    <mergeCell ref="H508:I508"/>
    <mergeCell ref="J508:L508"/>
    <mergeCell ref="M508:O508"/>
    <mergeCell ref="P508:R508"/>
    <mergeCell ref="S514:T514"/>
    <mergeCell ref="A515:D515"/>
    <mergeCell ref="E515:G515"/>
    <mergeCell ref="H515:I515"/>
    <mergeCell ref="J515:L515"/>
    <mergeCell ref="M515:O515"/>
    <mergeCell ref="P515:R515"/>
    <mergeCell ref="S515:T515"/>
    <mergeCell ref="A514:D514"/>
    <mergeCell ref="E514:G514"/>
    <mergeCell ref="H514:I514"/>
    <mergeCell ref="J514:L514"/>
    <mergeCell ref="M514:O514"/>
    <mergeCell ref="P514:R514"/>
    <mergeCell ref="S512:T512"/>
    <mergeCell ref="A513:D513"/>
    <mergeCell ref="E513:G513"/>
    <mergeCell ref="H513:I513"/>
    <mergeCell ref="J513:L513"/>
    <mergeCell ref="M513:O513"/>
    <mergeCell ref="P513:R513"/>
    <mergeCell ref="S513:T513"/>
    <mergeCell ref="A512:D512"/>
    <mergeCell ref="E512:G512"/>
    <mergeCell ref="H512:I512"/>
    <mergeCell ref="J512:L512"/>
    <mergeCell ref="M512:O512"/>
    <mergeCell ref="P512:R512"/>
    <mergeCell ref="S518:T518"/>
    <mergeCell ref="A519:D519"/>
    <mergeCell ref="E519:G519"/>
    <mergeCell ref="H519:I519"/>
    <mergeCell ref="J519:L519"/>
    <mergeCell ref="M519:O519"/>
    <mergeCell ref="P519:R519"/>
    <mergeCell ref="S519:T519"/>
    <mergeCell ref="A518:D518"/>
    <mergeCell ref="E518:G518"/>
    <mergeCell ref="H518:I518"/>
    <mergeCell ref="J518:L518"/>
    <mergeCell ref="M518:O518"/>
    <mergeCell ref="P518:R518"/>
    <mergeCell ref="S516:T516"/>
    <mergeCell ref="A517:D517"/>
    <mergeCell ref="E517:G517"/>
    <mergeCell ref="H517:I517"/>
    <mergeCell ref="J517:L517"/>
    <mergeCell ref="M517:O517"/>
    <mergeCell ref="P517:R517"/>
    <mergeCell ref="S517:T517"/>
    <mergeCell ref="A516:D516"/>
    <mergeCell ref="E516:G516"/>
    <mergeCell ref="H516:I516"/>
    <mergeCell ref="J516:L516"/>
    <mergeCell ref="M516:O516"/>
    <mergeCell ref="P516:R516"/>
    <mergeCell ref="S522:T522"/>
    <mergeCell ref="A523:D523"/>
    <mergeCell ref="E523:G523"/>
    <mergeCell ref="H523:I523"/>
    <mergeCell ref="J523:L523"/>
    <mergeCell ref="M523:O523"/>
    <mergeCell ref="P523:R523"/>
    <mergeCell ref="S523:T523"/>
    <mergeCell ref="A522:D522"/>
    <mergeCell ref="E522:G522"/>
    <mergeCell ref="H522:I522"/>
    <mergeCell ref="J522:L522"/>
    <mergeCell ref="M522:O522"/>
    <mergeCell ref="P522:R522"/>
    <mergeCell ref="S520:T520"/>
    <mergeCell ref="A521:D521"/>
    <mergeCell ref="E521:G521"/>
    <mergeCell ref="H521:I521"/>
    <mergeCell ref="J521:L521"/>
    <mergeCell ref="M521:O521"/>
    <mergeCell ref="P521:R521"/>
    <mergeCell ref="S521:T521"/>
    <mergeCell ref="A520:D520"/>
    <mergeCell ref="E520:G520"/>
    <mergeCell ref="H520:I520"/>
    <mergeCell ref="J520:L520"/>
    <mergeCell ref="M520:O520"/>
    <mergeCell ref="P520:R520"/>
    <mergeCell ref="S526:T526"/>
    <mergeCell ref="A527:D527"/>
    <mergeCell ref="E527:G527"/>
    <mergeCell ref="H527:I527"/>
    <mergeCell ref="J527:L527"/>
    <mergeCell ref="M527:O527"/>
    <mergeCell ref="P527:R527"/>
    <mergeCell ref="S527:T527"/>
    <mergeCell ref="A526:D526"/>
    <mergeCell ref="E526:G526"/>
    <mergeCell ref="H526:I526"/>
    <mergeCell ref="J526:L526"/>
    <mergeCell ref="M526:O526"/>
    <mergeCell ref="P526:R526"/>
    <mergeCell ref="S524:T524"/>
    <mergeCell ref="A525:D525"/>
    <mergeCell ref="E525:G525"/>
    <mergeCell ref="H525:I525"/>
    <mergeCell ref="J525:L525"/>
    <mergeCell ref="M525:O525"/>
    <mergeCell ref="P525:R525"/>
    <mergeCell ref="S525:T525"/>
    <mergeCell ref="A524:D524"/>
    <mergeCell ref="E524:G524"/>
    <mergeCell ref="H524:I524"/>
    <mergeCell ref="J524:L524"/>
    <mergeCell ref="M524:O524"/>
    <mergeCell ref="P524:R524"/>
    <mergeCell ref="S530:T530"/>
    <mergeCell ref="A531:D531"/>
    <mergeCell ref="E531:G531"/>
    <mergeCell ref="H531:I531"/>
    <mergeCell ref="J531:L531"/>
    <mergeCell ref="M531:O531"/>
    <mergeCell ref="P531:R531"/>
    <mergeCell ref="S531:T531"/>
    <mergeCell ref="A530:D530"/>
    <mergeCell ref="E530:G530"/>
    <mergeCell ref="H530:I530"/>
    <mergeCell ref="J530:L530"/>
    <mergeCell ref="M530:O530"/>
    <mergeCell ref="P530:R530"/>
    <mergeCell ref="S528:T528"/>
    <mergeCell ref="A529:D529"/>
    <mergeCell ref="E529:G529"/>
    <mergeCell ref="H529:I529"/>
    <mergeCell ref="J529:L529"/>
    <mergeCell ref="M529:O529"/>
    <mergeCell ref="P529:R529"/>
    <mergeCell ref="S529:T529"/>
    <mergeCell ref="A528:D528"/>
    <mergeCell ref="E528:G528"/>
    <mergeCell ref="H528:I528"/>
    <mergeCell ref="J528:L528"/>
    <mergeCell ref="M528:O528"/>
    <mergeCell ref="P528:R528"/>
    <mergeCell ref="S534:T534"/>
    <mergeCell ref="A535:D535"/>
    <mergeCell ref="E535:G535"/>
    <mergeCell ref="H535:I535"/>
    <mergeCell ref="J535:L535"/>
    <mergeCell ref="M535:O535"/>
    <mergeCell ref="P535:R535"/>
    <mergeCell ref="S535:T535"/>
    <mergeCell ref="A534:D534"/>
    <mergeCell ref="E534:G534"/>
    <mergeCell ref="H534:I534"/>
    <mergeCell ref="J534:L534"/>
    <mergeCell ref="M534:O534"/>
    <mergeCell ref="P534:R534"/>
    <mergeCell ref="S532:T532"/>
    <mergeCell ref="A533:D533"/>
    <mergeCell ref="E533:G533"/>
    <mergeCell ref="H533:I533"/>
    <mergeCell ref="J533:L533"/>
    <mergeCell ref="M533:O533"/>
    <mergeCell ref="P533:R533"/>
    <mergeCell ref="S533:T533"/>
    <mergeCell ref="A532:D532"/>
    <mergeCell ref="E532:G532"/>
    <mergeCell ref="H532:I532"/>
    <mergeCell ref="J532:L532"/>
    <mergeCell ref="M532:O532"/>
    <mergeCell ref="P532:R532"/>
    <mergeCell ref="S538:T538"/>
    <mergeCell ref="A539:D539"/>
    <mergeCell ref="E539:G539"/>
    <mergeCell ref="H539:I539"/>
    <mergeCell ref="J539:L539"/>
    <mergeCell ref="M539:O539"/>
    <mergeCell ref="P539:R539"/>
    <mergeCell ref="S539:T539"/>
    <mergeCell ref="A538:D538"/>
    <mergeCell ref="E538:G538"/>
    <mergeCell ref="H538:I538"/>
    <mergeCell ref="J538:L538"/>
    <mergeCell ref="M538:O538"/>
    <mergeCell ref="P538:R538"/>
    <mergeCell ref="S536:T536"/>
    <mergeCell ref="A537:D537"/>
    <mergeCell ref="E537:G537"/>
    <mergeCell ref="H537:I537"/>
    <mergeCell ref="J537:L537"/>
    <mergeCell ref="M537:O537"/>
    <mergeCell ref="P537:R537"/>
    <mergeCell ref="S537:T537"/>
    <mergeCell ref="A536:D536"/>
    <mergeCell ref="E536:G536"/>
    <mergeCell ref="H536:I536"/>
    <mergeCell ref="J536:L536"/>
    <mergeCell ref="M536:O536"/>
    <mergeCell ref="P536:R536"/>
    <mergeCell ref="S542:T542"/>
    <mergeCell ref="A543:D543"/>
    <mergeCell ref="E543:G543"/>
    <mergeCell ref="H543:I543"/>
    <mergeCell ref="J543:L543"/>
    <mergeCell ref="M543:O543"/>
    <mergeCell ref="P543:R543"/>
    <mergeCell ref="S543:T543"/>
    <mergeCell ref="A542:D542"/>
    <mergeCell ref="E542:G542"/>
    <mergeCell ref="H542:I542"/>
    <mergeCell ref="J542:L542"/>
    <mergeCell ref="M542:O542"/>
    <mergeCell ref="P542:R542"/>
    <mergeCell ref="S540:T540"/>
    <mergeCell ref="A541:D541"/>
    <mergeCell ref="E541:G541"/>
    <mergeCell ref="H541:I541"/>
    <mergeCell ref="J541:L541"/>
    <mergeCell ref="M541:O541"/>
    <mergeCell ref="P541:R541"/>
    <mergeCell ref="S541:T541"/>
    <mergeCell ref="A540:D540"/>
    <mergeCell ref="E540:G540"/>
    <mergeCell ref="H540:I540"/>
    <mergeCell ref="J540:L540"/>
    <mergeCell ref="M540:O540"/>
    <mergeCell ref="P540:R540"/>
    <mergeCell ref="S546:T546"/>
    <mergeCell ref="A547:D547"/>
    <mergeCell ref="E547:G547"/>
    <mergeCell ref="H547:I547"/>
    <mergeCell ref="J547:L547"/>
    <mergeCell ref="M547:O547"/>
    <mergeCell ref="P547:R547"/>
    <mergeCell ref="S547:T547"/>
    <mergeCell ref="A546:D546"/>
    <mergeCell ref="E546:G546"/>
    <mergeCell ref="H546:I546"/>
    <mergeCell ref="J546:L546"/>
    <mergeCell ref="M546:O546"/>
    <mergeCell ref="P546:R546"/>
    <mergeCell ref="S544:T544"/>
    <mergeCell ref="A545:D545"/>
    <mergeCell ref="E545:G545"/>
    <mergeCell ref="H545:I545"/>
    <mergeCell ref="J545:L545"/>
    <mergeCell ref="M545:O545"/>
    <mergeCell ref="P545:R545"/>
    <mergeCell ref="S545:T545"/>
    <mergeCell ref="A544:D544"/>
    <mergeCell ref="E544:G544"/>
    <mergeCell ref="H544:I544"/>
    <mergeCell ref="J544:L544"/>
    <mergeCell ref="M544:O544"/>
    <mergeCell ref="P544:R544"/>
    <mergeCell ref="S550:T550"/>
    <mergeCell ref="A551:D551"/>
    <mergeCell ref="E551:G551"/>
    <mergeCell ref="H551:I551"/>
    <mergeCell ref="J551:L551"/>
    <mergeCell ref="M551:O551"/>
    <mergeCell ref="P551:R551"/>
    <mergeCell ref="S551:T551"/>
    <mergeCell ref="A550:D550"/>
    <mergeCell ref="E550:G550"/>
    <mergeCell ref="H550:I550"/>
    <mergeCell ref="J550:L550"/>
    <mergeCell ref="M550:O550"/>
    <mergeCell ref="P550:R550"/>
    <mergeCell ref="S548:T548"/>
    <mergeCell ref="A549:D549"/>
    <mergeCell ref="E549:G549"/>
    <mergeCell ref="H549:I549"/>
    <mergeCell ref="J549:L549"/>
    <mergeCell ref="M549:O549"/>
    <mergeCell ref="P549:R549"/>
    <mergeCell ref="S549:T549"/>
    <mergeCell ref="A548:D548"/>
    <mergeCell ref="E548:G548"/>
    <mergeCell ref="H548:I548"/>
    <mergeCell ref="J548:L548"/>
    <mergeCell ref="M548:O548"/>
    <mergeCell ref="P548:R548"/>
    <mergeCell ref="S554:T554"/>
    <mergeCell ref="A555:D555"/>
    <mergeCell ref="E555:G555"/>
    <mergeCell ref="H555:I555"/>
    <mergeCell ref="J555:L555"/>
    <mergeCell ref="M555:O555"/>
    <mergeCell ref="P555:R555"/>
    <mergeCell ref="S555:T555"/>
    <mergeCell ref="A554:D554"/>
    <mergeCell ref="E554:G554"/>
    <mergeCell ref="H554:I554"/>
    <mergeCell ref="J554:L554"/>
    <mergeCell ref="M554:O554"/>
    <mergeCell ref="P554:R554"/>
    <mergeCell ref="S552:T552"/>
    <mergeCell ref="A553:D553"/>
    <mergeCell ref="E553:G553"/>
    <mergeCell ref="H553:I553"/>
    <mergeCell ref="J553:L553"/>
    <mergeCell ref="M553:O553"/>
    <mergeCell ref="P553:R553"/>
    <mergeCell ref="S553:T553"/>
    <mergeCell ref="A552:D552"/>
    <mergeCell ref="E552:G552"/>
    <mergeCell ref="H552:I552"/>
    <mergeCell ref="J552:L552"/>
    <mergeCell ref="M552:O552"/>
    <mergeCell ref="P552:R552"/>
    <mergeCell ref="S558:T558"/>
    <mergeCell ref="A559:D559"/>
    <mergeCell ref="E559:G559"/>
    <mergeCell ref="H559:I559"/>
    <mergeCell ref="J559:L559"/>
    <mergeCell ref="M559:O559"/>
    <mergeCell ref="P559:R559"/>
    <mergeCell ref="S559:T559"/>
    <mergeCell ref="A558:D558"/>
    <mergeCell ref="E558:G558"/>
    <mergeCell ref="H558:I558"/>
    <mergeCell ref="J558:L558"/>
    <mergeCell ref="M558:O558"/>
    <mergeCell ref="P558:R558"/>
    <mergeCell ref="S556:T556"/>
    <mergeCell ref="A557:D557"/>
    <mergeCell ref="E557:G557"/>
    <mergeCell ref="H557:I557"/>
    <mergeCell ref="J557:L557"/>
    <mergeCell ref="M557:O557"/>
    <mergeCell ref="P557:R557"/>
    <mergeCell ref="S557:T557"/>
    <mergeCell ref="A556:D556"/>
    <mergeCell ref="E556:G556"/>
    <mergeCell ref="H556:I556"/>
    <mergeCell ref="J556:L556"/>
    <mergeCell ref="M556:O556"/>
    <mergeCell ref="P556:R556"/>
    <mergeCell ref="S562:T562"/>
    <mergeCell ref="A563:D563"/>
    <mergeCell ref="E563:G563"/>
    <mergeCell ref="H563:I563"/>
    <mergeCell ref="J563:L563"/>
    <mergeCell ref="M563:O563"/>
    <mergeCell ref="P563:R563"/>
    <mergeCell ref="S563:T563"/>
    <mergeCell ref="A562:D562"/>
    <mergeCell ref="E562:G562"/>
    <mergeCell ref="H562:I562"/>
    <mergeCell ref="J562:L562"/>
    <mergeCell ref="M562:O562"/>
    <mergeCell ref="P562:R562"/>
    <mergeCell ref="S560:T560"/>
    <mergeCell ref="A561:D561"/>
    <mergeCell ref="E561:G561"/>
    <mergeCell ref="H561:I561"/>
    <mergeCell ref="J561:L561"/>
    <mergeCell ref="M561:O561"/>
    <mergeCell ref="P561:R561"/>
    <mergeCell ref="S561:T561"/>
    <mergeCell ref="A560:D560"/>
    <mergeCell ref="E560:G560"/>
    <mergeCell ref="H560:I560"/>
    <mergeCell ref="J560:L560"/>
    <mergeCell ref="M560:O560"/>
    <mergeCell ref="P560:R560"/>
    <mergeCell ref="S566:T566"/>
    <mergeCell ref="A567:D567"/>
    <mergeCell ref="E567:G567"/>
    <mergeCell ref="H567:I567"/>
    <mergeCell ref="J567:L567"/>
    <mergeCell ref="M567:O567"/>
    <mergeCell ref="P567:R567"/>
    <mergeCell ref="S567:T567"/>
    <mergeCell ref="A566:D566"/>
    <mergeCell ref="E566:G566"/>
    <mergeCell ref="H566:I566"/>
    <mergeCell ref="J566:L566"/>
    <mergeCell ref="M566:O566"/>
    <mergeCell ref="P566:R566"/>
    <mergeCell ref="S564:T564"/>
    <mergeCell ref="A565:D565"/>
    <mergeCell ref="E565:G565"/>
    <mergeCell ref="H565:I565"/>
    <mergeCell ref="J565:L565"/>
    <mergeCell ref="M565:O565"/>
    <mergeCell ref="P565:R565"/>
    <mergeCell ref="S565:T565"/>
    <mergeCell ref="A564:D564"/>
    <mergeCell ref="E564:G564"/>
    <mergeCell ref="H564:I564"/>
    <mergeCell ref="J564:L564"/>
    <mergeCell ref="M564:O564"/>
    <mergeCell ref="P564:R564"/>
    <mergeCell ref="S570:T570"/>
    <mergeCell ref="A571:D571"/>
    <mergeCell ref="E571:G571"/>
    <mergeCell ref="H571:I571"/>
    <mergeCell ref="J571:L571"/>
    <mergeCell ref="M571:O571"/>
    <mergeCell ref="P571:R571"/>
    <mergeCell ref="S571:T571"/>
    <mergeCell ref="A570:D570"/>
    <mergeCell ref="E570:G570"/>
    <mergeCell ref="H570:I570"/>
    <mergeCell ref="J570:L570"/>
    <mergeCell ref="M570:O570"/>
    <mergeCell ref="P570:R570"/>
    <mergeCell ref="S568:T568"/>
    <mergeCell ref="A569:D569"/>
    <mergeCell ref="E569:G569"/>
    <mergeCell ref="H569:I569"/>
    <mergeCell ref="J569:L569"/>
    <mergeCell ref="M569:O569"/>
    <mergeCell ref="P569:R569"/>
    <mergeCell ref="S569:T569"/>
    <mergeCell ref="A568:D568"/>
    <mergeCell ref="E568:G568"/>
    <mergeCell ref="H568:I568"/>
    <mergeCell ref="J568:L568"/>
    <mergeCell ref="M568:O568"/>
    <mergeCell ref="P568:R568"/>
    <mergeCell ref="S574:T574"/>
    <mergeCell ref="A575:D575"/>
    <mergeCell ref="E575:G575"/>
    <mergeCell ref="H575:I575"/>
    <mergeCell ref="J575:L575"/>
    <mergeCell ref="M575:O575"/>
    <mergeCell ref="P575:R575"/>
    <mergeCell ref="S575:T575"/>
    <mergeCell ref="A574:D574"/>
    <mergeCell ref="E574:G574"/>
    <mergeCell ref="H574:I574"/>
    <mergeCell ref="J574:L574"/>
    <mergeCell ref="M574:O574"/>
    <mergeCell ref="P574:R574"/>
    <mergeCell ref="S572:T572"/>
    <mergeCell ref="A573:D573"/>
    <mergeCell ref="E573:G573"/>
    <mergeCell ref="H573:I573"/>
    <mergeCell ref="J573:L573"/>
    <mergeCell ref="M573:O573"/>
    <mergeCell ref="P573:R573"/>
    <mergeCell ref="S573:T573"/>
    <mergeCell ref="A572:D572"/>
    <mergeCell ref="E572:G572"/>
    <mergeCell ref="H572:I572"/>
    <mergeCell ref="J572:L572"/>
    <mergeCell ref="M572:O572"/>
    <mergeCell ref="P572:R572"/>
    <mergeCell ref="S578:T578"/>
    <mergeCell ref="A579:D579"/>
    <mergeCell ref="E579:G579"/>
    <mergeCell ref="H579:I579"/>
    <mergeCell ref="J579:L579"/>
    <mergeCell ref="M579:O579"/>
    <mergeCell ref="P579:R579"/>
    <mergeCell ref="S579:T579"/>
    <mergeCell ref="A578:D578"/>
    <mergeCell ref="E578:G578"/>
    <mergeCell ref="H578:I578"/>
    <mergeCell ref="J578:L578"/>
    <mergeCell ref="M578:O578"/>
    <mergeCell ref="P578:R578"/>
    <mergeCell ref="S576:T576"/>
    <mergeCell ref="A577:D577"/>
    <mergeCell ref="E577:G577"/>
    <mergeCell ref="H577:I577"/>
    <mergeCell ref="J577:L577"/>
    <mergeCell ref="M577:O577"/>
    <mergeCell ref="P577:R577"/>
    <mergeCell ref="S577:T577"/>
    <mergeCell ref="A576:D576"/>
    <mergeCell ref="E576:G576"/>
    <mergeCell ref="H576:I576"/>
    <mergeCell ref="J576:L576"/>
    <mergeCell ref="M576:O576"/>
    <mergeCell ref="P576:R576"/>
    <mergeCell ref="S582:T582"/>
    <mergeCell ref="A583:D583"/>
    <mergeCell ref="E583:G583"/>
    <mergeCell ref="H583:I583"/>
    <mergeCell ref="J583:L583"/>
    <mergeCell ref="M583:O583"/>
    <mergeCell ref="P583:R583"/>
    <mergeCell ref="S583:T583"/>
    <mergeCell ref="A582:D582"/>
    <mergeCell ref="E582:G582"/>
    <mergeCell ref="H582:I582"/>
    <mergeCell ref="J582:L582"/>
    <mergeCell ref="M582:O582"/>
    <mergeCell ref="P582:R582"/>
    <mergeCell ref="S580:T580"/>
    <mergeCell ref="A581:D581"/>
    <mergeCell ref="E581:G581"/>
    <mergeCell ref="H581:I581"/>
    <mergeCell ref="J581:L581"/>
    <mergeCell ref="M581:O581"/>
    <mergeCell ref="P581:R581"/>
    <mergeCell ref="S581:T581"/>
    <mergeCell ref="A580:D580"/>
    <mergeCell ref="E580:G580"/>
    <mergeCell ref="H580:I580"/>
    <mergeCell ref="J580:L580"/>
    <mergeCell ref="M580:O580"/>
    <mergeCell ref="P580:R580"/>
    <mergeCell ref="S586:T586"/>
    <mergeCell ref="A587:D587"/>
    <mergeCell ref="E587:G587"/>
    <mergeCell ref="H587:I587"/>
    <mergeCell ref="J587:L587"/>
    <mergeCell ref="M587:O587"/>
    <mergeCell ref="P587:R587"/>
    <mergeCell ref="S587:T587"/>
    <mergeCell ref="A586:D586"/>
    <mergeCell ref="E586:G586"/>
    <mergeCell ref="H586:I586"/>
    <mergeCell ref="J586:L586"/>
    <mergeCell ref="M586:O586"/>
    <mergeCell ref="P586:R586"/>
    <mergeCell ref="S584:T584"/>
    <mergeCell ref="A585:D585"/>
    <mergeCell ref="E585:G585"/>
    <mergeCell ref="H585:I585"/>
    <mergeCell ref="J585:L585"/>
    <mergeCell ref="M585:O585"/>
    <mergeCell ref="P585:R585"/>
    <mergeCell ref="S585:T585"/>
    <mergeCell ref="A584:D584"/>
    <mergeCell ref="E584:G584"/>
    <mergeCell ref="H584:I584"/>
    <mergeCell ref="J584:L584"/>
    <mergeCell ref="M584:O584"/>
    <mergeCell ref="P584:R584"/>
    <mergeCell ref="S590:T590"/>
    <mergeCell ref="A591:D591"/>
    <mergeCell ref="E591:G591"/>
    <mergeCell ref="H591:I591"/>
    <mergeCell ref="J591:L591"/>
    <mergeCell ref="M591:O591"/>
    <mergeCell ref="P591:R591"/>
    <mergeCell ref="S591:T591"/>
    <mergeCell ref="A590:D590"/>
    <mergeCell ref="E590:G590"/>
    <mergeCell ref="H590:I590"/>
    <mergeCell ref="J590:L590"/>
    <mergeCell ref="M590:O590"/>
    <mergeCell ref="P590:R590"/>
    <mergeCell ref="S588:T588"/>
    <mergeCell ref="A589:D589"/>
    <mergeCell ref="E589:G589"/>
    <mergeCell ref="H589:I589"/>
    <mergeCell ref="J589:L589"/>
    <mergeCell ref="M589:O589"/>
    <mergeCell ref="P589:R589"/>
    <mergeCell ref="S589:T589"/>
    <mergeCell ref="A588:D588"/>
    <mergeCell ref="E588:G588"/>
    <mergeCell ref="H588:I588"/>
    <mergeCell ref="J588:L588"/>
    <mergeCell ref="M588:O588"/>
    <mergeCell ref="P588:R588"/>
    <mergeCell ref="S594:T594"/>
    <mergeCell ref="A595:D595"/>
    <mergeCell ref="E595:G595"/>
    <mergeCell ref="H595:I595"/>
    <mergeCell ref="J595:L595"/>
    <mergeCell ref="M595:O595"/>
    <mergeCell ref="P595:R595"/>
    <mergeCell ref="S595:T595"/>
    <mergeCell ref="A594:D594"/>
    <mergeCell ref="E594:G594"/>
    <mergeCell ref="H594:I594"/>
    <mergeCell ref="J594:L594"/>
    <mergeCell ref="M594:O594"/>
    <mergeCell ref="P594:R594"/>
    <mergeCell ref="S592:T592"/>
    <mergeCell ref="A593:D593"/>
    <mergeCell ref="E593:G593"/>
    <mergeCell ref="H593:I593"/>
    <mergeCell ref="J593:L593"/>
    <mergeCell ref="M593:O593"/>
    <mergeCell ref="P593:R593"/>
    <mergeCell ref="S593:T593"/>
    <mergeCell ref="A592:D592"/>
    <mergeCell ref="E592:G592"/>
    <mergeCell ref="H592:I592"/>
    <mergeCell ref="J592:L592"/>
    <mergeCell ref="M592:O592"/>
    <mergeCell ref="P592:R592"/>
    <mergeCell ref="S598:T598"/>
    <mergeCell ref="A599:D599"/>
    <mergeCell ref="E599:G599"/>
    <mergeCell ref="H599:I599"/>
    <mergeCell ref="J599:L599"/>
    <mergeCell ref="M599:O599"/>
    <mergeCell ref="P599:R599"/>
    <mergeCell ref="S599:T599"/>
    <mergeCell ref="A598:D598"/>
    <mergeCell ref="E598:G598"/>
    <mergeCell ref="H598:I598"/>
    <mergeCell ref="J598:L598"/>
    <mergeCell ref="M598:O598"/>
    <mergeCell ref="P598:R598"/>
    <mergeCell ref="S596:T596"/>
    <mergeCell ref="A597:D597"/>
    <mergeCell ref="E597:G597"/>
    <mergeCell ref="H597:I597"/>
    <mergeCell ref="J597:L597"/>
    <mergeCell ref="M597:O597"/>
    <mergeCell ref="P597:R597"/>
    <mergeCell ref="S597:T597"/>
    <mergeCell ref="A596:D596"/>
    <mergeCell ref="E596:G596"/>
    <mergeCell ref="H596:I596"/>
    <mergeCell ref="J596:L596"/>
    <mergeCell ref="M596:O596"/>
    <mergeCell ref="P596:R596"/>
    <mergeCell ref="S602:T602"/>
    <mergeCell ref="A603:D603"/>
    <mergeCell ref="E603:G603"/>
    <mergeCell ref="H603:I603"/>
    <mergeCell ref="J603:L603"/>
    <mergeCell ref="M603:O603"/>
    <mergeCell ref="P603:R603"/>
    <mergeCell ref="S603:T603"/>
    <mergeCell ref="A602:D602"/>
    <mergeCell ref="E602:G602"/>
    <mergeCell ref="H602:I602"/>
    <mergeCell ref="J602:L602"/>
    <mergeCell ref="M602:O602"/>
    <mergeCell ref="P602:R602"/>
    <mergeCell ref="S600:T600"/>
    <mergeCell ref="A601:D601"/>
    <mergeCell ref="E601:G601"/>
    <mergeCell ref="H601:I601"/>
    <mergeCell ref="J601:L601"/>
    <mergeCell ref="M601:O601"/>
    <mergeCell ref="P601:R601"/>
    <mergeCell ref="S601:T601"/>
    <mergeCell ref="A600:D600"/>
    <mergeCell ref="E600:G600"/>
    <mergeCell ref="H600:I600"/>
    <mergeCell ref="J600:L600"/>
    <mergeCell ref="M600:O600"/>
    <mergeCell ref="P600:R600"/>
    <mergeCell ref="S606:T606"/>
    <mergeCell ref="A607:D607"/>
    <mergeCell ref="E607:G607"/>
    <mergeCell ref="H607:I607"/>
    <mergeCell ref="J607:L607"/>
    <mergeCell ref="M607:O607"/>
    <mergeCell ref="P607:R607"/>
    <mergeCell ref="S607:T607"/>
    <mergeCell ref="A606:D606"/>
    <mergeCell ref="E606:G606"/>
    <mergeCell ref="H606:I606"/>
    <mergeCell ref="J606:L606"/>
    <mergeCell ref="M606:O606"/>
    <mergeCell ref="P606:R606"/>
    <mergeCell ref="S604:T604"/>
    <mergeCell ref="A605:D605"/>
    <mergeCell ref="E605:G605"/>
    <mergeCell ref="H605:I605"/>
    <mergeCell ref="J605:L605"/>
    <mergeCell ref="M605:O605"/>
    <mergeCell ref="P605:R605"/>
    <mergeCell ref="S605:T605"/>
    <mergeCell ref="A604:D604"/>
    <mergeCell ref="E604:G604"/>
    <mergeCell ref="H604:I604"/>
    <mergeCell ref="J604:L604"/>
    <mergeCell ref="M604:O604"/>
    <mergeCell ref="P604:R604"/>
    <mergeCell ref="S610:T610"/>
    <mergeCell ref="A611:D611"/>
    <mergeCell ref="E611:G611"/>
    <mergeCell ref="H611:I611"/>
    <mergeCell ref="J611:L611"/>
    <mergeCell ref="M611:O611"/>
    <mergeCell ref="P611:R611"/>
    <mergeCell ref="S611:T611"/>
    <mergeCell ref="A610:D610"/>
    <mergeCell ref="E610:G610"/>
    <mergeCell ref="H610:I610"/>
    <mergeCell ref="J610:L610"/>
    <mergeCell ref="M610:O610"/>
    <mergeCell ref="P610:R610"/>
    <mergeCell ref="S608:T608"/>
    <mergeCell ref="A609:D609"/>
    <mergeCell ref="E609:G609"/>
    <mergeCell ref="H609:I609"/>
    <mergeCell ref="J609:L609"/>
    <mergeCell ref="M609:O609"/>
    <mergeCell ref="P609:R609"/>
    <mergeCell ref="S609:T609"/>
    <mergeCell ref="A608:D608"/>
    <mergeCell ref="E608:G608"/>
    <mergeCell ref="H608:I608"/>
    <mergeCell ref="J608:L608"/>
    <mergeCell ref="M608:O608"/>
    <mergeCell ref="P608:R608"/>
    <mergeCell ref="S614:T614"/>
    <mergeCell ref="A615:D615"/>
    <mergeCell ref="E615:G615"/>
    <mergeCell ref="H615:I615"/>
    <mergeCell ref="J615:L615"/>
    <mergeCell ref="M615:O615"/>
    <mergeCell ref="P615:R615"/>
    <mergeCell ref="S615:T615"/>
    <mergeCell ref="A614:D614"/>
    <mergeCell ref="E614:G614"/>
    <mergeCell ref="H614:I614"/>
    <mergeCell ref="J614:L614"/>
    <mergeCell ref="M614:O614"/>
    <mergeCell ref="P614:R614"/>
    <mergeCell ref="S612:T612"/>
    <mergeCell ref="A613:D613"/>
    <mergeCell ref="E613:G613"/>
    <mergeCell ref="H613:I613"/>
    <mergeCell ref="J613:L613"/>
    <mergeCell ref="M613:O613"/>
    <mergeCell ref="P613:R613"/>
    <mergeCell ref="S613:T613"/>
    <mergeCell ref="A612:D612"/>
    <mergeCell ref="E612:G612"/>
    <mergeCell ref="H612:I612"/>
    <mergeCell ref="J612:L612"/>
    <mergeCell ref="M612:O612"/>
    <mergeCell ref="P612:R612"/>
    <mergeCell ref="S618:T618"/>
    <mergeCell ref="A619:D619"/>
    <mergeCell ref="E619:G619"/>
    <mergeCell ref="H619:I619"/>
    <mergeCell ref="J619:L619"/>
    <mergeCell ref="M619:O619"/>
    <mergeCell ref="P619:R619"/>
    <mergeCell ref="S619:T619"/>
    <mergeCell ref="A618:D618"/>
    <mergeCell ref="E618:G618"/>
    <mergeCell ref="H618:I618"/>
    <mergeCell ref="J618:L618"/>
    <mergeCell ref="M618:O618"/>
    <mergeCell ref="P618:R618"/>
    <mergeCell ref="S616:T616"/>
    <mergeCell ref="A617:D617"/>
    <mergeCell ref="E617:G617"/>
    <mergeCell ref="H617:I617"/>
    <mergeCell ref="J617:L617"/>
    <mergeCell ref="M617:O617"/>
    <mergeCell ref="P617:R617"/>
    <mergeCell ref="S617:T617"/>
    <mergeCell ref="A616:D616"/>
    <mergeCell ref="E616:G616"/>
    <mergeCell ref="H616:I616"/>
    <mergeCell ref="J616:L616"/>
    <mergeCell ref="M616:O616"/>
    <mergeCell ref="P616:R616"/>
    <mergeCell ref="S622:T622"/>
    <mergeCell ref="A623:D623"/>
    <mergeCell ref="E623:G623"/>
    <mergeCell ref="H623:I623"/>
    <mergeCell ref="J623:L623"/>
    <mergeCell ref="M623:O623"/>
    <mergeCell ref="P623:R623"/>
    <mergeCell ref="S623:T623"/>
    <mergeCell ref="A622:D622"/>
    <mergeCell ref="E622:G622"/>
    <mergeCell ref="H622:I622"/>
    <mergeCell ref="J622:L622"/>
    <mergeCell ref="M622:O622"/>
    <mergeCell ref="P622:R622"/>
    <mergeCell ref="S620:T620"/>
    <mergeCell ref="A621:D621"/>
    <mergeCell ref="E621:G621"/>
    <mergeCell ref="H621:I621"/>
    <mergeCell ref="J621:L621"/>
    <mergeCell ref="M621:O621"/>
    <mergeCell ref="P621:R621"/>
    <mergeCell ref="S621:T621"/>
    <mergeCell ref="A620:D620"/>
    <mergeCell ref="E620:G620"/>
    <mergeCell ref="H620:I620"/>
    <mergeCell ref="J620:L620"/>
    <mergeCell ref="M620:O620"/>
    <mergeCell ref="P620:R620"/>
    <mergeCell ref="S626:T626"/>
    <mergeCell ref="A627:D627"/>
    <mergeCell ref="E627:G627"/>
    <mergeCell ref="H627:I627"/>
    <mergeCell ref="J627:L627"/>
    <mergeCell ref="M627:O627"/>
    <mergeCell ref="P627:R627"/>
    <mergeCell ref="S627:T627"/>
    <mergeCell ref="A626:D626"/>
    <mergeCell ref="E626:G626"/>
    <mergeCell ref="H626:I626"/>
    <mergeCell ref="J626:L626"/>
    <mergeCell ref="M626:O626"/>
    <mergeCell ref="P626:R626"/>
    <mergeCell ref="S624:T624"/>
    <mergeCell ref="A625:D625"/>
    <mergeCell ref="E625:G625"/>
    <mergeCell ref="H625:I625"/>
    <mergeCell ref="J625:L625"/>
    <mergeCell ref="M625:O625"/>
    <mergeCell ref="P625:R625"/>
    <mergeCell ref="S625:T625"/>
    <mergeCell ref="A624:D624"/>
    <mergeCell ref="E624:G624"/>
    <mergeCell ref="H624:I624"/>
    <mergeCell ref="J624:L624"/>
    <mergeCell ref="M624:O624"/>
    <mergeCell ref="P624:R624"/>
    <mergeCell ref="S630:T630"/>
    <mergeCell ref="A631:D631"/>
    <mergeCell ref="E631:G631"/>
    <mergeCell ref="H631:I631"/>
    <mergeCell ref="J631:L631"/>
    <mergeCell ref="M631:O631"/>
    <mergeCell ref="P631:R631"/>
    <mergeCell ref="S631:T631"/>
    <mergeCell ref="A630:D630"/>
    <mergeCell ref="E630:G630"/>
    <mergeCell ref="H630:I630"/>
    <mergeCell ref="J630:L630"/>
    <mergeCell ref="M630:O630"/>
    <mergeCell ref="P630:R630"/>
    <mergeCell ref="S628:T628"/>
    <mergeCell ref="A629:D629"/>
    <mergeCell ref="E629:G629"/>
    <mergeCell ref="H629:I629"/>
    <mergeCell ref="J629:L629"/>
    <mergeCell ref="M629:O629"/>
    <mergeCell ref="P629:R629"/>
    <mergeCell ref="S629:T629"/>
    <mergeCell ref="A628:D628"/>
    <mergeCell ref="E628:G628"/>
    <mergeCell ref="H628:I628"/>
    <mergeCell ref="J628:L628"/>
    <mergeCell ref="M628:O628"/>
    <mergeCell ref="P628:R628"/>
    <mergeCell ref="S634:T634"/>
    <mergeCell ref="A635:D635"/>
    <mergeCell ref="E635:G635"/>
    <mergeCell ref="H635:I635"/>
    <mergeCell ref="J635:L635"/>
    <mergeCell ref="M635:O635"/>
    <mergeCell ref="P635:R635"/>
    <mergeCell ref="S635:T635"/>
    <mergeCell ref="A634:D634"/>
    <mergeCell ref="E634:G634"/>
    <mergeCell ref="H634:I634"/>
    <mergeCell ref="J634:L634"/>
    <mergeCell ref="M634:O634"/>
    <mergeCell ref="P634:R634"/>
    <mergeCell ref="S632:T632"/>
    <mergeCell ref="A633:D633"/>
    <mergeCell ref="E633:G633"/>
    <mergeCell ref="H633:I633"/>
    <mergeCell ref="J633:L633"/>
    <mergeCell ref="M633:O633"/>
    <mergeCell ref="P633:R633"/>
    <mergeCell ref="S633:T633"/>
    <mergeCell ref="A632:D632"/>
    <mergeCell ref="E632:G632"/>
    <mergeCell ref="H632:I632"/>
    <mergeCell ref="J632:L632"/>
    <mergeCell ref="M632:O632"/>
    <mergeCell ref="P632:R632"/>
    <mergeCell ref="S638:T638"/>
    <mergeCell ref="A639:D639"/>
    <mergeCell ref="E639:G639"/>
    <mergeCell ref="H639:I639"/>
    <mergeCell ref="J639:L639"/>
    <mergeCell ref="M639:O639"/>
    <mergeCell ref="P639:R639"/>
    <mergeCell ref="S639:T639"/>
    <mergeCell ref="A638:D638"/>
    <mergeCell ref="E638:G638"/>
    <mergeCell ref="H638:I638"/>
    <mergeCell ref="J638:L638"/>
    <mergeCell ref="M638:O638"/>
    <mergeCell ref="P638:R638"/>
    <mergeCell ref="S636:T636"/>
    <mergeCell ref="A637:D637"/>
    <mergeCell ref="E637:G637"/>
    <mergeCell ref="H637:I637"/>
    <mergeCell ref="J637:L637"/>
    <mergeCell ref="M637:O637"/>
    <mergeCell ref="P637:R637"/>
    <mergeCell ref="S637:T637"/>
    <mergeCell ref="A636:D636"/>
    <mergeCell ref="E636:G636"/>
    <mergeCell ref="H636:I636"/>
    <mergeCell ref="J636:L636"/>
    <mergeCell ref="M636:O636"/>
    <mergeCell ref="P636:R636"/>
    <mergeCell ref="S642:T642"/>
    <mergeCell ref="A643:D643"/>
    <mergeCell ref="E643:G643"/>
    <mergeCell ref="H643:I643"/>
    <mergeCell ref="J643:L643"/>
    <mergeCell ref="M643:O643"/>
    <mergeCell ref="P643:R643"/>
    <mergeCell ref="S643:T643"/>
    <mergeCell ref="A642:D642"/>
    <mergeCell ref="E642:G642"/>
    <mergeCell ref="H642:I642"/>
    <mergeCell ref="J642:L642"/>
    <mergeCell ref="M642:O642"/>
    <mergeCell ref="P642:R642"/>
    <mergeCell ref="S640:T640"/>
    <mergeCell ref="A641:D641"/>
    <mergeCell ref="E641:G641"/>
    <mergeCell ref="H641:I641"/>
    <mergeCell ref="J641:L641"/>
    <mergeCell ref="M641:O641"/>
    <mergeCell ref="P641:R641"/>
    <mergeCell ref="S641:T641"/>
    <mergeCell ref="A640:D640"/>
    <mergeCell ref="E640:G640"/>
    <mergeCell ref="H640:I640"/>
    <mergeCell ref="J640:L640"/>
    <mergeCell ref="M640:O640"/>
    <mergeCell ref="P640:R640"/>
    <mergeCell ref="S646:T646"/>
    <mergeCell ref="A647:D647"/>
    <mergeCell ref="E647:G647"/>
    <mergeCell ref="H647:I647"/>
    <mergeCell ref="J647:L647"/>
    <mergeCell ref="M647:O647"/>
    <mergeCell ref="P647:R647"/>
    <mergeCell ref="S647:T647"/>
    <mergeCell ref="A646:D646"/>
    <mergeCell ref="E646:G646"/>
    <mergeCell ref="H646:I646"/>
    <mergeCell ref="J646:L646"/>
    <mergeCell ref="M646:O646"/>
    <mergeCell ref="P646:R646"/>
    <mergeCell ref="S644:T644"/>
    <mergeCell ref="A645:D645"/>
    <mergeCell ref="E645:G645"/>
    <mergeCell ref="H645:I645"/>
    <mergeCell ref="J645:L645"/>
    <mergeCell ref="M645:O645"/>
    <mergeCell ref="P645:R645"/>
    <mergeCell ref="S645:T645"/>
    <mergeCell ref="A644:D644"/>
    <mergeCell ref="E644:G644"/>
    <mergeCell ref="H644:I644"/>
    <mergeCell ref="J644:L644"/>
    <mergeCell ref="M644:O644"/>
    <mergeCell ref="P644:R644"/>
    <mergeCell ref="S650:T650"/>
    <mergeCell ref="A651:D651"/>
    <mergeCell ref="E651:G651"/>
    <mergeCell ref="H651:I651"/>
    <mergeCell ref="J651:L651"/>
    <mergeCell ref="M651:O651"/>
    <mergeCell ref="P651:R651"/>
    <mergeCell ref="S651:T651"/>
    <mergeCell ref="A650:D650"/>
    <mergeCell ref="E650:G650"/>
    <mergeCell ref="H650:I650"/>
    <mergeCell ref="J650:L650"/>
    <mergeCell ref="M650:O650"/>
    <mergeCell ref="P650:R650"/>
    <mergeCell ref="S648:T648"/>
    <mergeCell ref="A649:D649"/>
    <mergeCell ref="E649:G649"/>
    <mergeCell ref="H649:I649"/>
    <mergeCell ref="J649:L649"/>
    <mergeCell ref="M649:O649"/>
    <mergeCell ref="P649:R649"/>
    <mergeCell ref="S649:T649"/>
    <mergeCell ref="A648:D648"/>
    <mergeCell ref="E648:G648"/>
    <mergeCell ref="H648:I648"/>
    <mergeCell ref="J648:L648"/>
    <mergeCell ref="M648:O648"/>
    <mergeCell ref="P648:R648"/>
    <mergeCell ref="S654:T654"/>
    <mergeCell ref="A655:D655"/>
    <mergeCell ref="E655:G655"/>
    <mergeCell ref="H655:I655"/>
    <mergeCell ref="J655:L655"/>
    <mergeCell ref="M655:O655"/>
    <mergeCell ref="P655:R655"/>
    <mergeCell ref="S655:T655"/>
    <mergeCell ref="A654:D654"/>
    <mergeCell ref="E654:G654"/>
    <mergeCell ref="H654:I654"/>
    <mergeCell ref="J654:L654"/>
    <mergeCell ref="M654:O654"/>
    <mergeCell ref="P654:R654"/>
    <mergeCell ref="S652:T652"/>
    <mergeCell ref="A653:D653"/>
    <mergeCell ref="E653:G653"/>
    <mergeCell ref="H653:I653"/>
    <mergeCell ref="J653:L653"/>
    <mergeCell ref="M653:O653"/>
    <mergeCell ref="P653:R653"/>
    <mergeCell ref="S653:T653"/>
    <mergeCell ref="A652:D652"/>
    <mergeCell ref="E652:G652"/>
    <mergeCell ref="H652:I652"/>
    <mergeCell ref="J652:L652"/>
    <mergeCell ref="M652:O652"/>
    <mergeCell ref="P652:R652"/>
    <mergeCell ref="S658:T658"/>
    <mergeCell ref="A659:D659"/>
    <mergeCell ref="E659:G659"/>
    <mergeCell ref="H659:I659"/>
    <mergeCell ref="J659:L659"/>
    <mergeCell ref="M659:O659"/>
    <mergeCell ref="P659:R659"/>
    <mergeCell ref="S659:T659"/>
    <mergeCell ref="A658:D658"/>
    <mergeCell ref="E658:G658"/>
    <mergeCell ref="H658:I658"/>
    <mergeCell ref="J658:L658"/>
    <mergeCell ref="M658:O658"/>
    <mergeCell ref="P658:R658"/>
    <mergeCell ref="S656:T656"/>
    <mergeCell ref="A657:D657"/>
    <mergeCell ref="E657:G657"/>
    <mergeCell ref="H657:I657"/>
    <mergeCell ref="J657:L657"/>
    <mergeCell ref="M657:O657"/>
    <mergeCell ref="P657:R657"/>
    <mergeCell ref="S657:T657"/>
    <mergeCell ref="A656:D656"/>
    <mergeCell ref="E656:G656"/>
    <mergeCell ref="H656:I656"/>
    <mergeCell ref="J656:L656"/>
    <mergeCell ref="M656:O656"/>
    <mergeCell ref="P656:R656"/>
    <mergeCell ref="S662:T662"/>
    <mergeCell ref="A663:D663"/>
    <mergeCell ref="E663:G663"/>
    <mergeCell ref="H663:I663"/>
    <mergeCell ref="J663:L663"/>
    <mergeCell ref="M663:O663"/>
    <mergeCell ref="P663:R663"/>
    <mergeCell ref="S663:T663"/>
    <mergeCell ref="A662:D662"/>
    <mergeCell ref="E662:G662"/>
    <mergeCell ref="H662:I662"/>
    <mergeCell ref="J662:L662"/>
    <mergeCell ref="M662:O662"/>
    <mergeCell ref="P662:R662"/>
    <mergeCell ref="S660:T660"/>
    <mergeCell ref="A661:D661"/>
    <mergeCell ref="E661:G661"/>
    <mergeCell ref="H661:I661"/>
    <mergeCell ref="J661:L661"/>
    <mergeCell ref="M661:O661"/>
    <mergeCell ref="P661:R661"/>
    <mergeCell ref="S661:T661"/>
    <mergeCell ref="A660:D660"/>
    <mergeCell ref="E660:G660"/>
    <mergeCell ref="H660:I660"/>
    <mergeCell ref="J660:L660"/>
    <mergeCell ref="M660:O660"/>
    <mergeCell ref="P660:R660"/>
    <mergeCell ref="S666:T666"/>
    <mergeCell ref="A667:D667"/>
    <mergeCell ref="E667:G667"/>
    <mergeCell ref="H667:I667"/>
    <mergeCell ref="J667:L667"/>
    <mergeCell ref="M667:O667"/>
    <mergeCell ref="P667:R667"/>
    <mergeCell ref="S667:T667"/>
    <mergeCell ref="A666:D666"/>
    <mergeCell ref="E666:G666"/>
    <mergeCell ref="H666:I666"/>
    <mergeCell ref="J666:L666"/>
    <mergeCell ref="M666:O666"/>
    <mergeCell ref="P666:R666"/>
    <mergeCell ref="S664:T664"/>
    <mergeCell ref="A665:D665"/>
    <mergeCell ref="E665:G665"/>
    <mergeCell ref="H665:I665"/>
    <mergeCell ref="J665:L665"/>
    <mergeCell ref="M665:O665"/>
    <mergeCell ref="P665:R665"/>
    <mergeCell ref="S665:T665"/>
    <mergeCell ref="A664:D664"/>
    <mergeCell ref="E664:G664"/>
    <mergeCell ref="H664:I664"/>
    <mergeCell ref="J664:L664"/>
    <mergeCell ref="M664:O664"/>
    <mergeCell ref="P664:R664"/>
    <mergeCell ref="S670:T670"/>
    <mergeCell ref="A671:D671"/>
    <mergeCell ref="E671:G671"/>
    <mergeCell ref="H671:I671"/>
    <mergeCell ref="J671:L671"/>
    <mergeCell ref="M671:O671"/>
    <mergeCell ref="P671:R671"/>
    <mergeCell ref="S671:T671"/>
    <mergeCell ref="A670:D670"/>
    <mergeCell ref="E670:G670"/>
    <mergeCell ref="H670:I670"/>
    <mergeCell ref="J670:L670"/>
    <mergeCell ref="M670:O670"/>
    <mergeCell ref="P670:R670"/>
    <mergeCell ref="S668:T668"/>
    <mergeCell ref="A669:D669"/>
    <mergeCell ref="E669:G669"/>
    <mergeCell ref="H669:I669"/>
    <mergeCell ref="J669:L669"/>
    <mergeCell ref="M669:O669"/>
    <mergeCell ref="P669:R669"/>
    <mergeCell ref="S669:T669"/>
    <mergeCell ref="A668:D668"/>
    <mergeCell ref="E668:G668"/>
    <mergeCell ref="H668:I668"/>
    <mergeCell ref="J668:L668"/>
    <mergeCell ref="M668:O668"/>
    <mergeCell ref="P668:R668"/>
    <mergeCell ref="S674:T674"/>
    <mergeCell ref="A675:D675"/>
    <mergeCell ref="E675:G675"/>
    <mergeCell ref="H675:I675"/>
    <mergeCell ref="J675:L675"/>
    <mergeCell ref="M675:O675"/>
    <mergeCell ref="P675:R675"/>
    <mergeCell ref="S675:T675"/>
    <mergeCell ref="A674:D674"/>
    <mergeCell ref="E674:G674"/>
    <mergeCell ref="H674:I674"/>
    <mergeCell ref="J674:L674"/>
    <mergeCell ref="M674:O674"/>
    <mergeCell ref="P674:R674"/>
    <mergeCell ref="S672:T672"/>
    <mergeCell ref="A673:D673"/>
    <mergeCell ref="E673:G673"/>
    <mergeCell ref="H673:I673"/>
    <mergeCell ref="J673:L673"/>
    <mergeCell ref="M673:O673"/>
    <mergeCell ref="P673:R673"/>
    <mergeCell ref="S673:T673"/>
    <mergeCell ref="A672:D672"/>
    <mergeCell ref="E672:G672"/>
    <mergeCell ref="H672:I672"/>
    <mergeCell ref="J672:L672"/>
    <mergeCell ref="M672:O672"/>
    <mergeCell ref="P672:R672"/>
    <mergeCell ref="S678:T678"/>
    <mergeCell ref="A679:D679"/>
    <mergeCell ref="E679:G679"/>
    <mergeCell ref="H679:I679"/>
    <mergeCell ref="J679:L679"/>
    <mergeCell ref="M679:O679"/>
    <mergeCell ref="P679:R679"/>
    <mergeCell ref="S679:T679"/>
    <mergeCell ref="A678:D678"/>
    <mergeCell ref="E678:G678"/>
    <mergeCell ref="H678:I678"/>
    <mergeCell ref="J678:L678"/>
    <mergeCell ref="M678:O678"/>
    <mergeCell ref="P678:R678"/>
    <mergeCell ref="S676:T676"/>
    <mergeCell ref="A677:D677"/>
    <mergeCell ref="E677:G677"/>
    <mergeCell ref="H677:I677"/>
    <mergeCell ref="J677:L677"/>
    <mergeCell ref="M677:O677"/>
    <mergeCell ref="P677:R677"/>
    <mergeCell ref="S677:T677"/>
    <mergeCell ref="A676:D676"/>
    <mergeCell ref="E676:G676"/>
    <mergeCell ref="H676:I676"/>
    <mergeCell ref="J676:L676"/>
    <mergeCell ref="M676:O676"/>
    <mergeCell ref="P676:R676"/>
    <mergeCell ref="S682:T682"/>
    <mergeCell ref="A683:D683"/>
    <mergeCell ref="E683:G683"/>
    <mergeCell ref="H683:I683"/>
    <mergeCell ref="J683:L683"/>
    <mergeCell ref="M683:O683"/>
    <mergeCell ref="P683:R683"/>
    <mergeCell ref="S683:T683"/>
    <mergeCell ref="A682:D682"/>
    <mergeCell ref="E682:G682"/>
    <mergeCell ref="H682:I682"/>
    <mergeCell ref="J682:L682"/>
    <mergeCell ref="M682:O682"/>
    <mergeCell ref="P682:R682"/>
    <mergeCell ref="S680:T680"/>
    <mergeCell ref="A681:D681"/>
    <mergeCell ref="E681:G681"/>
    <mergeCell ref="H681:I681"/>
    <mergeCell ref="J681:L681"/>
    <mergeCell ref="M681:O681"/>
    <mergeCell ref="P681:R681"/>
    <mergeCell ref="S681:T681"/>
    <mergeCell ref="A680:D680"/>
    <mergeCell ref="E680:G680"/>
    <mergeCell ref="H680:I680"/>
    <mergeCell ref="J680:L680"/>
    <mergeCell ref="M680:O680"/>
    <mergeCell ref="P680:R680"/>
    <mergeCell ref="S686:T686"/>
    <mergeCell ref="A687:D687"/>
    <mergeCell ref="E687:G687"/>
    <mergeCell ref="H687:I687"/>
    <mergeCell ref="J687:L687"/>
    <mergeCell ref="M687:O687"/>
    <mergeCell ref="P687:R687"/>
    <mergeCell ref="S687:T687"/>
    <mergeCell ref="A686:D686"/>
    <mergeCell ref="E686:G686"/>
    <mergeCell ref="H686:I686"/>
    <mergeCell ref="J686:L686"/>
    <mergeCell ref="M686:O686"/>
    <mergeCell ref="P686:R686"/>
    <mergeCell ref="S684:T684"/>
    <mergeCell ref="A685:D685"/>
    <mergeCell ref="E685:G685"/>
    <mergeCell ref="H685:I685"/>
    <mergeCell ref="J685:L685"/>
    <mergeCell ref="M685:O685"/>
    <mergeCell ref="P685:R685"/>
    <mergeCell ref="S685:T685"/>
    <mergeCell ref="A684:D684"/>
    <mergeCell ref="E684:G684"/>
    <mergeCell ref="H684:I684"/>
    <mergeCell ref="J684:L684"/>
    <mergeCell ref="M684:O684"/>
    <mergeCell ref="P684:R684"/>
    <mergeCell ref="S690:T690"/>
    <mergeCell ref="A691:D691"/>
    <mergeCell ref="E691:G691"/>
    <mergeCell ref="H691:I691"/>
    <mergeCell ref="J691:L691"/>
    <mergeCell ref="M691:O691"/>
    <mergeCell ref="P691:R691"/>
    <mergeCell ref="S691:T691"/>
    <mergeCell ref="A690:D690"/>
    <mergeCell ref="E690:G690"/>
    <mergeCell ref="H690:I690"/>
    <mergeCell ref="J690:L690"/>
    <mergeCell ref="M690:O690"/>
    <mergeCell ref="P690:R690"/>
    <mergeCell ref="S688:T688"/>
    <mergeCell ref="A689:D689"/>
    <mergeCell ref="E689:G689"/>
    <mergeCell ref="H689:I689"/>
    <mergeCell ref="J689:L689"/>
    <mergeCell ref="M689:O689"/>
    <mergeCell ref="P689:R689"/>
    <mergeCell ref="S689:T689"/>
    <mergeCell ref="A688:D688"/>
    <mergeCell ref="E688:G688"/>
    <mergeCell ref="H688:I688"/>
    <mergeCell ref="J688:L688"/>
    <mergeCell ref="M688:O688"/>
    <mergeCell ref="P688:R688"/>
    <mergeCell ref="S694:T694"/>
    <mergeCell ref="A695:D695"/>
    <mergeCell ref="E695:G695"/>
    <mergeCell ref="H695:I695"/>
    <mergeCell ref="J695:L695"/>
    <mergeCell ref="M695:O695"/>
    <mergeCell ref="P695:R695"/>
    <mergeCell ref="S695:T695"/>
    <mergeCell ref="A694:D694"/>
    <mergeCell ref="E694:G694"/>
    <mergeCell ref="H694:I694"/>
    <mergeCell ref="J694:L694"/>
    <mergeCell ref="M694:O694"/>
    <mergeCell ref="P694:R694"/>
    <mergeCell ref="S692:T692"/>
    <mergeCell ref="A693:D693"/>
    <mergeCell ref="E693:G693"/>
    <mergeCell ref="H693:I693"/>
    <mergeCell ref="J693:L693"/>
    <mergeCell ref="M693:O693"/>
    <mergeCell ref="P693:R693"/>
    <mergeCell ref="S693:T693"/>
    <mergeCell ref="A692:D692"/>
    <mergeCell ref="E692:G692"/>
    <mergeCell ref="H692:I692"/>
    <mergeCell ref="J692:L692"/>
    <mergeCell ref="M692:O692"/>
    <mergeCell ref="P692:R692"/>
    <mergeCell ref="S698:T698"/>
    <mergeCell ref="A699:D699"/>
    <mergeCell ref="E699:G699"/>
    <mergeCell ref="H699:I699"/>
    <mergeCell ref="J699:L699"/>
    <mergeCell ref="M699:O699"/>
    <mergeCell ref="P699:R699"/>
    <mergeCell ref="S699:T699"/>
    <mergeCell ref="A698:D698"/>
    <mergeCell ref="E698:G698"/>
    <mergeCell ref="H698:I698"/>
    <mergeCell ref="J698:L698"/>
    <mergeCell ref="M698:O698"/>
    <mergeCell ref="P698:R698"/>
    <mergeCell ref="S696:T696"/>
    <mergeCell ref="A697:D697"/>
    <mergeCell ref="E697:G697"/>
    <mergeCell ref="H697:I697"/>
    <mergeCell ref="J697:L697"/>
    <mergeCell ref="M697:O697"/>
    <mergeCell ref="P697:R697"/>
    <mergeCell ref="S697:T697"/>
    <mergeCell ref="A696:D696"/>
    <mergeCell ref="E696:G696"/>
    <mergeCell ref="H696:I696"/>
    <mergeCell ref="J696:L696"/>
    <mergeCell ref="M696:O696"/>
    <mergeCell ref="P696:R696"/>
    <mergeCell ref="S702:T702"/>
    <mergeCell ref="A703:D703"/>
    <mergeCell ref="E703:G703"/>
    <mergeCell ref="H703:I703"/>
    <mergeCell ref="J703:L703"/>
    <mergeCell ref="M703:O703"/>
    <mergeCell ref="P703:R703"/>
    <mergeCell ref="S703:T703"/>
    <mergeCell ref="A702:D702"/>
    <mergeCell ref="E702:G702"/>
    <mergeCell ref="H702:I702"/>
    <mergeCell ref="J702:L702"/>
    <mergeCell ref="M702:O702"/>
    <mergeCell ref="P702:R702"/>
    <mergeCell ref="S700:T700"/>
    <mergeCell ref="A701:D701"/>
    <mergeCell ref="E701:G701"/>
    <mergeCell ref="H701:I701"/>
    <mergeCell ref="J701:L701"/>
    <mergeCell ref="M701:O701"/>
    <mergeCell ref="P701:R701"/>
    <mergeCell ref="S701:T701"/>
    <mergeCell ref="A700:D700"/>
    <mergeCell ref="E700:G700"/>
    <mergeCell ref="H700:I700"/>
    <mergeCell ref="J700:L700"/>
    <mergeCell ref="M700:O700"/>
    <mergeCell ref="P700:R700"/>
    <mergeCell ref="S706:T706"/>
    <mergeCell ref="A707:D707"/>
    <mergeCell ref="E707:G707"/>
    <mergeCell ref="H707:I707"/>
    <mergeCell ref="J707:L707"/>
    <mergeCell ref="M707:O707"/>
    <mergeCell ref="P707:R707"/>
    <mergeCell ref="S707:T707"/>
    <mergeCell ref="A706:D706"/>
    <mergeCell ref="E706:G706"/>
    <mergeCell ref="H706:I706"/>
    <mergeCell ref="J706:L706"/>
    <mergeCell ref="M706:O706"/>
    <mergeCell ref="P706:R706"/>
    <mergeCell ref="S704:T704"/>
    <mergeCell ref="A705:D705"/>
    <mergeCell ref="E705:G705"/>
    <mergeCell ref="H705:I705"/>
    <mergeCell ref="J705:L705"/>
    <mergeCell ref="M705:O705"/>
    <mergeCell ref="P705:R705"/>
    <mergeCell ref="S705:T705"/>
    <mergeCell ref="A704:D704"/>
    <mergeCell ref="E704:G704"/>
    <mergeCell ref="H704:I704"/>
    <mergeCell ref="J704:L704"/>
    <mergeCell ref="M704:O704"/>
    <mergeCell ref="P704:R704"/>
    <mergeCell ref="S710:T710"/>
    <mergeCell ref="A711:D711"/>
    <mergeCell ref="E711:G711"/>
    <mergeCell ref="H711:I711"/>
    <mergeCell ref="J711:L711"/>
    <mergeCell ref="M711:O711"/>
    <mergeCell ref="P711:R711"/>
    <mergeCell ref="S711:T711"/>
    <mergeCell ref="A710:D710"/>
    <mergeCell ref="E710:G710"/>
    <mergeCell ref="H710:I710"/>
    <mergeCell ref="J710:L710"/>
    <mergeCell ref="M710:O710"/>
    <mergeCell ref="P710:R710"/>
    <mergeCell ref="S708:T708"/>
    <mergeCell ref="A709:D709"/>
    <mergeCell ref="E709:G709"/>
    <mergeCell ref="H709:I709"/>
    <mergeCell ref="J709:L709"/>
    <mergeCell ref="M709:O709"/>
    <mergeCell ref="P709:R709"/>
    <mergeCell ref="S709:T709"/>
    <mergeCell ref="A708:D708"/>
    <mergeCell ref="E708:G708"/>
    <mergeCell ref="H708:I708"/>
    <mergeCell ref="J708:L708"/>
    <mergeCell ref="M708:O708"/>
    <mergeCell ref="P708:R708"/>
    <mergeCell ref="S714:T714"/>
    <mergeCell ref="A715:D715"/>
    <mergeCell ref="E715:G715"/>
    <mergeCell ref="H715:I715"/>
    <mergeCell ref="J715:L715"/>
    <mergeCell ref="M715:O715"/>
    <mergeCell ref="P715:R715"/>
    <mergeCell ref="S715:T715"/>
    <mergeCell ref="A714:D714"/>
    <mergeCell ref="E714:G714"/>
    <mergeCell ref="H714:I714"/>
    <mergeCell ref="J714:L714"/>
    <mergeCell ref="M714:O714"/>
    <mergeCell ref="P714:R714"/>
    <mergeCell ref="S712:T712"/>
    <mergeCell ref="A713:D713"/>
    <mergeCell ref="E713:G713"/>
    <mergeCell ref="H713:I713"/>
    <mergeCell ref="J713:L713"/>
    <mergeCell ref="M713:O713"/>
    <mergeCell ref="P713:R713"/>
    <mergeCell ref="S713:T713"/>
    <mergeCell ref="A712:D712"/>
    <mergeCell ref="E712:G712"/>
    <mergeCell ref="H712:I712"/>
    <mergeCell ref="J712:L712"/>
    <mergeCell ref="M712:O712"/>
    <mergeCell ref="P712:R712"/>
    <mergeCell ref="S718:T718"/>
    <mergeCell ref="A719:D719"/>
    <mergeCell ref="E719:G719"/>
    <mergeCell ref="H719:I719"/>
    <mergeCell ref="J719:L719"/>
    <mergeCell ref="M719:O719"/>
    <mergeCell ref="P719:R719"/>
    <mergeCell ref="S719:T719"/>
    <mergeCell ref="A718:D718"/>
    <mergeCell ref="E718:G718"/>
    <mergeCell ref="H718:I718"/>
    <mergeCell ref="J718:L718"/>
    <mergeCell ref="M718:O718"/>
    <mergeCell ref="P718:R718"/>
    <mergeCell ref="S716:T716"/>
    <mergeCell ref="A717:D717"/>
    <mergeCell ref="E717:G717"/>
    <mergeCell ref="H717:I717"/>
    <mergeCell ref="J717:L717"/>
    <mergeCell ref="M717:O717"/>
    <mergeCell ref="P717:R717"/>
    <mergeCell ref="S717:T717"/>
    <mergeCell ref="A716:D716"/>
    <mergeCell ref="E716:G716"/>
    <mergeCell ref="H716:I716"/>
    <mergeCell ref="J716:L716"/>
    <mergeCell ref="M716:O716"/>
    <mergeCell ref="P716:R716"/>
    <mergeCell ref="S722:T722"/>
    <mergeCell ref="A723:D723"/>
    <mergeCell ref="E723:G723"/>
    <mergeCell ref="H723:I723"/>
    <mergeCell ref="J723:L723"/>
    <mergeCell ref="M723:O723"/>
    <mergeCell ref="P723:R723"/>
    <mergeCell ref="S723:T723"/>
    <mergeCell ref="A722:D722"/>
    <mergeCell ref="E722:G722"/>
    <mergeCell ref="H722:I722"/>
    <mergeCell ref="J722:L722"/>
    <mergeCell ref="M722:O722"/>
    <mergeCell ref="P722:R722"/>
    <mergeCell ref="S720:T720"/>
    <mergeCell ref="A721:D721"/>
    <mergeCell ref="E721:G721"/>
    <mergeCell ref="H721:I721"/>
    <mergeCell ref="J721:L721"/>
    <mergeCell ref="M721:O721"/>
    <mergeCell ref="P721:R721"/>
    <mergeCell ref="S721:T721"/>
    <mergeCell ref="A720:D720"/>
    <mergeCell ref="E720:G720"/>
    <mergeCell ref="H720:I720"/>
    <mergeCell ref="J720:L720"/>
    <mergeCell ref="M720:O720"/>
    <mergeCell ref="P720:R720"/>
    <mergeCell ref="S726:T726"/>
    <mergeCell ref="A727:D727"/>
    <mergeCell ref="E727:G727"/>
    <mergeCell ref="H727:I727"/>
    <mergeCell ref="J727:L727"/>
    <mergeCell ref="M727:O727"/>
    <mergeCell ref="P727:R727"/>
    <mergeCell ref="S727:T727"/>
    <mergeCell ref="A726:D726"/>
    <mergeCell ref="E726:G726"/>
    <mergeCell ref="H726:I726"/>
    <mergeCell ref="J726:L726"/>
    <mergeCell ref="M726:O726"/>
    <mergeCell ref="P726:R726"/>
    <mergeCell ref="S724:T724"/>
    <mergeCell ref="A725:D725"/>
    <mergeCell ref="E725:G725"/>
    <mergeCell ref="H725:I725"/>
    <mergeCell ref="J725:L725"/>
    <mergeCell ref="M725:O725"/>
    <mergeCell ref="P725:R725"/>
    <mergeCell ref="S725:T725"/>
    <mergeCell ref="A724:D724"/>
    <mergeCell ref="E724:G724"/>
    <mergeCell ref="H724:I724"/>
    <mergeCell ref="J724:L724"/>
    <mergeCell ref="M724:O724"/>
    <mergeCell ref="P724:R724"/>
    <mergeCell ref="S730:T730"/>
    <mergeCell ref="A731:D731"/>
    <mergeCell ref="E731:G731"/>
    <mergeCell ref="H731:I731"/>
    <mergeCell ref="J731:L731"/>
    <mergeCell ref="M731:O731"/>
    <mergeCell ref="P731:R731"/>
    <mergeCell ref="S731:T731"/>
    <mergeCell ref="A730:D730"/>
    <mergeCell ref="E730:G730"/>
    <mergeCell ref="H730:I730"/>
    <mergeCell ref="J730:L730"/>
    <mergeCell ref="M730:O730"/>
    <mergeCell ref="P730:R730"/>
    <mergeCell ref="S728:T728"/>
    <mergeCell ref="A729:D729"/>
    <mergeCell ref="E729:G729"/>
    <mergeCell ref="H729:I729"/>
    <mergeCell ref="J729:L729"/>
    <mergeCell ref="M729:O729"/>
    <mergeCell ref="P729:R729"/>
    <mergeCell ref="S729:T729"/>
    <mergeCell ref="A728:D728"/>
    <mergeCell ref="E728:G728"/>
    <mergeCell ref="H728:I728"/>
    <mergeCell ref="J728:L728"/>
    <mergeCell ref="M728:O728"/>
    <mergeCell ref="P728:R728"/>
    <mergeCell ref="S734:T734"/>
    <mergeCell ref="A735:D735"/>
    <mergeCell ref="E735:G735"/>
    <mergeCell ref="H735:I735"/>
    <mergeCell ref="J735:L735"/>
    <mergeCell ref="M735:O735"/>
    <mergeCell ref="P735:R735"/>
    <mergeCell ref="S735:T735"/>
    <mergeCell ref="A734:D734"/>
    <mergeCell ref="E734:G734"/>
    <mergeCell ref="H734:I734"/>
    <mergeCell ref="J734:L734"/>
    <mergeCell ref="M734:O734"/>
    <mergeCell ref="P734:R734"/>
    <mergeCell ref="S732:T732"/>
    <mergeCell ref="A733:D733"/>
    <mergeCell ref="E733:G733"/>
    <mergeCell ref="H733:I733"/>
    <mergeCell ref="J733:L733"/>
    <mergeCell ref="M733:O733"/>
    <mergeCell ref="P733:R733"/>
    <mergeCell ref="S733:T733"/>
    <mergeCell ref="A732:D732"/>
    <mergeCell ref="E732:G732"/>
    <mergeCell ref="H732:I732"/>
    <mergeCell ref="J732:L732"/>
    <mergeCell ref="M732:O732"/>
    <mergeCell ref="P732:R732"/>
    <mergeCell ref="S738:T738"/>
    <mergeCell ref="A739:D739"/>
    <mergeCell ref="E739:G739"/>
    <mergeCell ref="H739:I739"/>
    <mergeCell ref="J739:L739"/>
    <mergeCell ref="M739:O739"/>
    <mergeCell ref="P739:R739"/>
    <mergeCell ref="S739:T739"/>
    <mergeCell ref="A738:D738"/>
    <mergeCell ref="E738:G738"/>
    <mergeCell ref="H738:I738"/>
    <mergeCell ref="J738:L738"/>
    <mergeCell ref="M738:O738"/>
    <mergeCell ref="P738:R738"/>
    <mergeCell ref="S736:T736"/>
    <mergeCell ref="A737:D737"/>
    <mergeCell ref="E737:G737"/>
    <mergeCell ref="H737:I737"/>
    <mergeCell ref="J737:L737"/>
    <mergeCell ref="M737:O737"/>
    <mergeCell ref="P737:R737"/>
    <mergeCell ref="S737:T737"/>
    <mergeCell ref="A736:D736"/>
    <mergeCell ref="E736:G736"/>
    <mergeCell ref="H736:I736"/>
    <mergeCell ref="J736:L736"/>
    <mergeCell ref="M736:O736"/>
    <mergeCell ref="P736:R736"/>
    <mergeCell ref="S742:T742"/>
    <mergeCell ref="A743:D743"/>
    <mergeCell ref="E743:G743"/>
    <mergeCell ref="H743:I743"/>
    <mergeCell ref="J743:L743"/>
    <mergeCell ref="M743:O743"/>
    <mergeCell ref="P743:R743"/>
    <mergeCell ref="S743:T743"/>
    <mergeCell ref="A742:D742"/>
    <mergeCell ref="E742:G742"/>
    <mergeCell ref="H742:I742"/>
    <mergeCell ref="J742:L742"/>
    <mergeCell ref="M742:O742"/>
    <mergeCell ref="P742:R742"/>
    <mergeCell ref="S740:T740"/>
    <mergeCell ref="A741:D741"/>
    <mergeCell ref="E741:G741"/>
    <mergeCell ref="H741:I741"/>
    <mergeCell ref="J741:L741"/>
    <mergeCell ref="M741:O741"/>
    <mergeCell ref="P741:R741"/>
    <mergeCell ref="S741:T741"/>
    <mergeCell ref="A740:D740"/>
    <mergeCell ref="E740:G740"/>
    <mergeCell ref="H740:I740"/>
    <mergeCell ref="J740:L740"/>
    <mergeCell ref="M740:O740"/>
    <mergeCell ref="P740:R740"/>
    <mergeCell ref="S746:T746"/>
    <mergeCell ref="A747:D747"/>
    <mergeCell ref="E747:G747"/>
    <mergeCell ref="H747:I747"/>
    <mergeCell ref="J747:L747"/>
    <mergeCell ref="M747:O747"/>
    <mergeCell ref="P747:R747"/>
    <mergeCell ref="S747:T747"/>
    <mergeCell ref="A746:D746"/>
    <mergeCell ref="E746:G746"/>
    <mergeCell ref="H746:I746"/>
    <mergeCell ref="J746:L746"/>
    <mergeCell ref="M746:O746"/>
    <mergeCell ref="P746:R746"/>
    <mergeCell ref="S744:T744"/>
    <mergeCell ref="A745:D745"/>
    <mergeCell ref="E745:G745"/>
    <mergeCell ref="H745:I745"/>
    <mergeCell ref="J745:L745"/>
    <mergeCell ref="M745:O745"/>
    <mergeCell ref="P745:R745"/>
    <mergeCell ref="S745:T745"/>
    <mergeCell ref="A744:D744"/>
    <mergeCell ref="E744:G744"/>
    <mergeCell ref="H744:I744"/>
    <mergeCell ref="J744:L744"/>
    <mergeCell ref="M744:O744"/>
    <mergeCell ref="P744:R744"/>
    <mergeCell ref="S750:T750"/>
    <mergeCell ref="A751:D751"/>
    <mergeCell ref="E751:G751"/>
    <mergeCell ref="H751:I751"/>
    <mergeCell ref="J751:L751"/>
    <mergeCell ref="M751:O751"/>
    <mergeCell ref="P751:R751"/>
    <mergeCell ref="S751:T751"/>
    <mergeCell ref="A750:D750"/>
    <mergeCell ref="E750:G750"/>
    <mergeCell ref="H750:I750"/>
    <mergeCell ref="J750:L750"/>
    <mergeCell ref="M750:O750"/>
    <mergeCell ref="P750:R750"/>
    <mergeCell ref="S748:T748"/>
    <mergeCell ref="A749:D749"/>
    <mergeCell ref="E749:G749"/>
    <mergeCell ref="H749:I749"/>
    <mergeCell ref="J749:L749"/>
    <mergeCell ref="M749:O749"/>
    <mergeCell ref="P749:R749"/>
    <mergeCell ref="S749:T749"/>
    <mergeCell ref="A748:D748"/>
    <mergeCell ref="E748:G748"/>
    <mergeCell ref="H748:I748"/>
    <mergeCell ref="J748:L748"/>
    <mergeCell ref="M748:O748"/>
    <mergeCell ref="P748:R748"/>
    <mergeCell ref="S754:T754"/>
    <mergeCell ref="A755:D755"/>
    <mergeCell ref="E755:G755"/>
    <mergeCell ref="H755:I755"/>
    <mergeCell ref="J755:L755"/>
    <mergeCell ref="M755:O755"/>
    <mergeCell ref="P755:R755"/>
    <mergeCell ref="S755:T755"/>
    <mergeCell ref="A754:D754"/>
    <mergeCell ref="E754:G754"/>
    <mergeCell ref="H754:I754"/>
    <mergeCell ref="J754:L754"/>
    <mergeCell ref="M754:O754"/>
    <mergeCell ref="P754:R754"/>
    <mergeCell ref="S752:T752"/>
    <mergeCell ref="A753:D753"/>
    <mergeCell ref="E753:G753"/>
    <mergeCell ref="H753:I753"/>
    <mergeCell ref="J753:L753"/>
    <mergeCell ref="M753:O753"/>
    <mergeCell ref="P753:R753"/>
    <mergeCell ref="S753:T753"/>
    <mergeCell ref="A752:D752"/>
    <mergeCell ref="E752:G752"/>
    <mergeCell ref="H752:I752"/>
    <mergeCell ref="J752:L752"/>
    <mergeCell ref="M752:O752"/>
    <mergeCell ref="P752:R752"/>
    <mergeCell ref="S758:T758"/>
    <mergeCell ref="A759:D759"/>
    <mergeCell ref="E759:G759"/>
    <mergeCell ref="H759:I759"/>
    <mergeCell ref="J759:L759"/>
    <mergeCell ref="M759:O759"/>
    <mergeCell ref="P759:R759"/>
    <mergeCell ref="S759:T759"/>
    <mergeCell ref="A758:D758"/>
    <mergeCell ref="E758:G758"/>
    <mergeCell ref="H758:I758"/>
    <mergeCell ref="J758:L758"/>
    <mergeCell ref="M758:O758"/>
    <mergeCell ref="P758:R758"/>
    <mergeCell ref="S756:T756"/>
    <mergeCell ref="A757:D757"/>
    <mergeCell ref="E757:G757"/>
    <mergeCell ref="H757:I757"/>
    <mergeCell ref="J757:L757"/>
    <mergeCell ref="M757:O757"/>
    <mergeCell ref="P757:R757"/>
    <mergeCell ref="S757:T757"/>
    <mergeCell ref="A756:D756"/>
    <mergeCell ref="E756:G756"/>
    <mergeCell ref="H756:I756"/>
    <mergeCell ref="J756:L756"/>
    <mergeCell ref="M756:O756"/>
    <mergeCell ref="P756:R756"/>
    <mergeCell ref="S762:T762"/>
    <mergeCell ref="A763:D763"/>
    <mergeCell ref="E763:G763"/>
    <mergeCell ref="H763:I763"/>
    <mergeCell ref="J763:L763"/>
    <mergeCell ref="M763:O763"/>
    <mergeCell ref="P763:R763"/>
    <mergeCell ref="S763:T763"/>
    <mergeCell ref="A762:D762"/>
    <mergeCell ref="E762:G762"/>
    <mergeCell ref="H762:I762"/>
    <mergeCell ref="J762:L762"/>
    <mergeCell ref="M762:O762"/>
    <mergeCell ref="P762:R762"/>
    <mergeCell ref="S760:T760"/>
    <mergeCell ref="A761:D761"/>
    <mergeCell ref="E761:G761"/>
    <mergeCell ref="H761:I761"/>
    <mergeCell ref="J761:L761"/>
    <mergeCell ref="M761:O761"/>
    <mergeCell ref="P761:R761"/>
    <mergeCell ref="S761:T761"/>
    <mergeCell ref="A760:D760"/>
    <mergeCell ref="E760:G760"/>
    <mergeCell ref="H760:I760"/>
    <mergeCell ref="J760:L760"/>
    <mergeCell ref="M760:O760"/>
    <mergeCell ref="P760:R760"/>
    <mergeCell ref="S766:T766"/>
    <mergeCell ref="A767:D767"/>
    <mergeCell ref="E767:G767"/>
    <mergeCell ref="H767:I767"/>
    <mergeCell ref="J767:L767"/>
    <mergeCell ref="M767:O767"/>
    <mergeCell ref="P767:R767"/>
    <mergeCell ref="S767:T767"/>
    <mergeCell ref="A766:D766"/>
    <mergeCell ref="E766:G766"/>
    <mergeCell ref="H766:I766"/>
    <mergeCell ref="J766:L766"/>
    <mergeCell ref="M766:O766"/>
    <mergeCell ref="P766:R766"/>
    <mergeCell ref="S764:T764"/>
    <mergeCell ref="A765:D765"/>
    <mergeCell ref="E765:G765"/>
    <mergeCell ref="H765:I765"/>
    <mergeCell ref="J765:L765"/>
    <mergeCell ref="M765:O765"/>
    <mergeCell ref="P765:R765"/>
    <mergeCell ref="S765:T765"/>
    <mergeCell ref="A764:D764"/>
    <mergeCell ref="E764:G764"/>
    <mergeCell ref="H764:I764"/>
    <mergeCell ref="J764:L764"/>
    <mergeCell ref="M764:O764"/>
    <mergeCell ref="P764:R764"/>
    <mergeCell ref="S770:T770"/>
    <mergeCell ref="A771:D771"/>
    <mergeCell ref="E771:G771"/>
    <mergeCell ref="H771:I771"/>
    <mergeCell ref="J771:L771"/>
    <mergeCell ref="M771:O771"/>
    <mergeCell ref="P771:R771"/>
    <mergeCell ref="S771:T771"/>
    <mergeCell ref="A770:D770"/>
    <mergeCell ref="E770:G770"/>
    <mergeCell ref="H770:I770"/>
    <mergeCell ref="J770:L770"/>
    <mergeCell ref="M770:O770"/>
    <mergeCell ref="P770:R770"/>
    <mergeCell ref="S768:T768"/>
    <mergeCell ref="A769:D769"/>
    <mergeCell ref="E769:G769"/>
    <mergeCell ref="H769:I769"/>
    <mergeCell ref="J769:L769"/>
    <mergeCell ref="M769:O769"/>
    <mergeCell ref="P769:R769"/>
    <mergeCell ref="S769:T769"/>
    <mergeCell ref="A768:D768"/>
    <mergeCell ref="E768:G768"/>
    <mergeCell ref="H768:I768"/>
    <mergeCell ref="J768:L768"/>
    <mergeCell ref="M768:O768"/>
    <mergeCell ref="P768:R768"/>
    <mergeCell ref="S774:T774"/>
    <mergeCell ref="A775:D775"/>
    <mergeCell ref="E775:G775"/>
    <mergeCell ref="H775:I775"/>
    <mergeCell ref="J775:L775"/>
    <mergeCell ref="M775:O775"/>
    <mergeCell ref="P775:R775"/>
    <mergeCell ref="S775:T775"/>
    <mergeCell ref="A774:D774"/>
    <mergeCell ref="E774:G774"/>
    <mergeCell ref="H774:I774"/>
    <mergeCell ref="J774:L774"/>
    <mergeCell ref="M774:O774"/>
    <mergeCell ref="P774:R774"/>
    <mergeCell ref="S772:T772"/>
    <mergeCell ref="A773:D773"/>
    <mergeCell ref="E773:G773"/>
    <mergeCell ref="H773:I773"/>
    <mergeCell ref="J773:L773"/>
    <mergeCell ref="M773:O773"/>
    <mergeCell ref="P773:R773"/>
    <mergeCell ref="S773:T773"/>
    <mergeCell ref="A772:D772"/>
    <mergeCell ref="E772:G772"/>
    <mergeCell ref="H772:I772"/>
    <mergeCell ref="J772:L772"/>
    <mergeCell ref="M772:O772"/>
    <mergeCell ref="P772:R772"/>
    <mergeCell ref="S778:T778"/>
    <mergeCell ref="A779:D779"/>
    <mergeCell ref="E779:G779"/>
    <mergeCell ref="H779:I779"/>
    <mergeCell ref="J779:L779"/>
    <mergeCell ref="M779:O779"/>
    <mergeCell ref="P779:R779"/>
    <mergeCell ref="S779:T779"/>
    <mergeCell ref="A778:D778"/>
    <mergeCell ref="E778:G778"/>
    <mergeCell ref="H778:I778"/>
    <mergeCell ref="J778:L778"/>
    <mergeCell ref="M778:O778"/>
    <mergeCell ref="P778:R778"/>
    <mergeCell ref="S776:T776"/>
    <mergeCell ref="A777:D777"/>
    <mergeCell ref="E777:G777"/>
    <mergeCell ref="H777:I777"/>
    <mergeCell ref="J777:L777"/>
    <mergeCell ref="M777:O777"/>
    <mergeCell ref="P777:R777"/>
    <mergeCell ref="S777:T777"/>
    <mergeCell ref="A776:D776"/>
    <mergeCell ref="E776:G776"/>
    <mergeCell ref="H776:I776"/>
    <mergeCell ref="J776:L776"/>
    <mergeCell ref="M776:O776"/>
    <mergeCell ref="P776:R776"/>
    <mergeCell ref="S782:T782"/>
    <mergeCell ref="A783:D783"/>
    <mergeCell ref="E783:G783"/>
    <mergeCell ref="H783:I783"/>
    <mergeCell ref="J783:L783"/>
    <mergeCell ref="M783:O783"/>
    <mergeCell ref="P783:R783"/>
    <mergeCell ref="S783:T783"/>
    <mergeCell ref="A782:D782"/>
    <mergeCell ref="E782:G782"/>
    <mergeCell ref="H782:I782"/>
    <mergeCell ref="J782:L782"/>
    <mergeCell ref="M782:O782"/>
    <mergeCell ref="P782:R782"/>
    <mergeCell ref="S780:T780"/>
    <mergeCell ref="A781:D781"/>
    <mergeCell ref="E781:G781"/>
    <mergeCell ref="H781:I781"/>
    <mergeCell ref="J781:L781"/>
    <mergeCell ref="M781:O781"/>
    <mergeCell ref="P781:R781"/>
    <mergeCell ref="S781:T781"/>
    <mergeCell ref="A780:D780"/>
    <mergeCell ref="E780:G780"/>
    <mergeCell ref="H780:I780"/>
    <mergeCell ref="J780:L780"/>
    <mergeCell ref="M780:O780"/>
    <mergeCell ref="P780:R780"/>
    <mergeCell ref="S786:T786"/>
    <mergeCell ref="A787:D787"/>
    <mergeCell ref="E787:G787"/>
    <mergeCell ref="H787:I787"/>
    <mergeCell ref="J787:L787"/>
    <mergeCell ref="M787:O787"/>
    <mergeCell ref="P787:R787"/>
    <mergeCell ref="S787:T787"/>
    <mergeCell ref="A786:D786"/>
    <mergeCell ref="E786:G786"/>
    <mergeCell ref="H786:I786"/>
    <mergeCell ref="J786:L786"/>
    <mergeCell ref="M786:O786"/>
    <mergeCell ref="P786:R786"/>
    <mergeCell ref="S784:T784"/>
    <mergeCell ref="A785:D785"/>
    <mergeCell ref="E785:G785"/>
    <mergeCell ref="H785:I785"/>
    <mergeCell ref="J785:L785"/>
    <mergeCell ref="M785:O785"/>
    <mergeCell ref="P785:R785"/>
    <mergeCell ref="S785:T785"/>
    <mergeCell ref="A784:D784"/>
    <mergeCell ref="E784:G784"/>
    <mergeCell ref="H784:I784"/>
    <mergeCell ref="J784:L784"/>
    <mergeCell ref="M784:O784"/>
    <mergeCell ref="P784:R784"/>
    <mergeCell ref="S790:T790"/>
    <mergeCell ref="A791:D791"/>
    <mergeCell ref="E791:G791"/>
    <mergeCell ref="H791:I791"/>
    <mergeCell ref="J791:L791"/>
    <mergeCell ref="M791:O791"/>
    <mergeCell ref="P791:R791"/>
    <mergeCell ref="S791:T791"/>
    <mergeCell ref="A790:D790"/>
    <mergeCell ref="E790:G790"/>
    <mergeCell ref="H790:I790"/>
    <mergeCell ref="J790:L790"/>
    <mergeCell ref="M790:O790"/>
    <mergeCell ref="P790:R790"/>
    <mergeCell ref="S788:T788"/>
    <mergeCell ref="A789:D789"/>
    <mergeCell ref="E789:G789"/>
    <mergeCell ref="H789:I789"/>
    <mergeCell ref="J789:L789"/>
    <mergeCell ref="M789:O789"/>
    <mergeCell ref="P789:R789"/>
    <mergeCell ref="S789:T789"/>
    <mergeCell ref="A788:D788"/>
    <mergeCell ref="E788:G788"/>
    <mergeCell ref="H788:I788"/>
    <mergeCell ref="J788:L788"/>
    <mergeCell ref="M788:O788"/>
    <mergeCell ref="P788:R788"/>
    <mergeCell ref="S794:T794"/>
    <mergeCell ref="A795:D795"/>
    <mergeCell ref="E795:G795"/>
    <mergeCell ref="H795:I795"/>
    <mergeCell ref="J795:L795"/>
    <mergeCell ref="M795:O795"/>
    <mergeCell ref="P795:R795"/>
    <mergeCell ref="S795:T795"/>
    <mergeCell ref="A794:D794"/>
    <mergeCell ref="E794:G794"/>
    <mergeCell ref="H794:I794"/>
    <mergeCell ref="J794:L794"/>
    <mergeCell ref="M794:O794"/>
    <mergeCell ref="P794:R794"/>
    <mergeCell ref="S792:T792"/>
    <mergeCell ref="A793:D793"/>
    <mergeCell ref="E793:G793"/>
    <mergeCell ref="H793:I793"/>
    <mergeCell ref="J793:L793"/>
    <mergeCell ref="M793:O793"/>
    <mergeCell ref="P793:R793"/>
    <mergeCell ref="S793:T793"/>
    <mergeCell ref="A792:D792"/>
    <mergeCell ref="E792:G792"/>
    <mergeCell ref="H792:I792"/>
    <mergeCell ref="J792:L792"/>
    <mergeCell ref="M792:O792"/>
    <mergeCell ref="P792:R792"/>
    <mergeCell ref="S798:T798"/>
    <mergeCell ref="A799:D799"/>
    <mergeCell ref="E799:G799"/>
    <mergeCell ref="H799:I799"/>
    <mergeCell ref="J799:L799"/>
    <mergeCell ref="M799:O799"/>
    <mergeCell ref="P799:R799"/>
    <mergeCell ref="S799:T799"/>
    <mergeCell ref="A798:D798"/>
    <mergeCell ref="E798:G798"/>
    <mergeCell ref="H798:I798"/>
    <mergeCell ref="J798:L798"/>
    <mergeCell ref="M798:O798"/>
    <mergeCell ref="P798:R798"/>
    <mergeCell ref="S796:T796"/>
    <mergeCell ref="A797:D797"/>
    <mergeCell ref="E797:G797"/>
    <mergeCell ref="H797:I797"/>
    <mergeCell ref="J797:L797"/>
    <mergeCell ref="M797:O797"/>
    <mergeCell ref="P797:R797"/>
    <mergeCell ref="S797:T797"/>
    <mergeCell ref="A796:D796"/>
    <mergeCell ref="E796:G796"/>
    <mergeCell ref="H796:I796"/>
    <mergeCell ref="J796:L796"/>
    <mergeCell ref="M796:O796"/>
    <mergeCell ref="P796:R796"/>
    <mergeCell ref="S802:T802"/>
    <mergeCell ref="A803:D803"/>
    <mergeCell ref="E803:G803"/>
    <mergeCell ref="H803:I803"/>
    <mergeCell ref="J803:L803"/>
    <mergeCell ref="M803:O803"/>
    <mergeCell ref="P803:R803"/>
    <mergeCell ref="S803:T803"/>
    <mergeCell ref="A802:D802"/>
    <mergeCell ref="E802:G802"/>
    <mergeCell ref="H802:I802"/>
    <mergeCell ref="J802:L802"/>
    <mergeCell ref="M802:O802"/>
    <mergeCell ref="P802:R802"/>
    <mergeCell ref="S800:T800"/>
    <mergeCell ref="A801:D801"/>
    <mergeCell ref="E801:G801"/>
    <mergeCell ref="H801:I801"/>
    <mergeCell ref="J801:L801"/>
    <mergeCell ref="M801:O801"/>
    <mergeCell ref="P801:R801"/>
    <mergeCell ref="S801:T801"/>
    <mergeCell ref="A800:D800"/>
    <mergeCell ref="E800:G800"/>
    <mergeCell ref="H800:I800"/>
    <mergeCell ref="J800:L800"/>
    <mergeCell ref="M800:O800"/>
    <mergeCell ref="P800:R800"/>
    <mergeCell ref="S806:T806"/>
    <mergeCell ref="A807:D807"/>
    <mergeCell ref="E807:G807"/>
    <mergeCell ref="H807:I807"/>
    <mergeCell ref="J807:L807"/>
    <mergeCell ref="M807:O807"/>
    <mergeCell ref="P807:R807"/>
    <mergeCell ref="S807:T807"/>
    <mergeCell ref="A806:D806"/>
    <mergeCell ref="E806:G806"/>
    <mergeCell ref="H806:I806"/>
    <mergeCell ref="J806:L806"/>
    <mergeCell ref="M806:O806"/>
    <mergeCell ref="P806:R806"/>
    <mergeCell ref="S804:T804"/>
    <mergeCell ref="A805:D805"/>
    <mergeCell ref="E805:G805"/>
    <mergeCell ref="H805:I805"/>
    <mergeCell ref="J805:L805"/>
    <mergeCell ref="M805:O805"/>
    <mergeCell ref="P805:R805"/>
    <mergeCell ref="S805:T805"/>
    <mergeCell ref="A804:D804"/>
    <mergeCell ref="E804:G804"/>
    <mergeCell ref="H804:I804"/>
    <mergeCell ref="J804:L804"/>
    <mergeCell ref="M804:O804"/>
    <mergeCell ref="P804:R804"/>
    <mergeCell ref="S810:T810"/>
    <mergeCell ref="A811:D811"/>
    <mergeCell ref="E811:G811"/>
    <mergeCell ref="H811:I811"/>
    <mergeCell ref="J811:L811"/>
    <mergeCell ref="M811:O811"/>
    <mergeCell ref="P811:R811"/>
    <mergeCell ref="S811:T811"/>
    <mergeCell ref="A810:D810"/>
    <mergeCell ref="E810:G810"/>
    <mergeCell ref="H810:I810"/>
    <mergeCell ref="J810:L810"/>
    <mergeCell ref="M810:O810"/>
    <mergeCell ref="P810:R810"/>
    <mergeCell ref="S808:T808"/>
    <mergeCell ref="A809:D809"/>
    <mergeCell ref="E809:G809"/>
    <mergeCell ref="H809:I809"/>
    <mergeCell ref="J809:L809"/>
    <mergeCell ref="M809:O809"/>
    <mergeCell ref="P809:R809"/>
    <mergeCell ref="S809:T809"/>
    <mergeCell ref="A808:D808"/>
    <mergeCell ref="E808:G808"/>
    <mergeCell ref="H808:I808"/>
    <mergeCell ref="J808:L808"/>
    <mergeCell ref="M808:O808"/>
    <mergeCell ref="P808:R808"/>
    <mergeCell ref="S814:T814"/>
    <mergeCell ref="A815:D815"/>
    <mergeCell ref="E815:G815"/>
    <mergeCell ref="H815:I815"/>
    <mergeCell ref="J815:L815"/>
    <mergeCell ref="M815:O815"/>
    <mergeCell ref="P815:R815"/>
    <mergeCell ref="S815:T815"/>
    <mergeCell ref="A814:D814"/>
    <mergeCell ref="E814:G814"/>
    <mergeCell ref="H814:I814"/>
    <mergeCell ref="J814:L814"/>
    <mergeCell ref="M814:O814"/>
    <mergeCell ref="P814:R814"/>
    <mergeCell ref="S812:T812"/>
    <mergeCell ref="A813:D813"/>
    <mergeCell ref="E813:G813"/>
    <mergeCell ref="H813:I813"/>
    <mergeCell ref="J813:L813"/>
    <mergeCell ref="M813:O813"/>
    <mergeCell ref="P813:R813"/>
    <mergeCell ref="S813:T813"/>
    <mergeCell ref="A812:D812"/>
    <mergeCell ref="E812:G812"/>
    <mergeCell ref="H812:I812"/>
    <mergeCell ref="J812:L812"/>
    <mergeCell ref="M812:O812"/>
    <mergeCell ref="P812:R812"/>
    <mergeCell ref="S818:T818"/>
    <mergeCell ref="A819:D819"/>
    <mergeCell ref="E819:G819"/>
    <mergeCell ref="H819:I819"/>
    <mergeCell ref="J819:L819"/>
    <mergeCell ref="M819:O819"/>
    <mergeCell ref="P819:R819"/>
    <mergeCell ref="S819:T819"/>
    <mergeCell ref="A818:D818"/>
    <mergeCell ref="E818:G818"/>
    <mergeCell ref="H818:I818"/>
    <mergeCell ref="J818:L818"/>
    <mergeCell ref="M818:O818"/>
    <mergeCell ref="P818:R818"/>
    <mergeCell ref="S816:T816"/>
    <mergeCell ref="A817:D817"/>
    <mergeCell ref="E817:G817"/>
    <mergeCell ref="H817:I817"/>
    <mergeCell ref="J817:L817"/>
    <mergeCell ref="M817:O817"/>
    <mergeCell ref="P817:R817"/>
    <mergeCell ref="S817:T817"/>
    <mergeCell ref="A816:D816"/>
    <mergeCell ref="E816:G816"/>
    <mergeCell ref="H816:I816"/>
    <mergeCell ref="J816:L816"/>
    <mergeCell ref="M816:O816"/>
    <mergeCell ref="P816:R816"/>
    <mergeCell ref="S822:T822"/>
    <mergeCell ref="A823:D823"/>
    <mergeCell ref="E823:G823"/>
    <mergeCell ref="H823:I823"/>
    <mergeCell ref="J823:L823"/>
    <mergeCell ref="M823:O823"/>
    <mergeCell ref="P823:R823"/>
    <mergeCell ref="S823:T823"/>
    <mergeCell ref="A822:D822"/>
    <mergeCell ref="E822:G822"/>
    <mergeCell ref="H822:I822"/>
    <mergeCell ref="J822:L822"/>
    <mergeCell ref="M822:O822"/>
    <mergeCell ref="P822:R822"/>
    <mergeCell ref="S820:T820"/>
    <mergeCell ref="A821:D821"/>
    <mergeCell ref="E821:G821"/>
    <mergeCell ref="H821:I821"/>
    <mergeCell ref="J821:L821"/>
    <mergeCell ref="M821:O821"/>
    <mergeCell ref="P821:R821"/>
    <mergeCell ref="S821:T821"/>
    <mergeCell ref="A820:D820"/>
    <mergeCell ref="E820:G820"/>
    <mergeCell ref="H820:I820"/>
    <mergeCell ref="J820:L820"/>
    <mergeCell ref="M820:O820"/>
    <mergeCell ref="P820:R820"/>
    <mergeCell ref="S826:T826"/>
    <mergeCell ref="A827:D827"/>
    <mergeCell ref="E827:G827"/>
    <mergeCell ref="H827:I827"/>
    <mergeCell ref="J827:L827"/>
    <mergeCell ref="M827:O827"/>
    <mergeCell ref="P827:R827"/>
    <mergeCell ref="S827:T827"/>
    <mergeCell ref="A826:D826"/>
    <mergeCell ref="E826:G826"/>
    <mergeCell ref="H826:I826"/>
    <mergeCell ref="J826:L826"/>
    <mergeCell ref="M826:O826"/>
    <mergeCell ref="P826:R826"/>
    <mergeCell ref="S824:T824"/>
    <mergeCell ref="A825:D825"/>
    <mergeCell ref="E825:G825"/>
    <mergeCell ref="H825:I825"/>
    <mergeCell ref="J825:L825"/>
    <mergeCell ref="M825:O825"/>
    <mergeCell ref="P825:R825"/>
    <mergeCell ref="S825:T825"/>
    <mergeCell ref="A824:D824"/>
    <mergeCell ref="E824:G824"/>
    <mergeCell ref="H824:I824"/>
    <mergeCell ref="J824:L824"/>
    <mergeCell ref="M824:O824"/>
    <mergeCell ref="P824:R824"/>
    <mergeCell ref="S830:T830"/>
    <mergeCell ref="A831:D831"/>
    <mergeCell ref="E831:G831"/>
    <mergeCell ref="H831:I831"/>
    <mergeCell ref="J831:L831"/>
    <mergeCell ref="M831:O831"/>
    <mergeCell ref="P831:R831"/>
    <mergeCell ref="S831:T831"/>
    <mergeCell ref="A830:D830"/>
    <mergeCell ref="E830:G830"/>
    <mergeCell ref="H830:I830"/>
    <mergeCell ref="J830:L830"/>
    <mergeCell ref="M830:O830"/>
    <mergeCell ref="P830:R830"/>
    <mergeCell ref="S828:T828"/>
    <mergeCell ref="A829:D829"/>
    <mergeCell ref="E829:G829"/>
    <mergeCell ref="H829:I829"/>
    <mergeCell ref="J829:L829"/>
    <mergeCell ref="M829:O829"/>
    <mergeCell ref="P829:R829"/>
    <mergeCell ref="S829:T829"/>
    <mergeCell ref="A828:D828"/>
    <mergeCell ref="E828:G828"/>
    <mergeCell ref="H828:I828"/>
    <mergeCell ref="J828:L828"/>
    <mergeCell ref="M828:O828"/>
    <mergeCell ref="P828:R828"/>
    <mergeCell ref="S834:T834"/>
    <mergeCell ref="A835:D835"/>
    <mergeCell ref="E835:G835"/>
    <mergeCell ref="H835:I835"/>
    <mergeCell ref="J835:L835"/>
    <mergeCell ref="M835:O835"/>
    <mergeCell ref="P835:R835"/>
    <mergeCell ref="S835:T835"/>
    <mergeCell ref="A834:D834"/>
    <mergeCell ref="E834:G834"/>
    <mergeCell ref="H834:I834"/>
    <mergeCell ref="J834:L834"/>
    <mergeCell ref="M834:O834"/>
    <mergeCell ref="P834:R834"/>
    <mergeCell ref="S832:T832"/>
    <mergeCell ref="A833:D833"/>
    <mergeCell ref="E833:G833"/>
    <mergeCell ref="H833:I833"/>
    <mergeCell ref="J833:L833"/>
    <mergeCell ref="M833:O833"/>
    <mergeCell ref="P833:R833"/>
    <mergeCell ref="S833:T833"/>
    <mergeCell ref="A832:D832"/>
    <mergeCell ref="E832:G832"/>
    <mergeCell ref="H832:I832"/>
    <mergeCell ref="J832:L832"/>
    <mergeCell ref="M832:O832"/>
    <mergeCell ref="P832:R832"/>
    <mergeCell ref="S838:T838"/>
    <mergeCell ref="A839:D839"/>
    <mergeCell ref="E839:G839"/>
    <mergeCell ref="H839:I839"/>
    <mergeCell ref="J839:L839"/>
    <mergeCell ref="M839:O839"/>
    <mergeCell ref="P839:R839"/>
    <mergeCell ref="S839:T839"/>
    <mergeCell ref="A838:D838"/>
    <mergeCell ref="E838:G838"/>
    <mergeCell ref="H838:I838"/>
    <mergeCell ref="J838:L838"/>
    <mergeCell ref="M838:O838"/>
    <mergeCell ref="P838:R838"/>
    <mergeCell ref="S836:T836"/>
    <mergeCell ref="A837:D837"/>
    <mergeCell ref="E837:G837"/>
    <mergeCell ref="H837:I837"/>
    <mergeCell ref="J837:L837"/>
    <mergeCell ref="M837:O837"/>
    <mergeCell ref="P837:R837"/>
    <mergeCell ref="S837:T837"/>
    <mergeCell ref="A836:D836"/>
    <mergeCell ref="E836:G836"/>
    <mergeCell ref="H836:I836"/>
    <mergeCell ref="J836:L836"/>
    <mergeCell ref="M836:O836"/>
    <mergeCell ref="P836:R836"/>
    <mergeCell ref="S842:T842"/>
    <mergeCell ref="A843:D843"/>
    <mergeCell ref="E843:G843"/>
    <mergeCell ref="H843:I843"/>
    <mergeCell ref="J843:L843"/>
    <mergeCell ref="M843:O843"/>
    <mergeCell ref="P843:R843"/>
    <mergeCell ref="S843:T843"/>
    <mergeCell ref="A842:D842"/>
    <mergeCell ref="E842:G842"/>
    <mergeCell ref="H842:I842"/>
    <mergeCell ref="J842:L842"/>
    <mergeCell ref="M842:O842"/>
    <mergeCell ref="P842:R842"/>
    <mergeCell ref="S840:T840"/>
    <mergeCell ref="A841:D841"/>
    <mergeCell ref="E841:G841"/>
    <mergeCell ref="H841:I841"/>
    <mergeCell ref="J841:L841"/>
    <mergeCell ref="M841:O841"/>
    <mergeCell ref="P841:R841"/>
    <mergeCell ref="S841:T841"/>
    <mergeCell ref="A840:D840"/>
    <mergeCell ref="E840:G840"/>
    <mergeCell ref="H840:I840"/>
    <mergeCell ref="J840:L840"/>
    <mergeCell ref="M840:O840"/>
    <mergeCell ref="P840:R840"/>
    <mergeCell ref="S846:T846"/>
    <mergeCell ref="A847:D847"/>
    <mergeCell ref="E847:G847"/>
    <mergeCell ref="H847:I847"/>
    <mergeCell ref="J847:L847"/>
    <mergeCell ref="M847:O847"/>
    <mergeCell ref="P847:R847"/>
    <mergeCell ref="S847:T847"/>
    <mergeCell ref="A846:D846"/>
    <mergeCell ref="E846:G846"/>
    <mergeCell ref="H846:I846"/>
    <mergeCell ref="J846:L846"/>
    <mergeCell ref="M846:O846"/>
    <mergeCell ref="P846:R846"/>
    <mergeCell ref="S844:T844"/>
    <mergeCell ref="A845:D845"/>
    <mergeCell ref="E845:G845"/>
    <mergeCell ref="H845:I845"/>
    <mergeCell ref="J845:L845"/>
    <mergeCell ref="M845:O845"/>
    <mergeCell ref="P845:R845"/>
    <mergeCell ref="S845:T845"/>
    <mergeCell ref="A844:D844"/>
    <mergeCell ref="E844:G844"/>
    <mergeCell ref="H844:I844"/>
    <mergeCell ref="J844:L844"/>
    <mergeCell ref="M844:O844"/>
    <mergeCell ref="P844:R844"/>
    <mergeCell ref="S850:T850"/>
    <mergeCell ref="A851:D851"/>
    <mergeCell ref="E851:G851"/>
    <mergeCell ref="H851:I851"/>
    <mergeCell ref="J851:L851"/>
    <mergeCell ref="M851:O851"/>
    <mergeCell ref="P851:R851"/>
    <mergeCell ref="S851:T851"/>
    <mergeCell ref="A850:D850"/>
    <mergeCell ref="E850:G850"/>
    <mergeCell ref="H850:I850"/>
    <mergeCell ref="J850:L850"/>
    <mergeCell ref="M850:O850"/>
    <mergeCell ref="P850:R850"/>
    <mergeCell ref="S848:T848"/>
    <mergeCell ref="A849:D849"/>
    <mergeCell ref="E849:G849"/>
    <mergeCell ref="H849:I849"/>
    <mergeCell ref="J849:L849"/>
    <mergeCell ref="M849:O849"/>
    <mergeCell ref="P849:R849"/>
    <mergeCell ref="S849:T849"/>
    <mergeCell ref="A848:D848"/>
    <mergeCell ref="E848:G848"/>
    <mergeCell ref="H848:I848"/>
    <mergeCell ref="J848:L848"/>
    <mergeCell ref="M848:O848"/>
    <mergeCell ref="P848:R848"/>
    <mergeCell ref="S854:T854"/>
    <mergeCell ref="A855:D855"/>
    <mergeCell ref="E855:G855"/>
    <mergeCell ref="H855:I855"/>
    <mergeCell ref="J855:L855"/>
    <mergeCell ref="M855:O855"/>
    <mergeCell ref="P855:R855"/>
    <mergeCell ref="S855:T855"/>
    <mergeCell ref="A854:D854"/>
    <mergeCell ref="E854:G854"/>
    <mergeCell ref="H854:I854"/>
    <mergeCell ref="J854:L854"/>
    <mergeCell ref="M854:O854"/>
    <mergeCell ref="P854:R854"/>
    <mergeCell ref="S852:T852"/>
    <mergeCell ref="A853:D853"/>
    <mergeCell ref="E853:G853"/>
    <mergeCell ref="H853:I853"/>
    <mergeCell ref="J853:L853"/>
    <mergeCell ref="M853:O853"/>
    <mergeCell ref="P853:R853"/>
    <mergeCell ref="S853:T853"/>
    <mergeCell ref="A852:D852"/>
    <mergeCell ref="E852:G852"/>
    <mergeCell ref="H852:I852"/>
    <mergeCell ref="J852:L852"/>
    <mergeCell ref="M852:O852"/>
    <mergeCell ref="P852:R852"/>
    <mergeCell ref="S858:T858"/>
    <mergeCell ref="A859:D859"/>
    <mergeCell ref="E859:G859"/>
    <mergeCell ref="H859:I859"/>
    <mergeCell ref="J859:L859"/>
    <mergeCell ref="M859:O859"/>
    <mergeCell ref="P859:R859"/>
    <mergeCell ref="S859:T859"/>
    <mergeCell ref="A858:D858"/>
    <mergeCell ref="E858:G858"/>
    <mergeCell ref="H858:I858"/>
    <mergeCell ref="J858:L858"/>
    <mergeCell ref="M858:O858"/>
    <mergeCell ref="P858:R858"/>
    <mergeCell ref="S856:T856"/>
    <mergeCell ref="A857:D857"/>
    <mergeCell ref="E857:G857"/>
    <mergeCell ref="H857:I857"/>
    <mergeCell ref="J857:L857"/>
    <mergeCell ref="M857:O857"/>
    <mergeCell ref="P857:R857"/>
    <mergeCell ref="S857:T857"/>
    <mergeCell ref="A856:D856"/>
    <mergeCell ref="E856:G856"/>
    <mergeCell ref="H856:I856"/>
    <mergeCell ref="J856:L856"/>
    <mergeCell ref="M856:O856"/>
    <mergeCell ref="P856:R856"/>
    <mergeCell ref="S862:T862"/>
    <mergeCell ref="A863:D863"/>
    <mergeCell ref="E863:G863"/>
    <mergeCell ref="H863:I863"/>
    <mergeCell ref="J863:L863"/>
    <mergeCell ref="M863:O863"/>
    <mergeCell ref="P863:R863"/>
    <mergeCell ref="S863:T863"/>
    <mergeCell ref="A862:D862"/>
    <mergeCell ref="E862:G862"/>
    <mergeCell ref="H862:I862"/>
    <mergeCell ref="J862:L862"/>
    <mergeCell ref="M862:O862"/>
    <mergeCell ref="P862:R862"/>
    <mergeCell ref="S860:T860"/>
    <mergeCell ref="A861:D861"/>
    <mergeCell ref="E861:G861"/>
    <mergeCell ref="H861:I861"/>
    <mergeCell ref="J861:L861"/>
    <mergeCell ref="M861:O861"/>
    <mergeCell ref="P861:R861"/>
    <mergeCell ref="S861:T861"/>
    <mergeCell ref="A860:D860"/>
    <mergeCell ref="E860:G860"/>
    <mergeCell ref="H860:I860"/>
    <mergeCell ref="J860:L860"/>
    <mergeCell ref="M860:O860"/>
    <mergeCell ref="P860:R860"/>
    <mergeCell ref="S866:T866"/>
    <mergeCell ref="A867:D867"/>
    <mergeCell ref="E867:G867"/>
    <mergeCell ref="H867:I867"/>
    <mergeCell ref="J867:L867"/>
    <mergeCell ref="M867:O867"/>
    <mergeCell ref="P867:R867"/>
    <mergeCell ref="S867:T867"/>
    <mergeCell ref="A866:D866"/>
    <mergeCell ref="E866:G866"/>
    <mergeCell ref="H866:I866"/>
    <mergeCell ref="J866:L866"/>
    <mergeCell ref="M866:O866"/>
    <mergeCell ref="P866:R866"/>
    <mergeCell ref="S864:T864"/>
    <mergeCell ref="A865:D865"/>
    <mergeCell ref="E865:G865"/>
    <mergeCell ref="H865:I865"/>
    <mergeCell ref="J865:L865"/>
    <mergeCell ref="M865:O865"/>
    <mergeCell ref="P865:R865"/>
    <mergeCell ref="S865:T865"/>
    <mergeCell ref="A864:D864"/>
    <mergeCell ref="E864:G864"/>
    <mergeCell ref="H864:I864"/>
    <mergeCell ref="J864:L864"/>
    <mergeCell ref="M864:O864"/>
    <mergeCell ref="P864:R864"/>
    <mergeCell ref="S870:T870"/>
    <mergeCell ref="A871:D871"/>
    <mergeCell ref="E871:G871"/>
    <mergeCell ref="H871:I871"/>
    <mergeCell ref="J871:L871"/>
    <mergeCell ref="M871:O871"/>
    <mergeCell ref="P871:R871"/>
    <mergeCell ref="S871:T871"/>
    <mergeCell ref="A870:D870"/>
    <mergeCell ref="E870:G870"/>
    <mergeCell ref="H870:I870"/>
    <mergeCell ref="J870:L870"/>
    <mergeCell ref="M870:O870"/>
    <mergeCell ref="P870:R870"/>
    <mergeCell ref="S868:T868"/>
    <mergeCell ref="A869:D869"/>
    <mergeCell ref="E869:G869"/>
    <mergeCell ref="H869:I869"/>
    <mergeCell ref="J869:L869"/>
    <mergeCell ref="M869:O869"/>
    <mergeCell ref="P869:R869"/>
    <mergeCell ref="S869:T869"/>
    <mergeCell ref="A868:D868"/>
    <mergeCell ref="E868:G868"/>
    <mergeCell ref="H868:I868"/>
    <mergeCell ref="J868:L868"/>
    <mergeCell ref="M868:O868"/>
    <mergeCell ref="P868:R868"/>
    <mergeCell ref="S874:T874"/>
    <mergeCell ref="A875:D875"/>
    <mergeCell ref="E875:G875"/>
    <mergeCell ref="H875:I875"/>
    <mergeCell ref="J875:L875"/>
    <mergeCell ref="M875:O875"/>
    <mergeCell ref="P875:R875"/>
    <mergeCell ref="S875:T875"/>
    <mergeCell ref="A874:D874"/>
    <mergeCell ref="E874:G874"/>
    <mergeCell ref="H874:I874"/>
    <mergeCell ref="J874:L874"/>
    <mergeCell ref="M874:O874"/>
    <mergeCell ref="P874:R874"/>
    <mergeCell ref="S872:T872"/>
    <mergeCell ref="A873:D873"/>
    <mergeCell ref="E873:G873"/>
    <mergeCell ref="H873:I873"/>
    <mergeCell ref="J873:L873"/>
    <mergeCell ref="M873:O873"/>
    <mergeCell ref="P873:R873"/>
    <mergeCell ref="S873:T873"/>
    <mergeCell ref="A872:D872"/>
    <mergeCell ref="E872:G872"/>
    <mergeCell ref="H872:I872"/>
    <mergeCell ref="J872:L872"/>
    <mergeCell ref="M872:O872"/>
    <mergeCell ref="P872:R872"/>
    <mergeCell ref="S878:T878"/>
    <mergeCell ref="A879:D879"/>
    <mergeCell ref="E879:G879"/>
    <mergeCell ref="H879:I879"/>
    <mergeCell ref="J879:L879"/>
    <mergeCell ref="M879:O879"/>
    <mergeCell ref="P879:R879"/>
    <mergeCell ref="S879:T879"/>
    <mergeCell ref="A878:D878"/>
    <mergeCell ref="E878:G878"/>
    <mergeCell ref="H878:I878"/>
    <mergeCell ref="J878:L878"/>
    <mergeCell ref="M878:O878"/>
    <mergeCell ref="P878:R878"/>
    <mergeCell ref="S876:T876"/>
    <mergeCell ref="A877:D877"/>
    <mergeCell ref="E877:G877"/>
    <mergeCell ref="H877:I877"/>
    <mergeCell ref="J877:L877"/>
    <mergeCell ref="M877:O877"/>
    <mergeCell ref="P877:R877"/>
    <mergeCell ref="S877:T877"/>
    <mergeCell ref="A876:D876"/>
    <mergeCell ref="E876:G876"/>
    <mergeCell ref="H876:I876"/>
    <mergeCell ref="J876:L876"/>
    <mergeCell ref="M876:O876"/>
    <mergeCell ref="P876:R876"/>
    <mergeCell ref="S882:T882"/>
    <mergeCell ref="A883:D883"/>
    <mergeCell ref="E883:G883"/>
    <mergeCell ref="H883:I883"/>
    <mergeCell ref="J883:L883"/>
    <mergeCell ref="M883:O883"/>
    <mergeCell ref="P883:R883"/>
    <mergeCell ref="S883:T883"/>
    <mergeCell ref="A882:D882"/>
    <mergeCell ref="E882:G882"/>
    <mergeCell ref="H882:I882"/>
    <mergeCell ref="J882:L882"/>
    <mergeCell ref="M882:O882"/>
    <mergeCell ref="P882:R882"/>
    <mergeCell ref="S880:T880"/>
    <mergeCell ref="A881:D881"/>
    <mergeCell ref="E881:G881"/>
    <mergeCell ref="H881:I881"/>
    <mergeCell ref="J881:L881"/>
    <mergeCell ref="M881:O881"/>
    <mergeCell ref="P881:R881"/>
    <mergeCell ref="S881:T881"/>
    <mergeCell ref="A880:D880"/>
    <mergeCell ref="E880:G880"/>
    <mergeCell ref="H880:I880"/>
    <mergeCell ref="J880:L880"/>
    <mergeCell ref="M880:O880"/>
    <mergeCell ref="P880:R880"/>
    <mergeCell ref="S886:T886"/>
    <mergeCell ref="A887:D887"/>
    <mergeCell ref="E887:G887"/>
    <mergeCell ref="H887:I887"/>
    <mergeCell ref="J887:L887"/>
    <mergeCell ref="M887:O887"/>
    <mergeCell ref="P887:R887"/>
    <mergeCell ref="S887:T887"/>
    <mergeCell ref="A886:D886"/>
    <mergeCell ref="E886:G886"/>
    <mergeCell ref="H886:I886"/>
    <mergeCell ref="J886:L886"/>
    <mergeCell ref="M886:O886"/>
    <mergeCell ref="P886:R886"/>
    <mergeCell ref="S884:T884"/>
    <mergeCell ref="A885:D885"/>
    <mergeCell ref="E885:G885"/>
    <mergeCell ref="H885:I885"/>
    <mergeCell ref="J885:L885"/>
    <mergeCell ref="M885:O885"/>
    <mergeCell ref="P885:R885"/>
    <mergeCell ref="S885:T885"/>
    <mergeCell ref="A884:D884"/>
    <mergeCell ref="E884:G884"/>
    <mergeCell ref="H884:I884"/>
    <mergeCell ref="J884:L884"/>
    <mergeCell ref="M884:O884"/>
    <mergeCell ref="P884:R884"/>
    <mergeCell ref="S890:T890"/>
    <mergeCell ref="A891:D891"/>
    <mergeCell ref="E891:G891"/>
    <mergeCell ref="H891:I891"/>
    <mergeCell ref="J891:L891"/>
    <mergeCell ref="M891:O891"/>
    <mergeCell ref="P891:R891"/>
    <mergeCell ref="S891:T891"/>
    <mergeCell ref="A890:D890"/>
    <mergeCell ref="E890:G890"/>
    <mergeCell ref="H890:I890"/>
    <mergeCell ref="J890:L890"/>
    <mergeCell ref="M890:O890"/>
    <mergeCell ref="P890:R890"/>
    <mergeCell ref="S888:T888"/>
    <mergeCell ref="A889:D889"/>
    <mergeCell ref="E889:G889"/>
    <mergeCell ref="H889:I889"/>
    <mergeCell ref="J889:L889"/>
    <mergeCell ref="M889:O889"/>
    <mergeCell ref="P889:R889"/>
    <mergeCell ref="S889:T889"/>
    <mergeCell ref="A888:D888"/>
    <mergeCell ref="E888:G888"/>
    <mergeCell ref="H888:I888"/>
    <mergeCell ref="J888:L888"/>
    <mergeCell ref="M888:O888"/>
    <mergeCell ref="P888:R888"/>
    <mergeCell ref="S894:T894"/>
    <mergeCell ref="A895:D895"/>
    <mergeCell ref="E895:G895"/>
    <mergeCell ref="H895:I895"/>
    <mergeCell ref="J895:L895"/>
    <mergeCell ref="M895:O895"/>
    <mergeCell ref="P895:R895"/>
    <mergeCell ref="S895:T895"/>
    <mergeCell ref="A894:D894"/>
    <mergeCell ref="E894:G894"/>
    <mergeCell ref="H894:I894"/>
    <mergeCell ref="J894:L894"/>
    <mergeCell ref="M894:O894"/>
    <mergeCell ref="P894:R894"/>
    <mergeCell ref="S892:T892"/>
    <mergeCell ref="A893:D893"/>
    <mergeCell ref="E893:G893"/>
    <mergeCell ref="H893:I893"/>
    <mergeCell ref="J893:L893"/>
    <mergeCell ref="M893:O893"/>
    <mergeCell ref="P893:R893"/>
    <mergeCell ref="S893:T893"/>
    <mergeCell ref="A892:D892"/>
    <mergeCell ref="E892:G892"/>
    <mergeCell ref="H892:I892"/>
    <mergeCell ref="J892:L892"/>
    <mergeCell ref="M892:O892"/>
    <mergeCell ref="P892:R892"/>
    <mergeCell ref="S898:T898"/>
    <mergeCell ref="A899:D899"/>
    <mergeCell ref="E899:G899"/>
    <mergeCell ref="H899:I899"/>
    <mergeCell ref="J899:L899"/>
    <mergeCell ref="M899:O899"/>
    <mergeCell ref="P899:R899"/>
    <mergeCell ref="S899:T899"/>
    <mergeCell ref="A898:D898"/>
    <mergeCell ref="E898:G898"/>
    <mergeCell ref="H898:I898"/>
    <mergeCell ref="J898:L898"/>
    <mergeCell ref="M898:O898"/>
    <mergeCell ref="P898:R898"/>
    <mergeCell ref="S896:T896"/>
    <mergeCell ref="A897:D897"/>
    <mergeCell ref="E897:G897"/>
    <mergeCell ref="H897:I897"/>
    <mergeCell ref="J897:L897"/>
    <mergeCell ref="M897:O897"/>
    <mergeCell ref="P897:R897"/>
    <mergeCell ref="S897:T897"/>
    <mergeCell ref="A896:D896"/>
    <mergeCell ref="E896:G896"/>
    <mergeCell ref="H896:I896"/>
    <mergeCell ref="J896:L896"/>
    <mergeCell ref="M896:O896"/>
    <mergeCell ref="P896:R896"/>
    <mergeCell ref="S902:T902"/>
    <mergeCell ref="A903:D903"/>
    <mergeCell ref="E903:G903"/>
    <mergeCell ref="H903:I903"/>
    <mergeCell ref="J903:L903"/>
    <mergeCell ref="M903:O903"/>
    <mergeCell ref="P903:R903"/>
    <mergeCell ref="S903:T903"/>
    <mergeCell ref="A902:D902"/>
    <mergeCell ref="E902:G902"/>
    <mergeCell ref="H902:I902"/>
    <mergeCell ref="J902:L902"/>
    <mergeCell ref="M902:O902"/>
    <mergeCell ref="P902:R902"/>
    <mergeCell ref="S900:T900"/>
    <mergeCell ref="A901:D901"/>
    <mergeCell ref="E901:G901"/>
    <mergeCell ref="H901:I901"/>
    <mergeCell ref="J901:L901"/>
    <mergeCell ref="M901:O901"/>
    <mergeCell ref="P901:R901"/>
    <mergeCell ref="S901:T901"/>
    <mergeCell ref="A900:D900"/>
    <mergeCell ref="E900:G900"/>
    <mergeCell ref="H900:I900"/>
    <mergeCell ref="J900:L900"/>
    <mergeCell ref="M900:O900"/>
    <mergeCell ref="P900:R900"/>
    <mergeCell ref="S906:T906"/>
    <mergeCell ref="A907:D907"/>
    <mergeCell ref="E907:G907"/>
    <mergeCell ref="H907:I907"/>
    <mergeCell ref="J907:L907"/>
    <mergeCell ref="M907:O907"/>
    <mergeCell ref="P907:R907"/>
    <mergeCell ref="S907:T907"/>
    <mergeCell ref="A906:D906"/>
    <mergeCell ref="E906:G906"/>
    <mergeCell ref="H906:I906"/>
    <mergeCell ref="J906:L906"/>
    <mergeCell ref="M906:O906"/>
    <mergeCell ref="P906:R906"/>
    <mergeCell ref="S904:T904"/>
    <mergeCell ref="A905:D905"/>
    <mergeCell ref="E905:G905"/>
    <mergeCell ref="H905:I905"/>
    <mergeCell ref="J905:L905"/>
    <mergeCell ref="M905:O905"/>
    <mergeCell ref="P905:R905"/>
    <mergeCell ref="S905:T905"/>
    <mergeCell ref="A904:D904"/>
    <mergeCell ref="E904:G904"/>
    <mergeCell ref="H904:I904"/>
    <mergeCell ref="J904:L904"/>
    <mergeCell ref="M904:O904"/>
    <mergeCell ref="P904:R904"/>
    <mergeCell ref="S910:T910"/>
    <mergeCell ref="A911:D911"/>
    <mergeCell ref="E911:G911"/>
    <mergeCell ref="H911:I911"/>
    <mergeCell ref="J911:L911"/>
    <mergeCell ref="M911:O911"/>
    <mergeCell ref="P911:R911"/>
    <mergeCell ref="S911:T911"/>
    <mergeCell ref="A910:D910"/>
    <mergeCell ref="E910:G910"/>
    <mergeCell ref="H910:I910"/>
    <mergeCell ref="J910:L910"/>
    <mergeCell ref="M910:O910"/>
    <mergeCell ref="P910:R910"/>
    <mergeCell ref="S908:T908"/>
    <mergeCell ref="A909:D909"/>
    <mergeCell ref="E909:G909"/>
    <mergeCell ref="H909:I909"/>
    <mergeCell ref="J909:L909"/>
    <mergeCell ref="M909:O909"/>
    <mergeCell ref="P909:R909"/>
    <mergeCell ref="S909:T909"/>
    <mergeCell ref="A908:D908"/>
    <mergeCell ref="E908:G908"/>
    <mergeCell ref="H908:I908"/>
    <mergeCell ref="J908:L908"/>
    <mergeCell ref="M908:O908"/>
    <mergeCell ref="P908:R908"/>
    <mergeCell ref="S914:T914"/>
    <mergeCell ref="A915:D915"/>
    <mergeCell ref="E915:G915"/>
    <mergeCell ref="H915:I915"/>
    <mergeCell ref="J915:L915"/>
    <mergeCell ref="M915:O915"/>
    <mergeCell ref="P915:R915"/>
    <mergeCell ref="S915:T915"/>
    <mergeCell ref="A914:D914"/>
    <mergeCell ref="E914:G914"/>
    <mergeCell ref="H914:I914"/>
    <mergeCell ref="J914:L914"/>
    <mergeCell ref="M914:O914"/>
    <mergeCell ref="P914:R914"/>
    <mergeCell ref="S912:T912"/>
    <mergeCell ref="A913:D913"/>
    <mergeCell ref="E913:G913"/>
    <mergeCell ref="H913:I913"/>
    <mergeCell ref="J913:L913"/>
    <mergeCell ref="M913:O913"/>
    <mergeCell ref="P913:R913"/>
    <mergeCell ref="S913:T913"/>
    <mergeCell ref="A912:D912"/>
    <mergeCell ref="E912:G912"/>
    <mergeCell ref="H912:I912"/>
    <mergeCell ref="J912:L912"/>
    <mergeCell ref="M912:O912"/>
    <mergeCell ref="P912:R912"/>
    <mergeCell ref="S918:T918"/>
    <mergeCell ref="A919:D919"/>
    <mergeCell ref="E919:G919"/>
    <mergeCell ref="H919:I919"/>
    <mergeCell ref="J919:L919"/>
    <mergeCell ref="M919:O919"/>
    <mergeCell ref="P919:R919"/>
    <mergeCell ref="S919:T919"/>
    <mergeCell ref="A918:D918"/>
    <mergeCell ref="E918:G918"/>
    <mergeCell ref="H918:I918"/>
    <mergeCell ref="J918:L918"/>
    <mergeCell ref="M918:O918"/>
    <mergeCell ref="P918:R918"/>
    <mergeCell ref="S916:T916"/>
    <mergeCell ref="A917:D917"/>
    <mergeCell ref="E917:G917"/>
    <mergeCell ref="H917:I917"/>
    <mergeCell ref="J917:L917"/>
    <mergeCell ref="M917:O917"/>
    <mergeCell ref="P917:R917"/>
    <mergeCell ref="S917:T917"/>
    <mergeCell ref="A916:D916"/>
    <mergeCell ref="E916:G916"/>
    <mergeCell ref="H916:I916"/>
    <mergeCell ref="J916:L916"/>
    <mergeCell ref="M916:O916"/>
    <mergeCell ref="P916:R916"/>
    <mergeCell ref="S922:T922"/>
    <mergeCell ref="A923:D923"/>
    <mergeCell ref="E923:G923"/>
    <mergeCell ref="H923:I923"/>
    <mergeCell ref="J923:L923"/>
    <mergeCell ref="M923:O923"/>
    <mergeCell ref="P923:R923"/>
    <mergeCell ref="S923:T923"/>
    <mergeCell ref="A922:D922"/>
    <mergeCell ref="E922:G922"/>
    <mergeCell ref="H922:I922"/>
    <mergeCell ref="J922:L922"/>
    <mergeCell ref="M922:O922"/>
    <mergeCell ref="P922:R922"/>
    <mergeCell ref="S920:T920"/>
    <mergeCell ref="A921:D921"/>
    <mergeCell ref="E921:G921"/>
    <mergeCell ref="H921:I921"/>
    <mergeCell ref="J921:L921"/>
    <mergeCell ref="M921:O921"/>
    <mergeCell ref="P921:R921"/>
    <mergeCell ref="S921:T921"/>
    <mergeCell ref="A920:D920"/>
    <mergeCell ref="E920:G920"/>
    <mergeCell ref="H920:I920"/>
    <mergeCell ref="J920:L920"/>
    <mergeCell ref="M920:O920"/>
    <mergeCell ref="P920:R920"/>
    <mergeCell ref="S926:T926"/>
    <mergeCell ref="A927:D927"/>
    <mergeCell ref="E927:G927"/>
    <mergeCell ref="H927:I927"/>
    <mergeCell ref="J927:L927"/>
    <mergeCell ref="M927:O927"/>
    <mergeCell ref="P927:R927"/>
    <mergeCell ref="S927:T927"/>
    <mergeCell ref="A926:D926"/>
    <mergeCell ref="E926:G926"/>
    <mergeCell ref="H926:I926"/>
    <mergeCell ref="J926:L926"/>
    <mergeCell ref="M926:O926"/>
    <mergeCell ref="P926:R926"/>
    <mergeCell ref="S924:T924"/>
    <mergeCell ref="A925:D925"/>
    <mergeCell ref="E925:G925"/>
    <mergeCell ref="H925:I925"/>
    <mergeCell ref="J925:L925"/>
    <mergeCell ref="M925:O925"/>
    <mergeCell ref="P925:R925"/>
    <mergeCell ref="S925:T925"/>
    <mergeCell ref="A924:D924"/>
    <mergeCell ref="E924:G924"/>
    <mergeCell ref="H924:I924"/>
    <mergeCell ref="J924:L924"/>
    <mergeCell ref="M924:O924"/>
    <mergeCell ref="P924:R924"/>
    <mergeCell ref="S930:T930"/>
    <mergeCell ref="A931:D931"/>
    <mergeCell ref="E931:G931"/>
    <mergeCell ref="H931:I931"/>
    <mergeCell ref="J931:L931"/>
    <mergeCell ref="M931:O931"/>
    <mergeCell ref="P931:R931"/>
    <mergeCell ref="S931:T931"/>
    <mergeCell ref="A930:D930"/>
    <mergeCell ref="E930:G930"/>
    <mergeCell ref="H930:I930"/>
    <mergeCell ref="J930:L930"/>
    <mergeCell ref="M930:O930"/>
    <mergeCell ref="P930:R930"/>
    <mergeCell ref="S928:T928"/>
    <mergeCell ref="A929:D929"/>
    <mergeCell ref="E929:G929"/>
    <mergeCell ref="H929:I929"/>
    <mergeCell ref="J929:L929"/>
    <mergeCell ref="M929:O929"/>
    <mergeCell ref="P929:R929"/>
    <mergeCell ref="S929:T929"/>
    <mergeCell ref="A928:D928"/>
    <mergeCell ref="E928:G928"/>
    <mergeCell ref="H928:I928"/>
    <mergeCell ref="J928:L928"/>
    <mergeCell ref="M928:O928"/>
    <mergeCell ref="P928:R928"/>
    <mergeCell ref="S934:T934"/>
    <mergeCell ref="A935:D935"/>
    <mergeCell ref="E935:G935"/>
    <mergeCell ref="H935:I935"/>
    <mergeCell ref="J935:L935"/>
    <mergeCell ref="M935:O935"/>
    <mergeCell ref="P935:R935"/>
    <mergeCell ref="S935:T935"/>
    <mergeCell ref="A934:D934"/>
    <mergeCell ref="E934:G934"/>
    <mergeCell ref="H934:I934"/>
    <mergeCell ref="J934:L934"/>
    <mergeCell ref="M934:O934"/>
    <mergeCell ref="P934:R934"/>
    <mergeCell ref="S932:T932"/>
    <mergeCell ref="A933:D933"/>
    <mergeCell ref="E933:G933"/>
    <mergeCell ref="H933:I933"/>
    <mergeCell ref="J933:L933"/>
    <mergeCell ref="M933:O933"/>
    <mergeCell ref="P933:R933"/>
    <mergeCell ref="S933:T933"/>
    <mergeCell ref="A932:D932"/>
    <mergeCell ref="E932:G932"/>
    <mergeCell ref="H932:I932"/>
    <mergeCell ref="J932:L932"/>
    <mergeCell ref="M932:O932"/>
    <mergeCell ref="P932:R932"/>
    <mergeCell ref="S938:T938"/>
    <mergeCell ref="A939:D939"/>
    <mergeCell ref="E939:G939"/>
    <mergeCell ref="H939:I939"/>
    <mergeCell ref="J939:L939"/>
    <mergeCell ref="M939:O939"/>
    <mergeCell ref="P939:R939"/>
    <mergeCell ref="S939:T939"/>
    <mergeCell ref="A938:D938"/>
    <mergeCell ref="E938:G938"/>
    <mergeCell ref="H938:I938"/>
    <mergeCell ref="J938:L938"/>
    <mergeCell ref="M938:O938"/>
    <mergeCell ref="P938:R938"/>
    <mergeCell ref="S936:T936"/>
    <mergeCell ref="A937:D937"/>
    <mergeCell ref="E937:G937"/>
    <mergeCell ref="H937:I937"/>
    <mergeCell ref="J937:L937"/>
    <mergeCell ref="M937:O937"/>
    <mergeCell ref="P937:R937"/>
    <mergeCell ref="S937:T937"/>
    <mergeCell ref="A936:D936"/>
    <mergeCell ref="E936:G936"/>
    <mergeCell ref="H936:I936"/>
    <mergeCell ref="J936:L936"/>
    <mergeCell ref="M936:O936"/>
    <mergeCell ref="P936:R936"/>
    <mergeCell ref="S942:T942"/>
    <mergeCell ref="A943:D943"/>
    <mergeCell ref="E943:G943"/>
    <mergeCell ref="H943:I943"/>
    <mergeCell ref="J943:L943"/>
    <mergeCell ref="M943:O943"/>
    <mergeCell ref="P943:R943"/>
    <mergeCell ref="S943:T943"/>
    <mergeCell ref="A942:D942"/>
    <mergeCell ref="E942:G942"/>
    <mergeCell ref="H942:I942"/>
    <mergeCell ref="J942:L942"/>
    <mergeCell ref="M942:O942"/>
    <mergeCell ref="P942:R942"/>
    <mergeCell ref="S940:T940"/>
    <mergeCell ref="A941:D941"/>
    <mergeCell ref="E941:G941"/>
    <mergeCell ref="H941:I941"/>
    <mergeCell ref="J941:L941"/>
    <mergeCell ref="M941:O941"/>
    <mergeCell ref="P941:R941"/>
    <mergeCell ref="S941:T941"/>
    <mergeCell ref="A940:D940"/>
    <mergeCell ref="E940:G940"/>
    <mergeCell ref="H940:I940"/>
    <mergeCell ref="J940:L940"/>
    <mergeCell ref="M940:O940"/>
    <mergeCell ref="P940:R940"/>
    <mergeCell ref="S946:T946"/>
    <mergeCell ref="A947:D947"/>
    <mergeCell ref="E947:G947"/>
    <mergeCell ref="H947:I947"/>
    <mergeCell ref="J947:L947"/>
    <mergeCell ref="M947:O947"/>
    <mergeCell ref="P947:R947"/>
    <mergeCell ref="S947:T947"/>
    <mergeCell ref="A946:D946"/>
    <mergeCell ref="E946:G946"/>
    <mergeCell ref="H946:I946"/>
    <mergeCell ref="J946:L946"/>
    <mergeCell ref="M946:O946"/>
    <mergeCell ref="P946:R946"/>
    <mergeCell ref="S944:T944"/>
    <mergeCell ref="A945:D945"/>
    <mergeCell ref="E945:G945"/>
    <mergeCell ref="H945:I945"/>
    <mergeCell ref="J945:L945"/>
    <mergeCell ref="M945:O945"/>
    <mergeCell ref="P945:R945"/>
    <mergeCell ref="S945:T945"/>
    <mergeCell ref="A944:D944"/>
    <mergeCell ref="E944:G944"/>
    <mergeCell ref="H944:I944"/>
    <mergeCell ref="J944:L944"/>
    <mergeCell ref="M944:O944"/>
    <mergeCell ref="P944:R944"/>
    <mergeCell ref="S950:T950"/>
    <mergeCell ref="A951:D951"/>
    <mergeCell ref="E951:G951"/>
    <mergeCell ref="H951:I951"/>
    <mergeCell ref="J951:L951"/>
    <mergeCell ref="M951:O951"/>
    <mergeCell ref="P951:R951"/>
    <mergeCell ref="S951:T951"/>
    <mergeCell ref="A950:D950"/>
    <mergeCell ref="E950:G950"/>
    <mergeCell ref="H950:I950"/>
    <mergeCell ref="J950:L950"/>
    <mergeCell ref="M950:O950"/>
    <mergeCell ref="P950:R950"/>
    <mergeCell ref="S948:T948"/>
    <mergeCell ref="A949:D949"/>
    <mergeCell ref="E949:G949"/>
    <mergeCell ref="H949:I949"/>
    <mergeCell ref="J949:L949"/>
    <mergeCell ref="M949:O949"/>
    <mergeCell ref="P949:R949"/>
    <mergeCell ref="S949:T949"/>
    <mergeCell ref="A948:D948"/>
    <mergeCell ref="E948:G948"/>
    <mergeCell ref="H948:I948"/>
    <mergeCell ref="J948:L948"/>
    <mergeCell ref="M948:O948"/>
    <mergeCell ref="P948:R948"/>
    <mergeCell ref="S954:T954"/>
    <mergeCell ref="A955:D955"/>
    <mergeCell ref="E955:G955"/>
    <mergeCell ref="H955:I955"/>
    <mergeCell ref="J955:L955"/>
    <mergeCell ref="M955:O955"/>
    <mergeCell ref="P955:R955"/>
    <mergeCell ref="S955:T955"/>
    <mergeCell ref="A954:D954"/>
    <mergeCell ref="E954:G954"/>
    <mergeCell ref="H954:I954"/>
    <mergeCell ref="J954:L954"/>
    <mergeCell ref="M954:O954"/>
    <mergeCell ref="P954:R954"/>
    <mergeCell ref="S952:T952"/>
    <mergeCell ref="A953:D953"/>
    <mergeCell ref="E953:G953"/>
    <mergeCell ref="H953:I953"/>
    <mergeCell ref="J953:L953"/>
    <mergeCell ref="M953:O953"/>
    <mergeCell ref="P953:R953"/>
    <mergeCell ref="S953:T953"/>
    <mergeCell ref="A952:D952"/>
    <mergeCell ref="E952:G952"/>
    <mergeCell ref="H952:I952"/>
    <mergeCell ref="J952:L952"/>
    <mergeCell ref="M952:O952"/>
    <mergeCell ref="P952:R952"/>
    <mergeCell ref="S958:T958"/>
    <mergeCell ref="A959:D959"/>
    <mergeCell ref="E959:G959"/>
    <mergeCell ref="H959:I959"/>
    <mergeCell ref="J959:L959"/>
    <mergeCell ref="M959:O959"/>
    <mergeCell ref="P959:R959"/>
    <mergeCell ref="S959:T959"/>
    <mergeCell ref="A958:D958"/>
    <mergeCell ref="E958:G958"/>
    <mergeCell ref="H958:I958"/>
    <mergeCell ref="J958:L958"/>
    <mergeCell ref="M958:O958"/>
    <mergeCell ref="P958:R958"/>
    <mergeCell ref="S956:T956"/>
    <mergeCell ref="A957:D957"/>
    <mergeCell ref="E957:G957"/>
    <mergeCell ref="H957:I957"/>
    <mergeCell ref="J957:L957"/>
    <mergeCell ref="M957:O957"/>
    <mergeCell ref="P957:R957"/>
    <mergeCell ref="S957:T957"/>
    <mergeCell ref="A956:D956"/>
    <mergeCell ref="E956:G956"/>
    <mergeCell ref="H956:I956"/>
    <mergeCell ref="J956:L956"/>
    <mergeCell ref="M956:O956"/>
    <mergeCell ref="P956:R956"/>
    <mergeCell ref="S962:T962"/>
    <mergeCell ref="A963:D963"/>
    <mergeCell ref="E963:G963"/>
    <mergeCell ref="H963:I963"/>
    <mergeCell ref="J963:L963"/>
    <mergeCell ref="M963:O963"/>
    <mergeCell ref="P963:R963"/>
    <mergeCell ref="S963:T963"/>
    <mergeCell ref="A962:D962"/>
    <mergeCell ref="E962:G962"/>
    <mergeCell ref="H962:I962"/>
    <mergeCell ref="J962:L962"/>
    <mergeCell ref="M962:O962"/>
    <mergeCell ref="P962:R962"/>
    <mergeCell ref="S960:T960"/>
    <mergeCell ref="A961:D961"/>
    <mergeCell ref="E961:G961"/>
    <mergeCell ref="H961:I961"/>
    <mergeCell ref="J961:L961"/>
    <mergeCell ref="M961:O961"/>
    <mergeCell ref="P961:R961"/>
    <mergeCell ref="S961:T961"/>
    <mergeCell ref="A960:D960"/>
    <mergeCell ref="E960:G960"/>
    <mergeCell ref="H960:I960"/>
    <mergeCell ref="J960:L960"/>
    <mergeCell ref="M960:O960"/>
    <mergeCell ref="P960:R960"/>
    <mergeCell ref="S966:T966"/>
    <mergeCell ref="A967:D967"/>
    <mergeCell ref="E967:G967"/>
    <mergeCell ref="H967:I967"/>
    <mergeCell ref="J967:L967"/>
    <mergeCell ref="M967:O967"/>
    <mergeCell ref="P967:R967"/>
    <mergeCell ref="S967:T967"/>
    <mergeCell ref="A966:D966"/>
    <mergeCell ref="E966:G966"/>
    <mergeCell ref="H966:I966"/>
    <mergeCell ref="J966:L966"/>
    <mergeCell ref="M966:O966"/>
    <mergeCell ref="P966:R966"/>
    <mergeCell ref="S964:T964"/>
    <mergeCell ref="A965:D965"/>
    <mergeCell ref="E965:G965"/>
    <mergeCell ref="H965:I965"/>
    <mergeCell ref="J965:L965"/>
    <mergeCell ref="M965:O965"/>
    <mergeCell ref="P965:R965"/>
    <mergeCell ref="S965:T965"/>
    <mergeCell ref="A964:D964"/>
    <mergeCell ref="E964:G964"/>
    <mergeCell ref="H964:I964"/>
    <mergeCell ref="J964:L964"/>
    <mergeCell ref="M964:O964"/>
    <mergeCell ref="P964:R964"/>
    <mergeCell ref="S970:T970"/>
    <mergeCell ref="A971:D971"/>
    <mergeCell ref="E971:G971"/>
    <mergeCell ref="H971:I971"/>
    <mergeCell ref="J971:L971"/>
    <mergeCell ref="M971:O971"/>
    <mergeCell ref="P971:R971"/>
    <mergeCell ref="S971:T971"/>
    <mergeCell ref="A970:D970"/>
    <mergeCell ref="E970:G970"/>
    <mergeCell ref="H970:I970"/>
    <mergeCell ref="J970:L970"/>
    <mergeCell ref="M970:O970"/>
    <mergeCell ref="P970:R970"/>
    <mergeCell ref="S968:T968"/>
    <mergeCell ref="A969:D969"/>
    <mergeCell ref="E969:G969"/>
    <mergeCell ref="H969:I969"/>
    <mergeCell ref="J969:L969"/>
    <mergeCell ref="M969:O969"/>
    <mergeCell ref="P969:R969"/>
    <mergeCell ref="S969:T969"/>
    <mergeCell ref="A968:D968"/>
    <mergeCell ref="E968:G968"/>
    <mergeCell ref="H968:I968"/>
    <mergeCell ref="J968:L968"/>
    <mergeCell ref="M968:O968"/>
    <mergeCell ref="P968:R968"/>
    <mergeCell ref="S974:T974"/>
    <mergeCell ref="A975:D975"/>
    <mergeCell ref="E975:G975"/>
    <mergeCell ref="H975:I975"/>
    <mergeCell ref="J975:L975"/>
    <mergeCell ref="M975:O975"/>
    <mergeCell ref="P975:R975"/>
    <mergeCell ref="S975:T975"/>
    <mergeCell ref="A974:D974"/>
    <mergeCell ref="E974:G974"/>
    <mergeCell ref="H974:I974"/>
    <mergeCell ref="J974:L974"/>
    <mergeCell ref="M974:O974"/>
    <mergeCell ref="P974:R974"/>
    <mergeCell ref="S972:T972"/>
    <mergeCell ref="A973:D973"/>
    <mergeCell ref="E973:G973"/>
    <mergeCell ref="H973:I973"/>
    <mergeCell ref="J973:L973"/>
    <mergeCell ref="M973:O973"/>
    <mergeCell ref="P973:R973"/>
    <mergeCell ref="S973:T973"/>
    <mergeCell ref="A972:D972"/>
    <mergeCell ref="E972:G972"/>
    <mergeCell ref="H972:I972"/>
    <mergeCell ref="J972:L972"/>
    <mergeCell ref="M972:O972"/>
    <mergeCell ref="P972:R972"/>
    <mergeCell ref="S978:T978"/>
    <mergeCell ref="A979:D979"/>
    <mergeCell ref="E979:G979"/>
    <mergeCell ref="H979:I979"/>
    <mergeCell ref="J979:L979"/>
    <mergeCell ref="M979:O979"/>
    <mergeCell ref="P979:R979"/>
    <mergeCell ref="S979:T979"/>
    <mergeCell ref="A978:D978"/>
    <mergeCell ref="E978:G978"/>
    <mergeCell ref="H978:I978"/>
    <mergeCell ref="J978:L978"/>
    <mergeCell ref="M978:O978"/>
    <mergeCell ref="P978:R978"/>
    <mergeCell ref="S976:T976"/>
    <mergeCell ref="A977:D977"/>
    <mergeCell ref="E977:G977"/>
    <mergeCell ref="H977:I977"/>
    <mergeCell ref="J977:L977"/>
    <mergeCell ref="M977:O977"/>
    <mergeCell ref="P977:R977"/>
    <mergeCell ref="S977:T977"/>
    <mergeCell ref="A976:D976"/>
    <mergeCell ref="E976:G976"/>
    <mergeCell ref="H976:I976"/>
    <mergeCell ref="J976:L976"/>
    <mergeCell ref="M976:O976"/>
    <mergeCell ref="P976:R976"/>
    <mergeCell ref="S982:T982"/>
    <mergeCell ref="A983:D983"/>
    <mergeCell ref="E983:G983"/>
    <mergeCell ref="H983:I983"/>
    <mergeCell ref="J983:L983"/>
    <mergeCell ref="M983:O983"/>
    <mergeCell ref="P983:R983"/>
    <mergeCell ref="S983:T983"/>
    <mergeCell ref="A982:D982"/>
    <mergeCell ref="E982:G982"/>
    <mergeCell ref="H982:I982"/>
    <mergeCell ref="J982:L982"/>
    <mergeCell ref="M982:O982"/>
    <mergeCell ref="P982:R982"/>
    <mergeCell ref="S980:T980"/>
    <mergeCell ref="A981:D981"/>
    <mergeCell ref="E981:G981"/>
    <mergeCell ref="H981:I981"/>
    <mergeCell ref="J981:L981"/>
    <mergeCell ref="M981:O981"/>
    <mergeCell ref="P981:R981"/>
    <mergeCell ref="S981:T981"/>
    <mergeCell ref="A980:D980"/>
    <mergeCell ref="E980:G980"/>
    <mergeCell ref="H980:I980"/>
    <mergeCell ref="J980:L980"/>
    <mergeCell ref="M980:O980"/>
    <mergeCell ref="P980:R980"/>
    <mergeCell ref="S986:T986"/>
    <mergeCell ref="A987:D987"/>
    <mergeCell ref="E987:G987"/>
    <mergeCell ref="H987:I987"/>
    <mergeCell ref="J987:L987"/>
    <mergeCell ref="M987:O987"/>
    <mergeCell ref="P987:R987"/>
    <mergeCell ref="S987:T987"/>
    <mergeCell ref="A986:D986"/>
    <mergeCell ref="E986:G986"/>
    <mergeCell ref="H986:I986"/>
    <mergeCell ref="J986:L986"/>
    <mergeCell ref="M986:O986"/>
    <mergeCell ref="P986:R986"/>
    <mergeCell ref="S984:T984"/>
    <mergeCell ref="A985:D985"/>
    <mergeCell ref="E985:G985"/>
    <mergeCell ref="H985:I985"/>
    <mergeCell ref="J985:L985"/>
    <mergeCell ref="M985:O985"/>
    <mergeCell ref="P985:R985"/>
    <mergeCell ref="S985:T985"/>
    <mergeCell ref="A984:D984"/>
    <mergeCell ref="E984:G984"/>
    <mergeCell ref="H984:I984"/>
    <mergeCell ref="J984:L984"/>
    <mergeCell ref="M984:O984"/>
    <mergeCell ref="P984:R984"/>
    <mergeCell ref="S990:T990"/>
    <mergeCell ref="A991:D991"/>
    <mergeCell ref="E991:G991"/>
    <mergeCell ref="H991:I991"/>
    <mergeCell ref="J991:L991"/>
    <mergeCell ref="M991:O991"/>
    <mergeCell ref="P991:R991"/>
    <mergeCell ref="S991:T991"/>
    <mergeCell ref="A990:D990"/>
    <mergeCell ref="E990:G990"/>
    <mergeCell ref="H990:I990"/>
    <mergeCell ref="J990:L990"/>
    <mergeCell ref="M990:O990"/>
    <mergeCell ref="P990:R990"/>
    <mergeCell ref="S988:T988"/>
    <mergeCell ref="A989:D989"/>
    <mergeCell ref="E989:G989"/>
    <mergeCell ref="H989:I989"/>
    <mergeCell ref="J989:L989"/>
    <mergeCell ref="M989:O989"/>
    <mergeCell ref="P989:R989"/>
    <mergeCell ref="S989:T989"/>
    <mergeCell ref="A988:D988"/>
    <mergeCell ref="E988:G988"/>
    <mergeCell ref="H988:I988"/>
    <mergeCell ref="J988:L988"/>
    <mergeCell ref="M988:O988"/>
    <mergeCell ref="P988:R988"/>
    <mergeCell ref="S994:T994"/>
    <mergeCell ref="A995:D995"/>
    <mergeCell ref="E995:G995"/>
    <mergeCell ref="H995:I995"/>
    <mergeCell ref="J995:L995"/>
    <mergeCell ref="M995:O995"/>
    <mergeCell ref="P995:R995"/>
    <mergeCell ref="S995:T995"/>
    <mergeCell ref="A994:D994"/>
    <mergeCell ref="E994:G994"/>
    <mergeCell ref="H994:I994"/>
    <mergeCell ref="J994:L994"/>
    <mergeCell ref="M994:O994"/>
    <mergeCell ref="P994:R994"/>
    <mergeCell ref="S992:T992"/>
    <mergeCell ref="A993:D993"/>
    <mergeCell ref="E993:G993"/>
    <mergeCell ref="H993:I993"/>
    <mergeCell ref="J993:L993"/>
    <mergeCell ref="M993:O993"/>
    <mergeCell ref="P993:R993"/>
    <mergeCell ref="S993:T993"/>
    <mergeCell ref="A992:D992"/>
    <mergeCell ref="E992:G992"/>
    <mergeCell ref="H992:I992"/>
    <mergeCell ref="J992:L992"/>
    <mergeCell ref="M992:O992"/>
    <mergeCell ref="P992:R992"/>
    <mergeCell ref="S998:T998"/>
    <mergeCell ref="A999:D999"/>
    <mergeCell ref="E999:G999"/>
    <mergeCell ref="H999:I999"/>
    <mergeCell ref="J999:L999"/>
    <mergeCell ref="M999:O999"/>
    <mergeCell ref="P999:R999"/>
    <mergeCell ref="S999:T999"/>
    <mergeCell ref="A998:D998"/>
    <mergeCell ref="E998:G998"/>
    <mergeCell ref="H998:I998"/>
    <mergeCell ref="J998:L998"/>
    <mergeCell ref="M998:O998"/>
    <mergeCell ref="P998:R998"/>
    <mergeCell ref="S996:T996"/>
    <mergeCell ref="A997:D997"/>
    <mergeCell ref="E997:G997"/>
    <mergeCell ref="H997:I997"/>
    <mergeCell ref="J997:L997"/>
    <mergeCell ref="M997:O997"/>
    <mergeCell ref="P997:R997"/>
    <mergeCell ref="S997:T997"/>
    <mergeCell ref="A996:D996"/>
    <mergeCell ref="E996:G996"/>
    <mergeCell ref="H996:I996"/>
    <mergeCell ref="J996:L996"/>
    <mergeCell ref="M996:O996"/>
    <mergeCell ref="P996:R996"/>
    <mergeCell ref="S1002:T1002"/>
    <mergeCell ref="A1003:D1003"/>
    <mergeCell ref="E1003:G1003"/>
    <mergeCell ref="H1003:I1003"/>
    <mergeCell ref="J1003:L1003"/>
    <mergeCell ref="M1003:O1003"/>
    <mergeCell ref="P1003:R1003"/>
    <mergeCell ref="S1003:T1003"/>
    <mergeCell ref="A1002:D1002"/>
    <mergeCell ref="E1002:G1002"/>
    <mergeCell ref="H1002:I1002"/>
    <mergeCell ref="J1002:L1002"/>
    <mergeCell ref="M1002:O1002"/>
    <mergeCell ref="P1002:R1002"/>
    <mergeCell ref="S1000:T1000"/>
    <mergeCell ref="A1001:D1001"/>
    <mergeCell ref="E1001:G1001"/>
    <mergeCell ref="H1001:I1001"/>
    <mergeCell ref="J1001:L1001"/>
    <mergeCell ref="M1001:O1001"/>
    <mergeCell ref="P1001:R1001"/>
    <mergeCell ref="S1001:T1001"/>
    <mergeCell ref="A1000:D1000"/>
    <mergeCell ref="E1000:G1000"/>
    <mergeCell ref="H1000:I1000"/>
    <mergeCell ref="J1000:L1000"/>
    <mergeCell ref="M1000:O1000"/>
    <mergeCell ref="P1000:R1000"/>
    <mergeCell ref="S1006:T1006"/>
    <mergeCell ref="A1007:D1007"/>
    <mergeCell ref="E1007:G1007"/>
    <mergeCell ref="H1007:I1007"/>
    <mergeCell ref="J1007:L1007"/>
    <mergeCell ref="M1007:O1007"/>
    <mergeCell ref="P1007:R1007"/>
    <mergeCell ref="S1007:T1007"/>
    <mergeCell ref="A1006:D1006"/>
    <mergeCell ref="E1006:G1006"/>
    <mergeCell ref="H1006:I1006"/>
    <mergeCell ref="J1006:L1006"/>
    <mergeCell ref="M1006:O1006"/>
    <mergeCell ref="P1006:R1006"/>
    <mergeCell ref="S1004:T1004"/>
    <mergeCell ref="A1005:D1005"/>
    <mergeCell ref="E1005:G1005"/>
    <mergeCell ref="H1005:I1005"/>
    <mergeCell ref="J1005:L1005"/>
    <mergeCell ref="M1005:O1005"/>
    <mergeCell ref="P1005:R1005"/>
    <mergeCell ref="S1005:T1005"/>
    <mergeCell ref="A1004:D1004"/>
    <mergeCell ref="E1004:G1004"/>
    <mergeCell ref="H1004:I1004"/>
    <mergeCell ref="J1004:L1004"/>
    <mergeCell ref="M1004:O1004"/>
    <mergeCell ref="P1004:R1004"/>
    <mergeCell ref="S1010:T1010"/>
    <mergeCell ref="A1011:D1011"/>
    <mergeCell ref="E1011:G1011"/>
    <mergeCell ref="H1011:I1011"/>
    <mergeCell ref="J1011:L1011"/>
    <mergeCell ref="M1011:O1011"/>
    <mergeCell ref="P1011:R1011"/>
    <mergeCell ref="S1011:T1011"/>
    <mergeCell ref="A1010:D1010"/>
    <mergeCell ref="E1010:G1010"/>
    <mergeCell ref="H1010:I1010"/>
    <mergeCell ref="J1010:L1010"/>
    <mergeCell ref="M1010:O1010"/>
    <mergeCell ref="P1010:R1010"/>
    <mergeCell ref="S1008:T1008"/>
    <mergeCell ref="A1009:D1009"/>
    <mergeCell ref="E1009:G1009"/>
    <mergeCell ref="H1009:I1009"/>
    <mergeCell ref="J1009:L1009"/>
    <mergeCell ref="M1009:O1009"/>
    <mergeCell ref="P1009:R1009"/>
    <mergeCell ref="S1009:T1009"/>
    <mergeCell ref="A1008:D1008"/>
    <mergeCell ref="E1008:G1008"/>
    <mergeCell ref="H1008:I1008"/>
    <mergeCell ref="J1008:L1008"/>
    <mergeCell ref="M1008:O1008"/>
    <mergeCell ref="P1008:R1008"/>
    <mergeCell ref="S1014:T1014"/>
    <mergeCell ref="A1015:D1015"/>
    <mergeCell ref="E1015:G1015"/>
    <mergeCell ref="H1015:I1015"/>
    <mergeCell ref="J1015:L1015"/>
    <mergeCell ref="M1015:O1015"/>
    <mergeCell ref="P1015:R1015"/>
    <mergeCell ref="S1015:T1015"/>
    <mergeCell ref="A1014:D1014"/>
    <mergeCell ref="E1014:G1014"/>
    <mergeCell ref="H1014:I1014"/>
    <mergeCell ref="J1014:L1014"/>
    <mergeCell ref="M1014:O1014"/>
    <mergeCell ref="P1014:R1014"/>
    <mergeCell ref="S1012:T1012"/>
    <mergeCell ref="A1013:D1013"/>
    <mergeCell ref="E1013:G1013"/>
    <mergeCell ref="H1013:I1013"/>
    <mergeCell ref="J1013:L1013"/>
    <mergeCell ref="M1013:O1013"/>
    <mergeCell ref="P1013:R1013"/>
    <mergeCell ref="S1013:T1013"/>
    <mergeCell ref="A1012:D1012"/>
    <mergeCell ref="E1012:G1012"/>
    <mergeCell ref="H1012:I1012"/>
    <mergeCell ref="J1012:L1012"/>
    <mergeCell ref="M1012:O1012"/>
    <mergeCell ref="P1012:R1012"/>
    <mergeCell ref="S1018:T1018"/>
    <mergeCell ref="A1019:D1019"/>
    <mergeCell ref="E1019:G1019"/>
    <mergeCell ref="H1019:I1019"/>
    <mergeCell ref="J1019:L1019"/>
    <mergeCell ref="M1019:O1019"/>
    <mergeCell ref="P1019:R1019"/>
    <mergeCell ref="S1019:T1019"/>
    <mergeCell ref="A1018:D1018"/>
    <mergeCell ref="E1018:G1018"/>
    <mergeCell ref="H1018:I1018"/>
    <mergeCell ref="J1018:L1018"/>
    <mergeCell ref="M1018:O1018"/>
    <mergeCell ref="P1018:R1018"/>
    <mergeCell ref="S1016:T1016"/>
    <mergeCell ref="A1017:D1017"/>
    <mergeCell ref="E1017:G1017"/>
    <mergeCell ref="H1017:I1017"/>
    <mergeCell ref="J1017:L1017"/>
    <mergeCell ref="M1017:O1017"/>
    <mergeCell ref="P1017:R1017"/>
    <mergeCell ref="S1017:T1017"/>
    <mergeCell ref="A1016:D1016"/>
    <mergeCell ref="E1016:G1016"/>
    <mergeCell ref="H1016:I1016"/>
    <mergeCell ref="J1016:L1016"/>
    <mergeCell ref="M1016:O1016"/>
    <mergeCell ref="P1016:R1016"/>
    <mergeCell ref="S1022:T1022"/>
    <mergeCell ref="A1023:D1023"/>
    <mergeCell ref="E1023:G1023"/>
    <mergeCell ref="H1023:I1023"/>
    <mergeCell ref="J1023:L1023"/>
    <mergeCell ref="M1023:O1023"/>
    <mergeCell ref="P1023:R1023"/>
    <mergeCell ref="S1023:T1023"/>
    <mergeCell ref="A1022:D1022"/>
    <mergeCell ref="E1022:G1022"/>
    <mergeCell ref="H1022:I1022"/>
    <mergeCell ref="J1022:L1022"/>
    <mergeCell ref="M1022:O1022"/>
    <mergeCell ref="P1022:R1022"/>
    <mergeCell ref="S1020:T1020"/>
    <mergeCell ref="A1021:D1021"/>
    <mergeCell ref="E1021:G1021"/>
    <mergeCell ref="H1021:I1021"/>
    <mergeCell ref="J1021:L1021"/>
    <mergeCell ref="M1021:O1021"/>
    <mergeCell ref="P1021:R1021"/>
    <mergeCell ref="S1021:T1021"/>
    <mergeCell ref="A1020:D1020"/>
    <mergeCell ref="E1020:G1020"/>
    <mergeCell ref="H1020:I1020"/>
    <mergeCell ref="J1020:L1020"/>
    <mergeCell ref="M1020:O1020"/>
    <mergeCell ref="P1020:R1020"/>
    <mergeCell ref="S1026:T1026"/>
    <mergeCell ref="A1027:D1027"/>
    <mergeCell ref="E1027:G1027"/>
    <mergeCell ref="H1027:I1027"/>
    <mergeCell ref="J1027:L1027"/>
    <mergeCell ref="M1027:O1027"/>
    <mergeCell ref="P1027:R1027"/>
    <mergeCell ref="S1027:T1027"/>
    <mergeCell ref="A1026:D1026"/>
    <mergeCell ref="E1026:G1026"/>
    <mergeCell ref="H1026:I1026"/>
    <mergeCell ref="J1026:L1026"/>
    <mergeCell ref="M1026:O1026"/>
    <mergeCell ref="P1026:R1026"/>
    <mergeCell ref="S1024:T1024"/>
    <mergeCell ref="A1025:D1025"/>
    <mergeCell ref="E1025:G1025"/>
    <mergeCell ref="H1025:I1025"/>
    <mergeCell ref="J1025:L1025"/>
    <mergeCell ref="M1025:O1025"/>
    <mergeCell ref="P1025:R1025"/>
    <mergeCell ref="S1025:T1025"/>
    <mergeCell ref="A1024:D1024"/>
    <mergeCell ref="E1024:G1024"/>
    <mergeCell ref="H1024:I1024"/>
    <mergeCell ref="J1024:L1024"/>
    <mergeCell ref="M1024:O1024"/>
    <mergeCell ref="P1024:R1024"/>
    <mergeCell ref="S1030:T1030"/>
    <mergeCell ref="A1031:D1031"/>
    <mergeCell ref="E1031:G1031"/>
    <mergeCell ref="H1031:I1031"/>
    <mergeCell ref="J1031:L1031"/>
    <mergeCell ref="M1031:O1031"/>
    <mergeCell ref="P1031:R1031"/>
    <mergeCell ref="S1031:T1031"/>
    <mergeCell ref="A1030:D1030"/>
    <mergeCell ref="E1030:G1030"/>
    <mergeCell ref="H1030:I1030"/>
    <mergeCell ref="J1030:L1030"/>
    <mergeCell ref="M1030:O1030"/>
    <mergeCell ref="P1030:R1030"/>
    <mergeCell ref="S1028:T1028"/>
    <mergeCell ref="A1029:D1029"/>
    <mergeCell ref="E1029:G1029"/>
    <mergeCell ref="H1029:I1029"/>
    <mergeCell ref="J1029:L1029"/>
    <mergeCell ref="M1029:O1029"/>
    <mergeCell ref="P1029:R1029"/>
    <mergeCell ref="S1029:T1029"/>
    <mergeCell ref="A1028:D1028"/>
    <mergeCell ref="E1028:G1028"/>
    <mergeCell ref="H1028:I1028"/>
    <mergeCell ref="J1028:L1028"/>
    <mergeCell ref="M1028:O1028"/>
    <mergeCell ref="P1028:R1028"/>
    <mergeCell ref="S1034:T1034"/>
    <mergeCell ref="A1035:D1035"/>
    <mergeCell ref="E1035:G1035"/>
    <mergeCell ref="H1035:I1035"/>
    <mergeCell ref="J1035:L1035"/>
    <mergeCell ref="M1035:O1035"/>
    <mergeCell ref="P1035:R1035"/>
    <mergeCell ref="S1035:T1035"/>
    <mergeCell ref="A1034:D1034"/>
    <mergeCell ref="E1034:G1034"/>
    <mergeCell ref="H1034:I1034"/>
    <mergeCell ref="J1034:L1034"/>
    <mergeCell ref="M1034:O1034"/>
    <mergeCell ref="P1034:R1034"/>
    <mergeCell ref="S1032:T1032"/>
    <mergeCell ref="A1033:D1033"/>
    <mergeCell ref="E1033:G1033"/>
    <mergeCell ref="H1033:I1033"/>
    <mergeCell ref="J1033:L1033"/>
    <mergeCell ref="M1033:O1033"/>
    <mergeCell ref="P1033:R1033"/>
    <mergeCell ref="S1033:T1033"/>
    <mergeCell ref="A1032:D1032"/>
    <mergeCell ref="E1032:G1032"/>
    <mergeCell ref="H1032:I1032"/>
    <mergeCell ref="J1032:L1032"/>
    <mergeCell ref="M1032:O1032"/>
    <mergeCell ref="P1032:R1032"/>
    <mergeCell ref="S1038:T1038"/>
    <mergeCell ref="C1041:H1041"/>
    <mergeCell ref="K1041:M1041"/>
    <mergeCell ref="O1041:S1041"/>
    <mergeCell ref="A1038:D1038"/>
    <mergeCell ref="E1038:G1038"/>
    <mergeCell ref="H1038:I1038"/>
    <mergeCell ref="J1038:L1038"/>
    <mergeCell ref="M1038:O1038"/>
    <mergeCell ref="P1038:R1038"/>
    <mergeCell ref="S1036:T1036"/>
    <mergeCell ref="A1037:D1037"/>
    <mergeCell ref="E1037:G1037"/>
    <mergeCell ref="H1037:I1037"/>
    <mergeCell ref="J1037:L1037"/>
    <mergeCell ref="M1037:O1037"/>
    <mergeCell ref="P1037:R1037"/>
    <mergeCell ref="S1037:T1037"/>
    <mergeCell ref="A1036:D1036"/>
    <mergeCell ref="E1036:G1036"/>
    <mergeCell ref="H1036:I1036"/>
    <mergeCell ref="J1036:L1036"/>
    <mergeCell ref="M1036:O1036"/>
    <mergeCell ref="P1036:R10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127" sqref="A127:D127"/>
    </sheetView>
  </sheetViews>
  <sheetFormatPr defaultRowHeight="15" x14ac:dyDescent="0.25"/>
  <cols>
    <col min="1" max="1" width="48" customWidth="1"/>
    <col min="2" max="7" width="20" customWidth="1"/>
  </cols>
  <sheetData>
    <row r="1" spans="1:7" ht="64.900000000000006" customHeight="1" thickBot="1" x14ac:dyDescent="0.3">
      <c r="A1" s="53" t="s">
        <v>1149</v>
      </c>
      <c r="B1" s="54" t="s">
        <v>1150</v>
      </c>
      <c r="C1" s="54"/>
      <c r="D1" s="54" t="s">
        <v>1151</v>
      </c>
      <c r="E1" s="54"/>
      <c r="F1" s="54" t="s">
        <v>1230</v>
      </c>
      <c r="G1" s="54" t="s">
        <v>1152</v>
      </c>
    </row>
    <row r="2" spans="1:7" ht="16.5" thickBot="1" x14ac:dyDescent="0.3">
      <c r="A2" s="55" t="s">
        <v>1153</v>
      </c>
      <c r="B2" s="56">
        <f>B4+B5+B6</f>
        <v>9919060.9000000004</v>
      </c>
      <c r="C2" s="56">
        <f t="shared" ref="C2:E2" si="0">C4+C5+C6</f>
        <v>9919061</v>
      </c>
      <c r="D2" s="56">
        <f t="shared" si="0"/>
        <v>5747876.0700000003</v>
      </c>
      <c r="E2" s="56">
        <f t="shared" si="0"/>
        <v>5747876</v>
      </c>
      <c r="F2" s="56">
        <f>F4+F5+F6</f>
        <v>4171184.83</v>
      </c>
      <c r="G2" s="100">
        <f>D2/B2*100%</f>
        <v>0.57947784855318307</v>
      </c>
    </row>
    <row r="3" spans="1:7" ht="16.5" thickBot="1" x14ac:dyDescent="0.3">
      <c r="A3" s="57" t="s">
        <v>1154</v>
      </c>
      <c r="B3" s="58"/>
      <c r="C3" s="58"/>
      <c r="D3" s="59"/>
      <c r="E3" s="59"/>
      <c r="F3" s="59"/>
      <c r="G3" s="100"/>
    </row>
    <row r="4" spans="1:7" ht="28.15" customHeight="1" thickBot="1" x14ac:dyDescent="0.3">
      <c r="A4" s="60" t="s">
        <v>651</v>
      </c>
      <c r="B4" s="61">
        <f>ОСВ!G269</f>
        <v>3930890.21</v>
      </c>
      <c r="C4" s="61">
        <v>3930890</v>
      </c>
      <c r="D4" s="61">
        <f>ОСВ!H274</f>
        <v>1783780.23</v>
      </c>
      <c r="E4" s="61">
        <v>1783780</v>
      </c>
      <c r="F4" s="61">
        <f>B4-D4</f>
        <v>2147109.98</v>
      </c>
      <c r="G4" s="101">
        <f>D4/B4*100%</f>
        <v>0.45378530935871647</v>
      </c>
    </row>
    <row r="5" spans="1:7" ht="28.15" customHeight="1" thickBot="1" x14ac:dyDescent="0.3">
      <c r="A5" s="60" t="s">
        <v>653</v>
      </c>
      <c r="B5" s="61">
        <f>ОСВ!G270</f>
        <v>3183520.87</v>
      </c>
      <c r="C5" s="61">
        <v>3183521</v>
      </c>
      <c r="D5" s="61">
        <f>ОСВ!H275</f>
        <v>2032351.82</v>
      </c>
      <c r="E5" s="61">
        <v>2032352</v>
      </c>
      <c r="F5" s="61">
        <f t="shared" ref="F5:F6" si="1">B5-D5</f>
        <v>1151169.05</v>
      </c>
      <c r="G5" s="101">
        <f t="shared" ref="G5:G6" si="2">D5/B5*100%</f>
        <v>0.63839751740028639</v>
      </c>
    </row>
    <row r="6" spans="1:7" ht="16.5" thickBot="1" x14ac:dyDescent="0.3">
      <c r="A6" s="57" t="s">
        <v>1155</v>
      </c>
      <c r="B6" s="61">
        <f>ОСВ!G271+ОСВ!G272</f>
        <v>2804649.82</v>
      </c>
      <c r="C6" s="61">
        <v>2804650</v>
      </c>
      <c r="D6" s="61">
        <f>ОСВ!H276</f>
        <v>1931744.02</v>
      </c>
      <c r="E6" s="61">
        <v>1931744</v>
      </c>
      <c r="F6" s="61">
        <f t="shared" si="1"/>
        <v>872905.79999999981</v>
      </c>
      <c r="G6" s="101">
        <f t="shared" si="2"/>
        <v>0.68876478133730079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activeCell="A127" sqref="A127:D127"/>
    </sheetView>
  </sheetViews>
  <sheetFormatPr defaultRowHeight="15" x14ac:dyDescent="0.25"/>
  <cols>
    <col min="2" max="2" width="53.28515625" customWidth="1"/>
    <col min="3" max="3" width="15.5703125" customWidth="1"/>
    <col min="4" max="4" width="17.42578125" customWidth="1"/>
  </cols>
  <sheetData>
    <row r="1" spans="2:4" x14ac:dyDescent="0.25">
      <c r="C1" s="69">
        <v>44377</v>
      </c>
      <c r="D1" s="69">
        <v>44561</v>
      </c>
    </row>
    <row r="2" spans="2:4" ht="29.45" customHeight="1" x14ac:dyDescent="0.25">
      <c r="B2" s="62" t="s">
        <v>1156</v>
      </c>
      <c r="C2" s="63">
        <f>ОСВ!G205</f>
        <v>4194.42</v>
      </c>
      <c r="D2" s="64">
        <v>4194</v>
      </c>
    </row>
    <row r="3" spans="2:4" ht="29.45" customHeight="1" x14ac:dyDescent="0.25">
      <c r="B3" s="62" t="s">
        <v>538</v>
      </c>
      <c r="C3" s="63">
        <f>ОСВ!G208+ОСВ!G211</f>
        <v>147165.56</v>
      </c>
      <c r="D3" s="65" t="s">
        <v>1157</v>
      </c>
    </row>
    <row r="4" spans="2:4" ht="29.45" customHeight="1" x14ac:dyDescent="0.25">
      <c r="B4" s="62" t="s">
        <v>1158</v>
      </c>
      <c r="C4" s="63">
        <f>ОСВ!G202</f>
        <v>135622.99</v>
      </c>
      <c r="D4" s="64">
        <v>134972</v>
      </c>
    </row>
    <row r="5" spans="2:4" ht="29.45" customHeight="1" x14ac:dyDescent="0.25">
      <c r="B5" s="62" t="s">
        <v>1159</v>
      </c>
      <c r="C5" s="63">
        <f>ОСВ!G297</f>
        <v>3420485.01</v>
      </c>
      <c r="D5" s="65" t="s">
        <v>1160</v>
      </c>
    </row>
    <row r="6" spans="2:4" ht="29.45" customHeight="1" x14ac:dyDescent="0.25">
      <c r="B6" s="62" t="s">
        <v>1161</v>
      </c>
      <c r="C6" s="63">
        <f>ОСВ!G299</f>
        <v>20100</v>
      </c>
      <c r="D6" s="64">
        <v>20100</v>
      </c>
    </row>
    <row r="7" spans="2:4" ht="29.45" customHeight="1" x14ac:dyDescent="0.25">
      <c r="B7" s="62" t="s">
        <v>675</v>
      </c>
      <c r="C7" s="63">
        <f>ОСВ!G282</f>
        <v>6422832.3600000003</v>
      </c>
      <c r="D7" s="64"/>
    </row>
    <row r="8" spans="2:4" ht="29.45" customHeight="1" x14ac:dyDescent="0.25">
      <c r="B8" s="62" t="s">
        <v>531</v>
      </c>
      <c r="C8" s="63">
        <f>-ОСВ!H203</f>
        <v>-4233.08</v>
      </c>
      <c r="D8" s="64">
        <v>-4233</v>
      </c>
    </row>
    <row r="9" spans="2:4" ht="29.45" customHeight="1" x14ac:dyDescent="0.25">
      <c r="B9" s="62" t="s">
        <v>1162</v>
      </c>
      <c r="C9" s="63">
        <f>-ОСВ!H300</f>
        <v>-113.94</v>
      </c>
      <c r="D9" s="65">
        <v>-114</v>
      </c>
    </row>
    <row r="10" spans="2:4" ht="15.75" x14ac:dyDescent="0.25">
      <c r="B10" s="66" t="s">
        <v>1130</v>
      </c>
      <c r="C10" s="67">
        <f>SUM(C2:C9)</f>
        <v>10146053.32</v>
      </c>
      <c r="D10" s="68">
        <v>3749738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127" sqref="A127:D127"/>
    </sheetView>
  </sheetViews>
  <sheetFormatPr defaultRowHeight="15" x14ac:dyDescent="0.25"/>
  <cols>
    <col min="1" max="1" width="62.85546875" customWidth="1"/>
    <col min="2" max="2" width="16" customWidth="1"/>
    <col min="4" max="4" width="21.28515625" customWidth="1"/>
  </cols>
  <sheetData>
    <row r="1" spans="1:4" ht="15.75" x14ac:dyDescent="0.25">
      <c r="A1" s="252"/>
      <c r="B1" s="70">
        <v>44377</v>
      </c>
      <c r="C1" s="253"/>
      <c r="D1" s="112">
        <v>44196</v>
      </c>
    </row>
    <row r="2" spans="1:4" ht="16.5" thickBot="1" x14ac:dyDescent="0.3">
      <c r="A2" s="252"/>
      <c r="B2" s="72" t="s">
        <v>1163</v>
      </c>
      <c r="C2" s="253"/>
      <c r="D2" s="163"/>
    </row>
    <row r="3" spans="1:4" ht="15.75" x14ac:dyDescent="0.25">
      <c r="A3" s="73"/>
      <c r="B3" s="74"/>
      <c r="C3" s="74"/>
      <c r="D3" s="74"/>
    </row>
    <row r="4" spans="1:4" ht="16.5" thickBot="1" x14ac:dyDescent="0.3">
      <c r="A4" s="73" t="s">
        <v>2102</v>
      </c>
      <c r="B4" s="164">
        <f>ОСВ!G53+ОСВ!G58</f>
        <v>13025241.370000001</v>
      </c>
      <c r="C4" s="74"/>
      <c r="D4" s="164">
        <f>ОСВ!C53+ОСВ!C58</f>
        <v>15602044.199999999</v>
      </c>
    </row>
    <row r="5" spans="1:4" ht="15.75" x14ac:dyDescent="0.25">
      <c r="A5" s="73"/>
      <c r="B5" s="109"/>
      <c r="C5" s="74"/>
      <c r="D5" s="109"/>
    </row>
    <row r="6" spans="1:4" ht="16.5" thickBot="1" x14ac:dyDescent="0.3">
      <c r="A6" s="73" t="s">
        <v>1164</v>
      </c>
      <c r="B6" s="164">
        <f>-ОСВ!H82</f>
        <v>-1500787.07</v>
      </c>
      <c r="C6" s="74"/>
      <c r="D6" s="164">
        <f>-ОСВ!D82+1</f>
        <v>-1039646.73</v>
      </c>
    </row>
    <row r="7" spans="1:4" ht="15.75" x14ac:dyDescent="0.25">
      <c r="A7" s="73"/>
      <c r="B7" s="109"/>
      <c r="C7" s="74"/>
      <c r="D7" s="109"/>
    </row>
    <row r="8" spans="1:4" ht="16.5" thickBot="1" x14ac:dyDescent="0.3">
      <c r="A8" s="73"/>
      <c r="B8" s="165">
        <f>B4+B6</f>
        <v>11524454.300000001</v>
      </c>
      <c r="C8" s="74"/>
      <c r="D8" s="165">
        <f>D4+D6</f>
        <v>14562397.469999999</v>
      </c>
    </row>
    <row r="9" spans="1:4" ht="15.75" thickTop="1" x14ac:dyDescent="0.25"/>
  </sheetData>
  <mergeCells count="2">
    <mergeCell ref="A1:A2"/>
    <mergeCell ref="C1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27" sqref="A127:D127"/>
    </sheetView>
  </sheetViews>
  <sheetFormatPr defaultRowHeight="15" x14ac:dyDescent="0.25"/>
  <cols>
    <col min="1" max="1" width="64.5703125" customWidth="1"/>
    <col min="2" max="3" width="19.7109375" customWidth="1"/>
  </cols>
  <sheetData>
    <row r="1" spans="1:3" ht="15.75" x14ac:dyDescent="0.25">
      <c r="A1" s="44"/>
      <c r="B1" s="79">
        <v>44377</v>
      </c>
      <c r="C1" s="80">
        <v>44196</v>
      </c>
    </row>
    <row r="2" spans="1:3" ht="15.75" x14ac:dyDescent="0.25">
      <c r="A2" s="75" t="s">
        <v>1165</v>
      </c>
      <c r="B2" s="63">
        <f>ОСВ!G147+ОСВ!G153+ОСВ!G155</f>
        <v>2902590.0999999996</v>
      </c>
      <c r="C2" s="64">
        <v>2677445</v>
      </c>
    </row>
    <row r="3" spans="1:3" ht="15.75" x14ac:dyDescent="0.25">
      <c r="A3" s="75" t="s">
        <v>1166</v>
      </c>
      <c r="B3" s="63">
        <f>ОСВ!G156+ОСВ!G167</f>
        <v>9842.2800000000007</v>
      </c>
      <c r="C3" s="64">
        <v>18155</v>
      </c>
    </row>
    <row r="4" spans="1:3" ht="15.75" x14ac:dyDescent="0.25">
      <c r="A4" s="75" t="s">
        <v>1167</v>
      </c>
      <c r="B4" s="63">
        <f>ОСВ!G64+'квартиры 1270'!V7</f>
        <v>65797.604749999999</v>
      </c>
      <c r="C4" s="64">
        <v>53147</v>
      </c>
    </row>
    <row r="5" spans="1:3" ht="15.75" x14ac:dyDescent="0.25">
      <c r="A5" s="75" t="s">
        <v>1168</v>
      </c>
      <c r="B5" s="63">
        <f>ОСВ!G46-ОСВ!H42</f>
        <v>11048.75</v>
      </c>
      <c r="C5" s="64">
        <v>8158</v>
      </c>
    </row>
    <row r="6" spans="1:3" ht="15.75" x14ac:dyDescent="0.25">
      <c r="A6" s="75" t="s">
        <v>970</v>
      </c>
      <c r="B6" s="63">
        <f>ОСВ!G74+ОСВ!G76+ОСВ!G181+ОСВ!G186+ОСВ!G192+ОСВ!G193+ОСВ!G194+ОСВ!G195-'квартиры 1270'!V7</f>
        <v>9194146.5452500004</v>
      </c>
      <c r="C6" s="64">
        <v>5562272</v>
      </c>
    </row>
    <row r="7" spans="1:3" ht="15.75" x14ac:dyDescent="0.25">
      <c r="A7" s="75" t="s">
        <v>1169</v>
      </c>
      <c r="B7" s="102">
        <f>-ОСВ!H86-ОСВ!H87-ОСВ!H191</f>
        <v>-3120967.15</v>
      </c>
      <c r="C7" s="65" t="s">
        <v>1170</v>
      </c>
    </row>
    <row r="8" spans="1:3" ht="15.75" x14ac:dyDescent="0.25">
      <c r="A8" s="77" t="s">
        <v>1130</v>
      </c>
      <c r="B8" s="67">
        <f>B2+B3+B4+B5+B6+B7</f>
        <v>9062458.129999999</v>
      </c>
      <c r="C8" s="78" t="s">
        <v>1171</v>
      </c>
    </row>
    <row r="9" spans="1:3" x14ac:dyDescent="0.25">
      <c r="B9" s="1">
        <f>B8-BS!D27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27" sqref="A127:D127"/>
    </sheetView>
  </sheetViews>
  <sheetFormatPr defaultRowHeight="15" x14ac:dyDescent="0.25"/>
  <cols>
    <col min="1" max="1" width="62.5703125" customWidth="1"/>
    <col min="2" max="2" width="19" customWidth="1"/>
    <col min="3" max="3" width="15.28515625" customWidth="1"/>
  </cols>
  <sheetData>
    <row r="1" spans="1:3" ht="15.6" customHeight="1" x14ac:dyDescent="0.25">
      <c r="A1" s="252"/>
      <c r="B1" s="70">
        <v>44377</v>
      </c>
      <c r="C1" s="112">
        <v>44196</v>
      </c>
    </row>
    <row r="2" spans="1:3" ht="15.75" x14ac:dyDescent="0.25">
      <c r="A2" s="252"/>
      <c r="B2" s="71" t="s">
        <v>1163</v>
      </c>
      <c r="C2" s="112"/>
    </row>
    <row r="3" spans="1:3" ht="15.75" x14ac:dyDescent="0.25">
      <c r="A3" s="73"/>
      <c r="B3" s="74"/>
      <c r="C3" s="74"/>
    </row>
    <row r="4" spans="1:3" ht="15.75" x14ac:dyDescent="0.25">
      <c r="A4" s="73" t="s">
        <v>1172</v>
      </c>
      <c r="B4" s="109">
        <f>ОСВ!G9+ОСВ!G14</f>
        <v>210484.72</v>
      </c>
      <c r="C4" s="74">
        <v>861.52700000000004</v>
      </c>
    </row>
    <row r="5" spans="1:3" ht="15.75" x14ac:dyDescent="0.25">
      <c r="A5" s="73" t="s">
        <v>191</v>
      </c>
      <c r="B5" s="109">
        <f>ОСВ!G20</f>
        <v>10747.48</v>
      </c>
      <c r="C5" s="74">
        <v>9.0129999999999999</v>
      </c>
    </row>
    <row r="6" spans="1:3" ht="15.75" x14ac:dyDescent="0.25">
      <c r="A6" s="73" t="s">
        <v>1173</v>
      </c>
      <c r="B6" s="109">
        <f>ОСВ!G23</f>
        <v>4955998.24</v>
      </c>
      <c r="C6" s="74" t="s">
        <v>1174</v>
      </c>
    </row>
    <row r="7" spans="1:3" ht="15.75" x14ac:dyDescent="0.25">
      <c r="A7" s="73" t="s">
        <v>1175</v>
      </c>
      <c r="B7" s="109" t="s">
        <v>42</v>
      </c>
      <c r="C7" s="74" t="s">
        <v>42</v>
      </c>
    </row>
    <row r="8" spans="1:3" ht="15.75" x14ac:dyDescent="0.25">
      <c r="A8" s="73"/>
      <c r="B8" s="110">
        <f>B4+B5+B6</f>
        <v>5177230.4400000004</v>
      </c>
      <c r="C8" s="81" t="s">
        <v>1176</v>
      </c>
    </row>
    <row r="9" spans="1:3" ht="15.75" x14ac:dyDescent="0.25">
      <c r="A9" s="73" t="s">
        <v>1177</v>
      </c>
      <c r="B9" s="109">
        <f>ОСВ!H28</f>
        <v>77537.100000000006</v>
      </c>
      <c r="C9" s="74">
        <v>-19.48</v>
      </c>
    </row>
    <row r="10" spans="1:3" ht="15.75" x14ac:dyDescent="0.25">
      <c r="A10" s="73"/>
      <c r="B10" s="111">
        <f>B8-B9</f>
        <v>5099693.3400000008</v>
      </c>
      <c r="C10" s="82" t="s">
        <v>1178</v>
      </c>
    </row>
  </sheetData>
  <mergeCells count="1">
    <mergeCell ref="A1:A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27" sqref="A127:D127"/>
    </sheetView>
  </sheetViews>
  <sheetFormatPr defaultRowHeight="15" x14ac:dyDescent="0.25"/>
  <cols>
    <col min="1" max="1" width="77.28515625" customWidth="1"/>
    <col min="4" max="4" width="18.28515625" style="92" customWidth="1"/>
    <col min="5" max="5" width="16.28515625" style="92" customWidth="1"/>
    <col min="6" max="6" width="13.140625" customWidth="1"/>
  </cols>
  <sheetData>
    <row r="1" spans="1:6" ht="15.75" x14ac:dyDescent="0.25">
      <c r="A1" s="83"/>
      <c r="B1" s="83"/>
      <c r="C1" s="83"/>
      <c r="D1" s="89"/>
      <c r="E1" s="89">
        <v>44377</v>
      </c>
      <c r="F1" s="84">
        <v>44196</v>
      </c>
    </row>
    <row r="2" spans="1:6" x14ac:dyDescent="0.25">
      <c r="A2" s="113" t="s">
        <v>2009</v>
      </c>
      <c r="B2" s="114" t="s">
        <v>1186</v>
      </c>
      <c r="C2" s="114">
        <v>2024</v>
      </c>
      <c r="D2" s="114" t="s">
        <v>2010</v>
      </c>
      <c r="E2" s="123">
        <v>8988480.5600000005</v>
      </c>
      <c r="F2" s="114" t="s">
        <v>2011</v>
      </c>
    </row>
    <row r="3" spans="1:6" x14ac:dyDescent="0.25">
      <c r="A3" s="113" t="s">
        <v>2012</v>
      </c>
      <c r="B3" s="114" t="s">
        <v>1186</v>
      </c>
      <c r="C3" s="114">
        <v>2020</v>
      </c>
      <c r="D3" s="115">
        <v>0.09</v>
      </c>
      <c r="E3" s="124">
        <v>6766.369999999999</v>
      </c>
      <c r="F3" s="114" t="s">
        <v>1228</v>
      </c>
    </row>
    <row r="4" spans="1:6" x14ac:dyDescent="0.25">
      <c r="A4" s="116" t="s">
        <v>2013</v>
      </c>
      <c r="B4" s="114" t="s">
        <v>1186</v>
      </c>
      <c r="C4" s="114">
        <v>2024</v>
      </c>
      <c r="D4" s="117">
        <v>0.09</v>
      </c>
      <c r="E4" s="125">
        <v>3568498.3</v>
      </c>
      <c r="F4" s="114" t="s">
        <v>2014</v>
      </c>
    </row>
    <row r="5" spans="1:6" x14ac:dyDescent="0.25">
      <c r="A5" s="116" t="s">
        <v>2015</v>
      </c>
      <c r="B5" s="114" t="s">
        <v>1186</v>
      </c>
      <c r="C5" s="114">
        <v>2024</v>
      </c>
      <c r="D5" s="118">
        <v>0.13</v>
      </c>
      <c r="E5" s="127"/>
      <c r="F5" s="114" t="s">
        <v>2016</v>
      </c>
    </row>
    <row r="6" spans="1:6" x14ac:dyDescent="0.25">
      <c r="A6" s="116" t="s">
        <v>2017</v>
      </c>
      <c r="B6" s="114" t="s">
        <v>1186</v>
      </c>
      <c r="C6" s="114">
        <v>2025</v>
      </c>
      <c r="D6" s="119">
        <v>0.115</v>
      </c>
      <c r="E6" s="123">
        <v>6022795.1100000003</v>
      </c>
      <c r="F6" s="114" t="s">
        <v>2018</v>
      </c>
    </row>
    <row r="7" spans="1:6" x14ac:dyDescent="0.25">
      <c r="A7" s="116" t="s">
        <v>2019</v>
      </c>
      <c r="B7" s="114" t="s">
        <v>1186</v>
      </c>
      <c r="C7" s="114">
        <v>2026</v>
      </c>
      <c r="D7" s="119">
        <v>0.114</v>
      </c>
      <c r="E7" s="123">
        <v>5794761.0699999994</v>
      </c>
      <c r="F7" s="114" t="s">
        <v>2020</v>
      </c>
    </row>
    <row r="8" spans="1:6" x14ac:dyDescent="0.25">
      <c r="B8" s="114"/>
      <c r="C8" s="114"/>
      <c r="D8" s="114"/>
      <c r="E8" s="127"/>
      <c r="F8" s="114"/>
    </row>
    <row r="9" spans="1:6" x14ac:dyDescent="0.25">
      <c r="A9" s="113" t="s">
        <v>2021</v>
      </c>
      <c r="B9" s="114" t="s">
        <v>1186</v>
      </c>
      <c r="C9" s="114">
        <v>2021</v>
      </c>
      <c r="D9" s="119">
        <v>0.1125</v>
      </c>
      <c r="E9" s="123">
        <v>2792011.8</v>
      </c>
      <c r="F9" s="114" t="s">
        <v>2022</v>
      </c>
    </row>
    <row r="10" spans="1:6" x14ac:dyDescent="0.25">
      <c r="A10" s="116" t="s">
        <v>2023</v>
      </c>
      <c r="B10" s="114" t="s">
        <v>1186</v>
      </c>
      <c r="C10" s="114">
        <v>2023</v>
      </c>
      <c r="D10" s="119">
        <v>0.1125</v>
      </c>
      <c r="E10" s="123">
        <v>5033059.5900000008</v>
      </c>
      <c r="F10" s="114" t="s">
        <v>2024</v>
      </c>
    </row>
    <row r="11" spans="1:6" x14ac:dyDescent="0.25">
      <c r="A11" s="116" t="s">
        <v>2025</v>
      </c>
      <c r="B11" s="114" t="s">
        <v>1186</v>
      </c>
      <c r="C11" s="114"/>
      <c r="D11" s="118">
        <v>0.11</v>
      </c>
      <c r="E11" s="123">
        <v>838523.61</v>
      </c>
      <c r="F11" s="114"/>
    </row>
    <row r="12" spans="1:6" x14ac:dyDescent="0.25">
      <c r="A12" s="116" t="s">
        <v>2026</v>
      </c>
      <c r="B12" s="114" t="s">
        <v>1186</v>
      </c>
      <c r="C12" s="114">
        <v>2020</v>
      </c>
      <c r="D12" s="119">
        <v>0.14000000000000001</v>
      </c>
      <c r="E12" s="166">
        <v>3695519.58</v>
      </c>
      <c r="F12" s="114" t="s">
        <v>2027</v>
      </c>
    </row>
    <row r="13" spans="1:6" ht="15.75" thickBot="1" x14ac:dyDescent="0.3">
      <c r="A13" s="116" t="s">
        <v>2028</v>
      </c>
      <c r="B13" s="114" t="s">
        <v>1186</v>
      </c>
      <c r="C13" s="114">
        <v>2024</v>
      </c>
      <c r="D13" s="119">
        <v>0.09</v>
      </c>
      <c r="E13" s="123">
        <v>10111540.060000001</v>
      </c>
      <c r="F13" s="122">
        <v>782.42700000000002</v>
      </c>
    </row>
    <row r="14" spans="1:6" x14ac:dyDescent="0.25">
      <c r="A14" s="120"/>
      <c r="B14" s="114"/>
      <c r="C14" s="114"/>
      <c r="D14" s="121"/>
      <c r="E14" s="126">
        <f>E2+E3+E4+E6+E7+E9+E10+E11+E12+E13</f>
        <v>46851956.050000004</v>
      </c>
      <c r="F14" s="126">
        <v>46477975</v>
      </c>
    </row>
    <row r="15" spans="1:6" x14ac:dyDescent="0.25">
      <c r="A15" s="120"/>
      <c r="B15" s="114"/>
      <c r="C15" s="114"/>
      <c r="D15" s="121"/>
      <c r="E15" s="129"/>
      <c r="F15" s="130"/>
    </row>
    <row r="16" spans="1:6" ht="15.75" x14ac:dyDescent="0.25">
      <c r="A16" s="128" t="s">
        <v>1179</v>
      </c>
      <c r="E16" s="132">
        <f>-ОСВ!H302-ОСВ!H307-ОСВ!H308-ОСВ!H311</f>
        <v>-15922532.359999999</v>
      </c>
      <c r="F16" s="131">
        <v>-13628929</v>
      </c>
    </row>
    <row r="17" spans="1:6" ht="15.75" x14ac:dyDescent="0.25">
      <c r="A17" s="86" t="s">
        <v>1180</v>
      </c>
      <c r="E17" s="133">
        <f>E14+E16</f>
        <v>30929423.690000005</v>
      </c>
      <c r="F17" s="129">
        <f>F14+F16</f>
        <v>32849046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workbookViewId="0">
      <selection activeCell="A127" sqref="A127:D127"/>
    </sheetView>
  </sheetViews>
  <sheetFormatPr defaultRowHeight="15" x14ac:dyDescent="0.25"/>
  <cols>
    <col min="1" max="1" width="66.42578125" customWidth="1"/>
    <col min="3" max="3" width="20.7109375" customWidth="1"/>
    <col min="4" max="4" width="18.28515625" customWidth="1"/>
    <col min="5" max="5" width="15.7109375" customWidth="1"/>
    <col min="7" max="7" width="14.85546875" customWidth="1"/>
  </cols>
  <sheetData>
    <row r="1" spans="1:7" ht="31.5" x14ac:dyDescent="0.25">
      <c r="A1" s="88" t="s">
        <v>1181</v>
      </c>
      <c r="B1" s="41" t="s">
        <v>1182</v>
      </c>
      <c r="C1" s="88" t="s">
        <v>1183</v>
      </c>
      <c r="D1" s="41" t="s">
        <v>1184</v>
      </c>
      <c r="E1" s="84">
        <v>44377</v>
      </c>
    </row>
    <row r="2" spans="1:7" ht="15.75" x14ac:dyDescent="0.25">
      <c r="A2" s="75" t="s">
        <v>1185</v>
      </c>
      <c r="B2" s="87" t="s">
        <v>1186</v>
      </c>
      <c r="C2" s="85" t="s">
        <v>1187</v>
      </c>
      <c r="D2" s="93">
        <v>0.1729</v>
      </c>
      <c r="E2" s="90">
        <f>(G32+G81)/1000</f>
        <v>129736.38185999999</v>
      </c>
    </row>
    <row r="3" spans="1:7" ht="15.75" x14ac:dyDescent="0.25">
      <c r="A3" s="75" t="s">
        <v>1188</v>
      </c>
      <c r="B3" s="87" t="s">
        <v>1186</v>
      </c>
      <c r="C3" s="85">
        <v>2021</v>
      </c>
      <c r="D3" s="93">
        <v>0.14000000000000001</v>
      </c>
      <c r="E3" s="90">
        <f>(G30+G79)/1000</f>
        <v>88802.335789999997</v>
      </c>
    </row>
    <row r="4" spans="1:7" ht="15.75" x14ac:dyDescent="0.25">
      <c r="A4" s="75" t="s">
        <v>1189</v>
      </c>
      <c r="B4" s="87" t="s">
        <v>1186</v>
      </c>
      <c r="C4" s="85" t="s">
        <v>1187</v>
      </c>
      <c r="D4" s="93">
        <v>0.1163</v>
      </c>
      <c r="E4" s="90">
        <f>(G13+G22)/1000</f>
        <v>1033790.9925800001</v>
      </c>
    </row>
    <row r="5" spans="1:7" ht="15.75" x14ac:dyDescent="0.25">
      <c r="A5" s="75" t="s">
        <v>1190</v>
      </c>
      <c r="B5" s="87" t="s">
        <v>1186</v>
      </c>
      <c r="C5" s="85" t="s">
        <v>1187</v>
      </c>
      <c r="D5" s="93">
        <v>0.15</v>
      </c>
      <c r="E5" s="90">
        <f>(G28+G93)/1000</f>
        <v>374002.20449000003</v>
      </c>
    </row>
    <row r="6" spans="1:7" ht="15.75" x14ac:dyDescent="0.25">
      <c r="A6" s="75" t="s">
        <v>1191</v>
      </c>
      <c r="B6" s="87" t="s">
        <v>1186</v>
      </c>
      <c r="C6" s="85">
        <v>2038</v>
      </c>
      <c r="D6" s="85">
        <v>12.34</v>
      </c>
      <c r="E6" s="90">
        <f>(G17+G26+G34+G39+G41+G47+G51+G61+G63+G66+G69+G37+G86+G91+G97+G100+G102+G108+G112+G122+G125)/1000</f>
        <v>231483.75891999999</v>
      </c>
    </row>
    <row r="7" spans="1:7" ht="15.75" x14ac:dyDescent="0.25">
      <c r="A7" s="75" t="s">
        <v>1192</v>
      </c>
      <c r="B7" s="87"/>
      <c r="C7" s="85"/>
      <c r="D7" s="85"/>
      <c r="E7" s="98">
        <f>E2+E3+E4+E5+E6</f>
        <v>1857815.6736400002</v>
      </c>
    </row>
    <row r="8" spans="1:7" x14ac:dyDescent="0.25">
      <c r="E8" s="1"/>
    </row>
    <row r="9" spans="1:7" x14ac:dyDescent="0.25">
      <c r="E9" s="1"/>
    </row>
    <row r="10" spans="1:7" x14ac:dyDescent="0.25">
      <c r="A10" s="142" t="s">
        <v>845</v>
      </c>
      <c r="B10" s="143">
        <v>0</v>
      </c>
      <c r="C10" s="144">
        <v>2564077257.4700003</v>
      </c>
      <c r="D10" s="144">
        <v>1166231473.6099999</v>
      </c>
      <c r="E10" s="144">
        <v>207411708.91999999</v>
      </c>
      <c r="F10" s="143">
        <v>0</v>
      </c>
      <c r="G10" s="144">
        <v>1605257492.78</v>
      </c>
    </row>
    <row r="11" spans="1:7" x14ac:dyDescent="0.25">
      <c r="A11" s="145" t="s">
        <v>1236</v>
      </c>
      <c r="B11" s="135">
        <v>0</v>
      </c>
      <c r="C11" s="136">
        <v>2564077257.4700003</v>
      </c>
      <c r="D11" s="136">
        <v>1166231473.6099999</v>
      </c>
      <c r="E11" s="136">
        <v>207411708.91999999</v>
      </c>
      <c r="F11" s="135">
        <v>0</v>
      </c>
      <c r="G11" s="136">
        <v>1605257492.78</v>
      </c>
    </row>
    <row r="12" spans="1:7" x14ac:dyDescent="0.25">
      <c r="A12" s="138"/>
      <c r="B12" s="135">
        <v>0</v>
      </c>
      <c r="C12" s="136">
        <v>2005793809.47</v>
      </c>
      <c r="D12" s="135">
        <v>0</v>
      </c>
      <c r="E12" s="135">
        <v>0</v>
      </c>
      <c r="F12" s="135">
        <v>0</v>
      </c>
      <c r="G12" s="136">
        <v>2005793809.47</v>
      </c>
    </row>
    <row r="13" spans="1:7" x14ac:dyDescent="0.25">
      <c r="A13" s="134" t="s">
        <v>1247</v>
      </c>
      <c r="B13" s="135">
        <v>0</v>
      </c>
      <c r="C13" s="136">
        <v>2005793809.47</v>
      </c>
      <c r="D13" s="135">
        <v>0</v>
      </c>
      <c r="E13" s="135">
        <v>0</v>
      </c>
      <c r="F13" s="135">
        <v>0</v>
      </c>
      <c r="G13" s="136">
        <v>2005793809.47</v>
      </c>
    </row>
    <row r="14" spans="1:7" x14ac:dyDescent="0.25">
      <c r="A14" s="137" t="s">
        <v>2029</v>
      </c>
      <c r="B14" s="135">
        <v>0</v>
      </c>
      <c r="C14" s="136">
        <v>1957257877.1900001</v>
      </c>
      <c r="D14" s="135">
        <v>0</v>
      </c>
      <c r="E14" s="135">
        <v>0</v>
      </c>
      <c r="F14" s="135">
        <v>0</v>
      </c>
      <c r="G14" s="136">
        <v>1957257877.1900001</v>
      </c>
    </row>
    <row r="15" spans="1:7" x14ac:dyDescent="0.25">
      <c r="A15" s="137" t="s">
        <v>2030</v>
      </c>
      <c r="B15" s="135">
        <v>0</v>
      </c>
      <c r="C15" s="136">
        <v>48535932.280000001</v>
      </c>
      <c r="D15" s="135">
        <v>0</v>
      </c>
      <c r="E15" s="135">
        <v>0</v>
      </c>
      <c r="F15" s="135">
        <v>0</v>
      </c>
      <c r="G15" s="136">
        <v>48535932.280000001</v>
      </c>
    </row>
    <row r="16" spans="1:7" x14ac:dyDescent="0.25">
      <c r="A16" s="138" t="s">
        <v>1237</v>
      </c>
      <c r="B16" s="135">
        <v>0</v>
      </c>
      <c r="C16" s="139">
        <v>558283448</v>
      </c>
      <c r="D16" s="136">
        <v>1166032267.0899999</v>
      </c>
      <c r="E16" s="136">
        <v>207409353.44</v>
      </c>
      <c r="F16" s="135">
        <v>0</v>
      </c>
      <c r="G16" s="140">
        <v>-400339465.64999998</v>
      </c>
    </row>
    <row r="17" spans="1:7" x14ac:dyDescent="0.25">
      <c r="A17" s="134" t="s">
        <v>2031</v>
      </c>
      <c r="B17" s="135">
        <v>0</v>
      </c>
      <c r="C17" s="136">
        <v>290508.14</v>
      </c>
      <c r="D17" s="135">
        <v>0</v>
      </c>
      <c r="E17" s="135">
        <v>0</v>
      </c>
      <c r="F17" s="135">
        <v>0</v>
      </c>
      <c r="G17" s="136">
        <v>290508.14</v>
      </c>
    </row>
    <row r="18" spans="1:7" x14ac:dyDescent="0.25">
      <c r="A18" s="137" t="s">
        <v>2032</v>
      </c>
      <c r="B18" s="135">
        <v>0</v>
      </c>
      <c r="C18" s="136">
        <v>110553.92</v>
      </c>
      <c r="D18" s="135">
        <v>0</v>
      </c>
      <c r="E18" s="135">
        <v>0</v>
      </c>
      <c r="F18" s="135">
        <v>0</v>
      </c>
      <c r="G18" s="136">
        <v>110553.92</v>
      </c>
    </row>
    <row r="19" spans="1:7" x14ac:dyDescent="0.25">
      <c r="A19" s="137" t="s">
        <v>2033</v>
      </c>
      <c r="B19" s="135">
        <v>0</v>
      </c>
      <c r="C19" s="136">
        <v>9337.84</v>
      </c>
      <c r="D19" s="135">
        <v>0</v>
      </c>
      <c r="E19" s="135">
        <v>0</v>
      </c>
      <c r="F19" s="135">
        <v>0</v>
      </c>
      <c r="G19" s="136">
        <v>9337.84</v>
      </c>
    </row>
    <row r="20" spans="1:7" x14ac:dyDescent="0.25">
      <c r="A20" s="137" t="s">
        <v>2034</v>
      </c>
      <c r="B20" s="135">
        <v>0</v>
      </c>
      <c r="C20" s="136">
        <v>74344.210000000006</v>
      </c>
      <c r="D20" s="135">
        <v>0</v>
      </c>
      <c r="E20" s="135">
        <v>0</v>
      </c>
      <c r="F20" s="135">
        <v>0</v>
      </c>
      <c r="G20" s="136">
        <v>74344.210000000006</v>
      </c>
    </row>
    <row r="21" spans="1:7" x14ac:dyDescent="0.25">
      <c r="A21" s="137" t="s">
        <v>2035</v>
      </c>
      <c r="B21" s="135">
        <v>0</v>
      </c>
      <c r="C21" s="136">
        <v>96272.17</v>
      </c>
      <c r="D21" s="135">
        <v>0</v>
      </c>
      <c r="E21" s="135">
        <v>0</v>
      </c>
      <c r="F21" s="135">
        <v>0</v>
      </c>
      <c r="G21" s="136">
        <v>96272.17</v>
      </c>
    </row>
    <row r="22" spans="1:7" x14ac:dyDescent="0.25">
      <c r="A22" s="134" t="s">
        <v>1247</v>
      </c>
      <c r="B22" s="135">
        <v>0</v>
      </c>
      <c r="C22" s="140">
        <v>-69236733.950000003</v>
      </c>
      <c r="D22" s="136">
        <v>902766082.94000006</v>
      </c>
      <c r="E22" s="135">
        <v>0</v>
      </c>
      <c r="F22" s="135">
        <v>0</v>
      </c>
      <c r="G22" s="140">
        <v>-972002816.88999999</v>
      </c>
    </row>
    <row r="23" spans="1:7" x14ac:dyDescent="0.25">
      <c r="A23" s="137" t="s">
        <v>2029</v>
      </c>
      <c r="B23" s="135">
        <v>0</v>
      </c>
      <c r="C23" s="140">
        <v>-234732631.91999999</v>
      </c>
      <c r="D23" s="136">
        <v>807315909.15999997</v>
      </c>
      <c r="E23" s="135">
        <v>0</v>
      </c>
      <c r="F23" s="135">
        <v>0</v>
      </c>
      <c r="G23" s="140">
        <v>-1042048541.08</v>
      </c>
    </row>
    <row r="24" spans="1:7" x14ac:dyDescent="0.25">
      <c r="A24" s="137" t="s">
        <v>2036</v>
      </c>
      <c r="B24" s="135">
        <v>0</v>
      </c>
      <c r="C24" s="136">
        <v>167524592.36000001</v>
      </c>
      <c r="D24" s="136">
        <v>74887056.390000001</v>
      </c>
      <c r="E24" s="135">
        <v>0</v>
      </c>
      <c r="F24" s="135">
        <v>0</v>
      </c>
      <c r="G24" s="136">
        <v>92637535.969999999</v>
      </c>
    </row>
    <row r="25" spans="1:7" x14ac:dyDescent="0.25">
      <c r="A25" s="137" t="s">
        <v>2030</v>
      </c>
      <c r="B25" s="135">
        <v>0</v>
      </c>
      <c r="C25" s="140">
        <v>-2028694.39</v>
      </c>
      <c r="D25" s="136">
        <v>20563117.390000001</v>
      </c>
      <c r="E25" s="135">
        <v>0</v>
      </c>
      <c r="F25" s="135">
        <v>0</v>
      </c>
      <c r="G25" s="140">
        <v>-22591811.780000001</v>
      </c>
    </row>
    <row r="26" spans="1:7" x14ac:dyDescent="0.25">
      <c r="A26" s="134" t="s">
        <v>2037</v>
      </c>
      <c r="B26" s="135">
        <v>0</v>
      </c>
      <c r="C26" s="136">
        <v>477812.29</v>
      </c>
      <c r="D26" s="135">
        <v>0</v>
      </c>
      <c r="E26" s="135">
        <v>0</v>
      </c>
      <c r="F26" s="135">
        <v>0</v>
      </c>
      <c r="G26" s="136">
        <v>477812.29</v>
      </c>
    </row>
    <row r="27" spans="1:7" x14ac:dyDescent="0.25">
      <c r="A27" s="137" t="s">
        <v>2038</v>
      </c>
      <c r="B27" s="135">
        <v>0</v>
      </c>
      <c r="C27" s="136">
        <v>477812.29</v>
      </c>
      <c r="D27" s="135">
        <v>0</v>
      </c>
      <c r="E27" s="135">
        <v>0</v>
      </c>
      <c r="F27" s="135">
        <v>0</v>
      </c>
      <c r="G27" s="136">
        <v>477812.29</v>
      </c>
    </row>
    <row r="28" spans="1:7" x14ac:dyDescent="0.25">
      <c r="A28" s="134" t="s">
        <v>2039</v>
      </c>
      <c r="B28" s="135">
        <v>0</v>
      </c>
      <c r="C28" s="136">
        <v>285320630.63</v>
      </c>
      <c r="D28" s="141">
        <v>104390223.8</v>
      </c>
      <c r="E28" s="136">
        <v>183909741.77000001</v>
      </c>
      <c r="F28" s="135">
        <v>0</v>
      </c>
      <c r="G28" s="141">
        <v>364840148.60000002</v>
      </c>
    </row>
    <row r="29" spans="1:7" x14ac:dyDescent="0.25">
      <c r="A29" s="137" t="s">
        <v>2040</v>
      </c>
      <c r="B29" s="135">
        <v>0</v>
      </c>
      <c r="C29" s="136">
        <v>285320630.63</v>
      </c>
      <c r="D29" s="141">
        <v>104390223.8</v>
      </c>
      <c r="E29" s="136">
        <v>183909741.77000001</v>
      </c>
      <c r="F29" s="135">
        <v>0</v>
      </c>
      <c r="G29" s="141">
        <v>364840148.60000002</v>
      </c>
    </row>
    <row r="30" spans="1:7" x14ac:dyDescent="0.25">
      <c r="A30" s="134" t="s">
        <v>2041</v>
      </c>
      <c r="B30" s="135">
        <v>0</v>
      </c>
      <c r="C30" s="136">
        <v>100900079.54000001</v>
      </c>
      <c r="D30" s="136">
        <v>37163667.490000002</v>
      </c>
      <c r="E30" s="136">
        <v>23499611.670000002</v>
      </c>
      <c r="F30" s="135">
        <v>0</v>
      </c>
      <c r="G30" s="136">
        <v>87236023.719999999</v>
      </c>
    </row>
    <row r="31" spans="1:7" x14ac:dyDescent="0.25">
      <c r="A31" s="137" t="s">
        <v>2042</v>
      </c>
      <c r="B31" s="135">
        <v>0</v>
      </c>
      <c r="C31" s="136">
        <v>100900079.54000001</v>
      </c>
      <c r="D31" s="136">
        <v>37163667.490000002</v>
      </c>
      <c r="E31" s="136">
        <v>23499611.670000002</v>
      </c>
      <c r="F31" s="135">
        <v>0</v>
      </c>
      <c r="G31" s="136">
        <v>87236023.719999999</v>
      </c>
    </row>
    <row r="32" spans="1:7" x14ac:dyDescent="0.25">
      <c r="A32" s="134" t="s">
        <v>2043</v>
      </c>
      <c r="B32" s="135">
        <v>0</v>
      </c>
      <c r="C32" s="136">
        <v>246499605.81999999</v>
      </c>
      <c r="D32" s="136">
        <v>120919529.98</v>
      </c>
      <c r="E32" s="135">
        <v>0</v>
      </c>
      <c r="F32" s="135">
        <v>0</v>
      </c>
      <c r="G32" s="136">
        <v>125580075.84</v>
      </c>
    </row>
    <row r="33" spans="1:7" x14ac:dyDescent="0.25">
      <c r="A33" s="137" t="s">
        <v>2044</v>
      </c>
      <c r="B33" s="135">
        <v>0</v>
      </c>
      <c r="C33" s="136">
        <v>246499605.81999999</v>
      </c>
      <c r="D33" s="136">
        <v>120919529.98</v>
      </c>
      <c r="E33" s="135">
        <v>0</v>
      </c>
      <c r="F33" s="135">
        <v>0</v>
      </c>
      <c r="G33" s="136">
        <v>125580075.84</v>
      </c>
    </row>
    <row r="34" spans="1:7" x14ac:dyDescent="0.25">
      <c r="A34" s="134" t="s">
        <v>2045</v>
      </c>
      <c r="B34" s="135">
        <v>0</v>
      </c>
      <c r="C34" s="136">
        <v>74381.03</v>
      </c>
      <c r="D34" s="135">
        <v>0</v>
      </c>
      <c r="E34" s="135">
        <v>0</v>
      </c>
      <c r="F34" s="135">
        <v>0</v>
      </c>
      <c r="G34" s="136">
        <v>74381.03</v>
      </c>
    </row>
    <row r="35" spans="1:7" x14ac:dyDescent="0.25">
      <c r="A35" s="137" t="s">
        <v>2046</v>
      </c>
      <c r="B35" s="135">
        <v>0</v>
      </c>
      <c r="C35" s="136">
        <v>41005.57</v>
      </c>
      <c r="D35" s="135">
        <v>0</v>
      </c>
      <c r="E35" s="135">
        <v>0</v>
      </c>
      <c r="F35" s="135">
        <v>0</v>
      </c>
      <c r="G35" s="136">
        <v>41005.57</v>
      </c>
    </row>
    <row r="36" spans="1:7" x14ac:dyDescent="0.25">
      <c r="A36" s="137" t="s">
        <v>2047</v>
      </c>
      <c r="B36" s="135">
        <v>0</v>
      </c>
      <c r="C36" s="136">
        <v>33375.46</v>
      </c>
      <c r="D36" s="135">
        <v>0</v>
      </c>
      <c r="E36" s="135">
        <v>0</v>
      </c>
      <c r="F36" s="135">
        <v>0</v>
      </c>
      <c r="G36" s="136">
        <v>33375.46</v>
      </c>
    </row>
    <row r="37" spans="1:7" x14ac:dyDescent="0.25">
      <c r="A37" s="134" t="s">
        <v>2048</v>
      </c>
      <c r="B37" s="135">
        <v>0</v>
      </c>
      <c r="C37" s="135">
        <v>0</v>
      </c>
      <c r="D37" s="136">
        <v>792762.88</v>
      </c>
      <c r="E37" s="135">
        <v>0</v>
      </c>
      <c r="F37" s="135">
        <v>0</v>
      </c>
      <c r="G37" s="140">
        <v>-792762.88</v>
      </c>
    </row>
    <row r="38" spans="1:7" x14ac:dyDescent="0.25">
      <c r="A38" s="137" t="s">
        <v>2049</v>
      </c>
      <c r="B38" s="135">
        <v>0</v>
      </c>
      <c r="C38" s="135">
        <v>0</v>
      </c>
      <c r="D38" s="136">
        <v>792762.88</v>
      </c>
      <c r="E38" s="135">
        <v>0</v>
      </c>
      <c r="F38" s="135">
        <v>0</v>
      </c>
      <c r="G38" s="140">
        <v>-792762.88</v>
      </c>
    </row>
    <row r="39" spans="1:7" x14ac:dyDescent="0.25">
      <c r="A39" s="134" t="s">
        <v>2050</v>
      </c>
      <c r="B39" s="135">
        <v>0</v>
      </c>
      <c r="C39" s="135">
        <v>839.71</v>
      </c>
      <c r="D39" s="135">
        <v>0</v>
      </c>
      <c r="E39" s="135">
        <v>0</v>
      </c>
      <c r="F39" s="135">
        <v>0</v>
      </c>
      <c r="G39" s="135">
        <v>839.71</v>
      </c>
    </row>
    <row r="40" spans="1:7" x14ac:dyDescent="0.25">
      <c r="A40" s="137" t="s">
        <v>2051</v>
      </c>
      <c r="B40" s="135">
        <v>0</v>
      </c>
      <c r="C40" s="135">
        <v>839.71</v>
      </c>
      <c r="D40" s="135">
        <v>0</v>
      </c>
      <c r="E40" s="135">
        <v>0</v>
      </c>
      <c r="F40" s="135">
        <v>0</v>
      </c>
      <c r="G40" s="135">
        <v>839.71</v>
      </c>
    </row>
    <row r="41" spans="1:7" x14ac:dyDescent="0.25">
      <c r="A41" s="134" t="s">
        <v>2052</v>
      </c>
      <c r="B41" s="135">
        <v>0</v>
      </c>
      <c r="C41" s="136">
        <v>235156.96</v>
      </c>
      <c r="D41" s="135">
        <v>0</v>
      </c>
      <c r="E41" s="135">
        <v>0</v>
      </c>
      <c r="F41" s="135">
        <v>0</v>
      </c>
      <c r="G41" s="136">
        <v>235156.96</v>
      </c>
    </row>
    <row r="42" spans="1:7" x14ac:dyDescent="0.25">
      <c r="A42" s="137" t="s">
        <v>2053</v>
      </c>
      <c r="B42" s="135">
        <v>0</v>
      </c>
      <c r="C42" s="136">
        <v>47885.120000000003</v>
      </c>
      <c r="D42" s="135">
        <v>0</v>
      </c>
      <c r="E42" s="135">
        <v>0</v>
      </c>
      <c r="F42" s="135">
        <v>0</v>
      </c>
      <c r="G42" s="136">
        <v>47885.120000000003</v>
      </c>
    </row>
    <row r="43" spans="1:7" x14ac:dyDescent="0.25">
      <c r="A43" s="137" t="s">
        <v>2054</v>
      </c>
      <c r="B43" s="135">
        <v>0</v>
      </c>
      <c r="C43" s="136">
        <v>54631.13</v>
      </c>
      <c r="D43" s="135">
        <v>0</v>
      </c>
      <c r="E43" s="135">
        <v>0</v>
      </c>
      <c r="F43" s="135">
        <v>0</v>
      </c>
      <c r="G43" s="136">
        <v>54631.13</v>
      </c>
    </row>
    <row r="44" spans="1:7" x14ac:dyDescent="0.25">
      <c r="A44" s="137" t="s">
        <v>2055</v>
      </c>
      <c r="B44" s="135">
        <v>0</v>
      </c>
      <c r="C44" s="141">
        <v>33711.599999999999</v>
      </c>
      <c r="D44" s="135">
        <v>0</v>
      </c>
      <c r="E44" s="135">
        <v>0</v>
      </c>
      <c r="F44" s="135">
        <v>0</v>
      </c>
      <c r="G44" s="141">
        <v>33711.599999999999</v>
      </c>
    </row>
    <row r="45" spans="1:7" x14ac:dyDescent="0.25">
      <c r="A45" s="137" t="s">
        <v>2056</v>
      </c>
      <c r="B45" s="135">
        <v>0</v>
      </c>
      <c r="C45" s="136">
        <v>65866.789999999994</v>
      </c>
      <c r="D45" s="135">
        <v>0</v>
      </c>
      <c r="E45" s="135">
        <v>0</v>
      </c>
      <c r="F45" s="135">
        <v>0</v>
      </c>
      <c r="G45" s="136">
        <v>65866.789999999994</v>
      </c>
    </row>
    <row r="46" spans="1:7" x14ac:dyDescent="0.25">
      <c r="A46" s="137" t="s">
        <v>2057</v>
      </c>
      <c r="B46" s="135">
        <v>0</v>
      </c>
      <c r="C46" s="136">
        <v>33062.32</v>
      </c>
      <c r="D46" s="135">
        <v>0</v>
      </c>
      <c r="E46" s="135">
        <v>0</v>
      </c>
      <c r="F46" s="135">
        <v>0</v>
      </c>
      <c r="G46" s="136">
        <v>33062.32</v>
      </c>
    </row>
    <row r="47" spans="1:7" x14ac:dyDescent="0.25">
      <c r="A47" s="134" t="s">
        <v>2058</v>
      </c>
      <c r="B47" s="135">
        <v>0</v>
      </c>
      <c r="C47" s="136">
        <v>132083.54999999999</v>
      </c>
      <c r="D47" s="135">
        <v>0</v>
      </c>
      <c r="E47" s="135">
        <v>0</v>
      </c>
      <c r="F47" s="135">
        <v>0</v>
      </c>
      <c r="G47" s="136">
        <v>132083.54999999999</v>
      </c>
    </row>
    <row r="48" spans="1:7" x14ac:dyDescent="0.25">
      <c r="A48" s="137" t="s">
        <v>2059</v>
      </c>
      <c r="B48" s="135">
        <v>0</v>
      </c>
      <c r="C48" s="136">
        <v>82701.88</v>
      </c>
      <c r="D48" s="135">
        <v>0</v>
      </c>
      <c r="E48" s="135">
        <v>0</v>
      </c>
      <c r="F48" s="135">
        <v>0</v>
      </c>
      <c r="G48" s="136">
        <v>82701.88</v>
      </c>
    </row>
    <row r="49" spans="1:7" x14ac:dyDescent="0.25">
      <c r="A49" s="137" t="s">
        <v>2060</v>
      </c>
      <c r="B49" s="135">
        <v>0</v>
      </c>
      <c r="C49" s="136">
        <v>34715.440000000002</v>
      </c>
      <c r="D49" s="135">
        <v>0</v>
      </c>
      <c r="E49" s="135">
        <v>0</v>
      </c>
      <c r="F49" s="135">
        <v>0</v>
      </c>
      <c r="G49" s="136">
        <v>34715.440000000002</v>
      </c>
    </row>
    <row r="50" spans="1:7" x14ac:dyDescent="0.25">
      <c r="A50" s="137" t="s">
        <v>2061</v>
      </c>
      <c r="B50" s="135">
        <v>0</v>
      </c>
      <c r="C50" s="136">
        <v>14666.23</v>
      </c>
      <c r="D50" s="135">
        <v>0</v>
      </c>
      <c r="E50" s="135">
        <v>0</v>
      </c>
      <c r="F50" s="135">
        <v>0</v>
      </c>
      <c r="G50" s="136">
        <v>14666.23</v>
      </c>
    </row>
    <row r="51" spans="1:7" x14ac:dyDescent="0.25">
      <c r="A51" s="134" t="s">
        <v>2062</v>
      </c>
      <c r="B51" s="135">
        <v>0</v>
      </c>
      <c r="C51" s="136">
        <v>360218.32</v>
      </c>
      <c r="D51" s="135">
        <v>0</v>
      </c>
      <c r="E51" s="135">
        <v>0</v>
      </c>
      <c r="F51" s="135">
        <v>0</v>
      </c>
      <c r="G51" s="136">
        <v>360218.32</v>
      </c>
    </row>
    <row r="52" spans="1:7" x14ac:dyDescent="0.25">
      <c r="A52" s="137" t="s">
        <v>2063</v>
      </c>
      <c r="B52" s="135">
        <v>0</v>
      </c>
      <c r="C52" s="141">
        <v>3370.7</v>
      </c>
      <c r="D52" s="135">
        <v>0</v>
      </c>
      <c r="E52" s="135">
        <v>0</v>
      </c>
      <c r="F52" s="135">
        <v>0</v>
      </c>
      <c r="G52" s="141">
        <v>3370.7</v>
      </c>
    </row>
    <row r="53" spans="1:7" x14ac:dyDescent="0.25">
      <c r="A53" s="137" t="s">
        <v>2064</v>
      </c>
      <c r="B53" s="135">
        <v>0</v>
      </c>
      <c r="C53" s="136">
        <v>192769.99</v>
      </c>
      <c r="D53" s="135">
        <v>0</v>
      </c>
      <c r="E53" s="135">
        <v>0</v>
      </c>
      <c r="F53" s="135">
        <v>0</v>
      </c>
      <c r="G53" s="136">
        <v>192769.99</v>
      </c>
    </row>
    <row r="54" spans="1:7" x14ac:dyDescent="0.25">
      <c r="A54" s="137" t="s">
        <v>2065</v>
      </c>
      <c r="B54" s="135">
        <v>0</v>
      </c>
      <c r="C54" s="136">
        <v>6460.51</v>
      </c>
      <c r="D54" s="135">
        <v>0</v>
      </c>
      <c r="E54" s="135">
        <v>0</v>
      </c>
      <c r="F54" s="135">
        <v>0</v>
      </c>
      <c r="G54" s="136">
        <v>6460.51</v>
      </c>
    </row>
    <row r="55" spans="1:7" x14ac:dyDescent="0.25">
      <c r="A55" s="137" t="s">
        <v>2066</v>
      </c>
      <c r="B55" s="135">
        <v>0</v>
      </c>
      <c r="C55" s="136">
        <v>8703.0499999999993</v>
      </c>
      <c r="D55" s="135">
        <v>0</v>
      </c>
      <c r="E55" s="135">
        <v>0</v>
      </c>
      <c r="F55" s="135">
        <v>0</v>
      </c>
      <c r="G55" s="136">
        <v>8703.0499999999993</v>
      </c>
    </row>
    <row r="56" spans="1:7" x14ac:dyDescent="0.25">
      <c r="A56" s="137" t="s">
        <v>2067</v>
      </c>
      <c r="B56" s="135">
        <v>0</v>
      </c>
      <c r="C56" s="136">
        <v>76057.17</v>
      </c>
      <c r="D56" s="135">
        <v>0</v>
      </c>
      <c r="E56" s="135">
        <v>0</v>
      </c>
      <c r="F56" s="135">
        <v>0</v>
      </c>
      <c r="G56" s="136">
        <v>76057.17</v>
      </c>
    </row>
    <row r="57" spans="1:7" ht="22.5" x14ac:dyDescent="0.25">
      <c r="A57" s="137" t="s">
        <v>2068</v>
      </c>
      <c r="B57" s="135">
        <v>0</v>
      </c>
      <c r="C57" s="136">
        <v>29387.72</v>
      </c>
      <c r="D57" s="135">
        <v>0</v>
      </c>
      <c r="E57" s="135">
        <v>0</v>
      </c>
      <c r="F57" s="135">
        <v>0</v>
      </c>
      <c r="G57" s="136">
        <v>29387.72</v>
      </c>
    </row>
    <row r="58" spans="1:7" ht="22.5" x14ac:dyDescent="0.25">
      <c r="A58" s="137" t="s">
        <v>2069</v>
      </c>
      <c r="B58" s="135">
        <v>0</v>
      </c>
      <c r="C58" s="136">
        <v>11696.18</v>
      </c>
      <c r="D58" s="135">
        <v>0</v>
      </c>
      <c r="E58" s="135">
        <v>0</v>
      </c>
      <c r="F58" s="135">
        <v>0</v>
      </c>
      <c r="G58" s="136">
        <v>11696.18</v>
      </c>
    </row>
    <row r="59" spans="1:7" x14ac:dyDescent="0.25">
      <c r="A59" s="137" t="s">
        <v>2070</v>
      </c>
      <c r="B59" s="135">
        <v>0</v>
      </c>
      <c r="C59" s="136">
        <v>23484.39</v>
      </c>
      <c r="D59" s="135">
        <v>0</v>
      </c>
      <c r="E59" s="135">
        <v>0</v>
      </c>
      <c r="F59" s="135">
        <v>0</v>
      </c>
      <c r="G59" s="136">
        <v>23484.39</v>
      </c>
    </row>
    <row r="60" spans="1:7" x14ac:dyDescent="0.25">
      <c r="A60" s="137" t="s">
        <v>2071</v>
      </c>
      <c r="B60" s="135">
        <v>0</v>
      </c>
      <c r="C60" s="136">
        <v>8288.61</v>
      </c>
      <c r="D60" s="135">
        <v>0</v>
      </c>
      <c r="E60" s="135">
        <v>0</v>
      </c>
      <c r="F60" s="135">
        <v>0</v>
      </c>
      <c r="G60" s="136">
        <v>8288.61</v>
      </c>
    </row>
    <row r="61" spans="1:7" x14ac:dyDescent="0.25">
      <c r="A61" s="134" t="s">
        <v>2072</v>
      </c>
      <c r="B61" s="135">
        <v>0</v>
      </c>
      <c r="C61" s="140">
        <v>-8806619.1199999992</v>
      </c>
      <c r="D61" s="135">
        <v>0</v>
      </c>
      <c r="E61" s="135">
        <v>0</v>
      </c>
      <c r="F61" s="135">
        <v>0</v>
      </c>
      <c r="G61" s="140">
        <v>-8806619.1199999992</v>
      </c>
    </row>
    <row r="62" spans="1:7" x14ac:dyDescent="0.25">
      <c r="A62" s="137" t="s">
        <v>2073</v>
      </c>
      <c r="B62" s="135">
        <v>0</v>
      </c>
      <c r="C62" s="140">
        <v>-8806619.1199999992</v>
      </c>
      <c r="D62" s="135">
        <v>0</v>
      </c>
      <c r="E62" s="135">
        <v>0</v>
      </c>
      <c r="F62" s="135">
        <v>0</v>
      </c>
      <c r="G62" s="140">
        <v>-8806619.1199999992</v>
      </c>
    </row>
    <row r="63" spans="1:7" x14ac:dyDescent="0.25">
      <c r="A63" s="134" t="s">
        <v>2074</v>
      </c>
      <c r="B63" s="135">
        <v>0</v>
      </c>
      <c r="C63" s="141">
        <v>1918791.3</v>
      </c>
      <c r="D63" s="135">
        <v>0</v>
      </c>
      <c r="E63" s="135">
        <v>0</v>
      </c>
      <c r="F63" s="135">
        <v>0</v>
      </c>
      <c r="G63" s="141">
        <v>1918791.3</v>
      </c>
    </row>
    <row r="64" spans="1:7" x14ac:dyDescent="0.25">
      <c r="A64" s="137" t="s">
        <v>2075</v>
      </c>
      <c r="B64" s="135">
        <v>0</v>
      </c>
      <c r="C64" s="136">
        <v>35106.86</v>
      </c>
      <c r="D64" s="135">
        <v>0</v>
      </c>
      <c r="E64" s="135">
        <v>0</v>
      </c>
      <c r="F64" s="135">
        <v>0</v>
      </c>
      <c r="G64" s="136">
        <v>35106.86</v>
      </c>
    </row>
    <row r="65" spans="1:7" x14ac:dyDescent="0.25">
      <c r="A65" s="137" t="s">
        <v>2076</v>
      </c>
      <c r="B65" s="135">
        <v>0</v>
      </c>
      <c r="C65" s="136">
        <v>1883684.44</v>
      </c>
      <c r="D65" s="135">
        <v>0</v>
      </c>
      <c r="E65" s="135">
        <v>0</v>
      </c>
      <c r="F65" s="135">
        <v>0</v>
      </c>
      <c r="G65" s="136">
        <v>1883684.44</v>
      </c>
    </row>
    <row r="66" spans="1:7" x14ac:dyDescent="0.25">
      <c r="A66" s="134" t="s">
        <v>2077</v>
      </c>
      <c r="B66" s="135">
        <v>0</v>
      </c>
      <c r="C66" s="136">
        <v>116693.78</v>
      </c>
      <c r="D66" s="135">
        <v>0</v>
      </c>
      <c r="E66" s="135">
        <v>0</v>
      </c>
      <c r="F66" s="135">
        <v>0</v>
      </c>
      <c r="G66" s="136">
        <v>116693.78</v>
      </c>
    </row>
    <row r="67" spans="1:7" x14ac:dyDescent="0.25">
      <c r="A67" s="137" t="s">
        <v>2078</v>
      </c>
      <c r="B67" s="135">
        <v>0</v>
      </c>
      <c r="C67" s="136">
        <v>116693.78</v>
      </c>
      <c r="D67" s="135">
        <v>0</v>
      </c>
      <c r="E67" s="135">
        <v>0</v>
      </c>
      <c r="F67" s="135">
        <v>0</v>
      </c>
      <c r="G67" s="136">
        <v>116693.78</v>
      </c>
    </row>
    <row r="68" spans="1:7" x14ac:dyDescent="0.25">
      <c r="A68" s="138" t="s">
        <v>2000</v>
      </c>
      <c r="B68" s="135">
        <v>0</v>
      </c>
      <c r="C68" s="135">
        <v>0</v>
      </c>
      <c r="D68" s="136">
        <v>199206.52</v>
      </c>
      <c r="E68" s="136">
        <v>2355.48</v>
      </c>
      <c r="F68" s="135">
        <v>0</v>
      </c>
      <c r="G68" s="140">
        <v>-196851.04</v>
      </c>
    </row>
    <row r="69" spans="1:7" x14ac:dyDescent="0.25">
      <c r="A69" s="134" t="s">
        <v>2079</v>
      </c>
      <c r="B69" s="135">
        <v>0</v>
      </c>
      <c r="C69" s="135">
        <v>0</v>
      </c>
      <c r="D69" s="136">
        <v>199206.52</v>
      </c>
      <c r="E69" s="136">
        <v>2355.48</v>
      </c>
      <c r="F69" s="135">
        <v>0</v>
      </c>
      <c r="G69" s="140">
        <v>-196851.04</v>
      </c>
    </row>
    <row r="70" spans="1:7" x14ac:dyDescent="0.25">
      <c r="A70" s="137" t="s">
        <v>2080</v>
      </c>
      <c r="B70" s="135">
        <v>0</v>
      </c>
      <c r="C70" s="135">
        <v>0</v>
      </c>
      <c r="D70" s="136">
        <v>199206.52</v>
      </c>
      <c r="E70" s="136">
        <v>2355.48</v>
      </c>
      <c r="F70" s="135">
        <v>0</v>
      </c>
      <c r="G70" s="140">
        <v>-196851.04</v>
      </c>
    </row>
    <row r="72" spans="1:7" x14ac:dyDescent="0.25">
      <c r="A72" s="142" t="s">
        <v>720</v>
      </c>
      <c r="B72" s="143">
        <v>0</v>
      </c>
      <c r="C72" s="144">
        <v>4915039.8099999996</v>
      </c>
      <c r="D72" s="144">
        <v>94541921.480000004</v>
      </c>
      <c r="E72" s="144">
        <v>95349499.760000005</v>
      </c>
      <c r="F72" s="143">
        <v>0</v>
      </c>
      <c r="G72" s="144">
        <v>5722618.0899999999</v>
      </c>
    </row>
    <row r="73" spans="1:7" x14ac:dyDescent="0.25">
      <c r="A73" s="145" t="s">
        <v>1236</v>
      </c>
      <c r="B73" s="135">
        <v>0</v>
      </c>
      <c r="C73" s="136">
        <v>4915039.8099999996</v>
      </c>
      <c r="D73" s="136">
        <v>94541921.480000004</v>
      </c>
      <c r="E73" s="136">
        <v>95349499.760000005</v>
      </c>
      <c r="F73" s="135">
        <v>0</v>
      </c>
      <c r="G73" s="136">
        <v>5722618.0899999999</v>
      </c>
    </row>
    <row r="74" spans="1:7" x14ac:dyDescent="0.25">
      <c r="A74" s="138" t="s">
        <v>1237</v>
      </c>
      <c r="B74" s="135">
        <v>0</v>
      </c>
      <c r="C74" s="136">
        <v>4915039.8099999996</v>
      </c>
      <c r="D74" s="136">
        <v>94541921.480000004</v>
      </c>
      <c r="E74" s="136">
        <v>95349499.760000005</v>
      </c>
      <c r="F74" s="135">
        <v>0</v>
      </c>
      <c r="G74" s="136">
        <v>5722618.0899999999</v>
      </c>
    </row>
    <row r="75" spans="1:7" x14ac:dyDescent="0.25">
      <c r="A75" s="134" t="s">
        <v>1247</v>
      </c>
      <c r="B75" s="135">
        <v>0</v>
      </c>
      <c r="C75" s="135">
        <v>0</v>
      </c>
      <c r="D75" s="136">
        <v>75193472.609999999</v>
      </c>
      <c r="E75" s="136">
        <v>75193472.609999999</v>
      </c>
      <c r="F75" s="135">
        <v>0</v>
      </c>
      <c r="G75" s="135">
        <v>0</v>
      </c>
    </row>
    <row r="76" spans="1:7" x14ac:dyDescent="0.25">
      <c r="A76" s="137" t="s">
        <v>2029</v>
      </c>
      <c r="B76" s="135">
        <v>0</v>
      </c>
      <c r="C76" s="135">
        <v>0</v>
      </c>
      <c r="D76" s="136">
        <v>66582955.469999999</v>
      </c>
      <c r="E76" s="136">
        <v>66582955.469999999</v>
      </c>
      <c r="F76" s="135">
        <v>0</v>
      </c>
      <c r="G76" s="135">
        <v>0</v>
      </c>
    </row>
    <row r="77" spans="1:7" x14ac:dyDescent="0.25">
      <c r="A77" s="137" t="s">
        <v>2036</v>
      </c>
      <c r="B77" s="135">
        <v>0</v>
      </c>
      <c r="C77" s="135">
        <v>0</v>
      </c>
      <c r="D77" s="136">
        <v>6739527.3499999996</v>
      </c>
      <c r="E77" s="136">
        <v>6739527.3499999996</v>
      </c>
      <c r="F77" s="135">
        <v>0</v>
      </c>
      <c r="G77" s="135">
        <v>0</v>
      </c>
    </row>
    <row r="78" spans="1:7" x14ac:dyDescent="0.25">
      <c r="A78" s="137" t="s">
        <v>2030</v>
      </c>
      <c r="B78" s="135">
        <v>0</v>
      </c>
      <c r="C78" s="135">
        <v>0</v>
      </c>
      <c r="D78" s="136">
        <v>1870989.79</v>
      </c>
      <c r="E78" s="136">
        <v>1870989.79</v>
      </c>
      <c r="F78" s="135">
        <v>0</v>
      </c>
      <c r="G78" s="135">
        <v>0</v>
      </c>
    </row>
    <row r="79" spans="1:7" x14ac:dyDescent="0.25">
      <c r="A79" s="134" t="s">
        <v>2041</v>
      </c>
      <c r="B79" s="135">
        <v>0</v>
      </c>
      <c r="C79" s="136">
        <v>1201561.01</v>
      </c>
      <c r="D79" s="136">
        <v>5146829.41</v>
      </c>
      <c r="E79" s="136">
        <v>5511580.4699999997</v>
      </c>
      <c r="F79" s="135">
        <v>0</v>
      </c>
      <c r="G79" s="136">
        <v>1566312.07</v>
      </c>
    </row>
    <row r="80" spans="1:7" x14ac:dyDescent="0.25">
      <c r="A80" s="137" t="s">
        <v>2042</v>
      </c>
      <c r="B80" s="135">
        <v>0</v>
      </c>
      <c r="C80" s="136">
        <v>1201561.01</v>
      </c>
      <c r="D80" s="136">
        <v>5146829.41</v>
      </c>
      <c r="E80" s="136">
        <v>5511580.4699999997</v>
      </c>
      <c r="F80" s="135">
        <v>0</v>
      </c>
      <c r="G80" s="136">
        <v>1566312.07</v>
      </c>
    </row>
    <row r="81" spans="1:7" x14ac:dyDescent="0.25">
      <c r="A81" s="134" t="s">
        <v>2043</v>
      </c>
      <c r="B81" s="135">
        <v>0</v>
      </c>
      <c r="C81" s="141">
        <v>3713478.8</v>
      </c>
      <c r="D81" s="136">
        <v>14201619.460000001</v>
      </c>
      <c r="E81" s="136">
        <v>14644446.68</v>
      </c>
      <c r="F81" s="135">
        <v>0</v>
      </c>
      <c r="G81" s="136">
        <v>4156306.02</v>
      </c>
    </row>
    <row r="83" spans="1:7" x14ac:dyDescent="0.25">
      <c r="A83" s="142" t="s">
        <v>912</v>
      </c>
      <c r="B83" s="143">
        <v>0</v>
      </c>
      <c r="C83" s="144">
        <v>425453691.38999999</v>
      </c>
      <c r="D83" s="144">
        <v>178618128.61000001</v>
      </c>
      <c r="E83" s="143">
        <v>0</v>
      </c>
      <c r="F83" s="143">
        <v>0</v>
      </c>
      <c r="G83" s="144">
        <v>246835562.78</v>
      </c>
    </row>
    <row r="84" spans="1:7" x14ac:dyDescent="0.25">
      <c r="A84" s="145" t="s">
        <v>1236</v>
      </c>
      <c r="B84" s="135">
        <v>0</v>
      </c>
      <c r="C84" s="136">
        <v>425453691.38999999</v>
      </c>
      <c r="D84" s="136">
        <v>178618128.61000001</v>
      </c>
      <c r="E84" s="135">
        <v>0</v>
      </c>
      <c r="F84" s="135">
        <v>0</v>
      </c>
      <c r="G84" s="136">
        <v>246835562.78</v>
      </c>
    </row>
    <row r="85" spans="1:7" x14ac:dyDescent="0.25">
      <c r="A85" s="138" t="s">
        <v>1237</v>
      </c>
      <c r="B85" s="135">
        <v>0</v>
      </c>
      <c r="C85" s="136">
        <v>425453691.38999999</v>
      </c>
      <c r="D85" s="136">
        <v>178618128.61000001</v>
      </c>
      <c r="E85" s="135">
        <v>0</v>
      </c>
      <c r="F85" s="135">
        <v>0</v>
      </c>
      <c r="G85" s="136">
        <v>246835562.78</v>
      </c>
    </row>
    <row r="86" spans="1:7" x14ac:dyDescent="0.25">
      <c r="A86" s="134" t="s">
        <v>2031</v>
      </c>
      <c r="B86" s="135">
        <v>0</v>
      </c>
      <c r="C86" s="136">
        <v>18905360.93</v>
      </c>
      <c r="D86" s="135">
        <v>0</v>
      </c>
      <c r="E86" s="135">
        <v>0</v>
      </c>
      <c r="F86" s="135">
        <v>0</v>
      </c>
      <c r="G86" s="136">
        <v>18905360.93</v>
      </c>
    </row>
    <row r="87" spans="1:7" x14ac:dyDescent="0.25">
      <c r="A87" s="137" t="s">
        <v>2032</v>
      </c>
      <c r="B87" s="135">
        <v>0</v>
      </c>
      <c r="C87" s="136">
        <v>7293680.79</v>
      </c>
      <c r="D87" s="135">
        <v>0</v>
      </c>
      <c r="E87" s="135">
        <v>0</v>
      </c>
      <c r="F87" s="135">
        <v>0</v>
      </c>
      <c r="G87" s="136">
        <v>7293680.79</v>
      </c>
    </row>
    <row r="88" spans="1:7" x14ac:dyDescent="0.25">
      <c r="A88" s="137" t="s">
        <v>2033</v>
      </c>
      <c r="B88" s="135">
        <v>0</v>
      </c>
      <c r="C88" s="136">
        <v>355441.44</v>
      </c>
      <c r="D88" s="135">
        <v>0</v>
      </c>
      <c r="E88" s="135">
        <v>0</v>
      </c>
      <c r="F88" s="135">
        <v>0</v>
      </c>
      <c r="G88" s="136">
        <v>355441.44</v>
      </c>
    </row>
    <row r="89" spans="1:7" x14ac:dyDescent="0.25">
      <c r="A89" s="137" t="s">
        <v>2034</v>
      </c>
      <c r="B89" s="135">
        <v>0</v>
      </c>
      <c r="C89" s="136">
        <v>4904781.6399999997</v>
      </c>
      <c r="D89" s="135">
        <v>0</v>
      </c>
      <c r="E89" s="135">
        <v>0</v>
      </c>
      <c r="F89" s="135">
        <v>0</v>
      </c>
      <c r="G89" s="136">
        <v>4904781.6399999997</v>
      </c>
    </row>
    <row r="90" spans="1:7" x14ac:dyDescent="0.25">
      <c r="A90" s="137" t="s">
        <v>2035</v>
      </c>
      <c r="B90" s="135">
        <v>0</v>
      </c>
      <c r="C90" s="136">
        <v>6351457.0599999996</v>
      </c>
      <c r="D90" s="135">
        <v>0</v>
      </c>
      <c r="E90" s="135">
        <v>0</v>
      </c>
      <c r="F90" s="135">
        <v>0</v>
      </c>
      <c r="G90" s="136">
        <v>6351457.0599999996</v>
      </c>
    </row>
    <row r="91" spans="1:7" x14ac:dyDescent="0.25">
      <c r="A91" s="134" t="s">
        <v>2037</v>
      </c>
      <c r="B91" s="135">
        <v>0</v>
      </c>
      <c r="C91" s="136">
        <v>31523170.390000001</v>
      </c>
      <c r="D91" s="135">
        <v>0</v>
      </c>
      <c r="E91" s="135">
        <v>0</v>
      </c>
      <c r="F91" s="135">
        <v>0</v>
      </c>
      <c r="G91" s="136">
        <v>31523170.390000001</v>
      </c>
    </row>
    <row r="92" spans="1:7" x14ac:dyDescent="0.25">
      <c r="A92" s="137" t="s">
        <v>2038</v>
      </c>
      <c r="B92" s="135">
        <v>0</v>
      </c>
      <c r="C92" s="136">
        <v>31523170.390000001</v>
      </c>
      <c r="D92" s="135">
        <v>0</v>
      </c>
      <c r="E92" s="135">
        <v>0</v>
      </c>
      <c r="F92" s="135">
        <v>0</v>
      </c>
      <c r="G92" s="136">
        <v>31523170.390000001</v>
      </c>
    </row>
    <row r="93" spans="1:7" x14ac:dyDescent="0.25">
      <c r="A93" s="134" t="s">
        <v>2039</v>
      </c>
      <c r="B93" s="135">
        <v>0</v>
      </c>
      <c r="C93" s="136">
        <v>169129967.38999999</v>
      </c>
      <c r="D93" s="141">
        <v>159967911.5</v>
      </c>
      <c r="E93" s="135">
        <v>0</v>
      </c>
      <c r="F93" s="135">
        <v>0</v>
      </c>
      <c r="G93" s="136">
        <v>9162055.8900000006</v>
      </c>
    </row>
    <row r="94" spans="1:7" x14ac:dyDescent="0.25">
      <c r="A94" s="137" t="s">
        <v>2040</v>
      </c>
      <c r="B94" s="135">
        <v>0</v>
      </c>
      <c r="C94" s="136">
        <v>169129967.38999999</v>
      </c>
      <c r="D94" s="141">
        <v>159967911.5</v>
      </c>
      <c r="E94" s="135">
        <v>0</v>
      </c>
      <c r="F94" s="135">
        <v>0</v>
      </c>
      <c r="G94" s="136">
        <v>9162055.8900000006</v>
      </c>
    </row>
    <row r="95" spans="1:7" x14ac:dyDescent="0.25">
      <c r="A95" s="134" t="s">
        <v>2041</v>
      </c>
      <c r="B95" s="135">
        <v>0</v>
      </c>
      <c r="C95" s="136">
        <v>18650217.120000001</v>
      </c>
      <c r="D95" s="136">
        <v>18650217.109999999</v>
      </c>
      <c r="E95" s="135">
        <v>0</v>
      </c>
      <c r="F95" s="135">
        <v>0</v>
      </c>
      <c r="G95" s="135">
        <v>0.01</v>
      </c>
    </row>
    <row r="96" spans="1:7" x14ac:dyDescent="0.25">
      <c r="A96" s="137" t="s">
        <v>2042</v>
      </c>
      <c r="B96" s="135">
        <v>0</v>
      </c>
      <c r="C96" s="136">
        <v>18650217.120000001</v>
      </c>
      <c r="D96" s="136">
        <v>18650217.109999999</v>
      </c>
      <c r="E96" s="135">
        <v>0</v>
      </c>
      <c r="F96" s="135">
        <v>0</v>
      </c>
      <c r="G96" s="135">
        <v>0.01</v>
      </c>
    </row>
    <row r="97" spans="1:7" x14ac:dyDescent="0.25">
      <c r="A97" s="134" t="s">
        <v>2045</v>
      </c>
      <c r="B97" s="135">
        <v>0</v>
      </c>
      <c r="C97" s="136">
        <v>4907211.18</v>
      </c>
      <c r="D97" s="135">
        <v>0</v>
      </c>
      <c r="E97" s="135">
        <v>0</v>
      </c>
      <c r="F97" s="135">
        <v>0</v>
      </c>
      <c r="G97" s="136">
        <v>4907211.18</v>
      </c>
    </row>
    <row r="98" spans="1:7" x14ac:dyDescent="0.25">
      <c r="A98" s="137" t="s">
        <v>2046</v>
      </c>
      <c r="B98" s="135">
        <v>0</v>
      </c>
      <c r="C98" s="136">
        <v>2705300.35</v>
      </c>
      <c r="D98" s="135">
        <v>0</v>
      </c>
      <c r="E98" s="135">
        <v>0</v>
      </c>
      <c r="F98" s="135">
        <v>0</v>
      </c>
      <c r="G98" s="136">
        <v>2705300.35</v>
      </c>
    </row>
    <row r="99" spans="1:7" x14ac:dyDescent="0.25">
      <c r="A99" s="137" t="s">
        <v>2047</v>
      </c>
      <c r="B99" s="135">
        <v>0</v>
      </c>
      <c r="C99" s="136">
        <v>2201910.83</v>
      </c>
      <c r="D99" s="135">
        <v>0</v>
      </c>
      <c r="E99" s="135">
        <v>0</v>
      </c>
      <c r="F99" s="135">
        <v>0</v>
      </c>
      <c r="G99" s="136">
        <v>2201910.83</v>
      </c>
    </row>
    <row r="100" spans="1:7" x14ac:dyDescent="0.25">
      <c r="A100" s="134" t="s">
        <v>2050</v>
      </c>
      <c r="B100" s="135">
        <v>0</v>
      </c>
      <c r="C100" s="136">
        <v>55398.69</v>
      </c>
      <c r="D100" s="135">
        <v>0</v>
      </c>
      <c r="E100" s="135">
        <v>0</v>
      </c>
      <c r="F100" s="135">
        <v>0</v>
      </c>
      <c r="G100" s="136">
        <v>55398.69</v>
      </c>
    </row>
    <row r="101" spans="1:7" x14ac:dyDescent="0.25">
      <c r="A101" s="137" t="s">
        <v>2051</v>
      </c>
      <c r="B101" s="135">
        <v>0</v>
      </c>
      <c r="C101" s="136">
        <v>55398.69</v>
      </c>
      <c r="D101" s="135">
        <v>0</v>
      </c>
      <c r="E101" s="135">
        <v>0</v>
      </c>
      <c r="F101" s="135">
        <v>0</v>
      </c>
      <c r="G101" s="136">
        <v>55398.69</v>
      </c>
    </row>
    <row r="102" spans="1:7" x14ac:dyDescent="0.25">
      <c r="A102" s="134" t="s">
        <v>2052</v>
      </c>
      <c r="B102" s="135">
        <v>0</v>
      </c>
      <c r="C102" s="136">
        <v>15514239.359999999</v>
      </c>
      <c r="D102" s="135">
        <v>0</v>
      </c>
      <c r="E102" s="135">
        <v>0</v>
      </c>
      <c r="F102" s="135">
        <v>0</v>
      </c>
      <c r="G102" s="136">
        <v>15514239.359999999</v>
      </c>
    </row>
    <row r="103" spans="1:7" x14ac:dyDescent="0.25">
      <c r="A103" s="137" t="s">
        <v>2053</v>
      </c>
      <c r="B103" s="135">
        <v>0</v>
      </c>
      <c r="C103" s="136">
        <v>3159171.37</v>
      </c>
      <c r="D103" s="135">
        <v>0</v>
      </c>
      <c r="E103" s="135">
        <v>0</v>
      </c>
      <c r="F103" s="135">
        <v>0</v>
      </c>
      <c r="G103" s="136">
        <v>3159171.37</v>
      </c>
    </row>
    <row r="104" spans="1:7" x14ac:dyDescent="0.25">
      <c r="A104" s="137" t="s">
        <v>2054</v>
      </c>
      <c r="B104" s="135">
        <v>0</v>
      </c>
      <c r="C104" s="136">
        <v>3604232.48</v>
      </c>
      <c r="D104" s="135">
        <v>0</v>
      </c>
      <c r="E104" s="135">
        <v>0</v>
      </c>
      <c r="F104" s="135">
        <v>0</v>
      </c>
      <c r="G104" s="136">
        <v>3604232.48</v>
      </c>
    </row>
    <row r="105" spans="1:7" x14ac:dyDescent="0.25">
      <c r="A105" s="137" t="s">
        <v>2055</v>
      </c>
      <c r="B105" s="135">
        <v>0</v>
      </c>
      <c r="C105" s="136">
        <v>2224088.11</v>
      </c>
      <c r="D105" s="135">
        <v>0</v>
      </c>
      <c r="E105" s="135">
        <v>0</v>
      </c>
      <c r="F105" s="135">
        <v>0</v>
      </c>
      <c r="G105" s="136">
        <v>2224088.11</v>
      </c>
    </row>
    <row r="106" spans="1:7" x14ac:dyDescent="0.25">
      <c r="A106" s="137" t="s">
        <v>2056</v>
      </c>
      <c r="B106" s="135">
        <v>0</v>
      </c>
      <c r="C106" s="136">
        <v>4345494.1100000003</v>
      </c>
      <c r="D106" s="135">
        <v>0</v>
      </c>
      <c r="E106" s="135">
        <v>0</v>
      </c>
      <c r="F106" s="135">
        <v>0</v>
      </c>
      <c r="G106" s="136">
        <v>4345494.1100000003</v>
      </c>
    </row>
    <row r="107" spans="1:7" x14ac:dyDescent="0.25">
      <c r="A107" s="137" t="s">
        <v>2057</v>
      </c>
      <c r="B107" s="135">
        <v>0</v>
      </c>
      <c r="C107" s="136">
        <v>2181253.29</v>
      </c>
      <c r="D107" s="135">
        <v>0</v>
      </c>
      <c r="E107" s="135">
        <v>0</v>
      </c>
      <c r="F107" s="135">
        <v>0</v>
      </c>
      <c r="G107" s="136">
        <v>2181253.29</v>
      </c>
    </row>
    <row r="108" spans="1:7" x14ac:dyDescent="0.25">
      <c r="A108" s="134" t="s">
        <v>2058</v>
      </c>
      <c r="B108" s="135">
        <v>0</v>
      </c>
      <c r="C108" s="141">
        <v>8714076.0999999996</v>
      </c>
      <c r="D108" s="135">
        <v>0</v>
      </c>
      <c r="E108" s="135">
        <v>0</v>
      </c>
      <c r="F108" s="135">
        <v>0</v>
      </c>
      <c r="G108" s="141">
        <v>8714076.0999999996</v>
      </c>
    </row>
    <row r="109" spans="1:7" x14ac:dyDescent="0.25">
      <c r="A109" s="137" t="s">
        <v>2059</v>
      </c>
      <c r="B109" s="135">
        <v>0</v>
      </c>
      <c r="C109" s="136">
        <v>5456170.9199999999</v>
      </c>
      <c r="D109" s="135">
        <v>0</v>
      </c>
      <c r="E109" s="135">
        <v>0</v>
      </c>
      <c r="F109" s="135">
        <v>0</v>
      </c>
      <c r="G109" s="136">
        <v>5456170.9199999999</v>
      </c>
    </row>
    <row r="110" spans="1:7" x14ac:dyDescent="0.25">
      <c r="A110" s="137" t="s">
        <v>2060</v>
      </c>
      <c r="B110" s="135">
        <v>0</v>
      </c>
      <c r="C110" s="136">
        <v>2290315.86</v>
      </c>
      <c r="D110" s="135">
        <v>0</v>
      </c>
      <c r="E110" s="135">
        <v>0</v>
      </c>
      <c r="F110" s="135">
        <v>0</v>
      </c>
      <c r="G110" s="136">
        <v>2290315.86</v>
      </c>
    </row>
    <row r="111" spans="1:7" x14ac:dyDescent="0.25">
      <c r="A111" s="137" t="s">
        <v>2061</v>
      </c>
      <c r="B111" s="135">
        <v>0</v>
      </c>
      <c r="C111" s="136">
        <v>967589.32</v>
      </c>
      <c r="D111" s="135">
        <v>0</v>
      </c>
      <c r="E111" s="135">
        <v>0</v>
      </c>
      <c r="F111" s="135">
        <v>0</v>
      </c>
      <c r="G111" s="136">
        <v>967589.32</v>
      </c>
    </row>
    <row r="112" spans="1:7" x14ac:dyDescent="0.25">
      <c r="A112" s="134" t="s">
        <v>2062</v>
      </c>
      <c r="B112" s="135">
        <v>0</v>
      </c>
      <c r="C112" s="136">
        <v>23765029.640000001</v>
      </c>
      <c r="D112" s="135">
        <v>0</v>
      </c>
      <c r="E112" s="135">
        <v>0</v>
      </c>
      <c r="F112" s="135">
        <v>0</v>
      </c>
      <c r="G112" s="136">
        <v>23765029.640000001</v>
      </c>
    </row>
    <row r="113" spans="1:7" x14ac:dyDescent="0.25">
      <c r="A113" s="137" t="s">
        <v>2063</v>
      </c>
      <c r="B113" s="135">
        <v>0</v>
      </c>
      <c r="C113" s="136">
        <v>222378.49</v>
      </c>
      <c r="D113" s="135">
        <v>0</v>
      </c>
      <c r="E113" s="135">
        <v>0</v>
      </c>
      <c r="F113" s="135">
        <v>0</v>
      </c>
      <c r="G113" s="136">
        <v>222378.49</v>
      </c>
    </row>
    <row r="114" spans="1:7" x14ac:dyDescent="0.25">
      <c r="A114" s="137" t="s">
        <v>2064</v>
      </c>
      <c r="B114" s="135">
        <v>0</v>
      </c>
      <c r="C114" s="136">
        <v>12717799.460000001</v>
      </c>
      <c r="D114" s="135">
        <v>0</v>
      </c>
      <c r="E114" s="135">
        <v>0</v>
      </c>
      <c r="F114" s="135">
        <v>0</v>
      </c>
      <c r="G114" s="136">
        <v>12717799.460000001</v>
      </c>
    </row>
    <row r="115" spans="1:7" x14ac:dyDescent="0.25">
      <c r="A115" s="137" t="s">
        <v>2065</v>
      </c>
      <c r="B115" s="135">
        <v>0</v>
      </c>
      <c r="C115" s="136">
        <v>426225.72</v>
      </c>
      <c r="D115" s="135">
        <v>0</v>
      </c>
      <c r="E115" s="135">
        <v>0</v>
      </c>
      <c r="F115" s="135">
        <v>0</v>
      </c>
      <c r="G115" s="136">
        <v>426225.72</v>
      </c>
    </row>
    <row r="116" spans="1:7" x14ac:dyDescent="0.25">
      <c r="A116" s="137" t="s">
        <v>2066</v>
      </c>
      <c r="B116" s="135">
        <v>0</v>
      </c>
      <c r="C116" s="136">
        <v>574173.85</v>
      </c>
      <c r="D116" s="135">
        <v>0</v>
      </c>
      <c r="E116" s="135">
        <v>0</v>
      </c>
      <c r="F116" s="135">
        <v>0</v>
      </c>
      <c r="G116" s="136">
        <v>574173.85</v>
      </c>
    </row>
    <row r="117" spans="1:7" x14ac:dyDescent="0.25">
      <c r="A117" s="137" t="s">
        <v>2067</v>
      </c>
      <c r="B117" s="135">
        <v>0</v>
      </c>
      <c r="C117" s="141">
        <v>5017793.5</v>
      </c>
      <c r="D117" s="135">
        <v>0</v>
      </c>
      <c r="E117" s="135">
        <v>0</v>
      </c>
      <c r="F117" s="135">
        <v>0</v>
      </c>
      <c r="G117" s="141">
        <v>5017793.5</v>
      </c>
    </row>
    <row r="118" spans="1:7" ht="22.5" x14ac:dyDescent="0.25">
      <c r="A118" s="137" t="s">
        <v>2068</v>
      </c>
      <c r="B118" s="135">
        <v>0</v>
      </c>
      <c r="C118" s="136">
        <v>1938824.36</v>
      </c>
      <c r="D118" s="135">
        <v>0</v>
      </c>
      <c r="E118" s="135">
        <v>0</v>
      </c>
      <c r="F118" s="135">
        <v>0</v>
      </c>
      <c r="G118" s="136">
        <v>1938824.36</v>
      </c>
    </row>
    <row r="119" spans="1:7" ht="22.5" x14ac:dyDescent="0.25">
      <c r="A119" s="137" t="s">
        <v>2069</v>
      </c>
      <c r="B119" s="135">
        <v>0</v>
      </c>
      <c r="C119" s="136">
        <v>771643.27</v>
      </c>
      <c r="D119" s="135">
        <v>0</v>
      </c>
      <c r="E119" s="135">
        <v>0</v>
      </c>
      <c r="F119" s="135">
        <v>0</v>
      </c>
      <c r="G119" s="136">
        <v>771643.27</v>
      </c>
    </row>
    <row r="120" spans="1:7" x14ac:dyDescent="0.25">
      <c r="A120" s="137" t="s">
        <v>2070</v>
      </c>
      <c r="B120" s="135">
        <v>0</v>
      </c>
      <c r="C120" s="136">
        <v>1549358.36</v>
      </c>
      <c r="D120" s="135">
        <v>0</v>
      </c>
      <c r="E120" s="135">
        <v>0</v>
      </c>
      <c r="F120" s="135">
        <v>0</v>
      </c>
      <c r="G120" s="136">
        <v>1549358.36</v>
      </c>
    </row>
    <row r="121" spans="1:7" x14ac:dyDescent="0.25">
      <c r="A121" s="137" t="s">
        <v>2071</v>
      </c>
      <c r="B121" s="135">
        <v>0</v>
      </c>
      <c r="C121" s="136">
        <v>546832.63</v>
      </c>
      <c r="D121" s="135">
        <v>0</v>
      </c>
      <c r="E121" s="135">
        <v>0</v>
      </c>
      <c r="F121" s="135">
        <v>0</v>
      </c>
      <c r="G121" s="136">
        <v>546832.63</v>
      </c>
    </row>
    <row r="122" spans="1:7" x14ac:dyDescent="0.25">
      <c r="A122" s="134" t="s">
        <v>2074</v>
      </c>
      <c r="B122" s="135">
        <v>0</v>
      </c>
      <c r="C122" s="136">
        <v>126590268.94</v>
      </c>
      <c r="D122" s="135">
        <v>0</v>
      </c>
      <c r="E122" s="135">
        <v>0</v>
      </c>
      <c r="F122" s="135">
        <v>0</v>
      </c>
      <c r="G122" s="136">
        <v>126590268.94</v>
      </c>
    </row>
    <row r="123" spans="1:7" x14ac:dyDescent="0.25">
      <c r="A123" s="137" t="s">
        <v>2075</v>
      </c>
      <c r="B123" s="135">
        <v>0</v>
      </c>
      <c r="C123" s="136">
        <v>2316138.2200000002</v>
      </c>
      <c r="D123" s="135">
        <v>0</v>
      </c>
      <c r="E123" s="135">
        <v>0</v>
      </c>
      <c r="F123" s="135">
        <v>0</v>
      </c>
      <c r="G123" s="136">
        <v>2316138.2200000002</v>
      </c>
    </row>
    <row r="124" spans="1:7" x14ac:dyDescent="0.25">
      <c r="A124" s="137" t="s">
        <v>2076</v>
      </c>
      <c r="B124" s="135">
        <v>0</v>
      </c>
      <c r="C124" s="136">
        <v>124274130.72</v>
      </c>
      <c r="D124" s="135">
        <v>0</v>
      </c>
      <c r="E124" s="135">
        <v>0</v>
      </c>
      <c r="F124" s="135">
        <v>0</v>
      </c>
      <c r="G124" s="136">
        <v>124274130.72</v>
      </c>
    </row>
    <row r="125" spans="1:7" x14ac:dyDescent="0.25">
      <c r="A125" s="134" t="s">
        <v>2077</v>
      </c>
      <c r="B125" s="135">
        <v>0</v>
      </c>
      <c r="C125" s="136">
        <v>7698751.6500000004</v>
      </c>
      <c r="D125" s="135">
        <v>0</v>
      </c>
      <c r="E125" s="135">
        <v>0</v>
      </c>
      <c r="F125" s="135">
        <v>0</v>
      </c>
      <c r="G125" s="136">
        <v>7698751.6500000004</v>
      </c>
    </row>
    <row r="126" spans="1:7" x14ac:dyDescent="0.25">
      <c r="A126" s="137" t="s">
        <v>2078</v>
      </c>
      <c r="B126" s="135">
        <v>0</v>
      </c>
      <c r="C126" s="136">
        <v>7698751.6500000004</v>
      </c>
      <c r="D126" s="135">
        <v>0</v>
      </c>
      <c r="E126" s="135">
        <v>0</v>
      </c>
      <c r="F126" s="135">
        <v>0</v>
      </c>
      <c r="G126" s="136">
        <v>7698751.6500000004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127" sqref="A127:D127"/>
    </sheetView>
  </sheetViews>
  <sheetFormatPr defaultRowHeight="15" x14ac:dyDescent="0.25"/>
  <cols>
    <col min="1" max="1" width="76.28515625" customWidth="1"/>
    <col min="2" max="3" width="15.7109375" customWidth="1"/>
  </cols>
  <sheetData>
    <row r="1" spans="1:3" ht="15.75" x14ac:dyDescent="0.25">
      <c r="A1" s="75"/>
      <c r="B1" s="89">
        <v>44377</v>
      </c>
      <c r="C1" s="84">
        <v>44196</v>
      </c>
    </row>
    <row r="2" spans="1:3" ht="24" customHeight="1" x14ac:dyDescent="0.25">
      <c r="A2" s="75" t="s">
        <v>1193</v>
      </c>
      <c r="B2" s="90">
        <f>ОСВ!H368</f>
        <v>22968709.300000001</v>
      </c>
      <c r="C2" s="87" t="s">
        <v>1194</v>
      </c>
    </row>
    <row r="3" spans="1:3" ht="24" customHeight="1" x14ac:dyDescent="0.25">
      <c r="A3" s="42" t="s">
        <v>1195</v>
      </c>
      <c r="B3" s="90">
        <f>ОСВ!H378</f>
        <v>1000440.08</v>
      </c>
      <c r="C3" s="91">
        <v>158221</v>
      </c>
    </row>
    <row r="4" spans="1:3" ht="15.75" x14ac:dyDescent="0.25">
      <c r="A4" s="77" t="s">
        <v>1196</v>
      </c>
      <c r="B4" s="98">
        <f>B2+B3</f>
        <v>23969149.379999999</v>
      </c>
      <c r="C4" s="41" t="s">
        <v>1197</v>
      </c>
    </row>
    <row r="5" spans="1:3" ht="15.75" x14ac:dyDescent="0.25">
      <c r="A5" s="77"/>
      <c r="B5" s="51"/>
      <c r="C5" s="5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27" sqref="A127:D127"/>
    </sheetView>
  </sheetViews>
  <sheetFormatPr defaultRowHeight="15" x14ac:dyDescent="0.25"/>
  <cols>
    <col min="1" max="1" width="43.7109375" customWidth="1"/>
    <col min="2" max="3" width="13.85546875" customWidth="1"/>
  </cols>
  <sheetData>
    <row r="1" spans="1:3" ht="15.75" x14ac:dyDescent="0.25">
      <c r="A1" s="44"/>
      <c r="B1" s="79">
        <v>44377</v>
      </c>
      <c r="C1" s="80">
        <v>44196</v>
      </c>
    </row>
    <row r="2" spans="1:3" ht="15.75" x14ac:dyDescent="0.25">
      <c r="A2" s="75" t="s">
        <v>1198</v>
      </c>
      <c r="B2" s="63">
        <f>ОСВ!H381</f>
        <v>699852.43</v>
      </c>
      <c r="C2" s="64">
        <v>390096</v>
      </c>
    </row>
    <row r="3" spans="1:3" ht="15.75" x14ac:dyDescent="0.25">
      <c r="A3" s="75" t="s">
        <v>1199</v>
      </c>
      <c r="B3" s="63">
        <f>ОСВ!H385</f>
        <v>68509.23</v>
      </c>
      <c r="C3" s="64">
        <v>69361</v>
      </c>
    </row>
    <row r="4" spans="1:3" ht="15.75" x14ac:dyDescent="0.25">
      <c r="A4" s="75" t="s">
        <v>1200</v>
      </c>
      <c r="B4" s="63">
        <f>ОСВ!H403-ОСВ!I403</f>
        <v>780853.07</v>
      </c>
      <c r="C4" s="64">
        <v>780853</v>
      </c>
    </row>
    <row r="5" spans="1:3" ht="15.75" x14ac:dyDescent="0.25">
      <c r="A5" s="75" t="s">
        <v>1201</v>
      </c>
      <c r="B5" s="63">
        <f>ОСВ!H413</f>
        <v>662774.15</v>
      </c>
      <c r="C5" s="64">
        <v>662774</v>
      </c>
    </row>
    <row r="6" spans="1:3" ht="15.75" x14ac:dyDescent="0.25">
      <c r="A6" s="75" t="s">
        <v>1202</v>
      </c>
      <c r="B6" s="63">
        <f>ОСВ!H400</f>
        <v>20570.57</v>
      </c>
      <c r="C6" s="64">
        <v>20571</v>
      </c>
    </row>
    <row r="7" spans="1:3" ht="15.75" x14ac:dyDescent="0.25">
      <c r="A7" s="75" t="s">
        <v>1203</v>
      </c>
      <c r="B7" s="63">
        <f>ОСВ!H389-1</f>
        <v>1004465.7</v>
      </c>
      <c r="C7" s="64">
        <v>742789</v>
      </c>
    </row>
    <row r="8" spans="1:3" ht="15.75" x14ac:dyDescent="0.25">
      <c r="A8" s="77" t="s">
        <v>1130</v>
      </c>
      <c r="B8" s="98">
        <f>B2+B3+B4+B5+B6+B7</f>
        <v>3237025.1499999994</v>
      </c>
      <c r="C8" s="41" t="s">
        <v>1204</v>
      </c>
    </row>
    <row r="9" spans="1:3" x14ac:dyDescent="0.25">
      <c r="B9" s="1">
        <f>BS!D64-B8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27" sqref="A127:D127"/>
    </sheetView>
  </sheetViews>
  <sheetFormatPr defaultRowHeight="15" x14ac:dyDescent="0.25"/>
  <cols>
    <col min="1" max="1" width="69.140625" customWidth="1"/>
    <col min="2" max="3" width="15.5703125" customWidth="1"/>
  </cols>
  <sheetData>
    <row r="1" spans="1:3" ht="15.75" x14ac:dyDescent="0.25">
      <c r="A1" s="83"/>
      <c r="B1" s="80">
        <v>44377</v>
      </c>
      <c r="C1" s="80">
        <v>44012</v>
      </c>
    </row>
    <row r="2" spans="1:3" ht="15.75" x14ac:dyDescent="0.25">
      <c r="A2" s="83"/>
      <c r="B2" s="83"/>
      <c r="C2" s="42"/>
    </row>
    <row r="3" spans="1:3" ht="39" customHeight="1" x14ac:dyDescent="0.25">
      <c r="A3" s="62" t="s">
        <v>1205</v>
      </c>
      <c r="B3" s="102">
        <f>ОСВ!E447+ОСВ!E448</f>
        <v>17237629.149999999</v>
      </c>
      <c r="C3" s="64">
        <v>17072500</v>
      </c>
    </row>
    <row r="4" spans="1:3" ht="39" customHeight="1" x14ac:dyDescent="0.25">
      <c r="A4" s="62" t="s">
        <v>1206</v>
      </c>
      <c r="B4" s="102">
        <f>ОСВ!E449</f>
        <v>15826921.82</v>
      </c>
      <c r="C4" s="65">
        <v>12505192</v>
      </c>
    </row>
    <row r="5" spans="1:3" ht="39" customHeight="1" x14ac:dyDescent="0.25">
      <c r="A5" s="76" t="s">
        <v>1207</v>
      </c>
      <c r="B5" s="90">
        <f>ОСВ!E450</f>
        <v>81592</v>
      </c>
      <c r="C5" s="87"/>
    </row>
    <row r="6" spans="1:3" ht="15.75" x14ac:dyDescent="0.25">
      <c r="A6" s="76" t="s">
        <v>1208</v>
      </c>
      <c r="B6" s="67">
        <f>B3+B4+B5</f>
        <v>33146142.969999999</v>
      </c>
      <c r="C6" s="68">
        <f>C3+C4+C5</f>
        <v>29577692</v>
      </c>
    </row>
    <row r="7" spans="1:3" ht="15.75" x14ac:dyDescent="0.25">
      <c r="A7" s="62"/>
      <c r="B7" s="94"/>
      <c r="C7" s="95"/>
    </row>
    <row r="8" spans="1:3" ht="15.75" x14ac:dyDescent="0.25">
      <c r="A8" s="83"/>
      <c r="B8" s="96"/>
      <c r="C8" s="97"/>
    </row>
    <row r="9" spans="1:3" ht="15.75" x14ac:dyDescent="0.25">
      <c r="A9" s="146"/>
      <c r="B9" s="147" t="s">
        <v>2081</v>
      </c>
      <c r="C9" s="148" t="s">
        <v>1209</v>
      </c>
    </row>
    <row r="10" spans="1:3" ht="15.75" x14ac:dyDescent="0.25">
      <c r="A10" s="149"/>
      <c r="B10" s="254" t="s">
        <v>1211</v>
      </c>
      <c r="C10" s="255" t="s">
        <v>1212</v>
      </c>
    </row>
    <row r="11" spans="1:3" ht="15.75" x14ac:dyDescent="0.25">
      <c r="A11" s="149" t="s">
        <v>1210</v>
      </c>
      <c r="B11" s="254"/>
      <c r="C11" s="255"/>
    </row>
    <row r="12" spans="1:3" ht="15.75" x14ac:dyDescent="0.25">
      <c r="A12" s="149" t="s">
        <v>1213</v>
      </c>
      <c r="B12" s="150">
        <v>40667</v>
      </c>
      <c r="C12" s="151">
        <v>407510</v>
      </c>
    </row>
    <row r="13" spans="1:3" ht="15.75" x14ac:dyDescent="0.25">
      <c r="A13" s="149" t="s">
        <v>1214</v>
      </c>
      <c r="B13" s="152" t="s">
        <v>1215</v>
      </c>
      <c r="C13" s="153" t="s">
        <v>1216</v>
      </c>
    </row>
    <row r="14" spans="1:3" ht="15.75" x14ac:dyDescent="0.25">
      <c r="A14" s="149" t="s">
        <v>1217</v>
      </c>
      <c r="B14" s="150">
        <v>41592</v>
      </c>
      <c r="C14" s="153" t="s">
        <v>1218</v>
      </c>
    </row>
    <row r="15" spans="1:3" ht="15.75" x14ac:dyDescent="0.25">
      <c r="A15" s="149" t="s">
        <v>1219</v>
      </c>
      <c r="B15" s="154">
        <v>16531543</v>
      </c>
      <c r="C15" s="148" t="s">
        <v>1220</v>
      </c>
    </row>
  </sheetData>
  <mergeCells count="2">
    <mergeCell ref="B10:B11"/>
    <mergeCell ref="C10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6"/>
  <sheetViews>
    <sheetView tabSelected="1" topLeftCell="A7" zoomScale="70" zoomScaleNormal="70" workbookViewId="0">
      <selection activeCell="F35" sqref="F35"/>
    </sheetView>
  </sheetViews>
  <sheetFormatPr defaultColWidth="9.140625" defaultRowHeight="12.75" outlineLevelRow="1" outlineLevelCol="1" x14ac:dyDescent="0.2"/>
  <cols>
    <col min="1" max="1" width="2.28515625" style="258" customWidth="1"/>
    <col min="2" max="2" width="59.85546875" style="258" customWidth="1"/>
    <col min="3" max="3" width="9.140625" style="258"/>
    <col min="4" max="4" width="19.5703125" style="258" customWidth="1"/>
    <col min="5" max="5" width="4.28515625" style="258" customWidth="1"/>
    <col min="6" max="6" width="21" style="258" customWidth="1"/>
    <col min="7" max="7" width="18.42578125" style="258" customWidth="1"/>
    <col min="8" max="9" width="1.7109375" style="258" customWidth="1"/>
    <col min="10" max="10" width="17.28515625" style="258" customWidth="1"/>
    <col min="11" max="11" width="16" style="258" customWidth="1"/>
    <col min="12" max="12" width="31" style="323" customWidth="1" outlineLevel="1"/>
    <col min="13" max="13" width="2.7109375" style="323" customWidth="1" outlineLevel="1"/>
    <col min="14" max="14" width="12.28515625" style="323" customWidth="1" outlineLevel="1"/>
    <col min="15" max="15" width="4.7109375" style="323" customWidth="1" outlineLevel="1"/>
    <col min="16" max="16" width="12.28515625" style="355" customWidth="1" outlineLevel="1"/>
    <col min="17" max="17" width="1.7109375" style="355" customWidth="1" outlineLevel="1"/>
    <col min="18" max="18" width="12.28515625" style="355" customWidth="1" outlineLevel="1"/>
    <col min="19" max="256" width="9.140625" style="258"/>
    <col min="257" max="257" width="2.28515625" style="258" customWidth="1"/>
    <col min="258" max="258" width="59.85546875" style="258" customWidth="1"/>
    <col min="259" max="259" width="9.140625" style="258"/>
    <col min="260" max="260" width="19.5703125" style="258" customWidth="1"/>
    <col min="261" max="261" width="4.28515625" style="258" customWidth="1"/>
    <col min="262" max="262" width="21" style="258" customWidth="1"/>
    <col min="263" max="263" width="18.42578125" style="258" customWidth="1"/>
    <col min="264" max="265" width="1.7109375" style="258" customWidth="1"/>
    <col min="266" max="266" width="17.28515625" style="258" customWidth="1"/>
    <col min="267" max="267" width="16" style="258" customWidth="1"/>
    <col min="268" max="268" width="31" style="258" customWidth="1"/>
    <col min="269" max="269" width="2.7109375" style="258" customWidth="1"/>
    <col min="270" max="270" width="12.28515625" style="258" customWidth="1"/>
    <col min="271" max="271" width="4.7109375" style="258" customWidth="1"/>
    <col min="272" max="272" width="12.28515625" style="258" customWidth="1"/>
    <col min="273" max="273" width="1.7109375" style="258" customWidth="1"/>
    <col min="274" max="274" width="12.28515625" style="258" customWidth="1"/>
    <col min="275" max="512" width="9.140625" style="258"/>
    <col min="513" max="513" width="2.28515625" style="258" customWidth="1"/>
    <col min="514" max="514" width="59.85546875" style="258" customWidth="1"/>
    <col min="515" max="515" width="9.140625" style="258"/>
    <col min="516" max="516" width="19.5703125" style="258" customWidth="1"/>
    <col min="517" max="517" width="4.28515625" style="258" customWidth="1"/>
    <col min="518" max="518" width="21" style="258" customWidth="1"/>
    <col min="519" max="519" width="18.42578125" style="258" customWidth="1"/>
    <col min="520" max="521" width="1.7109375" style="258" customWidth="1"/>
    <col min="522" max="522" width="17.28515625" style="258" customWidth="1"/>
    <col min="523" max="523" width="16" style="258" customWidth="1"/>
    <col min="524" max="524" width="31" style="258" customWidth="1"/>
    <col min="525" max="525" width="2.7109375" style="258" customWidth="1"/>
    <col min="526" max="526" width="12.28515625" style="258" customWidth="1"/>
    <col min="527" max="527" width="4.7109375" style="258" customWidth="1"/>
    <col min="528" max="528" width="12.28515625" style="258" customWidth="1"/>
    <col min="529" max="529" width="1.7109375" style="258" customWidth="1"/>
    <col min="530" max="530" width="12.28515625" style="258" customWidth="1"/>
    <col min="531" max="768" width="9.140625" style="258"/>
    <col min="769" max="769" width="2.28515625" style="258" customWidth="1"/>
    <col min="770" max="770" width="59.85546875" style="258" customWidth="1"/>
    <col min="771" max="771" width="9.140625" style="258"/>
    <col min="772" max="772" width="19.5703125" style="258" customWidth="1"/>
    <col min="773" max="773" width="4.28515625" style="258" customWidth="1"/>
    <col min="774" max="774" width="21" style="258" customWidth="1"/>
    <col min="775" max="775" width="18.42578125" style="258" customWidth="1"/>
    <col min="776" max="777" width="1.7109375" style="258" customWidth="1"/>
    <col min="778" max="778" width="17.28515625" style="258" customWidth="1"/>
    <col min="779" max="779" width="16" style="258" customWidth="1"/>
    <col min="780" max="780" width="31" style="258" customWidth="1"/>
    <col min="781" max="781" width="2.7109375" style="258" customWidth="1"/>
    <col min="782" max="782" width="12.28515625" style="258" customWidth="1"/>
    <col min="783" max="783" width="4.7109375" style="258" customWidth="1"/>
    <col min="784" max="784" width="12.28515625" style="258" customWidth="1"/>
    <col min="785" max="785" width="1.7109375" style="258" customWidth="1"/>
    <col min="786" max="786" width="12.28515625" style="258" customWidth="1"/>
    <col min="787" max="1024" width="9.140625" style="258"/>
    <col min="1025" max="1025" width="2.28515625" style="258" customWidth="1"/>
    <col min="1026" max="1026" width="59.85546875" style="258" customWidth="1"/>
    <col min="1027" max="1027" width="9.140625" style="258"/>
    <col min="1028" max="1028" width="19.5703125" style="258" customWidth="1"/>
    <col min="1029" max="1029" width="4.28515625" style="258" customWidth="1"/>
    <col min="1030" max="1030" width="21" style="258" customWidth="1"/>
    <col min="1031" max="1031" width="18.42578125" style="258" customWidth="1"/>
    <col min="1032" max="1033" width="1.7109375" style="258" customWidth="1"/>
    <col min="1034" max="1034" width="17.28515625" style="258" customWidth="1"/>
    <col min="1035" max="1035" width="16" style="258" customWidth="1"/>
    <col min="1036" max="1036" width="31" style="258" customWidth="1"/>
    <col min="1037" max="1037" width="2.7109375" style="258" customWidth="1"/>
    <col min="1038" max="1038" width="12.28515625" style="258" customWidth="1"/>
    <col min="1039" max="1039" width="4.7109375" style="258" customWidth="1"/>
    <col min="1040" max="1040" width="12.28515625" style="258" customWidth="1"/>
    <col min="1041" max="1041" width="1.7109375" style="258" customWidth="1"/>
    <col min="1042" max="1042" width="12.28515625" style="258" customWidth="1"/>
    <col min="1043" max="1280" width="9.140625" style="258"/>
    <col min="1281" max="1281" width="2.28515625" style="258" customWidth="1"/>
    <col min="1282" max="1282" width="59.85546875" style="258" customWidth="1"/>
    <col min="1283" max="1283" width="9.140625" style="258"/>
    <col min="1284" max="1284" width="19.5703125" style="258" customWidth="1"/>
    <col min="1285" max="1285" width="4.28515625" style="258" customWidth="1"/>
    <col min="1286" max="1286" width="21" style="258" customWidth="1"/>
    <col min="1287" max="1287" width="18.42578125" style="258" customWidth="1"/>
    <col min="1288" max="1289" width="1.7109375" style="258" customWidth="1"/>
    <col min="1290" max="1290" width="17.28515625" style="258" customWidth="1"/>
    <col min="1291" max="1291" width="16" style="258" customWidth="1"/>
    <col min="1292" max="1292" width="31" style="258" customWidth="1"/>
    <col min="1293" max="1293" width="2.7109375" style="258" customWidth="1"/>
    <col min="1294" max="1294" width="12.28515625" style="258" customWidth="1"/>
    <col min="1295" max="1295" width="4.7109375" style="258" customWidth="1"/>
    <col min="1296" max="1296" width="12.28515625" style="258" customWidth="1"/>
    <col min="1297" max="1297" width="1.7109375" style="258" customWidth="1"/>
    <col min="1298" max="1298" width="12.28515625" style="258" customWidth="1"/>
    <col min="1299" max="1536" width="9.140625" style="258"/>
    <col min="1537" max="1537" width="2.28515625" style="258" customWidth="1"/>
    <col min="1538" max="1538" width="59.85546875" style="258" customWidth="1"/>
    <col min="1539" max="1539" width="9.140625" style="258"/>
    <col min="1540" max="1540" width="19.5703125" style="258" customWidth="1"/>
    <col min="1541" max="1541" width="4.28515625" style="258" customWidth="1"/>
    <col min="1542" max="1542" width="21" style="258" customWidth="1"/>
    <col min="1543" max="1543" width="18.42578125" style="258" customWidth="1"/>
    <col min="1544" max="1545" width="1.7109375" style="258" customWidth="1"/>
    <col min="1546" max="1546" width="17.28515625" style="258" customWidth="1"/>
    <col min="1547" max="1547" width="16" style="258" customWidth="1"/>
    <col min="1548" max="1548" width="31" style="258" customWidth="1"/>
    <col min="1549" max="1549" width="2.7109375" style="258" customWidth="1"/>
    <col min="1550" max="1550" width="12.28515625" style="258" customWidth="1"/>
    <col min="1551" max="1551" width="4.7109375" style="258" customWidth="1"/>
    <col min="1552" max="1552" width="12.28515625" style="258" customWidth="1"/>
    <col min="1553" max="1553" width="1.7109375" style="258" customWidth="1"/>
    <col min="1554" max="1554" width="12.28515625" style="258" customWidth="1"/>
    <col min="1555" max="1792" width="9.140625" style="258"/>
    <col min="1793" max="1793" width="2.28515625" style="258" customWidth="1"/>
    <col min="1794" max="1794" width="59.85546875" style="258" customWidth="1"/>
    <col min="1795" max="1795" width="9.140625" style="258"/>
    <col min="1796" max="1796" width="19.5703125" style="258" customWidth="1"/>
    <col min="1797" max="1797" width="4.28515625" style="258" customWidth="1"/>
    <col min="1798" max="1798" width="21" style="258" customWidth="1"/>
    <col min="1799" max="1799" width="18.42578125" style="258" customWidth="1"/>
    <col min="1800" max="1801" width="1.7109375" style="258" customWidth="1"/>
    <col min="1802" max="1802" width="17.28515625" style="258" customWidth="1"/>
    <col min="1803" max="1803" width="16" style="258" customWidth="1"/>
    <col min="1804" max="1804" width="31" style="258" customWidth="1"/>
    <col min="1805" max="1805" width="2.7109375" style="258" customWidth="1"/>
    <col min="1806" max="1806" width="12.28515625" style="258" customWidth="1"/>
    <col min="1807" max="1807" width="4.7109375" style="258" customWidth="1"/>
    <col min="1808" max="1808" width="12.28515625" style="258" customWidth="1"/>
    <col min="1809" max="1809" width="1.7109375" style="258" customWidth="1"/>
    <col min="1810" max="1810" width="12.28515625" style="258" customWidth="1"/>
    <col min="1811" max="2048" width="9.140625" style="258"/>
    <col min="2049" max="2049" width="2.28515625" style="258" customWidth="1"/>
    <col min="2050" max="2050" width="59.85546875" style="258" customWidth="1"/>
    <col min="2051" max="2051" width="9.140625" style="258"/>
    <col min="2052" max="2052" width="19.5703125" style="258" customWidth="1"/>
    <col min="2053" max="2053" width="4.28515625" style="258" customWidth="1"/>
    <col min="2054" max="2054" width="21" style="258" customWidth="1"/>
    <col min="2055" max="2055" width="18.42578125" style="258" customWidth="1"/>
    <col min="2056" max="2057" width="1.7109375" style="258" customWidth="1"/>
    <col min="2058" max="2058" width="17.28515625" style="258" customWidth="1"/>
    <col min="2059" max="2059" width="16" style="258" customWidth="1"/>
    <col min="2060" max="2060" width="31" style="258" customWidth="1"/>
    <col min="2061" max="2061" width="2.7109375" style="258" customWidth="1"/>
    <col min="2062" max="2062" width="12.28515625" style="258" customWidth="1"/>
    <col min="2063" max="2063" width="4.7109375" style="258" customWidth="1"/>
    <col min="2064" max="2064" width="12.28515625" style="258" customWidth="1"/>
    <col min="2065" max="2065" width="1.7109375" style="258" customWidth="1"/>
    <col min="2066" max="2066" width="12.28515625" style="258" customWidth="1"/>
    <col min="2067" max="2304" width="9.140625" style="258"/>
    <col min="2305" max="2305" width="2.28515625" style="258" customWidth="1"/>
    <col min="2306" max="2306" width="59.85546875" style="258" customWidth="1"/>
    <col min="2307" max="2307" width="9.140625" style="258"/>
    <col min="2308" max="2308" width="19.5703125" style="258" customWidth="1"/>
    <col min="2309" max="2309" width="4.28515625" style="258" customWidth="1"/>
    <col min="2310" max="2310" width="21" style="258" customWidth="1"/>
    <col min="2311" max="2311" width="18.42578125" style="258" customWidth="1"/>
    <col min="2312" max="2313" width="1.7109375" style="258" customWidth="1"/>
    <col min="2314" max="2314" width="17.28515625" style="258" customWidth="1"/>
    <col min="2315" max="2315" width="16" style="258" customWidth="1"/>
    <col min="2316" max="2316" width="31" style="258" customWidth="1"/>
    <col min="2317" max="2317" width="2.7109375" style="258" customWidth="1"/>
    <col min="2318" max="2318" width="12.28515625" style="258" customWidth="1"/>
    <col min="2319" max="2319" width="4.7109375" style="258" customWidth="1"/>
    <col min="2320" max="2320" width="12.28515625" style="258" customWidth="1"/>
    <col min="2321" max="2321" width="1.7109375" style="258" customWidth="1"/>
    <col min="2322" max="2322" width="12.28515625" style="258" customWidth="1"/>
    <col min="2323" max="2560" width="9.140625" style="258"/>
    <col min="2561" max="2561" width="2.28515625" style="258" customWidth="1"/>
    <col min="2562" max="2562" width="59.85546875" style="258" customWidth="1"/>
    <col min="2563" max="2563" width="9.140625" style="258"/>
    <col min="2564" max="2564" width="19.5703125" style="258" customWidth="1"/>
    <col min="2565" max="2565" width="4.28515625" style="258" customWidth="1"/>
    <col min="2566" max="2566" width="21" style="258" customWidth="1"/>
    <col min="2567" max="2567" width="18.42578125" style="258" customWidth="1"/>
    <col min="2568" max="2569" width="1.7109375" style="258" customWidth="1"/>
    <col min="2570" max="2570" width="17.28515625" style="258" customWidth="1"/>
    <col min="2571" max="2571" width="16" style="258" customWidth="1"/>
    <col min="2572" max="2572" width="31" style="258" customWidth="1"/>
    <col min="2573" max="2573" width="2.7109375" style="258" customWidth="1"/>
    <col min="2574" max="2574" width="12.28515625" style="258" customWidth="1"/>
    <col min="2575" max="2575" width="4.7109375" style="258" customWidth="1"/>
    <col min="2576" max="2576" width="12.28515625" style="258" customWidth="1"/>
    <col min="2577" max="2577" width="1.7109375" style="258" customWidth="1"/>
    <col min="2578" max="2578" width="12.28515625" style="258" customWidth="1"/>
    <col min="2579" max="2816" width="9.140625" style="258"/>
    <col min="2817" max="2817" width="2.28515625" style="258" customWidth="1"/>
    <col min="2818" max="2818" width="59.85546875" style="258" customWidth="1"/>
    <col min="2819" max="2819" width="9.140625" style="258"/>
    <col min="2820" max="2820" width="19.5703125" style="258" customWidth="1"/>
    <col min="2821" max="2821" width="4.28515625" style="258" customWidth="1"/>
    <col min="2822" max="2822" width="21" style="258" customWidth="1"/>
    <col min="2823" max="2823" width="18.42578125" style="258" customWidth="1"/>
    <col min="2824" max="2825" width="1.7109375" style="258" customWidth="1"/>
    <col min="2826" max="2826" width="17.28515625" style="258" customWidth="1"/>
    <col min="2827" max="2827" width="16" style="258" customWidth="1"/>
    <col min="2828" max="2828" width="31" style="258" customWidth="1"/>
    <col min="2829" max="2829" width="2.7109375" style="258" customWidth="1"/>
    <col min="2830" max="2830" width="12.28515625" style="258" customWidth="1"/>
    <col min="2831" max="2831" width="4.7109375" style="258" customWidth="1"/>
    <col min="2832" max="2832" width="12.28515625" style="258" customWidth="1"/>
    <col min="2833" max="2833" width="1.7109375" style="258" customWidth="1"/>
    <col min="2834" max="2834" width="12.28515625" style="258" customWidth="1"/>
    <col min="2835" max="3072" width="9.140625" style="258"/>
    <col min="3073" max="3073" width="2.28515625" style="258" customWidth="1"/>
    <col min="3074" max="3074" width="59.85546875" style="258" customWidth="1"/>
    <col min="3075" max="3075" width="9.140625" style="258"/>
    <col min="3076" max="3076" width="19.5703125" style="258" customWidth="1"/>
    <col min="3077" max="3077" width="4.28515625" style="258" customWidth="1"/>
    <col min="3078" max="3078" width="21" style="258" customWidth="1"/>
    <col min="3079" max="3079" width="18.42578125" style="258" customWidth="1"/>
    <col min="3080" max="3081" width="1.7109375" style="258" customWidth="1"/>
    <col min="3082" max="3082" width="17.28515625" style="258" customWidth="1"/>
    <col min="3083" max="3083" width="16" style="258" customWidth="1"/>
    <col min="3084" max="3084" width="31" style="258" customWidth="1"/>
    <col min="3085" max="3085" width="2.7109375" style="258" customWidth="1"/>
    <col min="3086" max="3086" width="12.28515625" style="258" customWidth="1"/>
    <col min="3087" max="3087" width="4.7109375" style="258" customWidth="1"/>
    <col min="3088" max="3088" width="12.28515625" style="258" customWidth="1"/>
    <col min="3089" max="3089" width="1.7109375" style="258" customWidth="1"/>
    <col min="3090" max="3090" width="12.28515625" style="258" customWidth="1"/>
    <col min="3091" max="3328" width="9.140625" style="258"/>
    <col min="3329" max="3329" width="2.28515625" style="258" customWidth="1"/>
    <col min="3330" max="3330" width="59.85546875" style="258" customWidth="1"/>
    <col min="3331" max="3331" width="9.140625" style="258"/>
    <col min="3332" max="3332" width="19.5703125" style="258" customWidth="1"/>
    <col min="3333" max="3333" width="4.28515625" style="258" customWidth="1"/>
    <col min="3334" max="3334" width="21" style="258" customWidth="1"/>
    <col min="3335" max="3335" width="18.42578125" style="258" customWidth="1"/>
    <col min="3336" max="3337" width="1.7109375" style="258" customWidth="1"/>
    <col min="3338" max="3338" width="17.28515625" style="258" customWidth="1"/>
    <col min="3339" max="3339" width="16" style="258" customWidth="1"/>
    <col min="3340" max="3340" width="31" style="258" customWidth="1"/>
    <col min="3341" max="3341" width="2.7109375" style="258" customWidth="1"/>
    <col min="3342" max="3342" width="12.28515625" style="258" customWidth="1"/>
    <col min="3343" max="3343" width="4.7109375" style="258" customWidth="1"/>
    <col min="3344" max="3344" width="12.28515625" style="258" customWidth="1"/>
    <col min="3345" max="3345" width="1.7109375" style="258" customWidth="1"/>
    <col min="3346" max="3346" width="12.28515625" style="258" customWidth="1"/>
    <col min="3347" max="3584" width="9.140625" style="258"/>
    <col min="3585" max="3585" width="2.28515625" style="258" customWidth="1"/>
    <col min="3586" max="3586" width="59.85546875" style="258" customWidth="1"/>
    <col min="3587" max="3587" width="9.140625" style="258"/>
    <col min="3588" max="3588" width="19.5703125" style="258" customWidth="1"/>
    <col min="3589" max="3589" width="4.28515625" style="258" customWidth="1"/>
    <col min="3590" max="3590" width="21" style="258" customWidth="1"/>
    <col min="3591" max="3591" width="18.42578125" style="258" customWidth="1"/>
    <col min="3592" max="3593" width="1.7109375" style="258" customWidth="1"/>
    <col min="3594" max="3594" width="17.28515625" style="258" customWidth="1"/>
    <col min="3595" max="3595" width="16" style="258" customWidth="1"/>
    <col min="3596" max="3596" width="31" style="258" customWidth="1"/>
    <col min="3597" max="3597" width="2.7109375" style="258" customWidth="1"/>
    <col min="3598" max="3598" width="12.28515625" style="258" customWidth="1"/>
    <col min="3599" max="3599" width="4.7109375" style="258" customWidth="1"/>
    <col min="3600" max="3600" width="12.28515625" style="258" customWidth="1"/>
    <col min="3601" max="3601" width="1.7109375" style="258" customWidth="1"/>
    <col min="3602" max="3602" width="12.28515625" style="258" customWidth="1"/>
    <col min="3603" max="3840" width="9.140625" style="258"/>
    <col min="3841" max="3841" width="2.28515625" style="258" customWidth="1"/>
    <col min="3842" max="3842" width="59.85546875" style="258" customWidth="1"/>
    <col min="3843" max="3843" width="9.140625" style="258"/>
    <col min="3844" max="3844" width="19.5703125" style="258" customWidth="1"/>
    <col min="3845" max="3845" width="4.28515625" style="258" customWidth="1"/>
    <col min="3846" max="3846" width="21" style="258" customWidth="1"/>
    <col min="3847" max="3847" width="18.42578125" style="258" customWidth="1"/>
    <col min="3848" max="3849" width="1.7109375" style="258" customWidth="1"/>
    <col min="3850" max="3850" width="17.28515625" style="258" customWidth="1"/>
    <col min="3851" max="3851" width="16" style="258" customWidth="1"/>
    <col min="3852" max="3852" width="31" style="258" customWidth="1"/>
    <col min="3853" max="3853" width="2.7109375" style="258" customWidth="1"/>
    <col min="3854" max="3854" width="12.28515625" style="258" customWidth="1"/>
    <col min="3855" max="3855" width="4.7109375" style="258" customWidth="1"/>
    <col min="3856" max="3856" width="12.28515625" style="258" customWidth="1"/>
    <col min="3857" max="3857" width="1.7109375" style="258" customWidth="1"/>
    <col min="3858" max="3858" width="12.28515625" style="258" customWidth="1"/>
    <col min="3859" max="4096" width="9.140625" style="258"/>
    <col min="4097" max="4097" width="2.28515625" style="258" customWidth="1"/>
    <col min="4098" max="4098" width="59.85546875" style="258" customWidth="1"/>
    <col min="4099" max="4099" width="9.140625" style="258"/>
    <col min="4100" max="4100" width="19.5703125" style="258" customWidth="1"/>
    <col min="4101" max="4101" width="4.28515625" style="258" customWidth="1"/>
    <col min="4102" max="4102" width="21" style="258" customWidth="1"/>
    <col min="4103" max="4103" width="18.42578125" style="258" customWidth="1"/>
    <col min="4104" max="4105" width="1.7109375" style="258" customWidth="1"/>
    <col min="4106" max="4106" width="17.28515625" style="258" customWidth="1"/>
    <col min="4107" max="4107" width="16" style="258" customWidth="1"/>
    <col min="4108" max="4108" width="31" style="258" customWidth="1"/>
    <col min="4109" max="4109" width="2.7109375" style="258" customWidth="1"/>
    <col min="4110" max="4110" width="12.28515625" style="258" customWidth="1"/>
    <col min="4111" max="4111" width="4.7109375" style="258" customWidth="1"/>
    <col min="4112" max="4112" width="12.28515625" style="258" customWidth="1"/>
    <col min="4113" max="4113" width="1.7109375" style="258" customWidth="1"/>
    <col min="4114" max="4114" width="12.28515625" style="258" customWidth="1"/>
    <col min="4115" max="4352" width="9.140625" style="258"/>
    <col min="4353" max="4353" width="2.28515625" style="258" customWidth="1"/>
    <col min="4354" max="4354" width="59.85546875" style="258" customWidth="1"/>
    <col min="4355" max="4355" width="9.140625" style="258"/>
    <col min="4356" max="4356" width="19.5703125" style="258" customWidth="1"/>
    <col min="4357" max="4357" width="4.28515625" style="258" customWidth="1"/>
    <col min="4358" max="4358" width="21" style="258" customWidth="1"/>
    <col min="4359" max="4359" width="18.42578125" style="258" customWidth="1"/>
    <col min="4360" max="4361" width="1.7109375" style="258" customWidth="1"/>
    <col min="4362" max="4362" width="17.28515625" style="258" customWidth="1"/>
    <col min="4363" max="4363" width="16" style="258" customWidth="1"/>
    <col min="4364" max="4364" width="31" style="258" customWidth="1"/>
    <col min="4365" max="4365" width="2.7109375" style="258" customWidth="1"/>
    <col min="4366" max="4366" width="12.28515625" style="258" customWidth="1"/>
    <col min="4367" max="4367" width="4.7109375" style="258" customWidth="1"/>
    <col min="4368" max="4368" width="12.28515625" style="258" customWidth="1"/>
    <col min="4369" max="4369" width="1.7109375" style="258" customWidth="1"/>
    <col min="4370" max="4370" width="12.28515625" style="258" customWidth="1"/>
    <col min="4371" max="4608" width="9.140625" style="258"/>
    <col min="4609" max="4609" width="2.28515625" style="258" customWidth="1"/>
    <col min="4610" max="4610" width="59.85546875" style="258" customWidth="1"/>
    <col min="4611" max="4611" width="9.140625" style="258"/>
    <col min="4612" max="4612" width="19.5703125" style="258" customWidth="1"/>
    <col min="4613" max="4613" width="4.28515625" style="258" customWidth="1"/>
    <col min="4614" max="4614" width="21" style="258" customWidth="1"/>
    <col min="4615" max="4615" width="18.42578125" style="258" customWidth="1"/>
    <col min="4616" max="4617" width="1.7109375" style="258" customWidth="1"/>
    <col min="4618" max="4618" width="17.28515625" style="258" customWidth="1"/>
    <col min="4619" max="4619" width="16" style="258" customWidth="1"/>
    <col min="4620" max="4620" width="31" style="258" customWidth="1"/>
    <col min="4621" max="4621" width="2.7109375" style="258" customWidth="1"/>
    <col min="4622" max="4622" width="12.28515625" style="258" customWidth="1"/>
    <col min="4623" max="4623" width="4.7109375" style="258" customWidth="1"/>
    <col min="4624" max="4624" width="12.28515625" style="258" customWidth="1"/>
    <col min="4625" max="4625" width="1.7109375" style="258" customWidth="1"/>
    <col min="4626" max="4626" width="12.28515625" style="258" customWidth="1"/>
    <col min="4627" max="4864" width="9.140625" style="258"/>
    <col min="4865" max="4865" width="2.28515625" style="258" customWidth="1"/>
    <col min="4866" max="4866" width="59.85546875" style="258" customWidth="1"/>
    <col min="4867" max="4867" width="9.140625" style="258"/>
    <col min="4868" max="4868" width="19.5703125" style="258" customWidth="1"/>
    <col min="4869" max="4869" width="4.28515625" style="258" customWidth="1"/>
    <col min="4870" max="4870" width="21" style="258" customWidth="1"/>
    <col min="4871" max="4871" width="18.42578125" style="258" customWidth="1"/>
    <col min="4872" max="4873" width="1.7109375" style="258" customWidth="1"/>
    <col min="4874" max="4874" width="17.28515625" style="258" customWidth="1"/>
    <col min="4875" max="4875" width="16" style="258" customWidth="1"/>
    <col min="4876" max="4876" width="31" style="258" customWidth="1"/>
    <col min="4877" max="4877" width="2.7109375" style="258" customWidth="1"/>
    <col min="4878" max="4878" width="12.28515625" style="258" customWidth="1"/>
    <col min="4879" max="4879" width="4.7109375" style="258" customWidth="1"/>
    <col min="4880" max="4880" width="12.28515625" style="258" customWidth="1"/>
    <col min="4881" max="4881" width="1.7109375" style="258" customWidth="1"/>
    <col min="4882" max="4882" width="12.28515625" style="258" customWidth="1"/>
    <col min="4883" max="5120" width="9.140625" style="258"/>
    <col min="5121" max="5121" width="2.28515625" style="258" customWidth="1"/>
    <col min="5122" max="5122" width="59.85546875" style="258" customWidth="1"/>
    <col min="5123" max="5123" width="9.140625" style="258"/>
    <col min="5124" max="5124" width="19.5703125" style="258" customWidth="1"/>
    <col min="5125" max="5125" width="4.28515625" style="258" customWidth="1"/>
    <col min="5126" max="5126" width="21" style="258" customWidth="1"/>
    <col min="5127" max="5127" width="18.42578125" style="258" customWidth="1"/>
    <col min="5128" max="5129" width="1.7109375" style="258" customWidth="1"/>
    <col min="5130" max="5130" width="17.28515625" style="258" customWidth="1"/>
    <col min="5131" max="5131" width="16" style="258" customWidth="1"/>
    <col min="5132" max="5132" width="31" style="258" customWidth="1"/>
    <col min="5133" max="5133" width="2.7109375" style="258" customWidth="1"/>
    <col min="5134" max="5134" width="12.28515625" style="258" customWidth="1"/>
    <col min="5135" max="5135" width="4.7109375" style="258" customWidth="1"/>
    <col min="5136" max="5136" width="12.28515625" style="258" customWidth="1"/>
    <col min="5137" max="5137" width="1.7109375" style="258" customWidth="1"/>
    <col min="5138" max="5138" width="12.28515625" style="258" customWidth="1"/>
    <col min="5139" max="5376" width="9.140625" style="258"/>
    <col min="5377" max="5377" width="2.28515625" style="258" customWidth="1"/>
    <col min="5378" max="5378" width="59.85546875" style="258" customWidth="1"/>
    <col min="5379" max="5379" width="9.140625" style="258"/>
    <col min="5380" max="5380" width="19.5703125" style="258" customWidth="1"/>
    <col min="5381" max="5381" width="4.28515625" style="258" customWidth="1"/>
    <col min="5382" max="5382" width="21" style="258" customWidth="1"/>
    <col min="5383" max="5383" width="18.42578125" style="258" customWidth="1"/>
    <col min="5384" max="5385" width="1.7109375" style="258" customWidth="1"/>
    <col min="5386" max="5386" width="17.28515625" style="258" customWidth="1"/>
    <col min="5387" max="5387" width="16" style="258" customWidth="1"/>
    <col min="5388" max="5388" width="31" style="258" customWidth="1"/>
    <col min="5389" max="5389" width="2.7109375" style="258" customWidth="1"/>
    <col min="5390" max="5390" width="12.28515625" style="258" customWidth="1"/>
    <col min="5391" max="5391" width="4.7109375" style="258" customWidth="1"/>
    <col min="5392" max="5392" width="12.28515625" style="258" customWidth="1"/>
    <col min="5393" max="5393" width="1.7109375" style="258" customWidth="1"/>
    <col min="5394" max="5394" width="12.28515625" style="258" customWidth="1"/>
    <col min="5395" max="5632" width="9.140625" style="258"/>
    <col min="5633" max="5633" width="2.28515625" style="258" customWidth="1"/>
    <col min="5634" max="5634" width="59.85546875" style="258" customWidth="1"/>
    <col min="5635" max="5635" width="9.140625" style="258"/>
    <col min="5636" max="5636" width="19.5703125" style="258" customWidth="1"/>
    <col min="5637" max="5637" width="4.28515625" style="258" customWidth="1"/>
    <col min="5638" max="5638" width="21" style="258" customWidth="1"/>
    <col min="5639" max="5639" width="18.42578125" style="258" customWidth="1"/>
    <col min="5640" max="5641" width="1.7109375" style="258" customWidth="1"/>
    <col min="5642" max="5642" width="17.28515625" style="258" customWidth="1"/>
    <col min="5643" max="5643" width="16" style="258" customWidth="1"/>
    <col min="5644" max="5644" width="31" style="258" customWidth="1"/>
    <col min="5645" max="5645" width="2.7109375" style="258" customWidth="1"/>
    <col min="5646" max="5646" width="12.28515625" style="258" customWidth="1"/>
    <col min="5647" max="5647" width="4.7109375" style="258" customWidth="1"/>
    <col min="5648" max="5648" width="12.28515625" style="258" customWidth="1"/>
    <col min="5649" max="5649" width="1.7109375" style="258" customWidth="1"/>
    <col min="5650" max="5650" width="12.28515625" style="258" customWidth="1"/>
    <col min="5651" max="5888" width="9.140625" style="258"/>
    <col min="5889" max="5889" width="2.28515625" style="258" customWidth="1"/>
    <col min="5890" max="5890" width="59.85546875" style="258" customWidth="1"/>
    <col min="5891" max="5891" width="9.140625" style="258"/>
    <col min="5892" max="5892" width="19.5703125" style="258" customWidth="1"/>
    <col min="5893" max="5893" width="4.28515625" style="258" customWidth="1"/>
    <col min="5894" max="5894" width="21" style="258" customWidth="1"/>
    <col min="5895" max="5895" width="18.42578125" style="258" customWidth="1"/>
    <col min="5896" max="5897" width="1.7109375" style="258" customWidth="1"/>
    <col min="5898" max="5898" width="17.28515625" style="258" customWidth="1"/>
    <col min="5899" max="5899" width="16" style="258" customWidth="1"/>
    <col min="5900" max="5900" width="31" style="258" customWidth="1"/>
    <col min="5901" max="5901" width="2.7109375" style="258" customWidth="1"/>
    <col min="5902" max="5902" width="12.28515625" style="258" customWidth="1"/>
    <col min="5903" max="5903" width="4.7109375" style="258" customWidth="1"/>
    <col min="5904" max="5904" width="12.28515625" style="258" customWidth="1"/>
    <col min="5905" max="5905" width="1.7109375" style="258" customWidth="1"/>
    <col min="5906" max="5906" width="12.28515625" style="258" customWidth="1"/>
    <col min="5907" max="6144" width="9.140625" style="258"/>
    <col min="6145" max="6145" width="2.28515625" style="258" customWidth="1"/>
    <col min="6146" max="6146" width="59.85546875" style="258" customWidth="1"/>
    <col min="6147" max="6147" width="9.140625" style="258"/>
    <col min="6148" max="6148" width="19.5703125" style="258" customWidth="1"/>
    <col min="6149" max="6149" width="4.28515625" style="258" customWidth="1"/>
    <col min="6150" max="6150" width="21" style="258" customWidth="1"/>
    <col min="6151" max="6151" width="18.42578125" style="258" customWidth="1"/>
    <col min="6152" max="6153" width="1.7109375" style="258" customWidth="1"/>
    <col min="6154" max="6154" width="17.28515625" style="258" customWidth="1"/>
    <col min="6155" max="6155" width="16" style="258" customWidth="1"/>
    <col min="6156" max="6156" width="31" style="258" customWidth="1"/>
    <col min="6157" max="6157" width="2.7109375" style="258" customWidth="1"/>
    <col min="6158" max="6158" width="12.28515625" style="258" customWidth="1"/>
    <col min="6159" max="6159" width="4.7109375" style="258" customWidth="1"/>
    <col min="6160" max="6160" width="12.28515625" style="258" customWidth="1"/>
    <col min="6161" max="6161" width="1.7109375" style="258" customWidth="1"/>
    <col min="6162" max="6162" width="12.28515625" style="258" customWidth="1"/>
    <col min="6163" max="6400" width="9.140625" style="258"/>
    <col min="6401" max="6401" width="2.28515625" style="258" customWidth="1"/>
    <col min="6402" max="6402" width="59.85546875" style="258" customWidth="1"/>
    <col min="6403" max="6403" width="9.140625" style="258"/>
    <col min="6404" max="6404" width="19.5703125" style="258" customWidth="1"/>
    <col min="6405" max="6405" width="4.28515625" style="258" customWidth="1"/>
    <col min="6406" max="6406" width="21" style="258" customWidth="1"/>
    <col min="6407" max="6407" width="18.42578125" style="258" customWidth="1"/>
    <col min="6408" max="6409" width="1.7109375" style="258" customWidth="1"/>
    <col min="6410" max="6410" width="17.28515625" style="258" customWidth="1"/>
    <col min="6411" max="6411" width="16" style="258" customWidth="1"/>
    <col min="6412" max="6412" width="31" style="258" customWidth="1"/>
    <col min="6413" max="6413" width="2.7109375" style="258" customWidth="1"/>
    <col min="6414" max="6414" width="12.28515625" style="258" customWidth="1"/>
    <col min="6415" max="6415" width="4.7109375" style="258" customWidth="1"/>
    <col min="6416" max="6416" width="12.28515625" style="258" customWidth="1"/>
    <col min="6417" max="6417" width="1.7109375" style="258" customWidth="1"/>
    <col min="6418" max="6418" width="12.28515625" style="258" customWidth="1"/>
    <col min="6419" max="6656" width="9.140625" style="258"/>
    <col min="6657" max="6657" width="2.28515625" style="258" customWidth="1"/>
    <col min="6658" max="6658" width="59.85546875" style="258" customWidth="1"/>
    <col min="6659" max="6659" width="9.140625" style="258"/>
    <col min="6660" max="6660" width="19.5703125" style="258" customWidth="1"/>
    <col min="6661" max="6661" width="4.28515625" style="258" customWidth="1"/>
    <col min="6662" max="6662" width="21" style="258" customWidth="1"/>
    <col min="6663" max="6663" width="18.42578125" style="258" customWidth="1"/>
    <col min="6664" max="6665" width="1.7109375" style="258" customWidth="1"/>
    <col min="6666" max="6666" width="17.28515625" style="258" customWidth="1"/>
    <col min="6667" max="6667" width="16" style="258" customWidth="1"/>
    <col min="6668" max="6668" width="31" style="258" customWidth="1"/>
    <col min="6669" max="6669" width="2.7109375" style="258" customWidth="1"/>
    <col min="6670" max="6670" width="12.28515625" style="258" customWidth="1"/>
    <col min="6671" max="6671" width="4.7109375" style="258" customWidth="1"/>
    <col min="6672" max="6672" width="12.28515625" style="258" customWidth="1"/>
    <col min="6673" max="6673" width="1.7109375" style="258" customWidth="1"/>
    <col min="6674" max="6674" width="12.28515625" style="258" customWidth="1"/>
    <col min="6675" max="6912" width="9.140625" style="258"/>
    <col min="6913" max="6913" width="2.28515625" style="258" customWidth="1"/>
    <col min="6914" max="6914" width="59.85546875" style="258" customWidth="1"/>
    <col min="6915" max="6915" width="9.140625" style="258"/>
    <col min="6916" max="6916" width="19.5703125" style="258" customWidth="1"/>
    <col min="6917" max="6917" width="4.28515625" style="258" customWidth="1"/>
    <col min="6918" max="6918" width="21" style="258" customWidth="1"/>
    <col min="6919" max="6919" width="18.42578125" style="258" customWidth="1"/>
    <col min="6920" max="6921" width="1.7109375" style="258" customWidth="1"/>
    <col min="6922" max="6922" width="17.28515625" style="258" customWidth="1"/>
    <col min="6923" max="6923" width="16" style="258" customWidth="1"/>
    <col min="6924" max="6924" width="31" style="258" customWidth="1"/>
    <col min="6925" max="6925" width="2.7109375" style="258" customWidth="1"/>
    <col min="6926" max="6926" width="12.28515625" style="258" customWidth="1"/>
    <col min="6927" max="6927" width="4.7109375" style="258" customWidth="1"/>
    <col min="6928" max="6928" width="12.28515625" style="258" customWidth="1"/>
    <col min="6929" max="6929" width="1.7109375" style="258" customWidth="1"/>
    <col min="6930" max="6930" width="12.28515625" style="258" customWidth="1"/>
    <col min="6931" max="7168" width="9.140625" style="258"/>
    <col min="7169" max="7169" width="2.28515625" style="258" customWidth="1"/>
    <col min="7170" max="7170" width="59.85546875" style="258" customWidth="1"/>
    <col min="7171" max="7171" width="9.140625" style="258"/>
    <col min="7172" max="7172" width="19.5703125" style="258" customWidth="1"/>
    <col min="7173" max="7173" width="4.28515625" style="258" customWidth="1"/>
    <col min="7174" max="7174" width="21" style="258" customWidth="1"/>
    <col min="7175" max="7175" width="18.42578125" style="258" customWidth="1"/>
    <col min="7176" max="7177" width="1.7109375" style="258" customWidth="1"/>
    <col min="7178" max="7178" width="17.28515625" style="258" customWidth="1"/>
    <col min="7179" max="7179" width="16" style="258" customWidth="1"/>
    <col min="7180" max="7180" width="31" style="258" customWidth="1"/>
    <col min="7181" max="7181" width="2.7109375" style="258" customWidth="1"/>
    <col min="7182" max="7182" width="12.28515625" style="258" customWidth="1"/>
    <col min="7183" max="7183" width="4.7109375" style="258" customWidth="1"/>
    <col min="7184" max="7184" width="12.28515625" style="258" customWidth="1"/>
    <col min="7185" max="7185" width="1.7109375" style="258" customWidth="1"/>
    <col min="7186" max="7186" width="12.28515625" style="258" customWidth="1"/>
    <col min="7187" max="7424" width="9.140625" style="258"/>
    <col min="7425" max="7425" width="2.28515625" style="258" customWidth="1"/>
    <col min="7426" max="7426" width="59.85546875" style="258" customWidth="1"/>
    <col min="7427" max="7427" width="9.140625" style="258"/>
    <col min="7428" max="7428" width="19.5703125" style="258" customWidth="1"/>
    <col min="7429" max="7429" width="4.28515625" style="258" customWidth="1"/>
    <col min="7430" max="7430" width="21" style="258" customWidth="1"/>
    <col min="7431" max="7431" width="18.42578125" style="258" customWidth="1"/>
    <col min="7432" max="7433" width="1.7109375" style="258" customWidth="1"/>
    <col min="7434" max="7434" width="17.28515625" style="258" customWidth="1"/>
    <col min="7435" max="7435" width="16" style="258" customWidth="1"/>
    <col min="7436" max="7436" width="31" style="258" customWidth="1"/>
    <col min="7437" max="7437" width="2.7109375" style="258" customWidth="1"/>
    <col min="7438" max="7438" width="12.28515625" style="258" customWidth="1"/>
    <col min="7439" max="7439" width="4.7109375" style="258" customWidth="1"/>
    <col min="7440" max="7440" width="12.28515625" style="258" customWidth="1"/>
    <col min="7441" max="7441" width="1.7109375" style="258" customWidth="1"/>
    <col min="7442" max="7442" width="12.28515625" style="258" customWidth="1"/>
    <col min="7443" max="7680" width="9.140625" style="258"/>
    <col min="7681" max="7681" width="2.28515625" style="258" customWidth="1"/>
    <col min="7682" max="7682" width="59.85546875" style="258" customWidth="1"/>
    <col min="7683" max="7683" width="9.140625" style="258"/>
    <col min="7684" max="7684" width="19.5703125" style="258" customWidth="1"/>
    <col min="7685" max="7685" width="4.28515625" style="258" customWidth="1"/>
    <col min="7686" max="7686" width="21" style="258" customWidth="1"/>
    <col min="7687" max="7687" width="18.42578125" style="258" customWidth="1"/>
    <col min="7688" max="7689" width="1.7109375" style="258" customWidth="1"/>
    <col min="7690" max="7690" width="17.28515625" style="258" customWidth="1"/>
    <col min="7691" max="7691" width="16" style="258" customWidth="1"/>
    <col min="7692" max="7692" width="31" style="258" customWidth="1"/>
    <col min="7693" max="7693" width="2.7109375" style="258" customWidth="1"/>
    <col min="7694" max="7694" width="12.28515625" style="258" customWidth="1"/>
    <col min="7695" max="7695" width="4.7109375" style="258" customWidth="1"/>
    <col min="7696" max="7696" width="12.28515625" style="258" customWidth="1"/>
    <col min="7697" max="7697" width="1.7109375" style="258" customWidth="1"/>
    <col min="7698" max="7698" width="12.28515625" style="258" customWidth="1"/>
    <col min="7699" max="7936" width="9.140625" style="258"/>
    <col min="7937" max="7937" width="2.28515625" style="258" customWidth="1"/>
    <col min="7938" max="7938" width="59.85546875" style="258" customWidth="1"/>
    <col min="7939" max="7939" width="9.140625" style="258"/>
    <col min="7940" max="7940" width="19.5703125" style="258" customWidth="1"/>
    <col min="7941" max="7941" width="4.28515625" style="258" customWidth="1"/>
    <col min="7942" max="7942" width="21" style="258" customWidth="1"/>
    <col min="7943" max="7943" width="18.42578125" style="258" customWidth="1"/>
    <col min="7944" max="7945" width="1.7109375" style="258" customWidth="1"/>
    <col min="7946" max="7946" width="17.28515625" style="258" customWidth="1"/>
    <col min="7947" max="7947" width="16" style="258" customWidth="1"/>
    <col min="7948" max="7948" width="31" style="258" customWidth="1"/>
    <col min="7949" max="7949" width="2.7109375" style="258" customWidth="1"/>
    <col min="7950" max="7950" width="12.28515625" style="258" customWidth="1"/>
    <col min="7951" max="7951" width="4.7109375" style="258" customWidth="1"/>
    <col min="7952" max="7952" width="12.28515625" style="258" customWidth="1"/>
    <col min="7953" max="7953" width="1.7109375" style="258" customWidth="1"/>
    <col min="7954" max="7954" width="12.28515625" style="258" customWidth="1"/>
    <col min="7955" max="8192" width="9.140625" style="258"/>
    <col min="8193" max="8193" width="2.28515625" style="258" customWidth="1"/>
    <col min="8194" max="8194" width="59.85546875" style="258" customWidth="1"/>
    <col min="8195" max="8195" width="9.140625" style="258"/>
    <col min="8196" max="8196" width="19.5703125" style="258" customWidth="1"/>
    <col min="8197" max="8197" width="4.28515625" style="258" customWidth="1"/>
    <col min="8198" max="8198" width="21" style="258" customWidth="1"/>
    <col min="8199" max="8199" width="18.42578125" style="258" customWidth="1"/>
    <col min="8200" max="8201" width="1.7109375" style="258" customWidth="1"/>
    <col min="8202" max="8202" width="17.28515625" style="258" customWidth="1"/>
    <col min="8203" max="8203" width="16" style="258" customWidth="1"/>
    <col min="8204" max="8204" width="31" style="258" customWidth="1"/>
    <col min="8205" max="8205" width="2.7109375" style="258" customWidth="1"/>
    <col min="8206" max="8206" width="12.28515625" style="258" customWidth="1"/>
    <col min="8207" max="8207" width="4.7109375" style="258" customWidth="1"/>
    <col min="8208" max="8208" width="12.28515625" style="258" customWidth="1"/>
    <col min="8209" max="8209" width="1.7109375" style="258" customWidth="1"/>
    <col min="8210" max="8210" width="12.28515625" style="258" customWidth="1"/>
    <col min="8211" max="8448" width="9.140625" style="258"/>
    <col min="8449" max="8449" width="2.28515625" style="258" customWidth="1"/>
    <col min="8450" max="8450" width="59.85546875" style="258" customWidth="1"/>
    <col min="8451" max="8451" width="9.140625" style="258"/>
    <col min="8452" max="8452" width="19.5703125" style="258" customWidth="1"/>
    <col min="8453" max="8453" width="4.28515625" style="258" customWidth="1"/>
    <col min="8454" max="8454" width="21" style="258" customWidth="1"/>
    <col min="8455" max="8455" width="18.42578125" style="258" customWidth="1"/>
    <col min="8456" max="8457" width="1.7109375" style="258" customWidth="1"/>
    <col min="8458" max="8458" width="17.28515625" style="258" customWidth="1"/>
    <col min="8459" max="8459" width="16" style="258" customWidth="1"/>
    <col min="8460" max="8460" width="31" style="258" customWidth="1"/>
    <col min="8461" max="8461" width="2.7109375" style="258" customWidth="1"/>
    <col min="8462" max="8462" width="12.28515625" style="258" customWidth="1"/>
    <col min="8463" max="8463" width="4.7109375" style="258" customWidth="1"/>
    <col min="8464" max="8464" width="12.28515625" style="258" customWidth="1"/>
    <col min="8465" max="8465" width="1.7109375" style="258" customWidth="1"/>
    <col min="8466" max="8466" width="12.28515625" style="258" customWidth="1"/>
    <col min="8467" max="8704" width="9.140625" style="258"/>
    <col min="8705" max="8705" width="2.28515625" style="258" customWidth="1"/>
    <col min="8706" max="8706" width="59.85546875" style="258" customWidth="1"/>
    <col min="8707" max="8707" width="9.140625" style="258"/>
    <col min="8708" max="8708" width="19.5703125" style="258" customWidth="1"/>
    <col min="8709" max="8709" width="4.28515625" style="258" customWidth="1"/>
    <col min="8710" max="8710" width="21" style="258" customWidth="1"/>
    <col min="8711" max="8711" width="18.42578125" style="258" customWidth="1"/>
    <col min="8712" max="8713" width="1.7109375" style="258" customWidth="1"/>
    <col min="8714" max="8714" width="17.28515625" style="258" customWidth="1"/>
    <col min="8715" max="8715" width="16" style="258" customWidth="1"/>
    <col min="8716" max="8716" width="31" style="258" customWidth="1"/>
    <col min="8717" max="8717" width="2.7109375" style="258" customWidth="1"/>
    <col min="8718" max="8718" width="12.28515625" style="258" customWidth="1"/>
    <col min="8719" max="8719" width="4.7109375" style="258" customWidth="1"/>
    <col min="8720" max="8720" width="12.28515625" style="258" customWidth="1"/>
    <col min="8721" max="8721" width="1.7109375" style="258" customWidth="1"/>
    <col min="8722" max="8722" width="12.28515625" style="258" customWidth="1"/>
    <col min="8723" max="8960" width="9.140625" style="258"/>
    <col min="8961" max="8961" width="2.28515625" style="258" customWidth="1"/>
    <col min="8962" max="8962" width="59.85546875" style="258" customWidth="1"/>
    <col min="8963" max="8963" width="9.140625" style="258"/>
    <col min="8964" max="8964" width="19.5703125" style="258" customWidth="1"/>
    <col min="8965" max="8965" width="4.28515625" style="258" customWidth="1"/>
    <col min="8966" max="8966" width="21" style="258" customWidth="1"/>
    <col min="8967" max="8967" width="18.42578125" style="258" customWidth="1"/>
    <col min="8968" max="8969" width="1.7109375" style="258" customWidth="1"/>
    <col min="8970" max="8970" width="17.28515625" style="258" customWidth="1"/>
    <col min="8971" max="8971" width="16" style="258" customWidth="1"/>
    <col min="8972" max="8972" width="31" style="258" customWidth="1"/>
    <col min="8973" max="8973" width="2.7109375" style="258" customWidth="1"/>
    <col min="8974" max="8974" width="12.28515625" style="258" customWidth="1"/>
    <col min="8975" max="8975" width="4.7109375" style="258" customWidth="1"/>
    <col min="8976" max="8976" width="12.28515625" style="258" customWidth="1"/>
    <col min="8977" max="8977" width="1.7109375" style="258" customWidth="1"/>
    <col min="8978" max="8978" width="12.28515625" style="258" customWidth="1"/>
    <col min="8979" max="9216" width="9.140625" style="258"/>
    <col min="9217" max="9217" width="2.28515625" style="258" customWidth="1"/>
    <col min="9218" max="9218" width="59.85546875" style="258" customWidth="1"/>
    <col min="9219" max="9219" width="9.140625" style="258"/>
    <col min="9220" max="9220" width="19.5703125" style="258" customWidth="1"/>
    <col min="9221" max="9221" width="4.28515625" style="258" customWidth="1"/>
    <col min="9222" max="9222" width="21" style="258" customWidth="1"/>
    <col min="9223" max="9223" width="18.42578125" style="258" customWidth="1"/>
    <col min="9224" max="9225" width="1.7109375" style="258" customWidth="1"/>
    <col min="9226" max="9226" width="17.28515625" style="258" customWidth="1"/>
    <col min="9227" max="9227" width="16" style="258" customWidth="1"/>
    <col min="9228" max="9228" width="31" style="258" customWidth="1"/>
    <col min="9229" max="9229" width="2.7109375" style="258" customWidth="1"/>
    <col min="9230" max="9230" width="12.28515625" style="258" customWidth="1"/>
    <col min="9231" max="9231" width="4.7109375" style="258" customWidth="1"/>
    <col min="9232" max="9232" width="12.28515625" style="258" customWidth="1"/>
    <col min="9233" max="9233" width="1.7109375" style="258" customWidth="1"/>
    <col min="9234" max="9234" width="12.28515625" style="258" customWidth="1"/>
    <col min="9235" max="9472" width="9.140625" style="258"/>
    <col min="9473" max="9473" width="2.28515625" style="258" customWidth="1"/>
    <col min="9474" max="9474" width="59.85546875" style="258" customWidth="1"/>
    <col min="9475" max="9475" width="9.140625" style="258"/>
    <col min="9476" max="9476" width="19.5703125" style="258" customWidth="1"/>
    <col min="9477" max="9477" width="4.28515625" style="258" customWidth="1"/>
    <col min="9478" max="9478" width="21" style="258" customWidth="1"/>
    <col min="9479" max="9479" width="18.42578125" style="258" customWidth="1"/>
    <col min="9480" max="9481" width="1.7109375" style="258" customWidth="1"/>
    <col min="9482" max="9482" width="17.28515625" style="258" customWidth="1"/>
    <col min="9483" max="9483" width="16" style="258" customWidth="1"/>
    <col min="9484" max="9484" width="31" style="258" customWidth="1"/>
    <col min="9485" max="9485" width="2.7109375" style="258" customWidth="1"/>
    <col min="9486" max="9486" width="12.28515625" style="258" customWidth="1"/>
    <col min="9487" max="9487" width="4.7109375" style="258" customWidth="1"/>
    <col min="9488" max="9488" width="12.28515625" style="258" customWidth="1"/>
    <col min="9489" max="9489" width="1.7109375" style="258" customWidth="1"/>
    <col min="9490" max="9490" width="12.28515625" style="258" customWidth="1"/>
    <col min="9491" max="9728" width="9.140625" style="258"/>
    <col min="9729" max="9729" width="2.28515625" style="258" customWidth="1"/>
    <col min="9730" max="9730" width="59.85546875" style="258" customWidth="1"/>
    <col min="9731" max="9731" width="9.140625" style="258"/>
    <col min="9732" max="9732" width="19.5703125" style="258" customWidth="1"/>
    <col min="9733" max="9733" width="4.28515625" style="258" customWidth="1"/>
    <col min="9734" max="9734" width="21" style="258" customWidth="1"/>
    <col min="9735" max="9735" width="18.42578125" style="258" customWidth="1"/>
    <col min="9736" max="9737" width="1.7109375" style="258" customWidth="1"/>
    <col min="9738" max="9738" width="17.28515625" style="258" customWidth="1"/>
    <col min="9739" max="9739" width="16" style="258" customWidth="1"/>
    <col min="9740" max="9740" width="31" style="258" customWidth="1"/>
    <col min="9741" max="9741" width="2.7109375" style="258" customWidth="1"/>
    <col min="9742" max="9742" width="12.28515625" style="258" customWidth="1"/>
    <col min="9743" max="9743" width="4.7109375" style="258" customWidth="1"/>
    <col min="9744" max="9744" width="12.28515625" style="258" customWidth="1"/>
    <col min="9745" max="9745" width="1.7109375" style="258" customWidth="1"/>
    <col min="9746" max="9746" width="12.28515625" style="258" customWidth="1"/>
    <col min="9747" max="9984" width="9.140625" style="258"/>
    <col min="9985" max="9985" width="2.28515625" style="258" customWidth="1"/>
    <col min="9986" max="9986" width="59.85546875" style="258" customWidth="1"/>
    <col min="9987" max="9987" width="9.140625" style="258"/>
    <col min="9988" max="9988" width="19.5703125" style="258" customWidth="1"/>
    <col min="9989" max="9989" width="4.28515625" style="258" customWidth="1"/>
    <col min="9990" max="9990" width="21" style="258" customWidth="1"/>
    <col min="9991" max="9991" width="18.42578125" style="258" customWidth="1"/>
    <col min="9992" max="9993" width="1.7109375" style="258" customWidth="1"/>
    <col min="9994" max="9994" width="17.28515625" style="258" customWidth="1"/>
    <col min="9995" max="9995" width="16" style="258" customWidth="1"/>
    <col min="9996" max="9996" width="31" style="258" customWidth="1"/>
    <col min="9997" max="9997" width="2.7109375" style="258" customWidth="1"/>
    <col min="9998" max="9998" width="12.28515625" style="258" customWidth="1"/>
    <col min="9999" max="9999" width="4.7109375" style="258" customWidth="1"/>
    <col min="10000" max="10000" width="12.28515625" style="258" customWidth="1"/>
    <col min="10001" max="10001" width="1.7109375" style="258" customWidth="1"/>
    <col min="10002" max="10002" width="12.28515625" style="258" customWidth="1"/>
    <col min="10003" max="10240" width="9.140625" style="258"/>
    <col min="10241" max="10241" width="2.28515625" style="258" customWidth="1"/>
    <col min="10242" max="10242" width="59.85546875" style="258" customWidth="1"/>
    <col min="10243" max="10243" width="9.140625" style="258"/>
    <col min="10244" max="10244" width="19.5703125" style="258" customWidth="1"/>
    <col min="10245" max="10245" width="4.28515625" style="258" customWidth="1"/>
    <col min="10246" max="10246" width="21" style="258" customWidth="1"/>
    <col min="10247" max="10247" width="18.42578125" style="258" customWidth="1"/>
    <col min="10248" max="10249" width="1.7109375" style="258" customWidth="1"/>
    <col min="10250" max="10250" width="17.28515625" style="258" customWidth="1"/>
    <col min="10251" max="10251" width="16" style="258" customWidth="1"/>
    <col min="10252" max="10252" width="31" style="258" customWidth="1"/>
    <col min="10253" max="10253" width="2.7109375" style="258" customWidth="1"/>
    <col min="10254" max="10254" width="12.28515625" style="258" customWidth="1"/>
    <col min="10255" max="10255" width="4.7109375" style="258" customWidth="1"/>
    <col min="10256" max="10256" width="12.28515625" style="258" customWidth="1"/>
    <col min="10257" max="10257" width="1.7109375" style="258" customWidth="1"/>
    <col min="10258" max="10258" width="12.28515625" style="258" customWidth="1"/>
    <col min="10259" max="10496" width="9.140625" style="258"/>
    <col min="10497" max="10497" width="2.28515625" style="258" customWidth="1"/>
    <col min="10498" max="10498" width="59.85546875" style="258" customWidth="1"/>
    <col min="10499" max="10499" width="9.140625" style="258"/>
    <col min="10500" max="10500" width="19.5703125" style="258" customWidth="1"/>
    <col min="10501" max="10501" width="4.28515625" style="258" customWidth="1"/>
    <col min="10502" max="10502" width="21" style="258" customWidth="1"/>
    <col min="10503" max="10503" width="18.42578125" style="258" customWidth="1"/>
    <col min="10504" max="10505" width="1.7109375" style="258" customWidth="1"/>
    <col min="10506" max="10506" width="17.28515625" style="258" customWidth="1"/>
    <col min="10507" max="10507" width="16" style="258" customWidth="1"/>
    <col min="10508" max="10508" width="31" style="258" customWidth="1"/>
    <col min="10509" max="10509" width="2.7109375" style="258" customWidth="1"/>
    <col min="10510" max="10510" width="12.28515625" style="258" customWidth="1"/>
    <col min="10511" max="10511" width="4.7109375" style="258" customWidth="1"/>
    <col min="10512" max="10512" width="12.28515625" style="258" customWidth="1"/>
    <col min="10513" max="10513" width="1.7109375" style="258" customWidth="1"/>
    <col min="10514" max="10514" width="12.28515625" style="258" customWidth="1"/>
    <col min="10515" max="10752" width="9.140625" style="258"/>
    <col min="10753" max="10753" width="2.28515625" style="258" customWidth="1"/>
    <col min="10754" max="10754" width="59.85546875" style="258" customWidth="1"/>
    <col min="10755" max="10755" width="9.140625" style="258"/>
    <col min="10756" max="10756" width="19.5703125" style="258" customWidth="1"/>
    <col min="10757" max="10757" width="4.28515625" style="258" customWidth="1"/>
    <col min="10758" max="10758" width="21" style="258" customWidth="1"/>
    <col min="10759" max="10759" width="18.42578125" style="258" customWidth="1"/>
    <col min="10760" max="10761" width="1.7109375" style="258" customWidth="1"/>
    <col min="10762" max="10762" width="17.28515625" style="258" customWidth="1"/>
    <col min="10763" max="10763" width="16" style="258" customWidth="1"/>
    <col min="10764" max="10764" width="31" style="258" customWidth="1"/>
    <col min="10765" max="10765" width="2.7109375" style="258" customWidth="1"/>
    <col min="10766" max="10766" width="12.28515625" style="258" customWidth="1"/>
    <col min="10767" max="10767" width="4.7109375" style="258" customWidth="1"/>
    <col min="10768" max="10768" width="12.28515625" style="258" customWidth="1"/>
    <col min="10769" max="10769" width="1.7109375" style="258" customWidth="1"/>
    <col min="10770" max="10770" width="12.28515625" style="258" customWidth="1"/>
    <col min="10771" max="11008" width="9.140625" style="258"/>
    <col min="11009" max="11009" width="2.28515625" style="258" customWidth="1"/>
    <col min="11010" max="11010" width="59.85546875" style="258" customWidth="1"/>
    <col min="11011" max="11011" width="9.140625" style="258"/>
    <col min="11012" max="11012" width="19.5703125" style="258" customWidth="1"/>
    <col min="11013" max="11013" width="4.28515625" style="258" customWidth="1"/>
    <col min="11014" max="11014" width="21" style="258" customWidth="1"/>
    <col min="11015" max="11015" width="18.42578125" style="258" customWidth="1"/>
    <col min="11016" max="11017" width="1.7109375" style="258" customWidth="1"/>
    <col min="11018" max="11018" width="17.28515625" style="258" customWidth="1"/>
    <col min="11019" max="11019" width="16" style="258" customWidth="1"/>
    <col min="11020" max="11020" width="31" style="258" customWidth="1"/>
    <col min="11021" max="11021" width="2.7109375" style="258" customWidth="1"/>
    <col min="11022" max="11022" width="12.28515625" style="258" customWidth="1"/>
    <col min="11023" max="11023" width="4.7109375" style="258" customWidth="1"/>
    <col min="11024" max="11024" width="12.28515625" style="258" customWidth="1"/>
    <col min="11025" max="11025" width="1.7109375" style="258" customWidth="1"/>
    <col min="11026" max="11026" width="12.28515625" style="258" customWidth="1"/>
    <col min="11027" max="11264" width="9.140625" style="258"/>
    <col min="11265" max="11265" width="2.28515625" style="258" customWidth="1"/>
    <col min="11266" max="11266" width="59.85546875" style="258" customWidth="1"/>
    <col min="11267" max="11267" width="9.140625" style="258"/>
    <col min="11268" max="11268" width="19.5703125" style="258" customWidth="1"/>
    <col min="11269" max="11269" width="4.28515625" style="258" customWidth="1"/>
    <col min="11270" max="11270" width="21" style="258" customWidth="1"/>
    <col min="11271" max="11271" width="18.42578125" style="258" customWidth="1"/>
    <col min="11272" max="11273" width="1.7109375" style="258" customWidth="1"/>
    <col min="11274" max="11274" width="17.28515625" style="258" customWidth="1"/>
    <col min="11275" max="11275" width="16" style="258" customWidth="1"/>
    <col min="11276" max="11276" width="31" style="258" customWidth="1"/>
    <col min="11277" max="11277" width="2.7109375" style="258" customWidth="1"/>
    <col min="11278" max="11278" width="12.28515625" style="258" customWidth="1"/>
    <col min="11279" max="11279" width="4.7109375" style="258" customWidth="1"/>
    <col min="11280" max="11280" width="12.28515625" style="258" customWidth="1"/>
    <col min="11281" max="11281" width="1.7109375" style="258" customWidth="1"/>
    <col min="11282" max="11282" width="12.28515625" style="258" customWidth="1"/>
    <col min="11283" max="11520" width="9.140625" style="258"/>
    <col min="11521" max="11521" width="2.28515625" style="258" customWidth="1"/>
    <col min="11522" max="11522" width="59.85546875" style="258" customWidth="1"/>
    <col min="11523" max="11523" width="9.140625" style="258"/>
    <col min="11524" max="11524" width="19.5703125" style="258" customWidth="1"/>
    <col min="11525" max="11525" width="4.28515625" style="258" customWidth="1"/>
    <col min="11526" max="11526" width="21" style="258" customWidth="1"/>
    <col min="11527" max="11527" width="18.42578125" style="258" customWidth="1"/>
    <col min="11528" max="11529" width="1.7109375" style="258" customWidth="1"/>
    <col min="11530" max="11530" width="17.28515625" style="258" customWidth="1"/>
    <col min="11531" max="11531" width="16" style="258" customWidth="1"/>
    <col min="11532" max="11532" width="31" style="258" customWidth="1"/>
    <col min="11533" max="11533" width="2.7109375" style="258" customWidth="1"/>
    <col min="11534" max="11534" width="12.28515625" style="258" customWidth="1"/>
    <col min="11535" max="11535" width="4.7109375" style="258" customWidth="1"/>
    <col min="11536" max="11536" width="12.28515625" style="258" customWidth="1"/>
    <col min="11537" max="11537" width="1.7109375" style="258" customWidth="1"/>
    <col min="11538" max="11538" width="12.28515625" style="258" customWidth="1"/>
    <col min="11539" max="11776" width="9.140625" style="258"/>
    <col min="11777" max="11777" width="2.28515625" style="258" customWidth="1"/>
    <col min="11778" max="11778" width="59.85546875" style="258" customWidth="1"/>
    <col min="11779" max="11779" width="9.140625" style="258"/>
    <col min="11780" max="11780" width="19.5703125" style="258" customWidth="1"/>
    <col min="11781" max="11781" width="4.28515625" style="258" customWidth="1"/>
    <col min="11782" max="11782" width="21" style="258" customWidth="1"/>
    <col min="11783" max="11783" width="18.42578125" style="258" customWidth="1"/>
    <col min="11784" max="11785" width="1.7109375" style="258" customWidth="1"/>
    <col min="11786" max="11786" width="17.28515625" style="258" customWidth="1"/>
    <col min="11787" max="11787" width="16" style="258" customWidth="1"/>
    <col min="11788" max="11788" width="31" style="258" customWidth="1"/>
    <col min="11789" max="11789" width="2.7109375" style="258" customWidth="1"/>
    <col min="11790" max="11790" width="12.28515625" style="258" customWidth="1"/>
    <col min="11791" max="11791" width="4.7109375" style="258" customWidth="1"/>
    <col min="11792" max="11792" width="12.28515625" style="258" customWidth="1"/>
    <col min="11793" max="11793" width="1.7109375" style="258" customWidth="1"/>
    <col min="11794" max="11794" width="12.28515625" style="258" customWidth="1"/>
    <col min="11795" max="12032" width="9.140625" style="258"/>
    <col min="12033" max="12033" width="2.28515625" style="258" customWidth="1"/>
    <col min="12034" max="12034" width="59.85546875" style="258" customWidth="1"/>
    <col min="12035" max="12035" width="9.140625" style="258"/>
    <col min="12036" max="12036" width="19.5703125" style="258" customWidth="1"/>
    <col min="12037" max="12037" width="4.28515625" style="258" customWidth="1"/>
    <col min="12038" max="12038" width="21" style="258" customWidth="1"/>
    <col min="12039" max="12039" width="18.42578125" style="258" customWidth="1"/>
    <col min="12040" max="12041" width="1.7109375" style="258" customWidth="1"/>
    <col min="12042" max="12042" width="17.28515625" style="258" customWidth="1"/>
    <col min="12043" max="12043" width="16" style="258" customWidth="1"/>
    <col min="12044" max="12044" width="31" style="258" customWidth="1"/>
    <col min="12045" max="12045" width="2.7109375" style="258" customWidth="1"/>
    <col min="12046" max="12046" width="12.28515625" style="258" customWidth="1"/>
    <col min="12047" max="12047" width="4.7109375" style="258" customWidth="1"/>
    <col min="12048" max="12048" width="12.28515625" style="258" customWidth="1"/>
    <col min="12049" max="12049" width="1.7109375" style="258" customWidth="1"/>
    <col min="12050" max="12050" width="12.28515625" style="258" customWidth="1"/>
    <col min="12051" max="12288" width="9.140625" style="258"/>
    <col min="12289" max="12289" width="2.28515625" style="258" customWidth="1"/>
    <col min="12290" max="12290" width="59.85546875" style="258" customWidth="1"/>
    <col min="12291" max="12291" width="9.140625" style="258"/>
    <col min="12292" max="12292" width="19.5703125" style="258" customWidth="1"/>
    <col min="12293" max="12293" width="4.28515625" style="258" customWidth="1"/>
    <col min="12294" max="12294" width="21" style="258" customWidth="1"/>
    <col min="12295" max="12295" width="18.42578125" style="258" customWidth="1"/>
    <col min="12296" max="12297" width="1.7109375" style="258" customWidth="1"/>
    <col min="12298" max="12298" width="17.28515625" style="258" customWidth="1"/>
    <col min="12299" max="12299" width="16" style="258" customWidth="1"/>
    <col min="12300" max="12300" width="31" style="258" customWidth="1"/>
    <col min="12301" max="12301" width="2.7109375" style="258" customWidth="1"/>
    <col min="12302" max="12302" width="12.28515625" style="258" customWidth="1"/>
    <col min="12303" max="12303" width="4.7109375" style="258" customWidth="1"/>
    <col min="12304" max="12304" width="12.28515625" style="258" customWidth="1"/>
    <col min="12305" max="12305" width="1.7109375" style="258" customWidth="1"/>
    <col min="12306" max="12306" width="12.28515625" style="258" customWidth="1"/>
    <col min="12307" max="12544" width="9.140625" style="258"/>
    <col min="12545" max="12545" width="2.28515625" style="258" customWidth="1"/>
    <col min="12546" max="12546" width="59.85546875" style="258" customWidth="1"/>
    <col min="12547" max="12547" width="9.140625" style="258"/>
    <col min="12548" max="12548" width="19.5703125" style="258" customWidth="1"/>
    <col min="12549" max="12549" width="4.28515625" style="258" customWidth="1"/>
    <col min="12550" max="12550" width="21" style="258" customWidth="1"/>
    <col min="12551" max="12551" width="18.42578125" style="258" customWidth="1"/>
    <col min="12552" max="12553" width="1.7109375" style="258" customWidth="1"/>
    <col min="12554" max="12554" width="17.28515625" style="258" customWidth="1"/>
    <col min="12555" max="12555" width="16" style="258" customWidth="1"/>
    <col min="12556" max="12556" width="31" style="258" customWidth="1"/>
    <col min="12557" max="12557" width="2.7109375" style="258" customWidth="1"/>
    <col min="12558" max="12558" width="12.28515625" style="258" customWidth="1"/>
    <col min="12559" max="12559" width="4.7109375" style="258" customWidth="1"/>
    <col min="12560" max="12560" width="12.28515625" style="258" customWidth="1"/>
    <col min="12561" max="12561" width="1.7109375" style="258" customWidth="1"/>
    <col min="12562" max="12562" width="12.28515625" style="258" customWidth="1"/>
    <col min="12563" max="12800" width="9.140625" style="258"/>
    <col min="12801" max="12801" width="2.28515625" style="258" customWidth="1"/>
    <col min="12802" max="12802" width="59.85546875" style="258" customWidth="1"/>
    <col min="12803" max="12803" width="9.140625" style="258"/>
    <col min="12804" max="12804" width="19.5703125" style="258" customWidth="1"/>
    <col min="12805" max="12805" width="4.28515625" style="258" customWidth="1"/>
    <col min="12806" max="12806" width="21" style="258" customWidth="1"/>
    <col min="12807" max="12807" width="18.42578125" style="258" customWidth="1"/>
    <col min="12808" max="12809" width="1.7109375" style="258" customWidth="1"/>
    <col min="12810" max="12810" width="17.28515625" style="258" customWidth="1"/>
    <col min="12811" max="12811" width="16" style="258" customWidth="1"/>
    <col min="12812" max="12812" width="31" style="258" customWidth="1"/>
    <col min="12813" max="12813" width="2.7109375" style="258" customWidth="1"/>
    <col min="12814" max="12814" width="12.28515625" style="258" customWidth="1"/>
    <col min="12815" max="12815" width="4.7109375" style="258" customWidth="1"/>
    <col min="12816" max="12816" width="12.28515625" style="258" customWidth="1"/>
    <col min="12817" max="12817" width="1.7109375" style="258" customWidth="1"/>
    <col min="12818" max="12818" width="12.28515625" style="258" customWidth="1"/>
    <col min="12819" max="13056" width="9.140625" style="258"/>
    <col min="13057" max="13057" width="2.28515625" style="258" customWidth="1"/>
    <col min="13058" max="13058" width="59.85546875" style="258" customWidth="1"/>
    <col min="13059" max="13059" width="9.140625" style="258"/>
    <col min="13060" max="13060" width="19.5703125" style="258" customWidth="1"/>
    <col min="13061" max="13061" width="4.28515625" style="258" customWidth="1"/>
    <col min="13062" max="13062" width="21" style="258" customWidth="1"/>
    <col min="13063" max="13063" width="18.42578125" style="258" customWidth="1"/>
    <col min="13064" max="13065" width="1.7109375" style="258" customWidth="1"/>
    <col min="13066" max="13066" width="17.28515625" style="258" customWidth="1"/>
    <col min="13067" max="13067" width="16" style="258" customWidth="1"/>
    <col min="13068" max="13068" width="31" style="258" customWidth="1"/>
    <col min="13069" max="13069" width="2.7109375" style="258" customWidth="1"/>
    <col min="13070" max="13070" width="12.28515625" style="258" customWidth="1"/>
    <col min="13071" max="13071" width="4.7109375" style="258" customWidth="1"/>
    <col min="13072" max="13072" width="12.28515625" style="258" customWidth="1"/>
    <col min="13073" max="13073" width="1.7109375" style="258" customWidth="1"/>
    <col min="13074" max="13074" width="12.28515625" style="258" customWidth="1"/>
    <col min="13075" max="13312" width="9.140625" style="258"/>
    <col min="13313" max="13313" width="2.28515625" style="258" customWidth="1"/>
    <col min="13314" max="13314" width="59.85546875" style="258" customWidth="1"/>
    <col min="13315" max="13315" width="9.140625" style="258"/>
    <col min="13316" max="13316" width="19.5703125" style="258" customWidth="1"/>
    <col min="13317" max="13317" width="4.28515625" style="258" customWidth="1"/>
    <col min="13318" max="13318" width="21" style="258" customWidth="1"/>
    <col min="13319" max="13319" width="18.42578125" style="258" customWidth="1"/>
    <col min="13320" max="13321" width="1.7109375" style="258" customWidth="1"/>
    <col min="13322" max="13322" width="17.28515625" style="258" customWidth="1"/>
    <col min="13323" max="13323" width="16" style="258" customWidth="1"/>
    <col min="13324" max="13324" width="31" style="258" customWidth="1"/>
    <col min="13325" max="13325" width="2.7109375" style="258" customWidth="1"/>
    <col min="13326" max="13326" width="12.28515625" style="258" customWidth="1"/>
    <col min="13327" max="13327" width="4.7109375" style="258" customWidth="1"/>
    <col min="13328" max="13328" width="12.28515625" style="258" customWidth="1"/>
    <col min="13329" max="13329" width="1.7109375" style="258" customWidth="1"/>
    <col min="13330" max="13330" width="12.28515625" style="258" customWidth="1"/>
    <col min="13331" max="13568" width="9.140625" style="258"/>
    <col min="13569" max="13569" width="2.28515625" style="258" customWidth="1"/>
    <col min="13570" max="13570" width="59.85546875" style="258" customWidth="1"/>
    <col min="13571" max="13571" width="9.140625" style="258"/>
    <col min="13572" max="13572" width="19.5703125" style="258" customWidth="1"/>
    <col min="13573" max="13573" width="4.28515625" style="258" customWidth="1"/>
    <col min="13574" max="13574" width="21" style="258" customWidth="1"/>
    <col min="13575" max="13575" width="18.42578125" style="258" customWidth="1"/>
    <col min="13576" max="13577" width="1.7109375" style="258" customWidth="1"/>
    <col min="13578" max="13578" width="17.28515625" style="258" customWidth="1"/>
    <col min="13579" max="13579" width="16" style="258" customWidth="1"/>
    <col min="13580" max="13580" width="31" style="258" customWidth="1"/>
    <col min="13581" max="13581" width="2.7109375" style="258" customWidth="1"/>
    <col min="13582" max="13582" width="12.28515625" style="258" customWidth="1"/>
    <col min="13583" max="13583" width="4.7109375" style="258" customWidth="1"/>
    <col min="13584" max="13584" width="12.28515625" style="258" customWidth="1"/>
    <col min="13585" max="13585" width="1.7109375" style="258" customWidth="1"/>
    <col min="13586" max="13586" width="12.28515625" style="258" customWidth="1"/>
    <col min="13587" max="13824" width="9.140625" style="258"/>
    <col min="13825" max="13825" width="2.28515625" style="258" customWidth="1"/>
    <col min="13826" max="13826" width="59.85546875" style="258" customWidth="1"/>
    <col min="13827" max="13827" width="9.140625" style="258"/>
    <col min="13828" max="13828" width="19.5703125" style="258" customWidth="1"/>
    <col min="13829" max="13829" width="4.28515625" style="258" customWidth="1"/>
    <col min="13830" max="13830" width="21" style="258" customWidth="1"/>
    <col min="13831" max="13831" width="18.42578125" style="258" customWidth="1"/>
    <col min="13832" max="13833" width="1.7109375" style="258" customWidth="1"/>
    <col min="13834" max="13834" width="17.28515625" style="258" customWidth="1"/>
    <col min="13835" max="13835" width="16" style="258" customWidth="1"/>
    <col min="13836" max="13836" width="31" style="258" customWidth="1"/>
    <col min="13837" max="13837" width="2.7109375" style="258" customWidth="1"/>
    <col min="13838" max="13838" width="12.28515625" style="258" customWidth="1"/>
    <col min="13839" max="13839" width="4.7109375" style="258" customWidth="1"/>
    <col min="13840" max="13840" width="12.28515625" style="258" customWidth="1"/>
    <col min="13841" max="13841" width="1.7109375" style="258" customWidth="1"/>
    <col min="13842" max="13842" width="12.28515625" style="258" customWidth="1"/>
    <col min="13843" max="14080" width="9.140625" style="258"/>
    <col min="14081" max="14081" width="2.28515625" style="258" customWidth="1"/>
    <col min="14082" max="14082" width="59.85546875" style="258" customWidth="1"/>
    <col min="14083" max="14083" width="9.140625" style="258"/>
    <col min="14084" max="14084" width="19.5703125" style="258" customWidth="1"/>
    <col min="14085" max="14085" width="4.28515625" style="258" customWidth="1"/>
    <col min="14086" max="14086" width="21" style="258" customWidth="1"/>
    <col min="14087" max="14087" width="18.42578125" style="258" customWidth="1"/>
    <col min="14088" max="14089" width="1.7109375" style="258" customWidth="1"/>
    <col min="14090" max="14090" width="17.28515625" style="258" customWidth="1"/>
    <col min="14091" max="14091" width="16" style="258" customWidth="1"/>
    <col min="14092" max="14092" width="31" style="258" customWidth="1"/>
    <col min="14093" max="14093" width="2.7109375" style="258" customWidth="1"/>
    <col min="14094" max="14094" width="12.28515625" style="258" customWidth="1"/>
    <col min="14095" max="14095" width="4.7109375" style="258" customWidth="1"/>
    <col min="14096" max="14096" width="12.28515625" style="258" customWidth="1"/>
    <col min="14097" max="14097" width="1.7109375" style="258" customWidth="1"/>
    <col min="14098" max="14098" width="12.28515625" style="258" customWidth="1"/>
    <col min="14099" max="14336" width="9.140625" style="258"/>
    <col min="14337" max="14337" width="2.28515625" style="258" customWidth="1"/>
    <col min="14338" max="14338" width="59.85546875" style="258" customWidth="1"/>
    <col min="14339" max="14339" width="9.140625" style="258"/>
    <col min="14340" max="14340" width="19.5703125" style="258" customWidth="1"/>
    <col min="14341" max="14341" width="4.28515625" style="258" customWidth="1"/>
    <col min="14342" max="14342" width="21" style="258" customWidth="1"/>
    <col min="14343" max="14343" width="18.42578125" style="258" customWidth="1"/>
    <col min="14344" max="14345" width="1.7109375" style="258" customWidth="1"/>
    <col min="14346" max="14346" width="17.28515625" style="258" customWidth="1"/>
    <col min="14347" max="14347" width="16" style="258" customWidth="1"/>
    <col min="14348" max="14348" width="31" style="258" customWidth="1"/>
    <col min="14349" max="14349" width="2.7109375" style="258" customWidth="1"/>
    <col min="14350" max="14350" width="12.28515625" style="258" customWidth="1"/>
    <col min="14351" max="14351" width="4.7109375" style="258" customWidth="1"/>
    <col min="14352" max="14352" width="12.28515625" style="258" customWidth="1"/>
    <col min="14353" max="14353" width="1.7109375" style="258" customWidth="1"/>
    <col min="14354" max="14354" width="12.28515625" style="258" customWidth="1"/>
    <col min="14355" max="14592" width="9.140625" style="258"/>
    <col min="14593" max="14593" width="2.28515625" style="258" customWidth="1"/>
    <col min="14594" max="14594" width="59.85546875" style="258" customWidth="1"/>
    <col min="14595" max="14595" width="9.140625" style="258"/>
    <col min="14596" max="14596" width="19.5703125" style="258" customWidth="1"/>
    <col min="14597" max="14597" width="4.28515625" style="258" customWidth="1"/>
    <col min="14598" max="14598" width="21" style="258" customWidth="1"/>
    <col min="14599" max="14599" width="18.42578125" style="258" customWidth="1"/>
    <col min="14600" max="14601" width="1.7109375" style="258" customWidth="1"/>
    <col min="14602" max="14602" width="17.28515625" style="258" customWidth="1"/>
    <col min="14603" max="14603" width="16" style="258" customWidth="1"/>
    <col min="14604" max="14604" width="31" style="258" customWidth="1"/>
    <col min="14605" max="14605" width="2.7109375" style="258" customWidth="1"/>
    <col min="14606" max="14606" width="12.28515625" style="258" customWidth="1"/>
    <col min="14607" max="14607" width="4.7109375" style="258" customWidth="1"/>
    <col min="14608" max="14608" width="12.28515625" style="258" customWidth="1"/>
    <col min="14609" max="14609" width="1.7109375" style="258" customWidth="1"/>
    <col min="14610" max="14610" width="12.28515625" style="258" customWidth="1"/>
    <col min="14611" max="14848" width="9.140625" style="258"/>
    <col min="14849" max="14849" width="2.28515625" style="258" customWidth="1"/>
    <col min="14850" max="14850" width="59.85546875" style="258" customWidth="1"/>
    <col min="14851" max="14851" width="9.140625" style="258"/>
    <col min="14852" max="14852" width="19.5703125" style="258" customWidth="1"/>
    <col min="14853" max="14853" width="4.28515625" style="258" customWidth="1"/>
    <col min="14854" max="14854" width="21" style="258" customWidth="1"/>
    <col min="14855" max="14855" width="18.42578125" style="258" customWidth="1"/>
    <col min="14856" max="14857" width="1.7109375" style="258" customWidth="1"/>
    <col min="14858" max="14858" width="17.28515625" style="258" customWidth="1"/>
    <col min="14859" max="14859" width="16" style="258" customWidth="1"/>
    <col min="14860" max="14860" width="31" style="258" customWidth="1"/>
    <col min="14861" max="14861" width="2.7109375" style="258" customWidth="1"/>
    <col min="14862" max="14862" width="12.28515625" style="258" customWidth="1"/>
    <col min="14863" max="14863" width="4.7109375" style="258" customWidth="1"/>
    <col min="14864" max="14864" width="12.28515625" style="258" customWidth="1"/>
    <col min="14865" max="14865" width="1.7109375" style="258" customWidth="1"/>
    <col min="14866" max="14866" width="12.28515625" style="258" customWidth="1"/>
    <col min="14867" max="15104" width="9.140625" style="258"/>
    <col min="15105" max="15105" width="2.28515625" style="258" customWidth="1"/>
    <col min="15106" max="15106" width="59.85546875" style="258" customWidth="1"/>
    <col min="15107" max="15107" width="9.140625" style="258"/>
    <col min="15108" max="15108" width="19.5703125" style="258" customWidth="1"/>
    <col min="15109" max="15109" width="4.28515625" style="258" customWidth="1"/>
    <col min="15110" max="15110" width="21" style="258" customWidth="1"/>
    <col min="15111" max="15111" width="18.42578125" style="258" customWidth="1"/>
    <col min="15112" max="15113" width="1.7109375" style="258" customWidth="1"/>
    <col min="15114" max="15114" width="17.28515625" style="258" customWidth="1"/>
    <col min="15115" max="15115" width="16" style="258" customWidth="1"/>
    <col min="15116" max="15116" width="31" style="258" customWidth="1"/>
    <col min="15117" max="15117" width="2.7109375" style="258" customWidth="1"/>
    <col min="15118" max="15118" width="12.28515625" style="258" customWidth="1"/>
    <col min="15119" max="15119" width="4.7109375" style="258" customWidth="1"/>
    <col min="15120" max="15120" width="12.28515625" style="258" customWidth="1"/>
    <col min="15121" max="15121" width="1.7109375" style="258" customWidth="1"/>
    <col min="15122" max="15122" width="12.28515625" style="258" customWidth="1"/>
    <col min="15123" max="15360" width="9.140625" style="258"/>
    <col min="15361" max="15361" width="2.28515625" style="258" customWidth="1"/>
    <col min="15362" max="15362" width="59.85546875" style="258" customWidth="1"/>
    <col min="15363" max="15363" width="9.140625" style="258"/>
    <col min="15364" max="15364" width="19.5703125" style="258" customWidth="1"/>
    <col min="15365" max="15365" width="4.28515625" style="258" customWidth="1"/>
    <col min="15366" max="15366" width="21" style="258" customWidth="1"/>
    <col min="15367" max="15367" width="18.42578125" style="258" customWidth="1"/>
    <col min="15368" max="15369" width="1.7109375" style="258" customWidth="1"/>
    <col min="15370" max="15370" width="17.28515625" style="258" customWidth="1"/>
    <col min="15371" max="15371" width="16" style="258" customWidth="1"/>
    <col min="15372" max="15372" width="31" style="258" customWidth="1"/>
    <col min="15373" max="15373" width="2.7109375" style="258" customWidth="1"/>
    <col min="15374" max="15374" width="12.28515625" style="258" customWidth="1"/>
    <col min="15375" max="15375" width="4.7109375" style="258" customWidth="1"/>
    <col min="15376" max="15376" width="12.28515625" style="258" customWidth="1"/>
    <col min="15377" max="15377" width="1.7109375" style="258" customWidth="1"/>
    <col min="15378" max="15378" width="12.28515625" style="258" customWidth="1"/>
    <col min="15379" max="15616" width="9.140625" style="258"/>
    <col min="15617" max="15617" width="2.28515625" style="258" customWidth="1"/>
    <col min="15618" max="15618" width="59.85546875" style="258" customWidth="1"/>
    <col min="15619" max="15619" width="9.140625" style="258"/>
    <col min="15620" max="15620" width="19.5703125" style="258" customWidth="1"/>
    <col min="15621" max="15621" width="4.28515625" style="258" customWidth="1"/>
    <col min="15622" max="15622" width="21" style="258" customWidth="1"/>
    <col min="15623" max="15623" width="18.42578125" style="258" customWidth="1"/>
    <col min="15624" max="15625" width="1.7109375" style="258" customWidth="1"/>
    <col min="15626" max="15626" width="17.28515625" style="258" customWidth="1"/>
    <col min="15627" max="15627" width="16" style="258" customWidth="1"/>
    <col min="15628" max="15628" width="31" style="258" customWidth="1"/>
    <col min="15629" max="15629" width="2.7109375" style="258" customWidth="1"/>
    <col min="15630" max="15630" width="12.28515625" style="258" customWidth="1"/>
    <col min="15631" max="15631" width="4.7109375" style="258" customWidth="1"/>
    <col min="15632" max="15632" width="12.28515625" style="258" customWidth="1"/>
    <col min="15633" max="15633" width="1.7109375" style="258" customWidth="1"/>
    <col min="15634" max="15634" width="12.28515625" style="258" customWidth="1"/>
    <col min="15635" max="15872" width="9.140625" style="258"/>
    <col min="15873" max="15873" width="2.28515625" style="258" customWidth="1"/>
    <col min="15874" max="15874" width="59.85546875" style="258" customWidth="1"/>
    <col min="15875" max="15875" width="9.140625" style="258"/>
    <col min="15876" max="15876" width="19.5703125" style="258" customWidth="1"/>
    <col min="15877" max="15877" width="4.28515625" style="258" customWidth="1"/>
    <col min="15878" max="15878" width="21" style="258" customWidth="1"/>
    <col min="15879" max="15879" width="18.42578125" style="258" customWidth="1"/>
    <col min="15880" max="15881" width="1.7109375" style="258" customWidth="1"/>
    <col min="15882" max="15882" width="17.28515625" style="258" customWidth="1"/>
    <col min="15883" max="15883" width="16" style="258" customWidth="1"/>
    <col min="15884" max="15884" width="31" style="258" customWidth="1"/>
    <col min="15885" max="15885" width="2.7109375" style="258" customWidth="1"/>
    <col min="15886" max="15886" width="12.28515625" style="258" customWidth="1"/>
    <col min="15887" max="15887" width="4.7109375" style="258" customWidth="1"/>
    <col min="15888" max="15888" width="12.28515625" style="258" customWidth="1"/>
    <col min="15889" max="15889" width="1.7109375" style="258" customWidth="1"/>
    <col min="15890" max="15890" width="12.28515625" style="258" customWidth="1"/>
    <col min="15891" max="16128" width="9.140625" style="258"/>
    <col min="16129" max="16129" width="2.28515625" style="258" customWidth="1"/>
    <col min="16130" max="16130" width="59.85546875" style="258" customWidth="1"/>
    <col min="16131" max="16131" width="9.140625" style="258"/>
    <col min="16132" max="16132" width="19.5703125" style="258" customWidth="1"/>
    <col min="16133" max="16133" width="4.28515625" style="258" customWidth="1"/>
    <col min="16134" max="16134" width="21" style="258" customWidth="1"/>
    <col min="16135" max="16135" width="18.42578125" style="258" customWidth="1"/>
    <col min="16136" max="16137" width="1.7109375" style="258" customWidth="1"/>
    <col min="16138" max="16138" width="17.28515625" style="258" customWidth="1"/>
    <col min="16139" max="16139" width="16" style="258" customWidth="1"/>
    <col min="16140" max="16140" width="31" style="258" customWidth="1"/>
    <col min="16141" max="16141" width="2.7109375" style="258" customWidth="1"/>
    <col min="16142" max="16142" width="12.28515625" style="258" customWidth="1"/>
    <col min="16143" max="16143" width="4.7109375" style="258" customWidth="1"/>
    <col min="16144" max="16144" width="12.28515625" style="258" customWidth="1"/>
    <col min="16145" max="16145" width="1.7109375" style="258" customWidth="1"/>
    <col min="16146" max="16146" width="12.28515625" style="258" customWidth="1"/>
    <col min="16147" max="16384" width="9.140625" style="258"/>
  </cols>
  <sheetData>
    <row r="1" spans="2:18" x14ac:dyDescent="0.2">
      <c r="B1" s="290" t="s">
        <v>0</v>
      </c>
    </row>
    <row r="2" spans="2:18" ht="76.5" x14ac:dyDescent="0.2">
      <c r="B2" s="291" t="s">
        <v>156</v>
      </c>
    </row>
    <row r="3" spans="2:18" x14ac:dyDescent="0.2">
      <c r="B3" s="290" t="s">
        <v>1</v>
      </c>
    </row>
    <row r="4" spans="2:18" ht="13.5" thickBot="1" x14ac:dyDescent="0.25">
      <c r="B4" s="292" t="s">
        <v>2</v>
      </c>
      <c r="C4" s="293"/>
      <c r="D4" s="294" t="s">
        <v>3</v>
      </c>
      <c r="E4" s="293"/>
      <c r="F4" s="294" t="s">
        <v>3</v>
      </c>
    </row>
    <row r="6" spans="2:18" x14ac:dyDescent="0.2">
      <c r="F6" s="356" t="s">
        <v>4</v>
      </c>
      <c r="G6" s="296"/>
    </row>
    <row r="7" spans="2:18" s="323" customFormat="1" ht="25.5" x14ac:dyDescent="0.25">
      <c r="B7" s="357"/>
      <c r="C7" s="333" t="s">
        <v>5</v>
      </c>
      <c r="D7" s="333" t="s">
        <v>155</v>
      </c>
      <c r="E7" s="333"/>
      <c r="F7" s="333" t="s">
        <v>6</v>
      </c>
      <c r="G7" s="333"/>
      <c r="J7" s="298"/>
      <c r="P7" s="355"/>
      <c r="Q7" s="355"/>
      <c r="R7" s="355"/>
    </row>
    <row r="8" spans="2:18" x14ac:dyDescent="0.2">
      <c r="B8" s="270" t="s">
        <v>7</v>
      </c>
      <c r="C8" s="271"/>
      <c r="D8" s="271"/>
      <c r="E8" s="271"/>
      <c r="K8" s="358"/>
      <c r="L8" s="359"/>
      <c r="M8" s="358"/>
    </row>
    <row r="9" spans="2:18" x14ac:dyDescent="0.2">
      <c r="B9" s="270"/>
      <c r="C9" s="271"/>
      <c r="D9" s="271"/>
      <c r="E9" s="271"/>
    </row>
    <row r="10" spans="2:18" x14ac:dyDescent="0.2">
      <c r="B10" s="256" t="s">
        <v>8</v>
      </c>
      <c r="C10" s="257"/>
      <c r="D10" s="257"/>
      <c r="E10" s="257"/>
      <c r="L10" s="360"/>
      <c r="M10" s="332"/>
      <c r="N10" s="355"/>
      <c r="O10" s="355"/>
    </row>
    <row r="11" spans="2:18" x14ac:dyDescent="0.2">
      <c r="B11" s="259" t="s">
        <v>9</v>
      </c>
      <c r="C11" s="260">
        <v>5</v>
      </c>
      <c r="D11" s="261">
        <f>ОСВ!G213+ОСВ!G286</f>
        <v>132977997.91000001</v>
      </c>
      <c r="E11" s="262"/>
      <c r="F11" s="261">
        <v>129564560</v>
      </c>
      <c r="G11" s="262"/>
      <c r="I11" s="304"/>
      <c r="J11" s="304"/>
      <c r="K11" s="304"/>
      <c r="L11" s="361"/>
      <c r="M11" s="332"/>
      <c r="N11" s="361"/>
      <c r="O11" s="361"/>
      <c r="P11" s="361"/>
      <c r="Q11" s="361"/>
      <c r="R11" s="361"/>
    </row>
    <row r="12" spans="2:18" x14ac:dyDescent="0.2">
      <c r="B12" s="259" t="s">
        <v>10</v>
      </c>
      <c r="C12" s="260">
        <v>6</v>
      </c>
      <c r="D12" s="263">
        <f>ОСВ!G267</f>
        <v>4171184.85</v>
      </c>
      <c r="E12" s="262"/>
      <c r="F12" s="263">
        <v>4863662</v>
      </c>
      <c r="G12" s="262"/>
      <c r="I12" s="304"/>
      <c r="J12" s="304"/>
      <c r="K12" s="304"/>
      <c r="L12" s="361"/>
      <c r="M12" s="332"/>
      <c r="N12" s="361"/>
      <c r="O12" s="361"/>
      <c r="P12" s="361"/>
      <c r="Q12" s="361"/>
      <c r="R12" s="361"/>
    </row>
    <row r="13" spans="2:18" x14ac:dyDescent="0.2">
      <c r="B13" s="259" t="s">
        <v>11</v>
      </c>
      <c r="C13" s="260"/>
      <c r="D13" s="263">
        <f>ОСВ!G278</f>
        <v>6641457.1900000004</v>
      </c>
      <c r="E13" s="262"/>
      <c r="F13" s="263">
        <v>6289340</v>
      </c>
      <c r="G13" s="262"/>
      <c r="I13" s="304"/>
      <c r="J13" s="304"/>
      <c r="K13" s="304"/>
      <c r="L13" s="361"/>
      <c r="M13" s="332"/>
      <c r="N13" s="361"/>
      <c r="O13" s="361"/>
      <c r="P13" s="361"/>
      <c r="Q13" s="361"/>
      <c r="R13" s="361"/>
    </row>
    <row r="14" spans="2:18" ht="15" customHeight="1" outlineLevel="1" x14ac:dyDescent="0.2">
      <c r="B14" s="259" t="s">
        <v>12</v>
      </c>
      <c r="C14" s="260"/>
      <c r="D14" s="261">
        <f>ОСВ!G209</f>
        <v>58819.37</v>
      </c>
      <c r="E14" s="262"/>
      <c r="F14" s="261">
        <v>127795</v>
      </c>
      <c r="G14" s="262"/>
      <c r="I14" s="304"/>
      <c r="J14" s="304"/>
      <c r="K14" s="304"/>
      <c r="L14" s="361"/>
      <c r="M14" s="332"/>
      <c r="N14" s="361"/>
      <c r="O14" s="361"/>
      <c r="P14" s="361"/>
      <c r="Q14" s="361"/>
      <c r="R14" s="361"/>
    </row>
    <row r="15" spans="2:18" ht="13.5" thickBot="1" x14ac:dyDescent="0.25">
      <c r="B15" s="259" t="s">
        <v>13</v>
      </c>
      <c r="C15" s="260">
        <v>7</v>
      </c>
      <c r="D15" s="264">
        <f>ОСВ!G200+ОСВ!G205+ОСВ!G207+ОСВ!G211+ОСВ!G282+ОСВ!G296+ОСВ!G298</f>
        <v>10146053.32</v>
      </c>
      <c r="E15" s="262"/>
      <c r="F15" s="264">
        <v>3749738</v>
      </c>
      <c r="G15" s="262"/>
      <c r="I15" s="304"/>
      <c r="J15" s="304"/>
      <c r="K15" s="304"/>
      <c r="L15" s="361"/>
      <c r="M15" s="332"/>
      <c r="N15" s="361"/>
      <c r="O15" s="361"/>
      <c r="P15" s="361"/>
      <c r="Q15" s="361"/>
      <c r="R15" s="361"/>
    </row>
    <row r="16" spans="2:18" x14ac:dyDescent="0.2">
      <c r="B16" s="259"/>
      <c r="C16" s="265"/>
      <c r="D16" s="266"/>
      <c r="E16" s="265"/>
      <c r="G16" s="265"/>
      <c r="I16" s="304"/>
      <c r="J16" s="304"/>
      <c r="L16" s="360" t="s">
        <v>14</v>
      </c>
      <c r="M16" s="332"/>
      <c r="N16" s="355"/>
      <c r="O16" s="355"/>
    </row>
    <row r="17" spans="2:18" x14ac:dyDescent="0.2">
      <c r="B17" s="259" t="s">
        <v>15</v>
      </c>
      <c r="C17" s="265"/>
      <c r="D17" s="267">
        <f>SUM(D11:D16)</f>
        <v>153995512.64000002</v>
      </c>
      <c r="E17" s="268"/>
      <c r="F17" s="269">
        <f>SUM(F11:F16)</f>
        <v>144595095</v>
      </c>
      <c r="G17" s="268"/>
      <c r="I17" s="286"/>
      <c r="J17" s="304"/>
      <c r="L17" s="360"/>
      <c r="M17" s="332"/>
      <c r="N17" s="360"/>
      <c r="O17" s="360"/>
      <c r="P17" s="360"/>
      <c r="Q17" s="360"/>
      <c r="R17" s="360"/>
    </row>
    <row r="18" spans="2:18" x14ac:dyDescent="0.2">
      <c r="B18" s="259"/>
      <c r="C18" s="265"/>
      <c r="D18" s="268"/>
      <c r="E18" s="268"/>
      <c r="F18" s="268"/>
      <c r="G18" s="268"/>
      <c r="I18" s="286"/>
      <c r="J18" s="304"/>
      <c r="L18" s="360"/>
      <c r="M18" s="332"/>
      <c r="N18" s="360"/>
      <c r="O18" s="360"/>
      <c r="P18" s="360"/>
      <c r="Q18" s="360"/>
      <c r="R18" s="360"/>
    </row>
    <row r="19" spans="2:18" x14ac:dyDescent="0.2">
      <c r="B19" s="270"/>
      <c r="C19" s="271"/>
      <c r="D19" s="271"/>
      <c r="E19" s="271"/>
      <c r="G19" s="271"/>
      <c r="J19" s="304"/>
      <c r="L19" s="323" t="s">
        <v>14</v>
      </c>
    </row>
    <row r="20" spans="2:18" x14ac:dyDescent="0.2">
      <c r="B20" s="256" t="s">
        <v>16</v>
      </c>
      <c r="C20" s="257"/>
      <c r="D20" s="257"/>
      <c r="E20" s="257"/>
      <c r="G20" s="257"/>
      <c r="J20" s="304"/>
    </row>
    <row r="21" spans="2:18" x14ac:dyDescent="0.2">
      <c r="B21" s="259" t="s">
        <v>17</v>
      </c>
      <c r="C21" s="257"/>
      <c r="D21" s="261">
        <f>ОСВ!G88</f>
        <v>3383277.8</v>
      </c>
      <c r="E21" s="262"/>
      <c r="F21" s="261">
        <v>1295411</v>
      </c>
      <c r="G21" s="262"/>
      <c r="J21" s="304"/>
    </row>
    <row r="22" spans="2:18" x14ac:dyDescent="0.2">
      <c r="B22" s="272" t="s">
        <v>18</v>
      </c>
      <c r="C22" s="257">
        <v>8</v>
      </c>
      <c r="D22" s="261">
        <f>ОСВ!G53+ОСВ!G58-ОСВ!H82</f>
        <v>11524454.300000001</v>
      </c>
      <c r="E22" s="262"/>
      <c r="F22" s="261">
        <v>11056215</v>
      </c>
      <c r="G22" s="262"/>
      <c r="J22" s="304"/>
      <c r="L22" s="362"/>
    </row>
    <row r="23" spans="2:18" x14ac:dyDescent="0.2">
      <c r="B23" s="259" t="s">
        <v>19</v>
      </c>
      <c r="C23" s="257">
        <v>8</v>
      </c>
      <c r="D23" s="261"/>
      <c r="E23" s="262"/>
      <c r="F23" s="261">
        <v>3506182</v>
      </c>
      <c r="G23" s="262"/>
      <c r="J23" s="304"/>
      <c r="L23" s="362"/>
    </row>
    <row r="24" spans="2:18" x14ac:dyDescent="0.2">
      <c r="B24" s="259" t="s">
        <v>20</v>
      </c>
      <c r="C24" s="257"/>
      <c r="D24" s="261">
        <f>ОСВ!G75+ОСВ!G41</f>
        <v>322152.33999999997</v>
      </c>
      <c r="E24" s="262"/>
      <c r="F24" s="261">
        <v>353473</v>
      </c>
      <c r="G24" s="262"/>
      <c r="J24" s="304"/>
      <c r="L24" s="362"/>
    </row>
    <row r="25" spans="2:18" x14ac:dyDescent="0.2">
      <c r="B25" s="259" t="s">
        <v>21</v>
      </c>
      <c r="C25" s="257"/>
      <c r="D25" s="261">
        <f>ОСВ!G144</f>
        <v>377049.24</v>
      </c>
      <c r="E25" s="262"/>
      <c r="F25" s="261">
        <v>137193</v>
      </c>
      <c r="G25" s="262"/>
      <c r="J25" s="304"/>
      <c r="K25" s="268"/>
    </row>
    <row r="26" spans="2:18" x14ac:dyDescent="0.2">
      <c r="B26" s="259" t="s">
        <v>22</v>
      </c>
      <c r="C26" s="257"/>
      <c r="D26" s="261">
        <f>ОСВ!G177</f>
        <v>2842345.31</v>
      </c>
      <c r="E26" s="262"/>
      <c r="F26" s="261">
        <v>3599938</v>
      </c>
      <c r="G26" s="262"/>
      <c r="J26" s="304"/>
      <c r="K26" s="268"/>
    </row>
    <row r="27" spans="2:18" x14ac:dyDescent="0.2">
      <c r="B27" s="259" t="s">
        <v>23</v>
      </c>
      <c r="C27" s="257">
        <v>9</v>
      </c>
      <c r="D27" s="261">
        <f>ОСВ!G46+ОСВ!G64+ОСВ!G74+ОСВ!G76+ОСВ!G143+ОСВ!G181+ОСВ!G186+ОСВ!G190+ОСВ!G195-ОСВ!H87-ОСВ!H86-ОСВ!H42-D25</f>
        <v>9062458.129999999</v>
      </c>
      <c r="E27" s="262"/>
      <c r="F27" s="261">
        <v>5175307</v>
      </c>
      <c r="G27" s="262"/>
      <c r="J27" s="304"/>
      <c r="L27" s="355"/>
    </row>
    <row r="28" spans="2:18" ht="13.5" thickBot="1" x14ac:dyDescent="0.25">
      <c r="B28" s="259" t="s">
        <v>24</v>
      </c>
      <c r="C28" s="260">
        <v>10</v>
      </c>
      <c r="D28" s="264">
        <f>ОСВ!G8</f>
        <v>5099693.3499999996</v>
      </c>
      <c r="E28" s="262"/>
      <c r="F28" s="264">
        <v>4824053</v>
      </c>
      <c r="G28" s="262"/>
      <c r="I28" s="304"/>
      <c r="J28" s="304"/>
      <c r="K28" s="304"/>
      <c r="L28" s="361"/>
      <c r="M28" s="332"/>
      <c r="N28" s="363"/>
      <c r="O28" s="363"/>
      <c r="P28" s="363"/>
      <c r="Q28" s="363"/>
      <c r="R28" s="363"/>
    </row>
    <row r="29" spans="2:18" x14ac:dyDescent="0.2">
      <c r="B29" s="273"/>
      <c r="C29" s="265"/>
      <c r="D29" s="274"/>
      <c r="E29" s="265"/>
      <c r="G29" s="265"/>
      <c r="J29" s="304"/>
      <c r="L29" s="360"/>
      <c r="M29" s="332"/>
      <c r="N29" s="355"/>
      <c r="O29" s="355"/>
    </row>
    <row r="30" spans="2:18" x14ac:dyDescent="0.2">
      <c r="B30" s="259" t="s">
        <v>25</v>
      </c>
      <c r="C30" s="265"/>
      <c r="D30" s="275">
        <f>SUM(D21:D28)</f>
        <v>32611430.469999999</v>
      </c>
      <c r="E30" s="268"/>
      <c r="F30" s="269">
        <f>SUM(F21:F28)</f>
        <v>29947772</v>
      </c>
      <c r="G30" s="268"/>
      <c r="I30" s="364"/>
      <c r="J30" s="304"/>
      <c r="K30" s="304"/>
      <c r="L30" s="360"/>
      <c r="M30" s="332"/>
      <c r="N30" s="360"/>
      <c r="O30" s="360"/>
      <c r="P30" s="360"/>
      <c r="Q30" s="360"/>
      <c r="R30" s="360"/>
    </row>
    <row r="31" spans="2:18" x14ac:dyDescent="0.2">
      <c r="B31" s="276"/>
      <c r="C31" s="260"/>
      <c r="D31" s="277"/>
      <c r="E31" s="260"/>
      <c r="G31" s="260"/>
      <c r="J31" s="304"/>
      <c r="L31" s="360"/>
      <c r="M31" s="332"/>
      <c r="N31" s="355"/>
      <c r="O31" s="355"/>
    </row>
    <row r="32" spans="2:18" ht="13.5" thickBot="1" x14ac:dyDescent="0.25">
      <c r="B32" s="278" t="s">
        <v>26</v>
      </c>
      <c r="C32" s="265"/>
      <c r="D32" s="279">
        <f>D17+D30</f>
        <v>186606943.11000001</v>
      </c>
      <c r="E32" s="268"/>
      <c r="F32" s="280">
        <f>F17+F30</f>
        <v>174542867</v>
      </c>
      <c r="G32" s="268"/>
      <c r="J32" s="304"/>
      <c r="L32" s="360"/>
      <c r="M32" s="332"/>
      <c r="N32" s="360"/>
      <c r="O32" s="360"/>
      <c r="P32" s="360"/>
      <c r="Q32" s="360"/>
      <c r="R32" s="360"/>
    </row>
    <row r="33" spans="2:18" ht="13.5" thickTop="1" x14ac:dyDescent="0.2">
      <c r="B33" s="278"/>
      <c r="C33" s="281"/>
      <c r="D33" s="281"/>
      <c r="E33" s="281"/>
      <c r="G33" s="281"/>
      <c r="J33" s="304"/>
      <c r="L33" s="365"/>
      <c r="M33" s="357"/>
      <c r="N33" s="355"/>
      <c r="O33" s="355"/>
    </row>
    <row r="34" spans="2:18" x14ac:dyDescent="0.2">
      <c r="B34" s="270" t="s">
        <v>27</v>
      </c>
      <c r="C34" s="260"/>
      <c r="D34" s="260"/>
      <c r="E34" s="260"/>
      <c r="G34" s="260"/>
      <c r="J34" s="304"/>
      <c r="L34" s="360"/>
      <c r="M34" s="332"/>
      <c r="N34" s="355"/>
      <c r="O34" s="355"/>
    </row>
    <row r="35" spans="2:18" x14ac:dyDescent="0.2">
      <c r="B35" s="270"/>
      <c r="C35" s="260"/>
      <c r="D35" s="260"/>
      <c r="E35" s="260"/>
      <c r="G35" s="260"/>
      <c r="J35" s="304"/>
      <c r="L35" s="360"/>
      <c r="M35" s="332"/>
      <c r="N35" s="355"/>
      <c r="O35" s="355"/>
    </row>
    <row r="36" spans="2:18" ht="12.4" customHeight="1" x14ac:dyDescent="0.2">
      <c r="B36" s="256" t="s">
        <v>28</v>
      </c>
      <c r="C36" s="260"/>
      <c r="D36" s="260"/>
      <c r="E36" s="260"/>
      <c r="G36" s="260"/>
      <c r="J36" s="304"/>
      <c r="L36" s="360"/>
      <c r="M36" s="332"/>
      <c r="N36" s="355"/>
      <c r="O36" s="355"/>
    </row>
    <row r="37" spans="2:18" ht="12.4" customHeight="1" x14ac:dyDescent="0.2">
      <c r="B37" s="259" t="s">
        <v>29</v>
      </c>
      <c r="C37" s="260">
        <v>11</v>
      </c>
      <c r="D37" s="262">
        <f>SOCIE!D27</f>
        <v>12241487</v>
      </c>
      <c r="E37" s="262"/>
      <c r="F37" s="262">
        <v>12241487</v>
      </c>
      <c r="G37" s="262"/>
      <c r="J37" s="304"/>
      <c r="K37" s="304"/>
      <c r="L37" s="363"/>
      <c r="M37" s="332"/>
      <c r="N37" s="361"/>
      <c r="O37" s="361"/>
      <c r="P37" s="361"/>
      <c r="Q37" s="361"/>
      <c r="R37" s="361"/>
    </row>
    <row r="38" spans="2:18" ht="12.4" customHeight="1" x14ac:dyDescent="0.2">
      <c r="B38" s="259" t="s">
        <v>30</v>
      </c>
      <c r="C38" s="260">
        <v>11</v>
      </c>
      <c r="D38" s="262"/>
      <c r="E38" s="262"/>
      <c r="F38" s="262"/>
      <c r="G38" s="262"/>
      <c r="J38" s="304"/>
      <c r="K38" s="304"/>
      <c r="L38" s="363"/>
      <c r="M38" s="332"/>
      <c r="N38" s="361"/>
      <c r="O38" s="361"/>
      <c r="P38" s="361"/>
      <c r="Q38" s="361"/>
      <c r="R38" s="361"/>
    </row>
    <row r="39" spans="2:18" ht="12.4" customHeight="1" x14ac:dyDescent="0.2">
      <c r="B39" s="259" t="s">
        <v>31</v>
      </c>
      <c r="C39" s="260"/>
      <c r="D39" s="282">
        <f>SOCIE!H27</f>
        <v>17950356.50203</v>
      </c>
      <c r="E39" s="283"/>
      <c r="F39" s="282">
        <v>18839334</v>
      </c>
      <c r="G39" s="262"/>
      <c r="J39" s="304"/>
      <c r="K39" s="304"/>
      <c r="L39" s="360"/>
      <c r="M39" s="332"/>
      <c r="N39" s="360"/>
      <c r="O39" s="360"/>
      <c r="P39" s="360"/>
      <c r="Q39" s="360"/>
      <c r="R39" s="360"/>
    </row>
    <row r="40" spans="2:18" ht="12.4" customHeight="1" x14ac:dyDescent="0.2">
      <c r="B40" s="273"/>
      <c r="C40" s="265"/>
      <c r="D40" s="265"/>
      <c r="E40" s="265"/>
      <c r="G40" s="265"/>
      <c r="J40" s="304"/>
      <c r="L40" s="360"/>
      <c r="M40" s="332"/>
      <c r="N40" s="355"/>
      <c r="O40" s="355"/>
    </row>
    <row r="41" spans="2:18" ht="12.4" customHeight="1" x14ac:dyDescent="0.2">
      <c r="B41" s="259" t="s">
        <v>32</v>
      </c>
      <c r="C41" s="260"/>
      <c r="D41" s="269">
        <f>SUM(D37:D39)</f>
        <v>30191843.50203</v>
      </c>
      <c r="E41" s="268"/>
      <c r="F41" s="269">
        <f>SUM(F37:F39)</f>
        <v>31080821</v>
      </c>
      <c r="G41" s="268"/>
      <c r="J41" s="304"/>
      <c r="L41" s="360"/>
      <c r="M41" s="332"/>
      <c r="N41" s="360"/>
      <c r="O41" s="360"/>
      <c r="P41" s="360"/>
      <c r="Q41" s="360"/>
      <c r="R41" s="360"/>
    </row>
    <row r="42" spans="2:18" x14ac:dyDescent="0.2">
      <c r="B42" s="270"/>
      <c r="C42" s="260"/>
      <c r="D42" s="260"/>
      <c r="E42" s="260"/>
      <c r="G42" s="260"/>
      <c r="J42" s="304"/>
      <c r="L42" s="360"/>
      <c r="M42" s="332"/>
      <c r="N42" s="355"/>
      <c r="O42" s="355"/>
    </row>
    <row r="43" spans="2:18" x14ac:dyDescent="0.2">
      <c r="B43" s="278" t="s">
        <v>33</v>
      </c>
      <c r="C43" s="260"/>
      <c r="D43" s="260"/>
      <c r="E43" s="260"/>
      <c r="G43" s="260"/>
      <c r="J43" s="304"/>
      <c r="L43" s="360"/>
      <c r="M43" s="332"/>
      <c r="N43" s="355"/>
      <c r="O43" s="355"/>
    </row>
    <row r="44" spans="2:18" x14ac:dyDescent="0.2">
      <c r="B44" s="259" t="s">
        <v>34</v>
      </c>
      <c r="C44" s="260">
        <v>12</v>
      </c>
      <c r="D44" s="261">
        <f>ОСВ!H416</f>
        <v>30929423.670000002</v>
      </c>
      <c r="E44" s="262"/>
      <c r="F44" s="261">
        <v>32849046</v>
      </c>
      <c r="G44" s="262"/>
      <c r="J44" s="304"/>
      <c r="K44" s="268"/>
      <c r="L44" s="360"/>
      <c r="M44" s="332"/>
      <c r="N44" s="355"/>
      <c r="O44" s="355"/>
    </row>
    <row r="45" spans="2:18" x14ac:dyDescent="0.2">
      <c r="B45" s="259" t="s">
        <v>35</v>
      </c>
      <c r="C45" s="260"/>
      <c r="D45" s="261">
        <f>ОСВ!H421</f>
        <v>57786088.399999999</v>
      </c>
      <c r="E45" s="262"/>
      <c r="F45" s="261">
        <v>46136804</v>
      </c>
      <c r="G45" s="262"/>
      <c r="J45" s="304"/>
      <c r="K45" s="268"/>
      <c r="L45" s="360"/>
      <c r="M45" s="332"/>
      <c r="N45" s="355"/>
      <c r="O45" s="355"/>
    </row>
    <row r="46" spans="2:18" x14ac:dyDescent="0.2">
      <c r="B46" s="259" t="s">
        <v>36</v>
      </c>
      <c r="C46" s="260"/>
      <c r="D46" s="261">
        <f>ОСВ!H418</f>
        <v>9153999.3599999994</v>
      </c>
      <c r="E46" s="262"/>
      <c r="F46" s="261">
        <v>9182124</v>
      </c>
      <c r="G46" s="262"/>
      <c r="J46" s="304"/>
      <c r="K46" s="268"/>
      <c r="L46" s="360"/>
      <c r="M46" s="332"/>
      <c r="N46" s="355"/>
      <c r="O46" s="355"/>
    </row>
    <row r="47" spans="2:18" x14ac:dyDescent="0.2">
      <c r="B47" s="259" t="s">
        <v>37</v>
      </c>
      <c r="C47" s="260">
        <v>13</v>
      </c>
      <c r="D47" s="261">
        <f>ОСВ!H423</f>
        <v>246835.56</v>
      </c>
      <c r="E47" s="262"/>
      <c r="F47" s="261">
        <v>425454</v>
      </c>
      <c r="G47" s="262"/>
      <c r="J47" s="304"/>
      <c r="K47" s="304"/>
      <c r="L47" s="363"/>
      <c r="M47" s="332"/>
      <c r="N47" s="361"/>
      <c r="O47" s="361"/>
      <c r="P47" s="361"/>
      <c r="Q47" s="361"/>
      <c r="R47" s="361"/>
    </row>
    <row r="48" spans="2:18" x14ac:dyDescent="0.2">
      <c r="B48" s="259" t="s">
        <v>38</v>
      </c>
      <c r="C48" s="260"/>
      <c r="D48" s="261">
        <f>ОСВ!H426</f>
        <v>548867</v>
      </c>
      <c r="E48" s="262"/>
      <c r="F48" s="261">
        <v>548866</v>
      </c>
      <c r="G48" s="262"/>
      <c r="J48" s="259"/>
      <c r="K48" s="304"/>
      <c r="L48" s="363"/>
      <c r="M48" s="332"/>
      <c r="N48" s="361"/>
      <c r="O48" s="361"/>
      <c r="P48" s="361"/>
      <c r="Q48" s="361"/>
      <c r="R48" s="361"/>
    </row>
    <row r="49" spans="2:18" x14ac:dyDescent="0.2">
      <c r="B49" s="259" t="s">
        <v>39</v>
      </c>
      <c r="C49" s="260"/>
      <c r="D49" s="261">
        <f>ОСВ!H429</f>
        <v>4791192.6100000003</v>
      </c>
      <c r="E49" s="262"/>
      <c r="F49" s="261">
        <v>4791192</v>
      </c>
      <c r="G49" s="262"/>
      <c r="J49" s="259"/>
      <c r="K49" s="304"/>
      <c r="L49" s="363"/>
      <c r="M49" s="332"/>
      <c r="N49" s="361"/>
      <c r="O49" s="361"/>
      <c r="P49" s="361"/>
      <c r="Q49" s="361"/>
      <c r="R49" s="361"/>
    </row>
    <row r="50" spans="2:18" x14ac:dyDescent="0.2">
      <c r="B50" s="259" t="s">
        <v>40</v>
      </c>
      <c r="C50" s="260">
        <v>16</v>
      </c>
      <c r="D50" s="261">
        <f>ОСВ!H432</f>
        <v>1447832.45</v>
      </c>
      <c r="E50" s="262"/>
      <c r="F50" s="261">
        <v>1015191</v>
      </c>
      <c r="G50" s="262"/>
      <c r="J50" s="259"/>
      <c r="K50" s="304"/>
      <c r="L50" s="363"/>
      <c r="M50" s="332"/>
      <c r="N50" s="361"/>
      <c r="O50" s="361"/>
      <c r="P50" s="361"/>
      <c r="Q50" s="361"/>
      <c r="R50" s="361"/>
    </row>
    <row r="51" spans="2:18" ht="13.5" thickBot="1" x14ac:dyDescent="0.25">
      <c r="B51" s="259" t="s">
        <v>41</v>
      </c>
      <c r="C51" s="260"/>
      <c r="D51" s="264" t="s">
        <v>42</v>
      </c>
      <c r="E51" s="262"/>
      <c r="F51" s="284" t="s">
        <v>42</v>
      </c>
      <c r="G51" s="262"/>
      <c r="J51" s="304"/>
      <c r="K51" s="304"/>
      <c r="L51" s="363"/>
      <c r="M51" s="332"/>
      <c r="N51" s="361"/>
      <c r="O51" s="361"/>
      <c r="P51" s="361"/>
      <c r="Q51" s="361"/>
      <c r="R51" s="361"/>
    </row>
    <row r="52" spans="2:18" x14ac:dyDescent="0.2">
      <c r="B52" s="256"/>
      <c r="C52" s="265"/>
      <c r="D52" s="265"/>
      <c r="E52" s="265"/>
      <c r="G52" s="265"/>
      <c r="J52" s="304"/>
      <c r="L52" s="360"/>
      <c r="M52" s="332"/>
      <c r="N52" s="355"/>
      <c r="O52" s="355"/>
    </row>
    <row r="53" spans="2:18" ht="12.4" customHeight="1" x14ac:dyDescent="0.2">
      <c r="B53" s="259" t="s">
        <v>43</v>
      </c>
      <c r="C53" s="265"/>
      <c r="D53" s="285">
        <f>SUM(D44:D51)</f>
        <v>104904239.05</v>
      </c>
      <c r="E53" s="286"/>
      <c r="F53" s="285">
        <f>SUM(F44:F51)</f>
        <v>94948677</v>
      </c>
      <c r="G53" s="286"/>
      <c r="J53" s="304"/>
      <c r="L53" s="360"/>
      <c r="M53" s="332"/>
      <c r="N53" s="360"/>
      <c r="O53" s="360"/>
      <c r="P53" s="360"/>
      <c r="Q53" s="360"/>
      <c r="R53" s="360"/>
    </row>
    <row r="54" spans="2:18" x14ac:dyDescent="0.2">
      <c r="B54" s="270"/>
      <c r="C54" s="260"/>
      <c r="D54" s="260"/>
      <c r="E54" s="260"/>
      <c r="G54" s="260"/>
      <c r="J54" s="304"/>
      <c r="L54" s="360"/>
      <c r="M54" s="332"/>
      <c r="N54" s="355"/>
      <c r="O54" s="355"/>
    </row>
    <row r="55" spans="2:18" x14ac:dyDescent="0.2">
      <c r="B55" s="256" t="s">
        <v>44</v>
      </c>
      <c r="C55" s="260"/>
      <c r="D55" s="260"/>
      <c r="E55" s="260"/>
      <c r="G55" s="260"/>
      <c r="J55" s="304"/>
      <c r="L55" s="360"/>
      <c r="M55" s="332"/>
      <c r="N55" s="355"/>
      <c r="O55" s="355"/>
    </row>
    <row r="56" spans="2:18" x14ac:dyDescent="0.2">
      <c r="B56" s="287" t="s">
        <v>45</v>
      </c>
      <c r="C56" s="260">
        <v>12</v>
      </c>
      <c r="D56" s="261">
        <f>ОСВ!H302+ОСВ!H307+ОСВ!H308+ОСВ!H311</f>
        <v>15922532.359999999</v>
      </c>
      <c r="E56" s="262"/>
      <c r="F56" s="261">
        <v>13628929</v>
      </c>
      <c r="G56" s="262"/>
      <c r="J56" s="304"/>
      <c r="K56" s="268"/>
      <c r="L56" s="360"/>
      <c r="M56" s="332"/>
      <c r="N56" s="355"/>
      <c r="O56" s="355"/>
    </row>
    <row r="57" spans="2:18" x14ac:dyDescent="0.2">
      <c r="B57" s="259" t="s">
        <v>36</v>
      </c>
      <c r="C57" s="260"/>
      <c r="D57" s="261">
        <f>ОСВ!H309</f>
        <v>615649.29</v>
      </c>
      <c r="E57" s="262"/>
      <c r="F57" s="261">
        <v>546875</v>
      </c>
      <c r="G57" s="262"/>
      <c r="J57" s="304"/>
      <c r="K57" s="268"/>
      <c r="L57" s="360"/>
      <c r="M57" s="332"/>
      <c r="N57" s="355"/>
      <c r="O57" s="355"/>
    </row>
    <row r="58" spans="2:18" x14ac:dyDescent="0.2">
      <c r="B58" s="259" t="s">
        <v>46</v>
      </c>
      <c r="C58" s="260">
        <v>13</v>
      </c>
      <c r="D58" s="261">
        <f>ОСВ!H310+ОСВ!H388</f>
        <v>1610980.11</v>
      </c>
      <c r="E58" s="262"/>
      <c r="F58" s="261">
        <v>2568992</v>
      </c>
      <c r="G58" s="262"/>
      <c r="J58" s="304"/>
      <c r="K58" s="268"/>
      <c r="L58" s="360"/>
      <c r="M58" s="332"/>
      <c r="N58" s="355"/>
      <c r="O58" s="355"/>
    </row>
    <row r="59" spans="2:18" x14ac:dyDescent="0.2">
      <c r="B59" s="259" t="s">
        <v>47</v>
      </c>
      <c r="C59" s="260"/>
      <c r="D59" s="261">
        <f>ОСВ!I403</f>
        <v>48395</v>
      </c>
      <c r="E59" s="262"/>
      <c r="F59" s="261">
        <v>48395</v>
      </c>
      <c r="G59" s="262"/>
      <c r="J59" s="304"/>
      <c r="K59" s="268"/>
      <c r="L59" s="360"/>
      <c r="M59" s="332"/>
      <c r="N59" s="355"/>
      <c r="O59" s="355"/>
    </row>
    <row r="60" spans="2:18" x14ac:dyDescent="0.2">
      <c r="B60" s="259" t="s">
        <v>48</v>
      </c>
      <c r="C60" s="260">
        <v>14</v>
      </c>
      <c r="D60" s="261">
        <f>ОСВ!H368+ОСВ!H378</f>
        <v>23969149.379999999</v>
      </c>
      <c r="E60" s="262"/>
      <c r="F60" s="261">
        <v>24179964</v>
      </c>
      <c r="G60" s="262"/>
      <c r="J60" s="304"/>
      <c r="K60" s="268"/>
      <c r="L60" s="360"/>
      <c r="M60" s="332"/>
      <c r="N60" s="355"/>
      <c r="O60" s="355"/>
    </row>
    <row r="61" spans="2:18" x14ac:dyDescent="0.2">
      <c r="B61" s="259" t="s">
        <v>49</v>
      </c>
      <c r="C61" s="260"/>
      <c r="D61" s="261">
        <f>ОСВ!H304</f>
        <v>2469517.63</v>
      </c>
      <c r="E61" s="262"/>
      <c r="F61" s="261">
        <v>2469517</v>
      </c>
      <c r="G61" s="262"/>
      <c r="J61" s="304"/>
      <c r="K61" s="268"/>
      <c r="L61" s="360"/>
      <c r="M61" s="332"/>
      <c r="N61" s="355"/>
      <c r="O61" s="355"/>
    </row>
    <row r="62" spans="2:18" x14ac:dyDescent="0.2">
      <c r="B62" s="259" t="s">
        <v>50</v>
      </c>
      <c r="C62" s="260"/>
      <c r="D62" s="261">
        <f>ОСВ!H313+ОСВ!H343</f>
        <v>495780.92000000004</v>
      </c>
      <c r="E62" s="262"/>
      <c r="F62" s="261">
        <v>636111</v>
      </c>
      <c r="G62" s="262"/>
      <c r="J62" s="304"/>
      <c r="K62" s="268"/>
      <c r="L62" s="360"/>
      <c r="M62" s="332"/>
      <c r="N62" s="355"/>
      <c r="O62" s="355"/>
    </row>
    <row r="63" spans="2:18" x14ac:dyDescent="0.2">
      <c r="B63" s="259" t="s">
        <v>51</v>
      </c>
      <c r="C63" s="260"/>
      <c r="D63" s="261">
        <f>ОСВ!H405+ОСВ!H411</f>
        <v>3141830.63</v>
      </c>
      <c r="E63" s="262"/>
      <c r="F63" s="261">
        <v>1768142</v>
      </c>
      <c r="G63" s="262"/>
      <c r="J63" s="304"/>
      <c r="K63" s="268"/>
      <c r="L63" s="360"/>
      <c r="M63" s="332"/>
      <c r="N63" s="355"/>
      <c r="O63" s="355"/>
    </row>
    <row r="64" spans="2:18" x14ac:dyDescent="0.2">
      <c r="B64" s="259" t="s">
        <v>52</v>
      </c>
      <c r="C64" s="260">
        <v>15</v>
      </c>
      <c r="D64" s="261">
        <f>ОСВ!H381+ОСВ!H385+ОСВ!H389+ОСВ!H413+ОСВ!H401+ОСВ!H403-ОСВ!I403-1</f>
        <v>3237025.1499999994</v>
      </c>
      <c r="E64" s="288"/>
      <c r="F64" s="261">
        <v>2666444</v>
      </c>
      <c r="G64" s="262"/>
      <c r="J64" s="304"/>
      <c r="K64" s="304"/>
      <c r="L64" s="363"/>
      <c r="M64" s="332"/>
      <c r="N64" s="363"/>
      <c r="O64" s="363"/>
      <c r="P64" s="363"/>
      <c r="Q64" s="363"/>
      <c r="R64" s="363"/>
    </row>
    <row r="65" spans="2:18" x14ac:dyDescent="0.2">
      <c r="J65" s="304"/>
      <c r="K65" s="304"/>
      <c r="L65" s="363"/>
      <c r="M65" s="332"/>
      <c r="N65" s="363"/>
      <c r="O65" s="363"/>
      <c r="P65" s="363"/>
      <c r="Q65" s="363"/>
      <c r="R65" s="363"/>
    </row>
    <row r="66" spans="2:18" x14ac:dyDescent="0.2">
      <c r="B66" s="259" t="s">
        <v>53</v>
      </c>
      <c r="C66" s="265"/>
      <c r="D66" s="285">
        <f>SUM(D56:D65)</f>
        <v>51510860.470000006</v>
      </c>
      <c r="E66" s="286"/>
      <c r="F66" s="285">
        <f>SUM(F56:F64)</f>
        <v>48513369</v>
      </c>
      <c r="G66" s="286"/>
      <c r="J66" s="304"/>
      <c r="L66" s="360"/>
      <c r="M66" s="332"/>
      <c r="N66" s="360"/>
      <c r="O66" s="360"/>
      <c r="P66" s="360"/>
      <c r="Q66" s="360"/>
      <c r="R66" s="360"/>
    </row>
    <row r="67" spans="2:18" x14ac:dyDescent="0.2">
      <c r="B67" s="278"/>
      <c r="C67" s="260"/>
      <c r="D67" s="260"/>
      <c r="E67" s="260"/>
      <c r="G67" s="260"/>
      <c r="J67" s="304"/>
      <c r="L67" s="360"/>
      <c r="M67" s="332"/>
      <c r="N67" s="355"/>
      <c r="O67" s="355"/>
    </row>
    <row r="68" spans="2:18" ht="20.25" customHeight="1" thickBot="1" x14ac:dyDescent="0.25">
      <c r="B68" s="278" t="s">
        <v>54</v>
      </c>
      <c r="C68" s="265"/>
      <c r="D68" s="289">
        <f>D41+D53+D66</f>
        <v>186606943.02203</v>
      </c>
      <c r="E68" s="286"/>
      <c r="F68" s="289">
        <f>F41+F53+F66</f>
        <v>174542867</v>
      </c>
      <c r="G68" s="286"/>
      <c r="J68" s="304"/>
      <c r="L68" s="360"/>
      <c r="M68" s="332"/>
      <c r="N68" s="360"/>
      <c r="O68" s="360"/>
      <c r="P68" s="360"/>
      <c r="Q68" s="360"/>
      <c r="R68" s="360"/>
    </row>
    <row r="69" spans="2:18" ht="12.4" customHeight="1" thickTop="1" x14ac:dyDescent="0.2"/>
    <row r="70" spans="2:18" ht="12.4" customHeight="1" x14ac:dyDescent="0.2">
      <c r="B70" s="366" t="s">
        <v>55</v>
      </c>
      <c r="D70" s="304">
        <f>D68-D32</f>
        <v>-8.797001838684082E-2</v>
      </c>
      <c r="E70" s="304"/>
      <c r="F70" s="304">
        <f>F68-F32</f>
        <v>0</v>
      </c>
      <c r="G70" s="304"/>
      <c r="J70" s="304"/>
    </row>
    <row r="71" spans="2:18" ht="12.4" customHeight="1" x14ac:dyDescent="0.2">
      <c r="B71" s="366"/>
    </row>
    <row r="72" spans="2:18" ht="12.4" customHeight="1" x14ac:dyDescent="0.2">
      <c r="F72" s="304" t="s">
        <v>14</v>
      </c>
      <c r="G72" s="304"/>
    </row>
    <row r="73" spans="2:18" ht="12.4" customHeight="1" x14ac:dyDescent="0.2">
      <c r="F73" s="304"/>
      <c r="G73" s="304"/>
    </row>
    <row r="74" spans="2:18" ht="12.4" customHeight="1" x14ac:dyDescent="0.2">
      <c r="F74" s="304"/>
      <c r="G74" s="304"/>
    </row>
    <row r="75" spans="2:18" ht="12.4" customHeight="1" x14ac:dyDescent="0.2">
      <c r="F75" s="304"/>
      <c r="G75" s="304"/>
    </row>
    <row r="76" spans="2:18" ht="12.4" customHeight="1" x14ac:dyDescent="0.2">
      <c r="F76" s="304"/>
      <c r="G76" s="30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27" sqref="A127:D127"/>
    </sheetView>
  </sheetViews>
  <sheetFormatPr defaultRowHeight="15" x14ac:dyDescent="0.25"/>
  <cols>
    <col min="1" max="1" width="77.28515625" customWidth="1"/>
    <col min="2" max="3" width="20.42578125" customWidth="1"/>
  </cols>
  <sheetData>
    <row r="1" spans="1:3" ht="33" customHeight="1" thickBot="1" x14ac:dyDescent="0.3">
      <c r="A1" s="155"/>
      <c r="B1" s="156" t="s">
        <v>1187</v>
      </c>
      <c r="C1" s="156" t="s">
        <v>2082</v>
      </c>
    </row>
    <row r="2" spans="1:3" ht="26.45" customHeight="1" thickBot="1" x14ac:dyDescent="0.3">
      <c r="A2" s="157" t="s">
        <v>2090</v>
      </c>
      <c r="B2" s="158">
        <v>4191283.7343900008</v>
      </c>
      <c r="C2" s="159" t="s">
        <v>2091</v>
      </c>
    </row>
    <row r="3" spans="1:3" ht="26.45" customHeight="1" thickBot="1" x14ac:dyDescent="0.3">
      <c r="A3" s="157" t="s">
        <v>1223</v>
      </c>
      <c r="B3" s="158">
        <v>3969608.8083599992</v>
      </c>
      <c r="C3" s="159" t="s">
        <v>2092</v>
      </c>
    </row>
    <row r="4" spans="1:3" ht="26.45" customHeight="1" thickBot="1" x14ac:dyDescent="0.3">
      <c r="A4" s="157" t="s">
        <v>1221</v>
      </c>
      <c r="B4" s="158">
        <v>7395393.1787900003</v>
      </c>
      <c r="C4" s="159" t="s">
        <v>2093</v>
      </c>
    </row>
    <row r="5" spans="1:3" ht="26.45" customHeight="1" thickBot="1" x14ac:dyDescent="0.3">
      <c r="A5" s="157" t="s">
        <v>2094</v>
      </c>
      <c r="B5" s="158">
        <v>483767.17674999993</v>
      </c>
      <c r="C5" s="159">
        <v>97.088999999999999</v>
      </c>
    </row>
    <row r="6" spans="1:3" ht="26.45" customHeight="1" thickBot="1" x14ac:dyDescent="0.3">
      <c r="A6" s="157" t="s">
        <v>2095</v>
      </c>
      <c r="B6" s="158">
        <v>402880.65122000012</v>
      </c>
      <c r="C6" s="159">
        <v>234.184</v>
      </c>
    </row>
    <row r="7" spans="1:3" ht="26.45" customHeight="1" thickBot="1" x14ac:dyDescent="0.3">
      <c r="A7" s="157" t="s">
        <v>2096</v>
      </c>
      <c r="B7" s="158">
        <v>214771.21382999999</v>
      </c>
      <c r="C7" s="159">
        <v>64.891000000000005</v>
      </c>
    </row>
    <row r="8" spans="1:3" ht="26.45" customHeight="1" thickBot="1" x14ac:dyDescent="0.3">
      <c r="A8" s="157" t="s">
        <v>2086</v>
      </c>
      <c r="B8" s="158">
        <v>11674.78572</v>
      </c>
      <c r="C8" s="159">
        <v>4.2169999999999996</v>
      </c>
    </row>
    <row r="9" spans="1:3" ht="26.45" customHeight="1" thickBot="1" x14ac:dyDescent="0.3">
      <c r="A9" s="157" t="s">
        <v>2097</v>
      </c>
      <c r="B9" s="158">
        <v>90777.404699999999</v>
      </c>
      <c r="C9" s="159">
        <v>32.920999999999999</v>
      </c>
    </row>
    <row r="10" spans="1:3" ht="26.45" customHeight="1" thickBot="1" x14ac:dyDescent="0.3">
      <c r="A10" s="157" t="s">
        <v>1224</v>
      </c>
      <c r="B10" s="158">
        <v>364239.40376000007</v>
      </c>
      <c r="C10" s="159">
        <v>430.73099999999999</v>
      </c>
    </row>
    <row r="11" spans="1:3" ht="15.75" thickBot="1" x14ac:dyDescent="0.3">
      <c r="A11" s="157" t="s">
        <v>2098</v>
      </c>
      <c r="B11" s="158">
        <v>21743.91505</v>
      </c>
      <c r="C11" s="159">
        <v>13.835000000000001</v>
      </c>
    </row>
    <row r="12" spans="1:3" ht="15.75" thickBot="1" x14ac:dyDescent="0.3">
      <c r="A12" s="157" t="s">
        <v>2099</v>
      </c>
      <c r="B12" s="158">
        <v>363701.86280000006</v>
      </c>
      <c r="C12" s="159">
        <v>149.18100000000001</v>
      </c>
    </row>
    <row r="13" spans="1:3" ht="15.75" thickBot="1" x14ac:dyDescent="0.3">
      <c r="A13" s="157" t="s">
        <v>1225</v>
      </c>
      <c r="B13" s="158">
        <v>5641471.9336400013</v>
      </c>
      <c r="C13" s="159" t="s">
        <v>2100</v>
      </c>
    </row>
    <row r="14" spans="1:3" ht="15.75" thickBot="1" x14ac:dyDescent="0.3">
      <c r="A14" s="157" t="s">
        <v>2085</v>
      </c>
      <c r="B14" s="158">
        <v>144063.02119</v>
      </c>
      <c r="C14" s="159">
        <v>51.215000000000003</v>
      </c>
    </row>
    <row r="15" spans="1:3" ht="15.75" thickBot="1" x14ac:dyDescent="0.3">
      <c r="A15" s="157" t="s">
        <v>1034</v>
      </c>
      <c r="B15" s="158">
        <v>817340.20130001032</v>
      </c>
      <c r="C15" s="159">
        <v>334.62</v>
      </c>
    </row>
    <row r="16" spans="1:3" ht="15.75" thickBot="1" x14ac:dyDescent="0.3">
      <c r="A16" s="160" t="s">
        <v>1148</v>
      </c>
      <c r="B16" s="161">
        <f>SUM(B2:B15)</f>
        <v>24112717.291500006</v>
      </c>
      <c r="C16" s="162" t="s">
        <v>2101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27" sqref="A127:D127"/>
    </sheetView>
  </sheetViews>
  <sheetFormatPr defaultRowHeight="15" x14ac:dyDescent="0.25"/>
  <cols>
    <col min="1" max="1" width="77.28515625" customWidth="1"/>
    <col min="2" max="2" width="18.7109375" customWidth="1"/>
    <col min="3" max="3" width="27.5703125" customWidth="1"/>
  </cols>
  <sheetData>
    <row r="1" spans="1:3" ht="15.6" customHeight="1" thickBot="1" x14ac:dyDescent="0.3">
      <c r="A1" s="155"/>
      <c r="B1" s="156" t="s">
        <v>1187</v>
      </c>
      <c r="C1" s="156" t="s">
        <v>2082</v>
      </c>
    </row>
    <row r="2" spans="1:3" ht="15.6" customHeight="1" thickBot="1" x14ac:dyDescent="0.3">
      <c r="A2" s="157" t="s">
        <v>1222</v>
      </c>
      <c r="B2" s="158">
        <v>1039465.3018299999</v>
      </c>
      <c r="C2" s="159">
        <v>459.62700000000001</v>
      </c>
    </row>
    <row r="3" spans="1:3" ht="15.6" customHeight="1" thickBot="1" x14ac:dyDescent="0.3">
      <c r="A3" s="157" t="s">
        <v>1221</v>
      </c>
      <c r="B3" s="158">
        <v>248851.45092999999</v>
      </c>
      <c r="C3" s="159">
        <v>135.88499999999999</v>
      </c>
    </row>
    <row r="4" spans="1:3" ht="15.6" customHeight="1" thickBot="1" x14ac:dyDescent="0.3">
      <c r="A4" s="157" t="s">
        <v>2083</v>
      </c>
      <c r="B4" s="158">
        <v>226819.43189000001</v>
      </c>
      <c r="C4" s="159">
        <v>182.88200000000001</v>
      </c>
    </row>
    <row r="5" spans="1:3" ht="15.6" customHeight="1" thickBot="1" x14ac:dyDescent="0.3">
      <c r="A5" s="157" t="s">
        <v>2084</v>
      </c>
      <c r="B5" s="158">
        <v>800</v>
      </c>
      <c r="C5" s="159" t="s">
        <v>42</v>
      </c>
    </row>
    <row r="6" spans="1:3" ht="15.6" customHeight="1" thickBot="1" x14ac:dyDescent="0.3">
      <c r="A6" s="157" t="s">
        <v>2085</v>
      </c>
      <c r="B6" s="158">
        <v>17554.918789999996</v>
      </c>
      <c r="C6" s="159">
        <v>22.161000000000001</v>
      </c>
    </row>
    <row r="7" spans="1:3" ht="15.6" customHeight="1" thickBot="1" x14ac:dyDescent="0.3">
      <c r="A7" s="157" t="s">
        <v>1226</v>
      </c>
      <c r="B7" s="158">
        <v>64987.076910000003</v>
      </c>
      <c r="C7" s="159">
        <v>31.472999999999999</v>
      </c>
    </row>
    <row r="8" spans="1:3" ht="15.6" customHeight="1" thickBot="1" x14ac:dyDescent="0.3">
      <c r="A8" s="157" t="s">
        <v>1227</v>
      </c>
      <c r="B8" s="158">
        <v>67849.520950000006</v>
      </c>
      <c r="C8" s="159">
        <v>18.741</v>
      </c>
    </row>
    <row r="9" spans="1:3" ht="16.899999999999999" customHeight="1" thickBot="1" x14ac:dyDescent="0.3">
      <c r="A9" s="157" t="s">
        <v>2086</v>
      </c>
      <c r="B9" s="158">
        <v>29773.137609999998</v>
      </c>
      <c r="C9" s="159">
        <v>20.602</v>
      </c>
    </row>
    <row r="10" spans="1:3" ht="15.75" thickBot="1" x14ac:dyDescent="0.3">
      <c r="A10" s="157" t="s">
        <v>2087</v>
      </c>
      <c r="B10" s="158">
        <v>37619.002939999998</v>
      </c>
      <c r="C10" s="159">
        <v>12.749000000000001</v>
      </c>
    </row>
    <row r="11" spans="1:3" ht="15.75" thickBot="1" x14ac:dyDescent="0.3">
      <c r="A11" s="157" t="s">
        <v>2088</v>
      </c>
      <c r="B11" s="158">
        <v>514354.40162999998</v>
      </c>
      <c r="C11" s="159">
        <v>36.725000000000001</v>
      </c>
    </row>
    <row r="12" spans="1:3" ht="15.6" customHeight="1" thickBot="1" x14ac:dyDescent="0.3">
      <c r="A12" s="157" t="s">
        <v>1034</v>
      </c>
      <c r="B12" s="158">
        <v>1049305.0573600004</v>
      </c>
      <c r="C12" s="159">
        <v>415.58699999999999</v>
      </c>
    </row>
    <row r="13" spans="1:3" ht="15.6" customHeight="1" thickBot="1" x14ac:dyDescent="0.3">
      <c r="A13" s="160" t="s">
        <v>1148</v>
      </c>
      <c r="B13" s="161">
        <f>B2+B3+B4+B5+B6+B7+B8+B9+B10+B11+B12</f>
        <v>3297379.3008400002</v>
      </c>
      <c r="C13" s="162" t="s">
        <v>2089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opLeftCell="A4" zoomScale="85" zoomScaleNormal="85" workbookViewId="0">
      <selection activeCell="M34" sqref="M34"/>
    </sheetView>
  </sheetViews>
  <sheetFormatPr defaultColWidth="9.140625" defaultRowHeight="12.75" x14ac:dyDescent="0.2"/>
  <cols>
    <col min="1" max="1" width="1.7109375" style="258" customWidth="1"/>
    <col min="2" max="2" width="52.28515625" style="295" customWidth="1"/>
    <col min="3" max="3" width="7.28515625" style="258" customWidth="1"/>
    <col min="4" max="4" width="14.42578125" style="258" customWidth="1"/>
    <col min="5" max="5" width="1.85546875" style="258" customWidth="1"/>
    <col min="6" max="6" width="15.42578125" style="258" customWidth="1"/>
    <col min="7" max="7" width="1.85546875" style="258" customWidth="1"/>
    <col min="8" max="8" width="15.28515625" style="258" customWidth="1"/>
    <col min="9" max="9" width="2" style="258" customWidth="1"/>
    <col min="10" max="10" width="9.140625" style="258"/>
    <col min="11" max="11" width="19.7109375" style="258" customWidth="1"/>
    <col min="12" max="12" width="13" style="258" customWidth="1"/>
    <col min="13" max="256" width="9.140625" style="258"/>
    <col min="257" max="257" width="1.7109375" style="258" customWidth="1"/>
    <col min="258" max="258" width="52.28515625" style="258" customWidth="1"/>
    <col min="259" max="259" width="7.28515625" style="258" customWidth="1"/>
    <col min="260" max="260" width="14.42578125" style="258" customWidth="1"/>
    <col min="261" max="261" width="1.85546875" style="258" customWidth="1"/>
    <col min="262" max="262" width="15.42578125" style="258" customWidth="1"/>
    <col min="263" max="263" width="1.85546875" style="258" customWidth="1"/>
    <col min="264" max="264" width="15.28515625" style="258" customWidth="1"/>
    <col min="265" max="265" width="2" style="258" customWidth="1"/>
    <col min="266" max="266" width="9.140625" style="258"/>
    <col min="267" max="267" width="19.7109375" style="258" customWidth="1"/>
    <col min="268" max="268" width="13" style="258" customWidth="1"/>
    <col min="269" max="512" width="9.140625" style="258"/>
    <col min="513" max="513" width="1.7109375" style="258" customWidth="1"/>
    <col min="514" max="514" width="52.28515625" style="258" customWidth="1"/>
    <col min="515" max="515" width="7.28515625" style="258" customWidth="1"/>
    <col min="516" max="516" width="14.42578125" style="258" customWidth="1"/>
    <col min="517" max="517" width="1.85546875" style="258" customWidth="1"/>
    <col min="518" max="518" width="15.42578125" style="258" customWidth="1"/>
    <col min="519" max="519" width="1.85546875" style="258" customWidth="1"/>
    <col min="520" max="520" width="15.28515625" style="258" customWidth="1"/>
    <col min="521" max="521" width="2" style="258" customWidth="1"/>
    <col min="522" max="522" width="9.140625" style="258"/>
    <col min="523" max="523" width="19.7109375" style="258" customWidth="1"/>
    <col min="524" max="524" width="13" style="258" customWidth="1"/>
    <col min="525" max="768" width="9.140625" style="258"/>
    <col min="769" max="769" width="1.7109375" style="258" customWidth="1"/>
    <col min="770" max="770" width="52.28515625" style="258" customWidth="1"/>
    <col min="771" max="771" width="7.28515625" style="258" customWidth="1"/>
    <col min="772" max="772" width="14.42578125" style="258" customWidth="1"/>
    <col min="773" max="773" width="1.85546875" style="258" customWidth="1"/>
    <col min="774" max="774" width="15.42578125" style="258" customWidth="1"/>
    <col min="775" max="775" width="1.85546875" style="258" customWidth="1"/>
    <col min="776" max="776" width="15.28515625" style="258" customWidth="1"/>
    <col min="777" max="777" width="2" style="258" customWidth="1"/>
    <col min="778" max="778" width="9.140625" style="258"/>
    <col min="779" max="779" width="19.7109375" style="258" customWidth="1"/>
    <col min="780" max="780" width="13" style="258" customWidth="1"/>
    <col min="781" max="1024" width="9.140625" style="258"/>
    <col min="1025" max="1025" width="1.7109375" style="258" customWidth="1"/>
    <col min="1026" max="1026" width="52.28515625" style="258" customWidth="1"/>
    <col min="1027" max="1027" width="7.28515625" style="258" customWidth="1"/>
    <col min="1028" max="1028" width="14.42578125" style="258" customWidth="1"/>
    <col min="1029" max="1029" width="1.85546875" style="258" customWidth="1"/>
    <col min="1030" max="1030" width="15.42578125" style="258" customWidth="1"/>
    <col min="1031" max="1031" width="1.85546875" style="258" customWidth="1"/>
    <col min="1032" max="1032" width="15.28515625" style="258" customWidth="1"/>
    <col min="1033" max="1033" width="2" style="258" customWidth="1"/>
    <col min="1034" max="1034" width="9.140625" style="258"/>
    <col min="1035" max="1035" width="19.7109375" style="258" customWidth="1"/>
    <col min="1036" max="1036" width="13" style="258" customWidth="1"/>
    <col min="1037" max="1280" width="9.140625" style="258"/>
    <col min="1281" max="1281" width="1.7109375" style="258" customWidth="1"/>
    <col min="1282" max="1282" width="52.28515625" style="258" customWidth="1"/>
    <col min="1283" max="1283" width="7.28515625" style="258" customWidth="1"/>
    <col min="1284" max="1284" width="14.42578125" style="258" customWidth="1"/>
    <col min="1285" max="1285" width="1.85546875" style="258" customWidth="1"/>
    <col min="1286" max="1286" width="15.42578125" style="258" customWidth="1"/>
    <col min="1287" max="1287" width="1.85546875" style="258" customWidth="1"/>
    <col min="1288" max="1288" width="15.28515625" style="258" customWidth="1"/>
    <col min="1289" max="1289" width="2" style="258" customWidth="1"/>
    <col min="1290" max="1290" width="9.140625" style="258"/>
    <col min="1291" max="1291" width="19.7109375" style="258" customWidth="1"/>
    <col min="1292" max="1292" width="13" style="258" customWidth="1"/>
    <col min="1293" max="1536" width="9.140625" style="258"/>
    <col min="1537" max="1537" width="1.7109375" style="258" customWidth="1"/>
    <col min="1538" max="1538" width="52.28515625" style="258" customWidth="1"/>
    <col min="1539" max="1539" width="7.28515625" style="258" customWidth="1"/>
    <col min="1540" max="1540" width="14.42578125" style="258" customWidth="1"/>
    <col min="1541" max="1541" width="1.85546875" style="258" customWidth="1"/>
    <col min="1542" max="1542" width="15.42578125" style="258" customWidth="1"/>
    <col min="1543" max="1543" width="1.85546875" style="258" customWidth="1"/>
    <col min="1544" max="1544" width="15.28515625" style="258" customWidth="1"/>
    <col min="1545" max="1545" width="2" style="258" customWidth="1"/>
    <col min="1546" max="1546" width="9.140625" style="258"/>
    <col min="1547" max="1547" width="19.7109375" style="258" customWidth="1"/>
    <col min="1548" max="1548" width="13" style="258" customWidth="1"/>
    <col min="1549" max="1792" width="9.140625" style="258"/>
    <col min="1793" max="1793" width="1.7109375" style="258" customWidth="1"/>
    <col min="1794" max="1794" width="52.28515625" style="258" customWidth="1"/>
    <col min="1795" max="1795" width="7.28515625" style="258" customWidth="1"/>
    <col min="1796" max="1796" width="14.42578125" style="258" customWidth="1"/>
    <col min="1797" max="1797" width="1.85546875" style="258" customWidth="1"/>
    <col min="1798" max="1798" width="15.42578125" style="258" customWidth="1"/>
    <col min="1799" max="1799" width="1.85546875" style="258" customWidth="1"/>
    <col min="1800" max="1800" width="15.28515625" style="258" customWidth="1"/>
    <col min="1801" max="1801" width="2" style="258" customWidth="1"/>
    <col min="1802" max="1802" width="9.140625" style="258"/>
    <col min="1803" max="1803" width="19.7109375" style="258" customWidth="1"/>
    <col min="1804" max="1804" width="13" style="258" customWidth="1"/>
    <col min="1805" max="2048" width="9.140625" style="258"/>
    <col min="2049" max="2049" width="1.7109375" style="258" customWidth="1"/>
    <col min="2050" max="2050" width="52.28515625" style="258" customWidth="1"/>
    <col min="2051" max="2051" width="7.28515625" style="258" customWidth="1"/>
    <col min="2052" max="2052" width="14.42578125" style="258" customWidth="1"/>
    <col min="2053" max="2053" width="1.85546875" style="258" customWidth="1"/>
    <col min="2054" max="2054" width="15.42578125" style="258" customWidth="1"/>
    <col min="2055" max="2055" width="1.85546875" style="258" customWidth="1"/>
    <col min="2056" max="2056" width="15.28515625" style="258" customWidth="1"/>
    <col min="2057" max="2057" width="2" style="258" customWidth="1"/>
    <col min="2058" max="2058" width="9.140625" style="258"/>
    <col min="2059" max="2059" width="19.7109375" style="258" customWidth="1"/>
    <col min="2060" max="2060" width="13" style="258" customWidth="1"/>
    <col min="2061" max="2304" width="9.140625" style="258"/>
    <col min="2305" max="2305" width="1.7109375" style="258" customWidth="1"/>
    <col min="2306" max="2306" width="52.28515625" style="258" customWidth="1"/>
    <col min="2307" max="2307" width="7.28515625" style="258" customWidth="1"/>
    <col min="2308" max="2308" width="14.42578125" style="258" customWidth="1"/>
    <col min="2309" max="2309" width="1.85546875" style="258" customWidth="1"/>
    <col min="2310" max="2310" width="15.42578125" style="258" customWidth="1"/>
    <col min="2311" max="2311" width="1.85546875" style="258" customWidth="1"/>
    <col min="2312" max="2312" width="15.28515625" style="258" customWidth="1"/>
    <col min="2313" max="2313" width="2" style="258" customWidth="1"/>
    <col min="2314" max="2314" width="9.140625" style="258"/>
    <col min="2315" max="2315" width="19.7109375" style="258" customWidth="1"/>
    <col min="2316" max="2316" width="13" style="258" customWidth="1"/>
    <col min="2317" max="2560" width="9.140625" style="258"/>
    <col min="2561" max="2561" width="1.7109375" style="258" customWidth="1"/>
    <col min="2562" max="2562" width="52.28515625" style="258" customWidth="1"/>
    <col min="2563" max="2563" width="7.28515625" style="258" customWidth="1"/>
    <col min="2564" max="2564" width="14.42578125" style="258" customWidth="1"/>
    <col min="2565" max="2565" width="1.85546875" style="258" customWidth="1"/>
    <col min="2566" max="2566" width="15.42578125" style="258" customWidth="1"/>
    <col min="2567" max="2567" width="1.85546875" style="258" customWidth="1"/>
    <col min="2568" max="2568" width="15.28515625" style="258" customWidth="1"/>
    <col min="2569" max="2569" width="2" style="258" customWidth="1"/>
    <col min="2570" max="2570" width="9.140625" style="258"/>
    <col min="2571" max="2571" width="19.7109375" style="258" customWidth="1"/>
    <col min="2572" max="2572" width="13" style="258" customWidth="1"/>
    <col min="2573" max="2816" width="9.140625" style="258"/>
    <col min="2817" max="2817" width="1.7109375" style="258" customWidth="1"/>
    <col min="2818" max="2818" width="52.28515625" style="258" customWidth="1"/>
    <col min="2819" max="2819" width="7.28515625" style="258" customWidth="1"/>
    <col min="2820" max="2820" width="14.42578125" style="258" customWidth="1"/>
    <col min="2821" max="2821" width="1.85546875" style="258" customWidth="1"/>
    <col min="2822" max="2822" width="15.42578125" style="258" customWidth="1"/>
    <col min="2823" max="2823" width="1.85546875" style="258" customWidth="1"/>
    <col min="2824" max="2824" width="15.28515625" style="258" customWidth="1"/>
    <col min="2825" max="2825" width="2" style="258" customWidth="1"/>
    <col min="2826" max="2826" width="9.140625" style="258"/>
    <col min="2827" max="2827" width="19.7109375" style="258" customWidth="1"/>
    <col min="2828" max="2828" width="13" style="258" customWidth="1"/>
    <col min="2829" max="3072" width="9.140625" style="258"/>
    <col min="3073" max="3073" width="1.7109375" style="258" customWidth="1"/>
    <col min="3074" max="3074" width="52.28515625" style="258" customWidth="1"/>
    <col min="3075" max="3075" width="7.28515625" style="258" customWidth="1"/>
    <col min="3076" max="3076" width="14.42578125" style="258" customWidth="1"/>
    <col min="3077" max="3077" width="1.85546875" style="258" customWidth="1"/>
    <col min="3078" max="3078" width="15.42578125" style="258" customWidth="1"/>
    <col min="3079" max="3079" width="1.85546875" style="258" customWidth="1"/>
    <col min="3080" max="3080" width="15.28515625" style="258" customWidth="1"/>
    <col min="3081" max="3081" width="2" style="258" customWidth="1"/>
    <col min="3082" max="3082" width="9.140625" style="258"/>
    <col min="3083" max="3083" width="19.7109375" style="258" customWidth="1"/>
    <col min="3084" max="3084" width="13" style="258" customWidth="1"/>
    <col min="3085" max="3328" width="9.140625" style="258"/>
    <col min="3329" max="3329" width="1.7109375" style="258" customWidth="1"/>
    <col min="3330" max="3330" width="52.28515625" style="258" customWidth="1"/>
    <col min="3331" max="3331" width="7.28515625" style="258" customWidth="1"/>
    <col min="3332" max="3332" width="14.42578125" style="258" customWidth="1"/>
    <col min="3333" max="3333" width="1.85546875" style="258" customWidth="1"/>
    <col min="3334" max="3334" width="15.42578125" style="258" customWidth="1"/>
    <col min="3335" max="3335" width="1.85546875" style="258" customWidth="1"/>
    <col min="3336" max="3336" width="15.28515625" style="258" customWidth="1"/>
    <col min="3337" max="3337" width="2" style="258" customWidth="1"/>
    <col min="3338" max="3338" width="9.140625" style="258"/>
    <col min="3339" max="3339" width="19.7109375" style="258" customWidth="1"/>
    <col min="3340" max="3340" width="13" style="258" customWidth="1"/>
    <col min="3341" max="3584" width="9.140625" style="258"/>
    <col min="3585" max="3585" width="1.7109375" style="258" customWidth="1"/>
    <col min="3586" max="3586" width="52.28515625" style="258" customWidth="1"/>
    <col min="3587" max="3587" width="7.28515625" style="258" customWidth="1"/>
    <col min="3588" max="3588" width="14.42578125" style="258" customWidth="1"/>
    <col min="3589" max="3589" width="1.85546875" style="258" customWidth="1"/>
    <col min="3590" max="3590" width="15.42578125" style="258" customWidth="1"/>
    <col min="3591" max="3591" width="1.85546875" style="258" customWidth="1"/>
    <col min="3592" max="3592" width="15.28515625" style="258" customWidth="1"/>
    <col min="3593" max="3593" width="2" style="258" customWidth="1"/>
    <col min="3594" max="3594" width="9.140625" style="258"/>
    <col min="3595" max="3595" width="19.7109375" style="258" customWidth="1"/>
    <col min="3596" max="3596" width="13" style="258" customWidth="1"/>
    <col min="3597" max="3840" width="9.140625" style="258"/>
    <col min="3841" max="3841" width="1.7109375" style="258" customWidth="1"/>
    <col min="3842" max="3842" width="52.28515625" style="258" customWidth="1"/>
    <col min="3843" max="3843" width="7.28515625" style="258" customWidth="1"/>
    <col min="3844" max="3844" width="14.42578125" style="258" customWidth="1"/>
    <col min="3845" max="3845" width="1.85546875" style="258" customWidth="1"/>
    <col min="3846" max="3846" width="15.42578125" style="258" customWidth="1"/>
    <col min="3847" max="3847" width="1.85546875" style="258" customWidth="1"/>
    <col min="3848" max="3848" width="15.28515625" style="258" customWidth="1"/>
    <col min="3849" max="3849" width="2" style="258" customWidth="1"/>
    <col min="3850" max="3850" width="9.140625" style="258"/>
    <col min="3851" max="3851" width="19.7109375" style="258" customWidth="1"/>
    <col min="3852" max="3852" width="13" style="258" customWidth="1"/>
    <col min="3853" max="4096" width="9.140625" style="258"/>
    <col min="4097" max="4097" width="1.7109375" style="258" customWidth="1"/>
    <col min="4098" max="4098" width="52.28515625" style="258" customWidth="1"/>
    <col min="4099" max="4099" width="7.28515625" style="258" customWidth="1"/>
    <col min="4100" max="4100" width="14.42578125" style="258" customWidth="1"/>
    <col min="4101" max="4101" width="1.85546875" style="258" customWidth="1"/>
    <col min="4102" max="4102" width="15.42578125" style="258" customWidth="1"/>
    <col min="4103" max="4103" width="1.85546875" style="258" customWidth="1"/>
    <col min="4104" max="4104" width="15.28515625" style="258" customWidth="1"/>
    <col min="4105" max="4105" width="2" style="258" customWidth="1"/>
    <col min="4106" max="4106" width="9.140625" style="258"/>
    <col min="4107" max="4107" width="19.7109375" style="258" customWidth="1"/>
    <col min="4108" max="4108" width="13" style="258" customWidth="1"/>
    <col min="4109" max="4352" width="9.140625" style="258"/>
    <col min="4353" max="4353" width="1.7109375" style="258" customWidth="1"/>
    <col min="4354" max="4354" width="52.28515625" style="258" customWidth="1"/>
    <col min="4355" max="4355" width="7.28515625" style="258" customWidth="1"/>
    <col min="4356" max="4356" width="14.42578125" style="258" customWidth="1"/>
    <col min="4357" max="4357" width="1.85546875" style="258" customWidth="1"/>
    <col min="4358" max="4358" width="15.42578125" style="258" customWidth="1"/>
    <col min="4359" max="4359" width="1.85546875" style="258" customWidth="1"/>
    <col min="4360" max="4360" width="15.28515625" style="258" customWidth="1"/>
    <col min="4361" max="4361" width="2" style="258" customWidth="1"/>
    <col min="4362" max="4362" width="9.140625" style="258"/>
    <col min="4363" max="4363" width="19.7109375" style="258" customWidth="1"/>
    <col min="4364" max="4364" width="13" style="258" customWidth="1"/>
    <col min="4365" max="4608" width="9.140625" style="258"/>
    <col min="4609" max="4609" width="1.7109375" style="258" customWidth="1"/>
    <col min="4610" max="4610" width="52.28515625" style="258" customWidth="1"/>
    <col min="4611" max="4611" width="7.28515625" style="258" customWidth="1"/>
    <col min="4612" max="4612" width="14.42578125" style="258" customWidth="1"/>
    <col min="4613" max="4613" width="1.85546875" style="258" customWidth="1"/>
    <col min="4614" max="4614" width="15.42578125" style="258" customWidth="1"/>
    <col min="4615" max="4615" width="1.85546875" style="258" customWidth="1"/>
    <col min="4616" max="4616" width="15.28515625" style="258" customWidth="1"/>
    <col min="4617" max="4617" width="2" style="258" customWidth="1"/>
    <col min="4618" max="4618" width="9.140625" style="258"/>
    <col min="4619" max="4619" width="19.7109375" style="258" customWidth="1"/>
    <col min="4620" max="4620" width="13" style="258" customWidth="1"/>
    <col min="4621" max="4864" width="9.140625" style="258"/>
    <col min="4865" max="4865" width="1.7109375" style="258" customWidth="1"/>
    <col min="4866" max="4866" width="52.28515625" style="258" customWidth="1"/>
    <col min="4867" max="4867" width="7.28515625" style="258" customWidth="1"/>
    <col min="4868" max="4868" width="14.42578125" style="258" customWidth="1"/>
    <col min="4869" max="4869" width="1.85546875" style="258" customWidth="1"/>
    <col min="4870" max="4870" width="15.42578125" style="258" customWidth="1"/>
    <col min="4871" max="4871" width="1.85546875" style="258" customWidth="1"/>
    <col min="4872" max="4872" width="15.28515625" style="258" customWidth="1"/>
    <col min="4873" max="4873" width="2" style="258" customWidth="1"/>
    <col min="4874" max="4874" width="9.140625" style="258"/>
    <col min="4875" max="4875" width="19.7109375" style="258" customWidth="1"/>
    <col min="4876" max="4876" width="13" style="258" customWidth="1"/>
    <col min="4877" max="5120" width="9.140625" style="258"/>
    <col min="5121" max="5121" width="1.7109375" style="258" customWidth="1"/>
    <col min="5122" max="5122" width="52.28515625" style="258" customWidth="1"/>
    <col min="5123" max="5123" width="7.28515625" style="258" customWidth="1"/>
    <col min="5124" max="5124" width="14.42578125" style="258" customWidth="1"/>
    <col min="5125" max="5125" width="1.85546875" style="258" customWidth="1"/>
    <col min="5126" max="5126" width="15.42578125" style="258" customWidth="1"/>
    <col min="5127" max="5127" width="1.85546875" style="258" customWidth="1"/>
    <col min="5128" max="5128" width="15.28515625" style="258" customWidth="1"/>
    <col min="5129" max="5129" width="2" style="258" customWidth="1"/>
    <col min="5130" max="5130" width="9.140625" style="258"/>
    <col min="5131" max="5131" width="19.7109375" style="258" customWidth="1"/>
    <col min="5132" max="5132" width="13" style="258" customWidth="1"/>
    <col min="5133" max="5376" width="9.140625" style="258"/>
    <col min="5377" max="5377" width="1.7109375" style="258" customWidth="1"/>
    <col min="5378" max="5378" width="52.28515625" style="258" customWidth="1"/>
    <col min="5379" max="5379" width="7.28515625" style="258" customWidth="1"/>
    <col min="5380" max="5380" width="14.42578125" style="258" customWidth="1"/>
    <col min="5381" max="5381" width="1.85546875" style="258" customWidth="1"/>
    <col min="5382" max="5382" width="15.42578125" style="258" customWidth="1"/>
    <col min="5383" max="5383" width="1.85546875" style="258" customWidth="1"/>
    <col min="5384" max="5384" width="15.28515625" style="258" customWidth="1"/>
    <col min="5385" max="5385" width="2" style="258" customWidth="1"/>
    <col min="5386" max="5386" width="9.140625" style="258"/>
    <col min="5387" max="5387" width="19.7109375" style="258" customWidth="1"/>
    <col min="5388" max="5388" width="13" style="258" customWidth="1"/>
    <col min="5389" max="5632" width="9.140625" style="258"/>
    <col min="5633" max="5633" width="1.7109375" style="258" customWidth="1"/>
    <col min="5634" max="5634" width="52.28515625" style="258" customWidth="1"/>
    <col min="5635" max="5635" width="7.28515625" style="258" customWidth="1"/>
    <col min="5636" max="5636" width="14.42578125" style="258" customWidth="1"/>
    <col min="5637" max="5637" width="1.85546875" style="258" customWidth="1"/>
    <col min="5638" max="5638" width="15.42578125" style="258" customWidth="1"/>
    <col min="5639" max="5639" width="1.85546875" style="258" customWidth="1"/>
    <col min="5640" max="5640" width="15.28515625" style="258" customWidth="1"/>
    <col min="5641" max="5641" width="2" style="258" customWidth="1"/>
    <col min="5642" max="5642" width="9.140625" style="258"/>
    <col min="5643" max="5643" width="19.7109375" style="258" customWidth="1"/>
    <col min="5644" max="5644" width="13" style="258" customWidth="1"/>
    <col min="5645" max="5888" width="9.140625" style="258"/>
    <col min="5889" max="5889" width="1.7109375" style="258" customWidth="1"/>
    <col min="5890" max="5890" width="52.28515625" style="258" customWidth="1"/>
    <col min="5891" max="5891" width="7.28515625" style="258" customWidth="1"/>
    <col min="5892" max="5892" width="14.42578125" style="258" customWidth="1"/>
    <col min="5893" max="5893" width="1.85546875" style="258" customWidth="1"/>
    <col min="5894" max="5894" width="15.42578125" style="258" customWidth="1"/>
    <col min="5895" max="5895" width="1.85546875" style="258" customWidth="1"/>
    <col min="5896" max="5896" width="15.28515625" style="258" customWidth="1"/>
    <col min="5897" max="5897" width="2" style="258" customWidth="1"/>
    <col min="5898" max="5898" width="9.140625" style="258"/>
    <col min="5899" max="5899" width="19.7109375" style="258" customWidth="1"/>
    <col min="5900" max="5900" width="13" style="258" customWidth="1"/>
    <col min="5901" max="6144" width="9.140625" style="258"/>
    <col min="6145" max="6145" width="1.7109375" style="258" customWidth="1"/>
    <col min="6146" max="6146" width="52.28515625" style="258" customWidth="1"/>
    <col min="6147" max="6147" width="7.28515625" style="258" customWidth="1"/>
    <col min="6148" max="6148" width="14.42578125" style="258" customWidth="1"/>
    <col min="6149" max="6149" width="1.85546875" style="258" customWidth="1"/>
    <col min="6150" max="6150" width="15.42578125" style="258" customWidth="1"/>
    <col min="6151" max="6151" width="1.85546875" style="258" customWidth="1"/>
    <col min="6152" max="6152" width="15.28515625" style="258" customWidth="1"/>
    <col min="6153" max="6153" width="2" style="258" customWidth="1"/>
    <col min="6154" max="6154" width="9.140625" style="258"/>
    <col min="6155" max="6155" width="19.7109375" style="258" customWidth="1"/>
    <col min="6156" max="6156" width="13" style="258" customWidth="1"/>
    <col min="6157" max="6400" width="9.140625" style="258"/>
    <col min="6401" max="6401" width="1.7109375" style="258" customWidth="1"/>
    <col min="6402" max="6402" width="52.28515625" style="258" customWidth="1"/>
    <col min="6403" max="6403" width="7.28515625" style="258" customWidth="1"/>
    <col min="6404" max="6404" width="14.42578125" style="258" customWidth="1"/>
    <col min="6405" max="6405" width="1.85546875" style="258" customWidth="1"/>
    <col min="6406" max="6406" width="15.42578125" style="258" customWidth="1"/>
    <col min="6407" max="6407" width="1.85546875" style="258" customWidth="1"/>
    <col min="6408" max="6408" width="15.28515625" style="258" customWidth="1"/>
    <col min="6409" max="6409" width="2" style="258" customWidth="1"/>
    <col min="6410" max="6410" width="9.140625" style="258"/>
    <col min="6411" max="6411" width="19.7109375" style="258" customWidth="1"/>
    <col min="6412" max="6412" width="13" style="258" customWidth="1"/>
    <col min="6413" max="6656" width="9.140625" style="258"/>
    <col min="6657" max="6657" width="1.7109375" style="258" customWidth="1"/>
    <col min="6658" max="6658" width="52.28515625" style="258" customWidth="1"/>
    <col min="6659" max="6659" width="7.28515625" style="258" customWidth="1"/>
    <col min="6660" max="6660" width="14.42578125" style="258" customWidth="1"/>
    <col min="6661" max="6661" width="1.85546875" style="258" customWidth="1"/>
    <col min="6662" max="6662" width="15.42578125" style="258" customWidth="1"/>
    <col min="6663" max="6663" width="1.85546875" style="258" customWidth="1"/>
    <col min="6664" max="6664" width="15.28515625" style="258" customWidth="1"/>
    <col min="6665" max="6665" width="2" style="258" customWidth="1"/>
    <col min="6666" max="6666" width="9.140625" style="258"/>
    <col min="6667" max="6667" width="19.7109375" style="258" customWidth="1"/>
    <col min="6668" max="6668" width="13" style="258" customWidth="1"/>
    <col min="6669" max="6912" width="9.140625" style="258"/>
    <col min="6913" max="6913" width="1.7109375" style="258" customWidth="1"/>
    <col min="6914" max="6914" width="52.28515625" style="258" customWidth="1"/>
    <col min="6915" max="6915" width="7.28515625" style="258" customWidth="1"/>
    <col min="6916" max="6916" width="14.42578125" style="258" customWidth="1"/>
    <col min="6917" max="6917" width="1.85546875" style="258" customWidth="1"/>
    <col min="6918" max="6918" width="15.42578125" style="258" customWidth="1"/>
    <col min="6919" max="6919" width="1.85546875" style="258" customWidth="1"/>
    <col min="6920" max="6920" width="15.28515625" style="258" customWidth="1"/>
    <col min="6921" max="6921" width="2" style="258" customWidth="1"/>
    <col min="6922" max="6922" width="9.140625" style="258"/>
    <col min="6923" max="6923" width="19.7109375" style="258" customWidth="1"/>
    <col min="6924" max="6924" width="13" style="258" customWidth="1"/>
    <col min="6925" max="7168" width="9.140625" style="258"/>
    <col min="7169" max="7169" width="1.7109375" style="258" customWidth="1"/>
    <col min="7170" max="7170" width="52.28515625" style="258" customWidth="1"/>
    <col min="7171" max="7171" width="7.28515625" style="258" customWidth="1"/>
    <col min="7172" max="7172" width="14.42578125" style="258" customWidth="1"/>
    <col min="7173" max="7173" width="1.85546875" style="258" customWidth="1"/>
    <col min="7174" max="7174" width="15.42578125" style="258" customWidth="1"/>
    <col min="7175" max="7175" width="1.85546875" style="258" customWidth="1"/>
    <col min="7176" max="7176" width="15.28515625" style="258" customWidth="1"/>
    <col min="7177" max="7177" width="2" style="258" customWidth="1"/>
    <col min="7178" max="7178" width="9.140625" style="258"/>
    <col min="7179" max="7179" width="19.7109375" style="258" customWidth="1"/>
    <col min="7180" max="7180" width="13" style="258" customWidth="1"/>
    <col min="7181" max="7424" width="9.140625" style="258"/>
    <col min="7425" max="7425" width="1.7109375" style="258" customWidth="1"/>
    <col min="7426" max="7426" width="52.28515625" style="258" customWidth="1"/>
    <col min="7427" max="7427" width="7.28515625" style="258" customWidth="1"/>
    <col min="7428" max="7428" width="14.42578125" style="258" customWidth="1"/>
    <col min="7429" max="7429" width="1.85546875" style="258" customWidth="1"/>
    <col min="7430" max="7430" width="15.42578125" style="258" customWidth="1"/>
    <col min="7431" max="7431" width="1.85546875" style="258" customWidth="1"/>
    <col min="7432" max="7432" width="15.28515625" style="258" customWidth="1"/>
    <col min="7433" max="7433" width="2" style="258" customWidth="1"/>
    <col min="7434" max="7434" width="9.140625" style="258"/>
    <col min="7435" max="7435" width="19.7109375" style="258" customWidth="1"/>
    <col min="7436" max="7436" width="13" style="258" customWidth="1"/>
    <col min="7437" max="7680" width="9.140625" style="258"/>
    <col min="7681" max="7681" width="1.7109375" style="258" customWidth="1"/>
    <col min="7682" max="7682" width="52.28515625" style="258" customWidth="1"/>
    <col min="7683" max="7683" width="7.28515625" style="258" customWidth="1"/>
    <col min="7684" max="7684" width="14.42578125" style="258" customWidth="1"/>
    <col min="7685" max="7685" width="1.85546875" style="258" customWidth="1"/>
    <col min="7686" max="7686" width="15.42578125" style="258" customWidth="1"/>
    <col min="7687" max="7687" width="1.85546875" style="258" customWidth="1"/>
    <col min="7688" max="7688" width="15.28515625" style="258" customWidth="1"/>
    <col min="7689" max="7689" width="2" style="258" customWidth="1"/>
    <col min="7690" max="7690" width="9.140625" style="258"/>
    <col min="7691" max="7691" width="19.7109375" style="258" customWidth="1"/>
    <col min="7692" max="7692" width="13" style="258" customWidth="1"/>
    <col min="7693" max="7936" width="9.140625" style="258"/>
    <col min="7937" max="7937" width="1.7109375" style="258" customWidth="1"/>
    <col min="7938" max="7938" width="52.28515625" style="258" customWidth="1"/>
    <col min="7939" max="7939" width="7.28515625" style="258" customWidth="1"/>
    <col min="7940" max="7940" width="14.42578125" style="258" customWidth="1"/>
    <col min="7941" max="7941" width="1.85546875" style="258" customWidth="1"/>
    <col min="7942" max="7942" width="15.42578125" style="258" customWidth="1"/>
    <col min="7943" max="7943" width="1.85546875" style="258" customWidth="1"/>
    <col min="7944" max="7944" width="15.28515625" style="258" customWidth="1"/>
    <col min="7945" max="7945" width="2" style="258" customWidth="1"/>
    <col min="7946" max="7946" width="9.140625" style="258"/>
    <col min="7947" max="7947" width="19.7109375" style="258" customWidth="1"/>
    <col min="7948" max="7948" width="13" style="258" customWidth="1"/>
    <col min="7949" max="8192" width="9.140625" style="258"/>
    <col min="8193" max="8193" width="1.7109375" style="258" customWidth="1"/>
    <col min="8194" max="8194" width="52.28515625" style="258" customWidth="1"/>
    <col min="8195" max="8195" width="7.28515625" style="258" customWidth="1"/>
    <col min="8196" max="8196" width="14.42578125" style="258" customWidth="1"/>
    <col min="8197" max="8197" width="1.85546875" style="258" customWidth="1"/>
    <col min="8198" max="8198" width="15.42578125" style="258" customWidth="1"/>
    <col min="8199" max="8199" width="1.85546875" style="258" customWidth="1"/>
    <col min="8200" max="8200" width="15.28515625" style="258" customWidth="1"/>
    <col min="8201" max="8201" width="2" style="258" customWidth="1"/>
    <col min="8202" max="8202" width="9.140625" style="258"/>
    <col min="8203" max="8203" width="19.7109375" style="258" customWidth="1"/>
    <col min="8204" max="8204" width="13" style="258" customWidth="1"/>
    <col min="8205" max="8448" width="9.140625" style="258"/>
    <col min="8449" max="8449" width="1.7109375" style="258" customWidth="1"/>
    <col min="8450" max="8450" width="52.28515625" style="258" customWidth="1"/>
    <col min="8451" max="8451" width="7.28515625" style="258" customWidth="1"/>
    <col min="8452" max="8452" width="14.42578125" style="258" customWidth="1"/>
    <col min="8453" max="8453" width="1.85546875" style="258" customWidth="1"/>
    <col min="8454" max="8454" width="15.42578125" style="258" customWidth="1"/>
    <col min="8455" max="8455" width="1.85546875" style="258" customWidth="1"/>
    <col min="8456" max="8456" width="15.28515625" style="258" customWidth="1"/>
    <col min="8457" max="8457" width="2" style="258" customWidth="1"/>
    <col min="8458" max="8458" width="9.140625" style="258"/>
    <col min="8459" max="8459" width="19.7109375" style="258" customWidth="1"/>
    <col min="8460" max="8460" width="13" style="258" customWidth="1"/>
    <col min="8461" max="8704" width="9.140625" style="258"/>
    <col min="8705" max="8705" width="1.7109375" style="258" customWidth="1"/>
    <col min="8706" max="8706" width="52.28515625" style="258" customWidth="1"/>
    <col min="8707" max="8707" width="7.28515625" style="258" customWidth="1"/>
    <col min="8708" max="8708" width="14.42578125" style="258" customWidth="1"/>
    <col min="8709" max="8709" width="1.85546875" style="258" customWidth="1"/>
    <col min="8710" max="8710" width="15.42578125" style="258" customWidth="1"/>
    <col min="8711" max="8711" width="1.85546875" style="258" customWidth="1"/>
    <col min="8712" max="8712" width="15.28515625" style="258" customWidth="1"/>
    <col min="8713" max="8713" width="2" style="258" customWidth="1"/>
    <col min="8714" max="8714" width="9.140625" style="258"/>
    <col min="8715" max="8715" width="19.7109375" style="258" customWidth="1"/>
    <col min="8716" max="8716" width="13" style="258" customWidth="1"/>
    <col min="8717" max="8960" width="9.140625" style="258"/>
    <col min="8961" max="8961" width="1.7109375" style="258" customWidth="1"/>
    <col min="8962" max="8962" width="52.28515625" style="258" customWidth="1"/>
    <col min="8963" max="8963" width="7.28515625" style="258" customWidth="1"/>
    <col min="8964" max="8964" width="14.42578125" style="258" customWidth="1"/>
    <col min="8965" max="8965" width="1.85546875" style="258" customWidth="1"/>
    <col min="8966" max="8966" width="15.42578125" style="258" customWidth="1"/>
    <col min="8967" max="8967" width="1.85546875" style="258" customWidth="1"/>
    <col min="8968" max="8968" width="15.28515625" style="258" customWidth="1"/>
    <col min="8969" max="8969" width="2" style="258" customWidth="1"/>
    <col min="8970" max="8970" width="9.140625" style="258"/>
    <col min="8971" max="8971" width="19.7109375" style="258" customWidth="1"/>
    <col min="8972" max="8972" width="13" style="258" customWidth="1"/>
    <col min="8973" max="9216" width="9.140625" style="258"/>
    <col min="9217" max="9217" width="1.7109375" style="258" customWidth="1"/>
    <col min="9218" max="9218" width="52.28515625" style="258" customWidth="1"/>
    <col min="9219" max="9219" width="7.28515625" style="258" customWidth="1"/>
    <col min="9220" max="9220" width="14.42578125" style="258" customWidth="1"/>
    <col min="9221" max="9221" width="1.85546875" style="258" customWidth="1"/>
    <col min="9222" max="9222" width="15.42578125" style="258" customWidth="1"/>
    <col min="9223" max="9223" width="1.85546875" style="258" customWidth="1"/>
    <col min="9224" max="9224" width="15.28515625" style="258" customWidth="1"/>
    <col min="9225" max="9225" width="2" style="258" customWidth="1"/>
    <col min="9226" max="9226" width="9.140625" style="258"/>
    <col min="9227" max="9227" width="19.7109375" style="258" customWidth="1"/>
    <col min="9228" max="9228" width="13" style="258" customWidth="1"/>
    <col min="9229" max="9472" width="9.140625" style="258"/>
    <col min="9473" max="9473" width="1.7109375" style="258" customWidth="1"/>
    <col min="9474" max="9474" width="52.28515625" style="258" customWidth="1"/>
    <col min="9475" max="9475" width="7.28515625" style="258" customWidth="1"/>
    <col min="9476" max="9476" width="14.42578125" style="258" customWidth="1"/>
    <col min="9477" max="9477" width="1.85546875" style="258" customWidth="1"/>
    <col min="9478" max="9478" width="15.42578125" style="258" customWidth="1"/>
    <col min="9479" max="9479" width="1.85546875" style="258" customWidth="1"/>
    <col min="9480" max="9480" width="15.28515625" style="258" customWidth="1"/>
    <col min="9481" max="9481" width="2" style="258" customWidth="1"/>
    <col min="9482" max="9482" width="9.140625" style="258"/>
    <col min="9483" max="9483" width="19.7109375" style="258" customWidth="1"/>
    <col min="9484" max="9484" width="13" style="258" customWidth="1"/>
    <col min="9485" max="9728" width="9.140625" style="258"/>
    <col min="9729" max="9729" width="1.7109375" style="258" customWidth="1"/>
    <col min="9730" max="9730" width="52.28515625" style="258" customWidth="1"/>
    <col min="9731" max="9731" width="7.28515625" style="258" customWidth="1"/>
    <col min="9732" max="9732" width="14.42578125" style="258" customWidth="1"/>
    <col min="9733" max="9733" width="1.85546875" style="258" customWidth="1"/>
    <col min="9734" max="9734" width="15.42578125" style="258" customWidth="1"/>
    <col min="9735" max="9735" width="1.85546875" style="258" customWidth="1"/>
    <col min="9736" max="9736" width="15.28515625" style="258" customWidth="1"/>
    <col min="9737" max="9737" width="2" style="258" customWidth="1"/>
    <col min="9738" max="9738" width="9.140625" style="258"/>
    <col min="9739" max="9739" width="19.7109375" style="258" customWidth="1"/>
    <col min="9740" max="9740" width="13" style="258" customWidth="1"/>
    <col min="9741" max="9984" width="9.140625" style="258"/>
    <col min="9985" max="9985" width="1.7109375" style="258" customWidth="1"/>
    <col min="9986" max="9986" width="52.28515625" style="258" customWidth="1"/>
    <col min="9987" max="9987" width="7.28515625" style="258" customWidth="1"/>
    <col min="9988" max="9988" width="14.42578125" style="258" customWidth="1"/>
    <col min="9989" max="9989" width="1.85546875" style="258" customWidth="1"/>
    <col min="9990" max="9990" width="15.42578125" style="258" customWidth="1"/>
    <col min="9991" max="9991" width="1.85546875" style="258" customWidth="1"/>
    <col min="9992" max="9992" width="15.28515625" style="258" customWidth="1"/>
    <col min="9993" max="9993" width="2" style="258" customWidth="1"/>
    <col min="9994" max="9994" width="9.140625" style="258"/>
    <col min="9995" max="9995" width="19.7109375" style="258" customWidth="1"/>
    <col min="9996" max="9996" width="13" style="258" customWidth="1"/>
    <col min="9997" max="10240" width="9.140625" style="258"/>
    <col min="10241" max="10241" width="1.7109375" style="258" customWidth="1"/>
    <col min="10242" max="10242" width="52.28515625" style="258" customWidth="1"/>
    <col min="10243" max="10243" width="7.28515625" style="258" customWidth="1"/>
    <col min="10244" max="10244" width="14.42578125" style="258" customWidth="1"/>
    <col min="10245" max="10245" width="1.85546875" style="258" customWidth="1"/>
    <col min="10246" max="10246" width="15.42578125" style="258" customWidth="1"/>
    <col min="10247" max="10247" width="1.85546875" style="258" customWidth="1"/>
    <col min="10248" max="10248" width="15.28515625" style="258" customWidth="1"/>
    <col min="10249" max="10249" width="2" style="258" customWidth="1"/>
    <col min="10250" max="10250" width="9.140625" style="258"/>
    <col min="10251" max="10251" width="19.7109375" style="258" customWidth="1"/>
    <col min="10252" max="10252" width="13" style="258" customWidth="1"/>
    <col min="10253" max="10496" width="9.140625" style="258"/>
    <col min="10497" max="10497" width="1.7109375" style="258" customWidth="1"/>
    <col min="10498" max="10498" width="52.28515625" style="258" customWidth="1"/>
    <col min="10499" max="10499" width="7.28515625" style="258" customWidth="1"/>
    <col min="10500" max="10500" width="14.42578125" style="258" customWidth="1"/>
    <col min="10501" max="10501" width="1.85546875" style="258" customWidth="1"/>
    <col min="10502" max="10502" width="15.42578125" style="258" customWidth="1"/>
    <col min="10503" max="10503" width="1.85546875" style="258" customWidth="1"/>
    <col min="10504" max="10504" width="15.28515625" style="258" customWidth="1"/>
    <col min="10505" max="10505" width="2" style="258" customWidth="1"/>
    <col min="10506" max="10506" width="9.140625" style="258"/>
    <col min="10507" max="10507" width="19.7109375" style="258" customWidth="1"/>
    <col min="10508" max="10508" width="13" style="258" customWidth="1"/>
    <col min="10509" max="10752" width="9.140625" style="258"/>
    <col min="10753" max="10753" width="1.7109375" style="258" customWidth="1"/>
    <col min="10754" max="10754" width="52.28515625" style="258" customWidth="1"/>
    <col min="10755" max="10755" width="7.28515625" style="258" customWidth="1"/>
    <col min="10756" max="10756" width="14.42578125" style="258" customWidth="1"/>
    <col min="10757" max="10757" width="1.85546875" style="258" customWidth="1"/>
    <col min="10758" max="10758" width="15.42578125" style="258" customWidth="1"/>
    <col min="10759" max="10759" width="1.85546875" style="258" customWidth="1"/>
    <col min="10760" max="10760" width="15.28515625" style="258" customWidth="1"/>
    <col min="10761" max="10761" width="2" style="258" customWidth="1"/>
    <col min="10762" max="10762" width="9.140625" style="258"/>
    <col min="10763" max="10763" width="19.7109375" style="258" customWidth="1"/>
    <col min="10764" max="10764" width="13" style="258" customWidth="1"/>
    <col min="10765" max="11008" width="9.140625" style="258"/>
    <col min="11009" max="11009" width="1.7109375" style="258" customWidth="1"/>
    <col min="11010" max="11010" width="52.28515625" style="258" customWidth="1"/>
    <col min="11011" max="11011" width="7.28515625" style="258" customWidth="1"/>
    <col min="11012" max="11012" width="14.42578125" style="258" customWidth="1"/>
    <col min="11013" max="11013" width="1.85546875" style="258" customWidth="1"/>
    <col min="11014" max="11014" width="15.42578125" style="258" customWidth="1"/>
    <col min="11015" max="11015" width="1.85546875" style="258" customWidth="1"/>
    <col min="11016" max="11016" width="15.28515625" style="258" customWidth="1"/>
    <col min="11017" max="11017" width="2" style="258" customWidth="1"/>
    <col min="11018" max="11018" width="9.140625" style="258"/>
    <col min="11019" max="11019" width="19.7109375" style="258" customWidth="1"/>
    <col min="11020" max="11020" width="13" style="258" customWidth="1"/>
    <col min="11021" max="11264" width="9.140625" style="258"/>
    <col min="11265" max="11265" width="1.7109375" style="258" customWidth="1"/>
    <col min="11266" max="11266" width="52.28515625" style="258" customWidth="1"/>
    <col min="11267" max="11267" width="7.28515625" style="258" customWidth="1"/>
    <col min="11268" max="11268" width="14.42578125" style="258" customWidth="1"/>
    <col min="11269" max="11269" width="1.85546875" style="258" customWidth="1"/>
    <col min="11270" max="11270" width="15.42578125" style="258" customWidth="1"/>
    <col min="11271" max="11271" width="1.85546875" style="258" customWidth="1"/>
    <col min="11272" max="11272" width="15.28515625" style="258" customWidth="1"/>
    <col min="11273" max="11273" width="2" style="258" customWidth="1"/>
    <col min="11274" max="11274" width="9.140625" style="258"/>
    <col min="11275" max="11275" width="19.7109375" style="258" customWidth="1"/>
    <col min="11276" max="11276" width="13" style="258" customWidth="1"/>
    <col min="11277" max="11520" width="9.140625" style="258"/>
    <col min="11521" max="11521" width="1.7109375" style="258" customWidth="1"/>
    <col min="11522" max="11522" width="52.28515625" style="258" customWidth="1"/>
    <col min="11523" max="11523" width="7.28515625" style="258" customWidth="1"/>
    <col min="11524" max="11524" width="14.42578125" style="258" customWidth="1"/>
    <col min="11525" max="11525" width="1.85546875" style="258" customWidth="1"/>
    <col min="11526" max="11526" width="15.42578125" style="258" customWidth="1"/>
    <col min="11527" max="11527" width="1.85546875" style="258" customWidth="1"/>
    <col min="11528" max="11528" width="15.28515625" style="258" customWidth="1"/>
    <col min="11529" max="11529" width="2" style="258" customWidth="1"/>
    <col min="11530" max="11530" width="9.140625" style="258"/>
    <col min="11531" max="11531" width="19.7109375" style="258" customWidth="1"/>
    <col min="11532" max="11532" width="13" style="258" customWidth="1"/>
    <col min="11533" max="11776" width="9.140625" style="258"/>
    <col min="11777" max="11777" width="1.7109375" style="258" customWidth="1"/>
    <col min="11778" max="11778" width="52.28515625" style="258" customWidth="1"/>
    <col min="11779" max="11779" width="7.28515625" style="258" customWidth="1"/>
    <col min="11780" max="11780" width="14.42578125" style="258" customWidth="1"/>
    <col min="11781" max="11781" width="1.85546875" style="258" customWidth="1"/>
    <col min="11782" max="11782" width="15.42578125" style="258" customWidth="1"/>
    <col min="11783" max="11783" width="1.85546875" style="258" customWidth="1"/>
    <col min="11784" max="11784" width="15.28515625" style="258" customWidth="1"/>
    <col min="11785" max="11785" width="2" style="258" customWidth="1"/>
    <col min="11786" max="11786" width="9.140625" style="258"/>
    <col min="11787" max="11787" width="19.7109375" style="258" customWidth="1"/>
    <col min="11788" max="11788" width="13" style="258" customWidth="1"/>
    <col min="11789" max="12032" width="9.140625" style="258"/>
    <col min="12033" max="12033" width="1.7109375" style="258" customWidth="1"/>
    <col min="12034" max="12034" width="52.28515625" style="258" customWidth="1"/>
    <col min="12035" max="12035" width="7.28515625" style="258" customWidth="1"/>
    <col min="12036" max="12036" width="14.42578125" style="258" customWidth="1"/>
    <col min="12037" max="12037" width="1.85546875" style="258" customWidth="1"/>
    <col min="12038" max="12038" width="15.42578125" style="258" customWidth="1"/>
    <col min="12039" max="12039" width="1.85546875" style="258" customWidth="1"/>
    <col min="12040" max="12040" width="15.28515625" style="258" customWidth="1"/>
    <col min="12041" max="12041" width="2" style="258" customWidth="1"/>
    <col min="12042" max="12042" width="9.140625" style="258"/>
    <col min="12043" max="12043" width="19.7109375" style="258" customWidth="1"/>
    <col min="12044" max="12044" width="13" style="258" customWidth="1"/>
    <col min="12045" max="12288" width="9.140625" style="258"/>
    <col min="12289" max="12289" width="1.7109375" style="258" customWidth="1"/>
    <col min="12290" max="12290" width="52.28515625" style="258" customWidth="1"/>
    <col min="12291" max="12291" width="7.28515625" style="258" customWidth="1"/>
    <col min="12292" max="12292" width="14.42578125" style="258" customWidth="1"/>
    <col min="12293" max="12293" width="1.85546875" style="258" customWidth="1"/>
    <col min="12294" max="12294" width="15.42578125" style="258" customWidth="1"/>
    <col min="12295" max="12295" width="1.85546875" style="258" customWidth="1"/>
    <col min="12296" max="12296" width="15.28515625" style="258" customWidth="1"/>
    <col min="12297" max="12297" width="2" style="258" customWidth="1"/>
    <col min="12298" max="12298" width="9.140625" style="258"/>
    <col min="12299" max="12299" width="19.7109375" style="258" customWidth="1"/>
    <col min="12300" max="12300" width="13" style="258" customWidth="1"/>
    <col min="12301" max="12544" width="9.140625" style="258"/>
    <col min="12545" max="12545" width="1.7109375" style="258" customWidth="1"/>
    <col min="12546" max="12546" width="52.28515625" style="258" customWidth="1"/>
    <col min="12547" max="12547" width="7.28515625" style="258" customWidth="1"/>
    <col min="12548" max="12548" width="14.42578125" style="258" customWidth="1"/>
    <col min="12549" max="12549" width="1.85546875" style="258" customWidth="1"/>
    <col min="12550" max="12550" width="15.42578125" style="258" customWidth="1"/>
    <col min="12551" max="12551" width="1.85546875" style="258" customWidth="1"/>
    <col min="12552" max="12552" width="15.28515625" style="258" customWidth="1"/>
    <col min="12553" max="12553" width="2" style="258" customWidth="1"/>
    <col min="12554" max="12554" width="9.140625" style="258"/>
    <col min="12555" max="12555" width="19.7109375" style="258" customWidth="1"/>
    <col min="12556" max="12556" width="13" style="258" customWidth="1"/>
    <col min="12557" max="12800" width="9.140625" style="258"/>
    <col min="12801" max="12801" width="1.7109375" style="258" customWidth="1"/>
    <col min="12802" max="12802" width="52.28515625" style="258" customWidth="1"/>
    <col min="12803" max="12803" width="7.28515625" style="258" customWidth="1"/>
    <col min="12804" max="12804" width="14.42578125" style="258" customWidth="1"/>
    <col min="12805" max="12805" width="1.85546875" style="258" customWidth="1"/>
    <col min="12806" max="12806" width="15.42578125" style="258" customWidth="1"/>
    <col min="12807" max="12807" width="1.85546875" style="258" customWidth="1"/>
    <col min="12808" max="12808" width="15.28515625" style="258" customWidth="1"/>
    <col min="12809" max="12809" width="2" style="258" customWidth="1"/>
    <col min="12810" max="12810" width="9.140625" style="258"/>
    <col min="12811" max="12811" width="19.7109375" style="258" customWidth="1"/>
    <col min="12812" max="12812" width="13" style="258" customWidth="1"/>
    <col min="12813" max="13056" width="9.140625" style="258"/>
    <col min="13057" max="13057" width="1.7109375" style="258" customWidth="1"/>
    <col min="13058" max="13058" width="52.28515625" style="258" customWidth="1"/>
    <col min="13059" max="13059" width="7.28515625" style="258" customWidth="1"/>
    <col min="13060" max="13060" width="14.42578125" style="258" customWidth="1"/>
    <col min="13061" max="13061" width="1.85546875" style="258" customWidth="1"/>
    <col min="13062" max="13062" width="15.42578125" style="258" customWidth="1"/>
    <col min="13063" max="13063" width="1.85546875" style="258" customWidth="1"/>
    <col min="13064" max="13064" width="15.28515625" style="258" customWidth="1"/>
    <col min="13065" max="13065" width="2" style="258" customWidth="1"/>
    <col min="13066" max="13066" width="9.140625" style="258"/>
    <col min="13067" max="13067" width="19.7109375" style="258" customWidth="1"/>
    <col min="13068" max="13068" width="13" style="258" customWidth="1"/>
    <col min="13069" max="13312" width="9.140625" style="258"/>
    <col min="13313" max="13313" width="1.7109375" style="258" customWidth="1"/>
    <col min="13314" max="13314" width="52.28515625" style="258" customWidth="1"/>
    <col min="13315" max="13315" width="7.28515625" style="258" customWidth="1"/>
    <col min="13316" max="13316" width="14.42578125" style="258" customWidth="1"/>
    <col min="13317" max="13317" width="1.85546875" style="258" customWidth="1"/>
    <col min="13318" max="13318" width="15.42578125" style="258" customWidth="1"/>
    <col min="13319" max="13319" width="1.85546875" style="258" customWidth="1"/>
    <col min="13320" max="13320" width="15.28515625" style="258" customWidth="1"/>
    <col min="13321" max="13321" width="2" style="258" customWidth="1"/>
    <col min="13322" max="13322" width="9.140625" style="258"/>
    <col min="13323" max="13323" width="19.7109375" style="258" customWidth="1"/>
    <col min="13324" max="13324" width="13" style="258" customWidth="1"/>
    <col min="13325" max="13568" width="9.140625" style="258"/>
    <col min="13569" max="13569" width="1.7109375" style="258" customWidth="1"/>
    <col min="13570" max="13570" width="52.28515625" style="258" customWidth="1"/>
    <col min="13571" max="13571" width="7.28515625" style="258" customWidth="1"/>
    <col min="13572" max="13572" width="14.42578125" style="258" customWidth="1"/>
    <col min="13573" max="13573" width="1.85546875" style="258" customWidth="1"/>
    <col min="13574" max="13574" width="15.42578125" style="258" customWidth="1"/>
    <col min="13575" max="13575" width="1.85546875" style="258" customWidth="1"/>
    <col min="13576" max="13576" width="15.28515625" style="258" customWidth="1"/>
    <col min="13577" max="13577" width="2" style="258" customWidth="1"/>
    <col min="13578" max="13578" width="9.140625" style="258"/>
    <col min="13579" max="13579" width="19.7109375" style="258" customWidth="1"/>
    <col min="13580" max="13580" width="13" style="258" customWidth="1"/>
    <col min="13581" max="13824" width="9.140625" style="258"/>
    <col min="13825" max="13825" width="1.7109375" style="258" customWidth="1"/>
    <col min="13826" max="13826" width="52.28515625" style="258" customWidth="1"/>
    <col min="13827" max="13827" width="7.28515625" style="258" customWidth="1"/>
    <col min="13828" max="13828" width="14.42578125" style="258" customWidth="1"/>
    <col min="13829" max="13829" width="1.85546875" style="258" customWidth="1"/>
    <col min="13830" max="13830" width="15.42578125" style="258" customWidth="1"/>
    <col min="13831" max="13831" width="1.85546875" style="258" customWidth="1"/>
    <col min="13832" max="13832" width="15.28515625" style="258" customWidth="1"/>
    <col min="13833" max="13833" width="2" style="258" customWidth="1"/>
    <col min="13834" max="13834" width="9.140625" style="258"/>
    <col min="13835" max="13835" width="19.7109375" style="258" customWidth="1"/>
    <col min="13836" max="13836" width="13" style="258" customWidth="1"/>
    <col min="13837" max="14080" width="9.140625" style="258"/>
    <col min="14081" max="14081" width="1.7109375" style="258" customWidth="1"/>
    <col min="14082" max="14082" width="52.28515625" style="258" customWidth="1"/>
    <col min="14083" max="14083" width="7.28515625" style="258" customWidth="1"/>
    <col min="14084" max="14084" width="14.42578125" style="258" customWidth="1"/>
    <col min="14085" max="14085" width="1.85546875" style="258" customWidth="1"/>
    <col min="14086" max="14086" width="15.42578125" style="258" customWidth="1"/>
    <col min="14087" max="14087" width="1.85546875" style="258" customWidth="1"/>
    <col min="14088" max="14088" width="15.28515625" style="258" customWidth="1"/>
    <col min="14089" max="14089" width="2" style="258" customWidth="1"/>
    <col min="14090" max="14090" width="9.140625" style="258"/>
    <col min="14091" max="14091" width="19.7109375" style="258" customWidth="1"/>
    <col min="14092" max="14092" width="13" style="258" customWidth="1"/>
    <col min="14093" max="14336" width="9.140625" style="258"/>
    <col min="14337" max="14337" width="1.7109375" style="258" customWidth="1"/>
    <col min="14338" max="14338" width="52.28515625" style="258" customWidth="1"/>
    <col min="14339" max="14339" width="7.28515625" style="258" customWidth="1"/>
    <col min="14340" max="14340" width="14.42578125" style="258" customWidth="1"/>
    <col min="14341" max="14341" width="1.85546875" style="258" customWidth="1"/>
    <col min="14342" max="14342" width="15.42578125" style="258" customWidth="1"/>
    <col min="14343" max="14343" width="1.85546875" style="258" customWidth="1"/>
    <col min="14344" max="14344" width="15.28515625" style="258" customWidth="1"/>
    <col min="14345" max="14345" width="2" style="258" customWidth="1"/>
    <col min="14346" max="14346" width="9.140625" style="258"/>
    <col min="14347" max="14347" width="19.7109375" style="258" customWidth="1"/>
    <col min="14348" max="14348" width="13" style="258" customWidth="1"/>
    <col min="14349" max="14592" width="9.140625" style="258"/>
    <col min="14593" max="14593" width="1.7109375" style="258" customWidth="1"/>
    <col min="14594" max="14594" width="52.28515625" style="258" customWidth="1"/>
    <col min="14595" max="14595" width="7.28515625" style="258" customWidth="1"/>
    <col min="14596" max="14596" width="14.42578125" style="258" customWidth="1"/>
    <col min="14597" max="14597" width="1.85546875" style="258" customWidth="1"/>
    <col min="14598" max="14598" width="15.42578125" style="258" customWidth="1"/>
    <col min="14599" max="14599" width="1.85546875" style="258" customWidth="1"/>
    <col min="14600" max="14600" width="15.28515625" style="258" customWidth="1"/>
    <col min="14601" max="14601" width="2" style="258" customWidth="1"/>
    <col min="14602" max="14602" width="9.140625" style="258"/>
    <col min="14603" max="14603" width="19.7109375" style="258" customWidth="1"/>
    <col min="14604" max="14604" width="13" style="258" customWidth="1"/>
    <col min="14605" max="14848" width="9.140625" style="258"/>
    <col min="14849" max="14849" width="1.7109375" style="258" customWidth="1"/>
    <col min="14850" max="14850" width="52.28515625" style="258" customWidth="1"/>
    <col min="14851" max="14851" width="7.28515625" style="258" customWidth="1"/>
    <col min="14852" max="14852" width="14.42578125" style="258" customWidth="1"/>
    <col min="14853" max="14853" width="1.85546875" style="258" customWidth="1"/>
    <col min="14854" max="14854" width="15.42578125" style="258" customWidth="1"/>
    <col min="14855" max="14855" width="1.85546875" style="258" customWidth="1"/>
    <col min="14856" max="14856" width="15.28515625" style="258" customWidth="1"/>
    <col min="14857" max="14857" width="2" style="258" customWidth="1"/>
    <col min="14858" max="14858" width="9.140625" style="258"/>
    <col min="14859" max="14859" width="19.7109375" style="258" customWidth="1"/>
    <col min="14860" max="14860" width="13" style="258" customWidth="1"/>
    <col min="14861" max="15104" width="9.140625" style="258"/>
    <col min="15105" max="15105" width="1.7109375" style="258" customWidth="1"/>
    <col min="15106" max="15106" width="52.28515625" style="258" customWidth="1"/>
    <col min="15107" max="15107" width="7.28515625" style="258" customWidth="1"/>
    <col min="15108" max="15108" width="14.42578125" style="258" customWidth="1"/>
    <col min="15109" max="15109" width="1.85546875" style="258" customWidth="1"/>
    <col min="15110" max="15110" width="15.42578125" style="258" customWidth="1"/>
    <col min="15111" max="15111" width="1.85546875" style="258" customWidth="1"/>
    <col min="15112" max="15112" width="15.28515625" style="258" customWidth="1"/>
    <col min="15113" max="15113" width="2" style="258" customWidth="1"/>
    <col min="15114" max="15114" width="9.140625" style="258"/>
    <col min="15115" max="15115" width="19.7109375" style="258" customWidth="1"/>
    <col min="15116" max="15116" width="13" style="258" customWidth="1"/>
    <col min="15117" max="15360" width="9.140625" style="258"/>
    <col min="15361" max="15361" width="1.7109375" style="258" customWidth="1"/>
    <col min="15362" max="15362" width="52.28515625" style="258" customWidth="1"/>
    <col min="15363" max="15363" width="7.28515625" style="258" customWidth="1"/>
    <col min="15364" max="15364" width="14.42578125" style="258" customWidth="1"/>
    <col min="15365" max="15365" width="1.85546875" style="258" customWidth="1"/>
    <col min="15366" max="15366" width="15.42578125" style="258" customWidth="1"/>
    <col min="15367" max="15367" width="1.85546875" style="258" customWidth="1"/>
    <col min="15368" max="15368" width="15.28515625" style="258" customWidth="1"/>
    <col min="15369" max="15369" width="2" style="258" customWidth="1"/>
    <col min="15370" max="15370" width="9.140625" style="258"/>
    <col min="15371" max="15371" width="19.7109375" style="258" customWidth="1"/>
    <col min="15372" max="15372" width="13" style="258" customWidth="1"/>
    <col min="15373" max="15616" width="9.140625" style="258"/>
    <col min="15617" max="15617" width="1.7109375" style="258" customWidth="1"/>
    <col min="15618" max="15618" width="52.28515625" style="258" customWidth="1"/>
    <col min="15619" max="15619" width="7.28515625" style="258" customWidth="1"/>
    <col min="15620" max="15620" width="14.42578125" style="258" customWidth="1"/>
    <col min="15621" max="15621" width="1.85546875" style="258" customWidth="1"/>
    <col min="15622" max="15622" width="15.42578125" style="258" customWidth="1"/>
    <col min="15623" max="15623" width="1.85546875" style="258" customWidth="1"/>
    <col min="15624" max="15624" width="15.28515625" style="258" customWidth="1"/>
    <col min="15625" max="15625" width="2" style="258" customWidth="1"/>
    <col min="15626" max="15626" width="9.140625" style="258"/>
    <col min="15627" max="15627" width="19.7109375" style="258" customWidth="1"/>
    <col min="15628" max="15628" width="13" style="258" customWidth="1"/>
    <col min="15629" max="15872" width="9.140625" style="258"/>
    <col min="15873" max="15873" width="1.7109375" style="258" customWidth="1"/>
    <col min="15874" max="15874" width="52.28515625" style="258" customWidth="1"/>
    <col min="15875" max="15875" width="7.28515625" style="258" customWidth="1"/>
    <col min="15876" max="15876" width="14.42578125" style="258" customWidth="1"/>
    <col min="15877" max="15877" width="1.85546875" style="258" customWidth="1"/>
    <col min="15878" max="15878" width="15.42578125" style="258" customWidth="1"/>
    <col min="15879" max="15879" width="1.85546875" style="258" customWidth="1"/>
    <col min="15880" max="15880" width="15.28515625" style="258" customWidth="1"/>
    <col min="15881" max="15881" width="2" style="258" customWidth="1"/>
    <col min="15882" max="15882" width="9.140625" style="258"/>
    <col min="15883" max="15883" width="19.7109375" style="258" customWidth="1"/>
    <col min="15884" max="15884" width="13" style="258" customWidth="1"/>
    <col min="15885" max="16128" width="9.140625" style="258"/>
    <col min="16129" max="16129" width="1.7109375" style="258" customWidth="1"/>
    <col min="16130" max="16130" width="52.28515625" style="258" customWidth="1"/>
    <col min="16131" max="16131" width="7.28515625" style="258" customWidth="1"/>
    <col min="16132" max="16132" width="14.42578125" style="258" customWidth="1"/>
    <col min="16133" max="16133" width="1.85546875" style="258" customWidth="1"/>
    <col min="16134" max="16134" width="15.42578125" style="258" customWidth="1"/>
    <col min="16135" max="16135" width="1.85546875" style="258" customWidth="1"/>
    <col min="16136" max="16136" width="15.28515625" style="258" customWidth="1"/>
    <col min="16137" max="16137" width="2" style="258" customWidth="1"/>
    <col min="16138" max="16138" width="9.140625" style="258"/>
    <col min="16139" max="16139" width="19.7109375" style="258" customWidth="1"/>
    <col min="16140" max="16140" width="13" style="258" customWidth="1"/>
    <col min="16141" max="16384" width="9.140625" style="258"/>
  </cols>
  <sheetData>
    <row r="1" spans="2:12" x14ac:dyDescent="0.2">
      <c r="B1" s="290" t="s">
        <v>0</v>
      </c>
    </row>
    <row r="2" spans="2:12" ht="76.5" x14ac:dyDescent="0.2">
      <c r="B2" s="291" t="s">
        <v>1132</v>
      </c>
    </row>
    <row r="3" spans="2:12" x14ac:dyDescent="0.2">
      <c r="B3" s="290" t="s">
        <v>56</v>
      </c>
    </row>
    <row r="4" spans="2:12" ht="13.5" thickBot="1" x14ac:dyDescent="0.25">
      <c r="B4" s="292" t="s">
        <v>2</v>
      </c>
      <c r="C4" s="293"/>
      <c r="D4" s="294" t="s">
        <v>3</v>
      </c>
      <c r="E4" s="293"/>
      <c r="F4" s="294" t="s">
        <v>3</v>
      </c>
      <c r="G4" s="293"/>
    </row>
    <row r="5" spans="2:12" x14ac:dyDescent="0.2">
      <c r="B5" s="290"/>
    </row>
    <row r="6" spans="2:12" x14ac:dyDescent="0.2">
      <c r="F6" s="296" t="s">
        <v>4</v>
      </c>
    </row>
    <row r="7" spans="2:12" ht="25.5" x14ac:dyDescent="0.2">
      <c r="C7" s="297" t="s">
        <v>5</v>
      </c>
      <c r="D7" s="271" t="s">
        <v>155</v>
      </c>
      <c r="E7" s="297"/>
      <c r="F7" s="271" t="s">
        <v>1131</v>
      </c>
      <c r="H7" s="298"/>
      <c r="K7" s="271"/>
    </row>
    <row r="8" spans="2:12" x14ac:dyDescent="0.2">
      <c r="F8" s="299"/>
      <c r="H8" s="297"/>
      <c r="K8" s="300"/>
    </row>
    <row r="9" spans="2:12" ht="15" customHeight="1" x14ac:dyDescent="0.2">
      <c r="B9" s="295" t="s">
        <v>57</v>
      </c>
      <c r="C9" s="301">
        <v>17</v>
      </c>
      <c r="D9" s="302">
        <f>ОСВ!F445</f>
        <v>33146142.969999999</v>
      </c>
      <c r="E9" s="301"/>
      <c r="F9" s="303">
        <f>[1]приб!$D$21</f>
        <v>29577692</v>
      </c>
      <c r="G9" s="301"/>
      <c r="H9" s="304"/>
      <c r="I9" s="304"/>
      <c r="K9" s="305"/>
      <c r="L9" s="306"/>
    </row>
    <row r="10" spans="2:12" ht="15" customHeight="1" x14ac:dyDescent="0.2">
      <c r="B10" s="295" t="s">
        <v>58</v>
      </c>
      <c r="C10" s="301"/>
      <c r="D10" s="302"/>
      <c r="E10" s="301"/>
      <c r="F10" s="303"/>
      <c r="G10" s="301"/>
      <c r="H10" s="304"/>
      <c r="I10" s="304"/>
      <c r="K10" s="305"/>
      <c r="L10" s="306"/>
    </row>
    <row r="11" spans="2:12" x14ac:dyDescent="0.2">
      <c r="B11" s="295" t="s">
        <v>59</v>
      </c>
      <c r="C11" s="307">
        <v>18</v>
      </c>
      <c r="D11" s="299">
        <f>-ОСВ!F470</f>
        <v>-24112717.289999999</v>
      </c>
      <c r="E11" s="299"/>
      <c r="F11" s="299">
        <f>-[1]приб!$D$22</f>
        <v>-20540588</v>
      </c>
      <c r="G11" s="307"/>
      <c r="H11" s="304"/>
      <c r="I11" s="304"/>
      <c r="K11" s="305"/>
      <c r="L11" s="299"/>
    </row>
    <row r="12" spans="2:12" x14ac:dyDescent="0.2">
      <c r="F12" s="299"/>
      <c r="L12" s="299"/>
    </row>
    <row r="13" spans="2:12" x14ac:dyDescent="0.2">
      <c r="B13" s="295" t="s">
        <v>60</v>
      </c>
      <c r="D13" s="308">
        <f>SUM(D9:D11)</f>
        <v>9033425.6799999997</v>
      </c>
      <c r="E13" s="309"/>
      <c r="F13" s="308">
        <f>SUM(F9:F11)</f>
        <v>9037104</v>
      </c>
      <c r="H13" s="304"/>
      <c r="I13" s="310"/>
      <c r="K13" s="311"/>
      <c r="L13" s="299"/>
    </row>
    <row r="14" spans="2:12" x14ac:dyDescent="0.2">
      <c r="F14" s="299"/>
      <c r="L14" s="299"/>
    </row>
    <row r="15" spans="2:12" x14ac:dyDescent="0.2">
      <c r="B15" s="295" t="s">
        <v>61</v>
      </c>
      <c r="C15" s="307">
        <v>19</v>
      </c>
      <c r="D15" s="299">
        <f>-ОСВ!E477-'анализ 7400'!D14-'анализ 7400'!D30-'анализ 7400'!D128-'анализ 7400'!D138-'анализ 7400'!D146-'анализ 7400'!D154-1</f>
        <v>-3297380.2979699997</v>
      </c>
      <c r="E15" s="307"/>
      <c r="F15" s="299">
        <f>-[1]приб!$D$25</f>
        <v>-4377031</v>
      </c>
      <c r="G15" s="307"/>
      <c r="H15" s="304"/>
      <c r="I15" s="304"/>
      <c r="K15" s="305"/>
      <c r="L15" s="299"/>
    </row>
    <row r="16" spans="2:12" x14ac:dyDescent="0.2">
      <c r="F16" s="299"/>
      <c r="I16" s="304"/>
      <c r="L16" s="299"/>
    </row>
    <row r="17" spans="2:12" x14ac:dyDescent="0.2">
      <c r="B17" s="295" t="s">
        <v>62</v>
      </c>
      <c r="D17" s="308">
        <f>SUM(D13:D15)</f>
        <v>5736045.38203</v>
      </c>
      <c r="E17" s="309"/>
      <c r="F17" s="308">
        <f>SUM(F13:F15)</f>
        <v>4660073</v>
      </c>
      <c r="H17" s="304"/>
      <c r="K17" s="311"/>
      <c r="L17" s="299"/>
    </row>
    <row r="18" spans="2:12" x14ac:dyDescent="0.2">
      <c r="F18" s="299"/>
      <c r="L18" s="299"/>
    </row>
    <row r="19" spans="2:12" x14ac:dyDescent="0.2">
      <c r="B19" s="295" t="s">
        <v>63</v>
      </c>
      <c r="C19" s="307"/>
      <c r="D19" s="312">
        <f>-ОСВ!F484</f>
        <v>-5577340.0899999999</v>
      </c>
      <c r="E19" s="307"/>
      <c r="F19" s="312">
        <f>-[1]приб!$D$28</f>
        <v>-3208293</v>
      </c>
      <c r="G19" s="307"/>
      <c r="H19" s="304"/>
      <c r="I19" s="304"/>
      <c r="K19" s="305"/>
      <c r="L19" s="299"/>
    </row>
    <row r="20" spans="2:12" x14ac:dyDescent="0.2">
      <c r="B20" s="295" t="s">
        <v>64</v>
      </c>
      <c r="C20" s="307"/>
      <c r="D20" s="299">
        <f>ОСВ!F452</f>
        <v>499749.58</v>
      </c>
      <c r="E20" s="307"/>
      <c r="F20" s="312">
        <f>[1]приб!$D$27</f>
        <v>154689</v>
      </c>
      <c r="G20" s="307"/>
      <c r="H20" s="304"/>
      <c r="I20" s="304"/>
      <c r="K20" s="305"/>
      <c r="L20" s="299"/>
    </row>
    <row r="21" spans="2:12" x14ac:dyDescent="0.2">
      <c r="B21" s="295" t="s">
        <v>65</v>
      </c>
      <c r="C21" s="307"/>
      <c r="D21" s="299">
        <f>ОСВ!E464-ОСВ!E497</f>
        <v>-2284455.6</v>
      </c>
      <c r="E21" s="307"/>
      <c r="F21" s="312">
        <v>531094</v>
      </c>
      <c r="G21" s="307"/>
      <c r="H21" s="304"/>
      <c r="I21" s="304"/>
      <c r="K21" s="305"/>
      <c r="L21" s="299"/>
    </row>
    <row r="22" spans="2:12" x14ac:dyDescent="0.2">
      <c r="B22" s="295" t="s">
        <v>66</v>
      </c>
      <c r="C22" s="307"/>
      <c r="D22" s="299">
        <f>ОСВ!E462+ОСВ!E467</f>
        <v>737023.2300000001</v>
      </c>
      <c r="E22" s="307"/>
      <c r="F22" s="312">
        <v>187444</v>
      </c>
      <c r="G22" s="307"/>
      <c r="H22" s="304"/>
      <c r="I22" s="304"/>
      <c r="K22" s="305"/>
      <c r="L22" s="299"/>
    </row>
    <row r="23" spans="2:12" x14ac:dyDescent="0.2">
      <c r="F23" s="299"/>
      <c r="I23" s="310"/>
      <c r="L23" s="299"/>
    </row>
    <row r="24" spans="2:12" x14ac:dyDescent="0.2">
      <c r="B24" s="295" t="s">
        <v>67</v>
      </c>
      <c r="D24" s="313">
        <f>SUM(D19:D22)</f>
        <v>-6625022.879999999</v>
      </c>
      <c r="F24" s="313">
        <f>SUM(F19:F22)</f>
        <v>-2335066</v>
      </c>
      <c r="H24" s="304"/>
      <c r="K24" s="311"/>
      <c r="L24" s="299"/>
    </row>
    <row r="25" spans="2:12" x14ac:dyDescent="0.2">
      <c r="I25" s="310"/>
      <c r="L25" s="299"/>
    </row>
    <row r="26" spans="2:12" ht="25.5" x14ac:dyDescent="0.2">
      <c r="B26" s="295" t="s">
        <v>68</v>
      </c>
      <c r="D26" s="314">
        <f>D17+D24</f>
        <v>-888977.49796999898</v>
      </c>
      <c r="F26" s="314">
        <f>F17+F24</f>
        <v>2325007</v>
      </c>
      <c r="H26" s="315"/>
      <c r="I26" s="304"/>
      <c r="K26" s="316"/>
      <c r="L26" s="299"/>
    </row>
    <row r="27" spans="2:12" x14ac:dyDescent="0.2">
      <c r="H27" s="315"/>
      <c r="L27" s="299"/>
    </row>
    <row r="28" spans="2:12" ht="31.5" customHeight="1" x14ac:dyDescent="0.2">
      <c r="B28" s="295" t="s">
        <v>69</v>
      </c>
      <c r="D28" s="299"/>
      <c r="F28" s="299">
        <f>-[1]приб!$D$33</f>
        <v>-685700</v>
      </c>
      <c r="H28" s="304"/>
      <c r="I28" s="304"/>
      <c r="K28" s="305"/>
      <c r="L28" s="299"/>
    </row>
    <row r="29" spans="2:12" x14ac:dyDescent="0.2">
      <c r="H29" s="306"/>
      <c r="L29" s="299"/>
    </row>
    <row r="30" spans="2:12" x14ac:dyDescent="0.2">
      <c r="L30" s="299"/>
    </row>
    <row r="31" spans="2:12" ht="13.5" thickBot="1" x14ac:dyDescent="0.25">
      <c r="B31" s="317" t="s">
        <v>70</v>
      </c>
      <c r="D31" s="318">
        <f>D26+D28</f>
        <v>-888977.49796999898</v>
      </c>
      <c r="E31" s="309"/>
      <c r="F31" s="318">
        <f>F26+F28</f>
        <v>1639307</v>
      </c>
      <c r="H31" s="304"/>
      <c r="I31" s="304"/>
      <c r="K31" s="316"/>
      <c r="L31" s="299"/>
    </row>
    <row r="32" spans="2:12" ht="13.5" thickTop="1" x14ac:dyDescent="0.2">
      <c r="D32" s="316"/>
      <c r="F32" s="316"/>
      <c r="H32" s="304"/>
      <c r="I32" s="304"/>
      <c r="K32" s="316"/>
      <c r="L32" s="299"/>
    </row>
    <row r="33" spans="2:12" ht="39" customHeight="1" x14ac:dyDescent="0.2">
      <c r="B33" s="319" t="s">
        <v>71</v>
      </c>
      <c r="D33" s="316"/>
      <c r="F33" s="316"/>
      <c r="H33" s="304"/>
      <c r="I33" s="304"/>
      <c r="K33" s="316"/>
      <c r="L33" s="299"/>
    </row>
    <row r="34" spans="2:12" x14ac:dyDescent="0.2">
      <c r="D34" s="316"/>
      <c r="F34" s="316"/>
      <c r="H34" s="304"/>
      <c r="I34" s="304"/>
      <c r="K34" s="316"/>
      <c r="L34" s="299"/>
    </row>
    <row r="35" spans="2:12" ht="25.5" x14ac:dyDescent="0.2">
      <c r="B35" s="317" t="s">
        <v>72</v>
      </c>
      <c r="D35" s="314"/>
      <c r="E35" s="316"/>
      <c r="F35" s="314"/>
      <c r="H35" s="304"/>
      <c r="I35" s="304"/>
      <c r="K35" s="316"/>
      <c r="L35" s="299"/>
    </row>
    <row r="36" spans="2:12" x14ac:dyDescent="0.2">
      <c r="B36" s="317"/>
      <c r="D36" s="316"/>
      <c r="F36" s="316"/>
      <c r="H36" s="304"/>
      <c r="I36" s="304"/>
      <c r="K36" s="316"/>
      <c r="L36" s="299"/>
    </row>
    <row r="37" spans="2:12" ht="13.5" thickBot="1" x14ac:dyDescent="0.25">
      <c r="B37" s="295" t="s">
        <v>73</v>
      </c>
      <c r="D37" s="320">
        <f>SUM(D31:E35)</f>
        <v>-888977.49796999898</v>
      </c>
      <c r="F37" s="320">
        <f>SUM(F31:F35)</f>
        <v>1639307</v>
      </c>
      <c r="H37" s="304"/>
      <c r="I37" s="304"/>
      <c r="K37" s="316"/>
      <c r="L37" s="299"/>
    </row>
    <row r="38" spans="2:12" ht="13.5" thickTop="1" x14ac:dyDescent="0.2">
      <c r="L38" s="299"/>
    </row>
    <row r="40" spans="2:12" x14ac:dyDescent="0.2">
      <c r="B40" s="321"/>
      <c r="C40" s="322"/>
      <c r="D40" s="322"/>
      <c r="E40" s="322"/>
      <c r="F40" s="322"/>
      <c r="G40" s="322"/>
    </row>
    <row r="41" spans="2:12" x14ac:dyDescent="0.2">
      <c r="B41" s="321"/>
      <c r="C41" s="323"/>
      <c r="D41" s="323"/>
      <c r="E41" s="323"/>
      <c r="F41" s="323"/>
      <c r="G41" s="323"/>
    </row>
    <row r="42" spans="2:12" x14ac:dyDescent="0.2">
      <c r="B42" s="324"/>
      <c r="C42" s="323"/>
      <c r="D42" s="323"/>
      <c r="E42" s="323"/>
      <c r="F42" s="323"/>
      <c r="G42" s="323"/>
    </row>
    <row r="43" spans="2:12" x14ac:dyDescent="0.2">
      <c r="B43" s="324"/>
      <c r="C43" s="323"/>
      <c r="D43" s="323"/>
      <c r="E43" s="323"/>
      <c r="F43" s="323"/>
      <c r="G43" s="323"/>
    </row>
    <row r="44" spans="2:12" x14ac:dyDescent="0.2">
      <c r="B44" s="324"/>
      <c r="C44" s="323"/>
      <c r="D44" s="323"/>
      <c r="E44" s="323"/>
      <c r="F44" s="323"/>
      <c r="G44" s="323"/>
    </row>
    <row r="45" spans="2:12" x14ac:dyDescent="0.2">
      <c r="B45" s="324"/>
      <c r="C45" s="323"/>
      <c r="D45" s="323"/>
      <c r="E45" s="323"/>
      <c r="F45" s="323"/>
      <c r="G45" s="323"/>
    </row>
    <row r="46" spans="2:12" x14ac:dyDescent="0.2">
      <c r="B46" s="324"/>
      <c r="C46" s="323"/>
      <c r="D46" s="323"/>
      <c r="E46" s="323"/>
      <c r="F46" s="323"/>
      <c r="G46" s="323"/>
    </row>
    <row r="47" spans="2:12" x14ac:dyDescent="0.2">
      <c r="B47" s="324"/>
      <c r="C47" s="323"/>
      <c r="D47" s="323"/>
      <c r="E47" s="323"/>
      <c r="F47" s="323"/>
      <c r="G47" s="323"/>
    </row>
    <row r="48" spans="2:12" x14ac:dyDescent="0.2">
      <c r="B48" s="324"/>
      <c r="C48" s="323"/>
      <c r="D48" s="323"/>
      <c r="E48" s="323"/>
      <c r="F48" s="323"/>
      <c r="G48" s="323"/>
    </row>
    <row r="49" spans="2:7" x14ac:dyDescent="0.2">
      <c r="B49" s="324"/>
      <c r="C49" s="323"/>
      <c r="D49" s="323"/>
      <c r="E49" s="323"/>
      <c r="F49" s="323"/>
      <c r="G49" s="323"/>
    </row>
    <row r="50" spans="2:7" x14ac:dyDescent="0.2">
      <c r="B50" s="324"/>
      <c r="C50" s="323"/>
      <c r="D50" s="323"/>
      <c r="E50" s="323"/>
      <c r="F50" s="323"/>
      <c r="G50" s="323"/>
    </row>
    <row r="51" spans="2:7" x14ac:dyDescent="0.2">
      <c r="B51" s="324"/>
      <c r="C51" s="323"/>
      <c r="D51" s="323"/>
      <c r="E51" s="323"/>
      <c r="F51" s="323"/>
      <c r="G51" s="323"/>
    </row>
    <row r="52" spans="2:7" x14ac:dyDescent="0.2">
      <c r="B52" s="324"/>
      <c r="C52" s="323"/>
      <c r="D52" s="323"/>
      <c r="E52" s="323"/>
      <c r="F52" s="323"/>
      <c r="G52" s="323"/>
    </row>
    <row r="53" spans="2:7" x14ac:dyDescent="0.2">
      <c r="B53" s="324"/>
      <c r="C53" s="323"/>
      <c r="D53" s="323"/>
      <c r="E53" s="323"/>
      <c r="F53" s="323"/>
      <c r="G53" s="323"/>
    </row>
    <row r="54" spans="2:7" x14ac:dyDescent="0.2">
      <c r="B54" s="324"/>
      <c r="C54" s="323"/>
      <c r="D54" s="323"/>
      <c r="E54" s="323"/>
      <c r="F54" s="323"/>
      <c r="G54" s="323"/>
    </row>
    <row r="55" spans="2:7" x14ac:dyDescent="0.2">
      <c r="B55" s="324"/>
      <c r="C55" s="323"/>
      <c r="D55" s="323"/>
      <c r="E55" s="323"/>
      <c r="F55" s="323"/>
      <c r="G55" s="323"/>
    </row>
    <row r="56" spans="2:7" x14ac:dyDescent="0.2">
      <c r="B56" s="324"/>
      <c r="C56" s="323"/>
      <c r="D56" s="323"/>
      <c r="E56" s="323"/>
      <c r="F56" s="323"/>
      <c r="G56" s="323"/>
    </row>
    <row r="57" spans="2:7" x14ac:dyDescent="0.2">
      <c r="B57" s="324"/>
      <c r="C57" s="323"/>
      <c r="D57" s="323"/>
      <c r="E57" s="323"/>
      <c r="F57" s="323"/>
      <c r="G57" s="323"/>
    </row>
    <row r="58" spans="2:7" x14ac:dyDescent="0.2">
      <c r="B58" s="324"/>
      <c r="C58" s="323"/>
      <c r="D58" s="323"/>
      <c r="E58" s="323"/>
      <c r="F58" s="323"/>
      <c r="G58" s="323"/>
    </row>
    <row r="59" spans="2:7" x14ac:dyDescent="0.2">
      <c r="B59" s="324"/>
      <c r="C59" s="323"/>
      <c r="D59" s="323"/>
      <c r="E59" s="323"/>
      <c r="F59" s="323"/>
      <c r="G59" s="323"/>
    </row>
    <row r="60" spans="2:7" x14ac:dyDescent="0.2">
      <c r="B60" s="324"/>
      <c r="C60" s="323"/>
      <c r="D60" s="323"/>
      <c r="E60" s="323"/>
      <c r="F60" s="323"/>
      <c r="G60" s="323"/>
    </row>
    <row r="61" spans="2:7" x14ac:dyDescent="0.2">
      <c r="B61" s="324"/>
      <c r="C61" s="323"/>
      <c r="D61" s="323"/>
      <c r="E61" s="323"/>
      <c r="F61" s="323"/>
      <c r="G61" s="3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workbookViewId="0">
      <selection activeCell="C82" sqref="C82"/>
    </sheetView>
  </sheetViews>
  <sheetFormatPr defaultColWidth="9.140625" defaultRowHeight="12.75" outlineLevelRow="1" x14ac:dyDescent="0.2"/>
  <cols>
    <col min="1" max="1" width="2.7109375" style="325" customWidth="1"/>
    <col min="2" max="2" width="78.42578125" style="330" bestFit="1" customWidth="1"/>
    <col min="3" max="3" width="9.28515625" style="325" bestFit="1" customWidth="1"/>
    <col min="4" max="4" width="16.7109375" style="325" customWidth="1"/>
    <col min="5" max="5" width="2.85546875" style="325" customWidth="1"/>
    <col min="6" max="6" width="17.42578125" style="325" customWidth="1"/>
    <col min="7" max="7" width="1.7109375" style="325" customWidth="1"/>
    <col min="8" max="8" width="17.42578125" style="325" customWidth="1"/>
    <col min="9" max="9" width="3.140625" style="325" customWidth="1"/>
    <col min="10" max="10" width="9.140625" style="325"/>
    <col min="11" max="11" width="11.42578125" style="325" bestFit="1" customWidth="1"/>
    <col min="12" max="12" width="12.28515625" style="325" bestFit="1" customWidth="1"/>
    <col min="13" max="256" width="9.140625" style="325"/>
    <col min="257" max="257" width="2.7109375" style="325" customWidth="1"/>
    <col min="258" max="258" width="78.42578125" style="325" bestFit="1" customWidth="1"/>
    <col min="259" max="259" width="9.28515625" style="325" bestFit="1" customWidth="1"/>
    <col min="260" max="260" width="16.7109375" style="325" customWidth="1"/>
    <col min="261" max="261" width="2.85546875" style="325" customWidth="1"/>
    <col min="262" max="262" width="17.42578125" style="325" customWidth="1"/>
    <col min="263" max="263" width="1.7109375" style="325" customWidth="1"/>
    <col min="264" max="264" width="17.42578125" style="325" customWidth="1"/>
    <col min="265" max="265" width="3.140625" style="325" customWidth="1"/>
    <col min="266" max="266" width="9.140625" style="325"/>
    <col min="267" max="267" width="11.42578125" style="325" bestFit="1" customWidth="1"/>
    <col min="268" max="268" width="12.28515625" style="325" bestFit="1" customWidth="1"/>
    <col min="269" max="512" width="9.140625" style="325"/>
    <col min="513" max="513" width="2.7109375" style="325" customWidth="1"/>
    <col min="514" max="514" width="78.42578125" style="325" bestFit="1" customWidth="1"/>
    <col min="515" max="515" width="9.28515625" style="325" bestFit="1" customWidth="1"/>
    <col min="516" max="516" width="16.7109375" style="325" customWidth="1"/>
    <col min="517" max="517" width="2.85546875" style="325" customWidth="1"/>
    <col min="518" max="518" width="17.42578125" style="325" customWidth="1"/>
    <col min="519" max="519" width="1.7109375" style="325" customWidth="1"/>
    <col min="520" max="520" width="17.42578125" style="325" customWidth="1"/>
    <col min="521" max="521" width="3.140625" style="325" customWidth="1"/>
    <col min="522" max="522" width="9.140625" style="325"/>
    <col min="523" max="523" width="11.42578125" style="325" bestFit="1" customWidth="1"/>
    <col min="524" max="524" width="12.28515625" style="325" bestFit="1" customWidth="1"/>
    <col min="525" max="768" width="9.140625" style="325"/>
    <col min="769" max="769" width="2.7109375" style="325" customWidth="1"/>
    <col min="770" max="770" width="78.42578125" style="325" bestFit="1" customWidth="1"/>
    <col min="771" max="771" width="9.28515625" style="325" bestFit="1" customWidth="1"/>
    <col min="772" max="772" width="16.7109375" style="325" customWidth="1"/>
    <col min="773" max="773" width="2.85546875" style="325" customWidth="1"/>
    <col min="774" max="774" width="17.42578125" style="325" customWidth="1"/>
    <col min="775" max="775" width="1.7109375" style="325" customWidth="1"/>
    <col min="776" max="776" width="17.42578125" style="325" customWidth="1"/>
    <col min="777" max="777" width="3.140625" style="325" customWidth="1"/>
    <col min="778" max="778" width="9.140625" style="325"/>
    <col min="779" max="779" width="11.42578125" style="325" bestFit="1" customWidth="1"/>
    <col min="780" max="780" width="12.28515625" style="325" bestFit="1" customWidth="1"/>
    <col min="781" max="1024" width="9.140625" style="325"/>
    <col min="1025" max="1025" width="2.7109375" style="325" customWidth="1"/>
    <col min="1026" max="1026" width="78.42578125" style="325" bestFit="1" customWidth="1"/>
    <col min="1027" max="1027" width="9.28515625" style="325" bestFit="1" customWidth="1"/>
    <col min="1028" max="1028" width="16.7109375" style="325" customWidth="1"/>
    <col min="1029" max="1029" width="2.85546875" style="325" customWidth="1"/>
    <col min="1030" max="1030" width="17.42578125" style="325" customWidth="1"/>
    <col min="1031" max="1031" width="1.7109375" style="325" customWidth="1"/>
    <col min="1032" max="1032" width="17.42578125" style="325" customWidth="1"/>
    <col min="1033" max="1033" width="3.140625" style="325" customWidth="1"/>
    <col min="1034" max="1034" width="9.140625" style="325"/>
    <col min="1035" max="1035" width="11.42578125" style="325" bestFit="1" customWidth="1"/>
    <col min="1036" max="1036" width="12.28515625" style="325" bestFit="1" customWidth="1"/>
    <col min="1037" max="1280" width="9.140625" style="325"/>
    <col min="1281" max="1281" width="2.7109375" style="325" customWidth="1"/>
    <col min="1282" max="1282" width="78.42578125" style="325" bestFit="1" customWidth="1"/>
    <col min="1283" max="1283" width="9.28515625" style="325" bestFit="1" customWidth="1"/>
    <col min="1284" max="1284" width="16.7109375" style="325" customWidth="1"/>
    <col min="1285" max="1285" width="2.85546875" style="325" customWidth="1"/>
    <col min="1286" max="1286" width="17.42578125" style="325" customWidth="1"/>
    <col min="1287" max="1287" width="1.7109375" style="325" customWidth="1"/>
    <col min="1288" max="1288" width="17.42578125" style="325" customWidth="1"/>
    <col min="1289" max="1289" width="3.140625" style="325" customWidth="1"/>
    <col min="1290" max="1290" width="9.140625" style="325"/>
    <col min="1291" max="1291" width="11.42578125" style="325" bestFit="1" customWidth="1"/>
    <col min="1292" max="1292" width="12.28515625" style="325" bestFit="1" customWidth="1"/>
    <col min="1293" max="1536" width="9.140625" style="325"/>
    <col min="1537" max="1537" width="2.7109375" style="325" customWidth="1"/>
    <col min="1538" max="1538" width="78.42578125" style="325" bestFit="1" customWidth="1"/>
    <col min="1539" max="1539" width="9.28515625" style="325" bestFit="1" customWidth="1"/>
    <col min="1540" max="1540" width="16.7109375" style="325" customWidth="1"/>
    <col min="1541" max="1541" width="2.85546875" style="325" customWidth="1"/>
    <col min="1542" max="1542" width="17.42578125" style="325" customWidth="1"/>
    <col min="1543" max="1543" width="1.7109375" style="325" customWidth="1"/>
    <col min="1544" max="1544" width="17.42578125" style="325" customWidth="1"/>
    <col min="1545" max="1545" width="3.140625" style="325" customWidth="1"/>
    <col min="1546" max="1546" width="9.140625" style="325"/>
    <col min="1547" max="1547" width="11.42578125" style="325" bestFit="1" customWidth="1"/>
    <col min="1548" max="1548" width="12.28515625" style="325" bestFit="1" customWidth="1"/>
    <col min="1549" max="1792" width="9.140625" style="325"/>
    <col min="1793" max="1793" width="2.7109375" style="325" customWidth="1"/>
    <col min="1794" max="1794" width="78.42578125" style="325" bestFit="1" customWidth="1"/>
    <col min="1795" max="1795" width="9.28515625" style="325" bestFit="1" customWidth="1"/>
    <col min="1796" max="1796" width="16.7109375" style="325" customWidth="1"/>
    <col min="1797" max="1797" width="2.85546875" style="325" customWidth="1"/>
    <col min="1798" max="1798" width="17.42578125" style="325" customWidth="1"/>
    <col min="1799" max="1799" width="1.7109375" style="325" customWidth="1"/>
    <col min="1800" max="1800" width="17.42578125" style="325" customWidth="1"/>
    <col min="1801" max="1801" width="3.140625" style="325" customWidth="1"/>
    <col min="1802" max="1802" width="9.140625" style="325"/>
    <col min="1803" max="1803" width="11.42578125" style="325" bestFit="1" customWidth="1"/>
    <col min="1804" max="1804" width="12.28515625" style="325" bestFit="1" customWidth="1"/>
    <col min="1805" max="2048" width="9.140625" style="325"/>
    <col min="2049" max="2049" width="2.7109375" style="325" customWidth="1"/>
    <col min="2050" max="2050" width="78.42578125" style="325" bestFit="1" customWidth="1"/>
    <col min="2051" max="2051" width="9.28515625" style="325" bestFit="1" customWidth="1"/>
    <col min="2052" max="2052" width="16.7109375" style="325" customWidth="1"/>
    <col min="2053" max="2053" width="2.85546875" style="325" customWidth="1"/>
    <col min="2054" max="2054" width="17.42578125" style="325" customWidth="1"/>
    <col min="2055" max="2055" width="1.7109375" style="325" customWidth="1"/>
    <col min="2056" max="2056" width="17.42578125" style="325" customWidth="1"/>
    <col min="2057" max="2057" width="3.140625" style="325" customWidth="1"/>
    <col min="2058" max="2058" width="9.140625" style="325"/>
    <col min="2059" max="2059" width="11.42578125" style="325" bestFit="1" customWidth="1"/>
    <col min="2060" max="2060" width="12.28515625" style="325" bestFit="1" customWidth="1"/>
    <col min="2061" max="2304" width="9.140625" style="325"/>
    <col min="2305" max="2305" width="2.7109375" style="325" customWidth="1"/>
    <col min="2306" max="2306" width="78.42578125" style="325" bestFit="1" customWidth="1"/>
    <col min="2307" max="2307" width="9.28515625" style="325" bestFit="1" customWidth="1"/>
    <col min="2308" max="2308" width="16.7109375" style="325" customWidth="1"/>
    <col min="2309" max="2309" width="2.85546875" style="325" customWidth="1"/>
    <col min="2310" max="2310" width="17.42578125" style="325" customWidth="1"/>
    <col min="2311" max="2311" width="1.7109375" style="325" customWidth="1"/>
    <col min="2312" max="2312" width="17.42578125" style="325" customWidth="1"/>
    <col min="2313" max="2313" width="3.140625" style="325" customWidth="1"/>
    <col min="2314" max="2314" width="9.140625" style="325"/>
    <col min="2315" max="2315" width="11.42578125" style="325" bestFit="1" customWidth="1"/>
    <col min="2316" max="2316" width="12.28515625" style="325" bestFit="1" customWidth="1"/>
    <col min="2317" max="2560" width="9.140625" style="325"/>
    <col min="2561" max="2561" width="2.7109375" style="325" customWidth="1"/>
    <col min="2562" max="2562" width="78.42578125" style="325" bestFit="1" customWidth="1"/>
    <col min="2563" max="2563" width="9.28515625" style="325" bestFit="1" customWidth="1"/>
    <col min="2564" max="2564" width="16.7109375" style="325" customWidth="1"/>
    <col min="2565" max="2565" width="2.85546875" style="325" customWidth="1"/>
    <col min="2566" max="2566" width="17.42578125" style="325" customWidth="1"/>
    <col min="2567" max="2567" width="1.7109375" style="325" customWidth="1"/>
    <col min="2568" max="2568" width="17.42578125" style="325" customWidth="1"/>
    <col min="2569" max="2569" width="3.140625" style="325" customWidth="1"/>
    <col min="2570" max="2570" width="9.140625" style="325"/>
    <col min="2571" max="2571" width="11.42578125" style="325" bestFit="1" customWidth="1"/>
    <col min="2572" max="2572" width="12.28515625" style="325" bestFit="1" customWidth="1"/>
    <col min="2573" max="2816" width="9.140625" style="325"/>
    <col min="2817" max="2817" width="2.7109375" style="325" customWidth="1"/>
    <col min="2818" max="2818" width="78.42578125" style="325" bestFit="1" customWidth="1"/>
    <col min="2819" max="2819" width="9.28515625" style="325" bestFit="1" customWidth="1"/>
    <col min="2820" max="2820" width="16.7109375" style="325" customWidth="1"/>
    <col min="2821" max="2821" width="2.85546875" style="325" customWidth="1"/>
    <col min="2822" max="2822" width="17.42578125" style="325" customWidth="1"/>
    <col min="2823" max="2823" width="1.7109375" style="325" customWidth="1"/>
    <col min="2824" max="2824" width="17.42578125" style="325" customWidth="1"/>
    <col min="2825" max="2825" width="3.140625" style="325" customWidth="1"/>
    <col min="2826" max="2826" width="9.140625" style="325"/>
    <col min="2827" max="2827" width="11.42578125" style="325" bestFit="1" customWidth="1"/>
    <col min="2828" max="2828" width="12.28515625" style="325" bestFit="1" customWidth="1"/>
    <col min="2829" max="3072" width="9.140625" style="325"/>
    <col min="3073" max="3073" width="2.7109375" style="325" customWidth="1"/>
    <col min="3074" max="3074" width="78.42578125" style="325" bestFit="1" customWidth="1"/>
    <col min="3075" max="3075" width="9.28515625" style="325" bestFit="1" customWidth="1"/>
    <col min="3076" max="3076" width="16.7109375" style="325" customWidth="1"/>
    <col min="3077" max="3077" width="2.85546875" style="325" customWidth="1"/>
    <col min="3078" max="3078" width="17.42578125" style="325" customWidth="1"/>
    <col min="3079" max="3079" width="1.7109375" style="325" customWidth="1"/>
    <col min="3080" max="3080" width="17.42578125" style="325" customWidth="1"/>
    <col min="3081" max="3081" width="3.140625" style="325" customWidth="1"/>
    <col min="3082" max="3082" width="9.140625" style="325"/>
    <col min="3083" max="3083" width="11.42578125" style="325" bestFit="1" customWidth="1"/>
    <col min="3084" max="3084" width="12.28515625" style="325" bestFit="1" customWidth="1"/>
    <col min="3085" max="3328" width="9.140625" style="325"/>
    <col min="3329" max="3329" width="2.7109375" style="325" customWidth="1"/>
    <col min="3330" max="3330" width="78.42578125" style="325" bestFit="1" customWidth="1"/>
    <col min="3331" max="3331" width="9.28515625" style="325" bestFit="1" customWidth="1"/>
    <col min="3332" max="3332" width="16.7109375" style="325" customWidth="1"/>
    <col min="3333" max="3333" width="2.85546875" style="325" customWidth="1"/>
    <col min="3334" max="3334" width="17.42578125" style="325" customWidth="1"/>
    <col min="3335" max="3335" width="1.7109375" style="325" customWidth="1"/>
    <col min="3336" max="3336" width="17.42578125" style="325" customWidth="1"/>
    <col min="3337" max="3337" width="3.140625" style="325" customWidth="1"/>
    <col min="3338" max="3338" width="9.140625" style="325"/>
    <col min="3339" max="3339" width="11.42578125" style="325" bestFit="1" customWidth="1"/>
    <col min="3340" max="3340" width="12.28515625" style="325" bestFit="1" customWidth="1"/>
    <col min="3341" max="3584" width="9.140625" style="325"/>
    <col min="3585" max="3585" width="2.7109375" style="325" customWidth="1"/>
    <col min="3586" max="3586" width="78.42578125" style="325" bestFit="1" customWidth="1"/>
    <col min="3587" max="3587" width="9.28515625" style="325" bestFit="1" customWidth="1"/>
    <col min="3588" max="3588" width="16.7109375" style="325" customWidth="1"/>
    <col min="3589" max="3589" width="2.85546875" style="325" customWidth="1"/>
    <col min="3590" max="3590" width="17.42578125" style="325" customWidth="1"/>
    <col min="3591" max="3591" width="1.7109375" style="325" customWidth="1"/>
    <col min="3592" max="3592" width="17.42578125" style="325" customWidth="1"/>
    <col min="3593" max="3593" width="3.140625" style="325" customWidth="1"/>
    <col min="3594" max="3594" width="9.140625" style="325"/>
    <col min="3595" max="3595" width="11.42578125" style="325" bestFit="1" customWidth="1"/>
    <col min="3596" max="3596" width="12.28515625" style="325" bestFit="1" customWidth="1"/>
    <col min="3597" max="3840" width="9.140625" style="325"/>
    <col min="3841" max="3841" width="2.7109375" style="325" customWidth="1"/>
    <col min="3842" max="3842" width="78.42578125" style="325" bestFit="1" customWidth="1"/>
    <col min="3843" max="3843" width="9.28515625" style="325" bestFit="1" customWidth="1"/>
    <col min="3844" max="3844" width="16.7109375" style="325" customWidth="1"/>
    <col min="3845" max="3845" width="2.85546875" style="325" customWidth="1"/>
    <col min="3846" max="3846" width="17.42578125" style="325" customWidth="1"/>
    <col min="3847" max="3847" width="1.7109375" style="325" customWidth="1"/>
    <col min="3848" max="3848" width="17.42578125" style="325" customWidth="1"/>
    <col min="3849" max="3849" width="3.140625" style="325" customWidth="1"/>
    <col min="3850" max="3850" width="9.140625" style="325"/>
    <col min="3851" max="3851" width="11.42578125" style="325" bestFit="1" customWidth="1"/>
    <col min="3852" max="3852" width="12.28515625" style="325" bestFit="1" customWidth="1"/>
    <col min="3853" max="4096" width="9.140625" style="325"/>
    <col min="4097" max="4097" width="2.7109375" style="325" customWidth="1"/>
    <col min="4098" max="4098" width="78.42578125" style="325" bestFit="1" customWidth="1"/>
    <col min="4099" max="4099" width="9.28515625" style="325" bestFit="1" customWidth="1"/>
    <col min="4100" max="4100" width="16.7109375" style="325" customWidth="1"/>
    <col min="4101" max="4101" width="2.85546875" style="325" customWidth="1"/>
    <col min="4102" max="4102" width="17.42578125" style="325" customWidth="1"/>
    <col min="4103" max="4103" width="1.7109375" style="325" customWidth="1"/>
    <col min="4104" max="4104" width="17.42578125" style="325" customWidth="1"/>
    <col min="4105" max="4105" width="3.140625" style="325" customWidth="1"/>
    <col min="4106" max="4106" width="9.140625" style="325"/>
    <col min="4107" max="4107" width="11.42578125" style="325" bestFit="1" customWidth="1"/>
    <col min="4108" max="4108" width="12.28515625" style="325" bestFit="1" customWidth="1"/>
    <col min="4109" max="4352" width="9.140625" style="325"/>
    <col min="4353" max="4353" width="2.7109375" style="325" customWidth="1"/>
    <col min="4354" max="4354" width="78.42578125" style="325" bestFit="1" customWidth="1"/>
    <col min="4355" max="4355" width="9.28515625" style="325" bestFit="1" customWidth="1"/>
    <col min="4356" max="4356" width="16.7109375" style="325" customWidth="1"/>
    <col min="4357" max="4357" width="2.85546875" style="325" customWidth="1"/>
    <col min="4358" max="4358" width="17.42578125" style="325" customWidth="1"/>
    <col min="4359" max="4359" width="1.7109375" style="325" customWidth="1"/>
    <col min="4360" max="4360" width="17.42578125" style="325" customWidth="1"/>
    <col min="4361" max="4361" width="3.140625" style="325" customWidth="1"/>
    <col min="4362" max="4362" width="9.140625" style="325"/>
    <col min="4363" max="4363" width="11.42578125" style="325" bestFit="1" customWidth="1"/>
    <col min="4364" max="4364" width="12.28515625" style="325" bestFit="1" customWidth="1"/>
    <col min="4365" max="4608" width="9.140625" style="325"/>
    <col min="4609" max="4609" width="2.7109375" style="325" customWidth="1"/>
    <col min="4610" max="4610" width="78.42578125" style="325" bestFit="1" customWidth="1"/>
    <col min="4611" max="4611" width="9.28515625" style="325" bestFit="1" customWidth="1"/>
    <col min="4612" max="4612" width="16.7109375" style="325" customWidth="1"/>
    <col min="4613" max="4613" width="2.85546875" style="325" customWidth="1"/>
    <col min="4614" max="4614" width="17.42578125" style="325" customWidth="1"/>
    <col min="4615" max="4615" width="1.7109375" style="325" customWidth="1"/>
    <col min="4616" max="4616" width="17.42578125" style="325" customWidth="1"/>
    <col min="4617" max="4617" width="3.140625" style="325" customWidth="1"/>
    <col min="4618" max="4618" width="9.140625" style="325"/>
    <col min="4619" max="4619" width="11.42578125" style="325" bestFit="1" customWidth="1"/>
    <col min="4620" max="4620" width="12.28515625" style="325" bestFit="1" customWidth="1"/>
    <col min="4621" max="4864" width="9.140625" style="325"/>
    <col min="4865" max="4865" width="2.7109375" style="325" customWidth="1"/>
    <col min="4866" max="4866" width="78.42578125" style="325" bestFit="1" customWidth="1"/>
    <col min="4867" max="4867" width="9.28515625" style="325" bestFit="1" customWidth="1"/>
    <col min="4868" max="4868" width="16.7109375" style="325" customWidth="1"/>
    <col min="4869" max="4869" width="2.85546875" style="325" customWidth="1"/>
    <col min="4870" max="4870" width="17.42578125" style="325" customWidth="1"/>
    <col min="4871" max="4871" width="1.7109375" style="325" customWidth="1"/>
    <col min="4872" max="4872" width="17.42578125" style="325" customWidth="1"/>
    <col min="4873" max="4873" width="3.140625" style="325" customWidth="1"/>
    <col min="4874" max="4874" width="9.140625" style="325"/>
    <col min="4875" max="4875" width="11.42578125" style="325" bestFit="1" customWidth="1"/>
    <col min="4876" max="4876" width="12.28515625" style="325" bestFit="1" customWidth="1"/>
    <col min="4877" max="5120" width="9.140625" style="325"/>
    <col min="5121" max="5121" width="2.7109375" style="325" customWidth="1"/>
    <col min="5122" max="5122" width="78.42578125" style="325" bestFit="1" customWidth="1"/>
    <col min="5123" max="5123" width="9.28515625" style="325" bestFit="1" customWidth="1"/>
    <col min="5124" max="5124" width="16.7109375" style="325" customWidth="1"/>
    <col min="5125" max="5125" width="2.85546875" style="325" customWidth="1"/>
    <col min="5126" max="5126" width="17.42578125" style="325" customWidth="1"/>
    <col min="5127" max="5127" width="1.7109375" style="325" customWidth="1"/>
    <col min="5128" max="5128" width="17.42578125" style="325" customWidth="1"/>
    <col min="5129" max="5129" width="3.140625" style="325" customWidth="1"/>
    <col min="5130" max="5130" width="9.140625" style="325"/>
    <col min="5131" max="5131" width="11.42578125" style="325" bestFit="1" customWidth="1"/>
    <col min="5132" max="5132" width="12.28515625" style="325" bestFit="1" customWidth="1"/>
    <col min="5133" max="5376" width="9.140625" style="325"/>
    <col min="5377" max="5377" width="2.7109375" style="325" customWidth="1"/>
    <col min="5378" max="5378" width="78.42578125" style="325" bestFit="1" customWidth="1"/>
    <col min="5379" max="5379" width="9.28515625" style="325" bestFit="1" customWidth="1"/>
    <col min="5380" max="5380" width="16.7109375" style="325" customWidth="1"/>
    <col min="5381" max="5381" width="2.85546875" style="325" customWidth="1"/>
    <col min="5382" max="5382" width="17.42578125" style="325" customWidth="1"/>
    <col min="5383" max="5383" width="1.7109375" style="325" customWidth="1"/>
    <col min="5384" max="5384" width="17.42578125" style="325" customWidth="1"/>
    <col min="5385" max="5385" width="3.140625" style="325" customWidth="1"/>
    <col min="5386" max="5386" width="9.140625" style="325"/>
    <col min="5387" max="5387" width="11.42578125" style="325" bestFit="1" customWidth="1"/>
    <col min="5388" max="5388" width="12.28515625" style="325" bestFit="1" customWidth="1"/>
    <col min="5389" max="5632" width="9.140625" style="325"/>
    <col min="5633" max="5633" width="2.7109375" style="325" customWidth="1"/>
    <col min="5634" max="5634" width="78.42578125" style="325" bestFit="1" customWidth="1"/>
    <col min="5635" max="5635" width="9.28515625" style="325" bestFit="1" customWidth="1"/>
    <col min="5636" max="5636" width="16.7109375" style="325" customWidth="1"/>
    <col min="5637" max="5637" width="2.85546875" style="325" customWidth="1"/>
    <col min="5638" max="5638" width="17.42578125" style="325" customWidth="1"/>
    <col min="5639" max="5639" width="1.7109375" style="325" customWidth="1"/>
    <col min="5640" max="5640" width="17.42578125" style="325" customWidth="1"/>
    <col min="5641" max="5641" width="3.140625" style="325" customWidth="1"/>
    <col min="5642" max="5642" width="9.140625" style="325"/>
    <col min="5643" max="5643" width="11.42578125" style="325" bestFit="1" customWidth="1"/>
    <col min="5644" max="5644" width="12.28515625" style="325" bestFit="1" customWidth="1"/>
    <col min="5645" max="5888" width="9.140625" style="325"/>
    <col min="5889" max="5889" width="2.7109375" style="325" customWidth="1"/>
    <col min="5890" max="5890" width="78.42578125" style="325" bestFit="1" customWidth="1"/>
    <col min="5891" max="5891" width="9.28515625" style="325" bestFit="1" customWidth="1"/>
    <col min="5892" max="5892" width="16.7109375" style="325" customWidth="1"/>
    <col min="5893" max="5893" width="2.85546875" style="325" customWidth="1"/>
    <col min="5894" max="5894" width="17.42578125" style="325" customWidth="1"/>
    <col min="5895" max="5895" width="1.7109375" style="325" customWidth="1"/>
    <col min="5896" max="5896" width="17.42578125" style="325" customWidth="1"/>
    <col min="5897" max="5897" width="3.140625" style="325" customWidth="1"/>
    <col min="5898" max="5898" width="9.140625" style="325"/>
    <col min="5899" max="5899" width="11.42578125" style="325" bestFit="1" customWidth="1"/>
    <col min="5900" max="5900" width="12.28515625" style="325" bestFit="1" customWidth="1"/>
    <col min="5901" max="6144" width="9.140625" style="325"/>
    <col min="6145" max="6145" width="2.7109375" style="325" customWidth="1"/>
    <col min="6146" max="6146" width="78.42578125" style="325" bestFit="1" customWidth="1"/>
    <col min="6147" max="6147" width="9.28515625" style="325" bestFit="1" customWidth="1"/>
    <col min="6148" max="6148" width="16.7109375" style="325" customWidth="1"/>
    <col min="6149" max="6149" width="2.85546875" style="325" customWidth="1"/>
    <col min="6150" max="6150" width="17.42578125" style="325" customWidth="1"/>
    <col min="6151" max="6151" width="1.7109375" style="325" customWidth="1"/>
    <col min="6152" max="6152" width="17.42578125" style="325" customWidth="1"/>
    <col min="6153" max="6153" width="3.140625" style="325" customWidth="1"/>
    <col min="6154" max="6154" width="9.140625" style="325"/>
    <col min="6155" max="6155" width="11.42578125" style="325" bestFit="1" customWidth="1"/>
    <col min="6156" max="6156" width="12.28515625" style="325" bestFit="1" customWidth="1"/>
    <col min="6157" max="6400" width="9.140625" style="325"/>
    <col min="6401" max="6401" width="2.7109375" style="325" customWidth="1"/>
    <col min="6402" max="6402" width="78.42578125" style="325" bestFit="1" customWidth="1"/>
    <col min="6403" max="6403" width="9.28515625" style="325" bestFit="1" customWidth="1"/>
    <col min="6404" max="6404" width="16.7109375" style="325" customWidth="1"/>
    <col min="6405" max="6405" width="2.85546875" style="325" customWidth="1"/>
    <col min="6406" max="6406" width="17.42578125" style="325" customWidth="1"/>
    <col min="6407" max="6407" width="1.7109375" style="325" customWidth="1"/>
    <col min="6408" max="6408" width="17.42578125" style="325" customWidth="1"/>
    <col min="6409" max="6409" width="3.140625" style="325" customWidth="1"/>
    <col min="6410" max="6410" width="9.140625" style="325"/>
    <col min="6411" max="6411" width="11.42578125" style="325" bestFit="1" customWidth="1"/>
    <col min="6412" max="6412" width="12.28515625" style="325" bestFit="1" customWidth="1"/>
    <col min="6413" max="6656" width="9.140625" style="325"/>
    <col min="6657" max="6657" width="2.7109375" style="325" customWidth="1"/>
    <col min="6658" max="6658" width="78.42578125" style="325" bestFit="1" customWidth="1"/>
    <col min="6659" max="6659" width="9.28515625" style="325" bestFit="1" customWidth="1"/>
    <col min="6660" max="6660" width="16.7109375" style="325" customWidth="1"/>
    <col min="6661" max="6661" width="2.85546875" style="325" customWidth="1"/>
    <col min="6662" max="6662" width="17.42578125" style="325" customWidth="1"/>
    <col min="6663" max="6663" width="1.7109375" style="325" customWidth="1"/>
    <col min="6664" max="6664" width="17.42578125" style="325" customWidth="1"/>
    <col min="6665" max="6665" width="3.140625" style="325" customWidth="1"/>
    <col min="6666" max="6666" width="9.140625" style="325"/>
    <col min="6667" max="6667" width="11.42578125" style="325" bestFit="1" customWidth="1"/>
    <col min="6668" max="6668" width="12.28515625" style="325" bestFit="1" customWidth="1"/>
    <col min="6669" max="6912" width="9.140625" style="325"/>
    <col min="6913" max="6913" width="2.7109375" style="325" customWidth="1"/>
    <col min="6914" max="6914" width="78.42578125" style="325" bestFit="1" customWidth="1"/>
    <col min="6915" max="6915" width="9.28515625" style="325" bestFit="1" customWidth="1"/>
    <col min="6916" max="6916" width="16.7109375" style="325" customWidth="1"/>
    <col min="6917" max="6917" width="2.85546875" style="325" customWidth="1"/>
    <col min="6918" max="6918" width="17.42578125" style="325" customWidth="1"/>
    <col min="6919" max="6919" width="1.7109375" style="325" customWidth="1"/>
    <col min="6920" max="6920" width="17.42578125" style="325" customWidth="1"/>
    <col min="6921" max="6921" width="3.140625" style="325" customWidth="1"/>
    <col min="6922" max="6922" width="9.140625" style="325"/>
    <col min="6923" max="6923" width="11.42578125" style="325" bestFit="1" customWidth="1"/>
    <col min="6924" max="6924" width="12.28515625" style="325" bestFit="1" customWidth="1"/>
    <col min="6925" max="7168" width="9.140625" style="325"/>
    <col min="7169" max="7169" width="2.7109375" style="325" customWidth="1"/>
    <col min="7170" max="7170" width="78.42578125" style="325" bestFit="1" customWidth="1"/>
    <col min="7171" max="7171" width="9.28515625" style="325" bestFit="1" customWidth="1"/>
    <col min="7172" max="7172" width="16.7109375" style="325" customWidth="1"/>
    <col min="7173" max="7173" width="2.85546875" style="325" customWidth="1"/>
    <col min="7174" max="7174" width="17.42578125" style="325" customWidth="1"/>
    <col min="7175" max="7175" width="1.7109375" style="325" customWidth="1"/>
    <col min="7176" max="7176" width="17.42578125" style="325" customWidth="1"/>
    <col min="7177" max="7177" width="3.140625" style="325" customWidth="1"/>
    <col min="7178" max="7178" width="9.140625" style="325"/>
    <col min="7179" max="7179" width="11.42578125" style="325" bestFit="1" customWidth="1"/>
    <col min="7180" max="7180" width="12.28515625" style="325" bestFit="1" customWidth="1"/>
    <col min="7181" max="7424" width="9.140625" style="325"/>
    <col min="7425" max="7425" width="2.7109375" style="325" customWidth="1"/>
    <col min="7426" max="7426" width="78.42578125" style="325" bestFit="1" customWidth="1"/>
    <col min="7427" max="7427" width="9.28515625" style="325" bestFit="1" customWidth="1"/>
    <col min="7428" max="7428" width="16.7109375" style="325" customWidth="1"/>
    <col min="7429" max="7429" width="2.85546875" style="325" customWidth="1"/>
    <col min="7430" max="7430" width="17.42578125" style="325" customWidth="1"/>
    <col min="7431" max="7431" width="1.7109375" style="325" customWidth="1"/>
    <col min="7432" max="7432" width="17.42578125" style="325" customWidth="1"/>
    <col min="7433" max="7433" width="3.140625" style="325" customWidth="1"/>
    <col min="7434" max="7434" width="9.140625" style="325"/>
    <col min="7435" max="7435" width="11.42578125" style="325" bestFit="1" customWidth="1"/>
    <col min="7436" max="7436" width="12.28515625" style="325" bestFit="1" customWidth="1"/>
    <col min="7437" max="7680" width="9.140625" style="325"/>
    <col min="7681" max="7681" width="2.7109375" style="325" customWidth="1"/>
    <col min="7682" max="7682" width="78.42578125" style="325" bestFit="1" customWidth="1"/>
    <col min="7683" max="7683" width="9.28515625" style="325" bestFit="1" customWidth="1"/>
    <col min="7684" max="7684" width="16.7109375" style="325" customWidth="1"/>
    <col min="7685" max="7685" width="2.85546875" style="325" customWidth="1"/>
    <col min="7686" max="7686" width="17.42578125" style="325" customWidth="1"/>
    <col min="7687" max="7687" width="1.7109375" style="325" customWidth="1"/>
    <col min="7688" max="7688" width="17.42578125" style="325" customWidth="1"/>
    <col min="7689" max="7689" width="3.140625" style="325" customWidth="1"/>
    <col min="7690" max="7690" width="9.140625" style="325"/>
    <col min="7691" max="7691" width="11.42578125" style="325" bestFit="1" customWidth="1"/>
    <col min="7692" max="7692" width="12.28515625" style="325" bestFit="1" customWidth="1"/>
    <col min="7693" max="7936" width="9.140625" style="325"/>
    <col min="7937" max="7937" width="2.7109375" style="325" customWidth="1"/>
    <col min="7938" max="7938" width="78.42578125" style="325" bestFit="1" customWidth="1"/>
    <col min="7939" max="7939" width="9.28515625" style="325" bestFit="1" customWidth="1"/>
    <col min="7940" max="7940" width="16.7109375" style="325" customWidth="1"/>
    <col min="7941" max="7941" width="2.85546875" style="325" customWidth="1"/>
    <col min="7942" max="7942" width="17.42578125" style="325" customWidth="1"/>
    <col min="7943" max="7943" width="1.7109375" style="325" customWidth="1"/>
    <col min="7944" max="7944" width="17.42578125" style="325" customWidth="1"/>
    <col min="7945" max="7945" width="3.140625" style="325" customWidth="1"/>
    <col min="7946" max="7946" width="9.140625" style="325"/>
    <col min="7947" max="7947" width="11.42578125" style="325" bestFit="1" customWidth="1"/>
    <col min="7948" max="7948" width="12.28515625" style="325" bestFit="1" customWidth="1"/>
    <col min="7949" max="8192" width="9.140625" style="325"/>
    <col min="8193" max="8193" width="2.7109375" style="325" customWidth="1"/>
    <col min="8194" max="8194" width="78.42578125" style="325" bestFit="1" customWidth="1"/>
    <col min="8195" max="8195" width="9.28515625" style="325" bestFit="1" customWidth="1"/>
    <col min="8196" max="8196" width="16.7109375" style="325" customWidth="1"/>
    <col min="8197" max="8197" width="2.85546875" style="325" customWidth="1"/>
    <col min="8198" max="8198" width="17.42578125" style="325" customWidth="1"/>
    <col min="8199" max="8199" width="1.7109375" style="325" customWidth="1"/>
    <col min="8200" max="8200" width="17.42578125" style="325" customWidth="1"/>
    <col min="8201" max="8201" width="3.140625" style="325" customWidth="1"/>
    <col min="8202" max="8202" width="9.140625" style="325"/>
    <col min="8203" max="8203" width="11.42578125" style="325" bestFit="1" customWidth="1"/>
    <col min="8204" max="8204" width="12.28515625" style="325" bestFit="1" customWidth="1"/>
    <col min="8205" max="8448" width="9.140625" style="325"/>
    <col min="8449" max="8449" width="2.7109375" style="325" customWidth="1"/>
    <col min="8450" max="8450" width="78.42578125" style="325" bestFit="1" customWidth="1"/>
    <col min="8451" max="8451" width="9.28515625" style="325" bestFit="1" customWidth="1"/>
    <col min="8452" max="8452" width="16.7109375" style="325" customWidth="1"/>
    <col min="8453" max="8453" width="2.85546875" style="325" customWidth="1"/>
    <col min="8454" max="8454" width="17.42578125" style="325" customWidth="1"/>
    <col min="8455" max="8455" width="1.7109375" style="325" customWidth="1"/>
    <col min="8456" max="8456" width="17.42578125" style="325" customWidth="1"/>
    <col min="8457" max="8457" width="3.140625" style="325" customWidth="1"/>
    <col min="8458" max="8458" width="9.140625" style="325"/>
    <col min="8459" max="8459" width="11.42578125" style="325" bestFit="1" customWidth="1"/>
    <col min="8460" max="8460" width="12.28515625" style="325" bestFit="1" customWidth="1"/>
    <col min="8461" max="8704" width="9.140625" style="325"/>
    <col min="8705" max="8705" width="2.7109375" style="325" customWidth="1"/>
    <col min="8706" max="8706" width="78.42578125" style="325" bestFit="1" customWidth="1"/>
    <col min="8707" max="8707" width="9.28515625" style="325" bestFit="1" customWidth="1"/>
    <col min="8708" max="8708" width="16.7109375" style="325" customWidth="1"/>
    <col min="8709" max="8709" width="2.85546875" style="325" customWidth="1"/>
    <col min="8710" max="8710" width="17.42578125" style="325" customWidth="1"/>
    <col min="8711" max="8711" width="1.7109375" style="325" customWidth="1"/>
    <col min="8712" max="8712" width="17.42578125" style="325" customWidth="1"/>
    <col min="8713" max="8713" width="3.140625" style="325" customWidth="1"/>
    <col min="8714" max="8714" width="9.140625" style="325"/>
    <col min="8715" max="8715" width="11.42578125" style="325" bestFit="1" customWidth="1"/>
    <col min="8716" max="8716" width="12.28515625" style="325" bestFit="1" customWidth="1"/>
    <col min="8717" max="8960" width="9.140625" style="325"/>
    <col min="8961" max="8961" width="2.7109375" style="325" customWidth="1"/>
    <col min="8962" max="8962" width="78.42578125" style="325" bestFit="1" customWidth="1"/>
    <col min="8963" max="8963" width="9.28515625" style="325" bestFit="1" customWidth="1"/>
    <col min="8964" max="8964" width="16.7109375" style="325" customWidth="1"/>
    <col min="8965" max="8965" width="2.85546875" style="325" customWidth="1"/>
    <col min="8966" max="8966" width="17.42578125" style="325" customWidth="1"/>
    <col min="8967" max="8967" width="1.7109375" style="325" customWidth="1"/>
    <col min="8968" max="8968" width="17.42578125" style="325" customWidth="1"/>
    <col min="8969" max="8969" width="3.140625" style="325" customWidth="1"/>
    <col min="8970" max="8970" width="9.140625" style="325"/>
    <col min="8971" max="8971" width="11.42578125" style="325" bestFit="1" customWidth="1"/>
    <col min="8972" max="8972" width="12.28515625" style="325" bestFit="1" customWidth="1"/>
    <col min="8973" max="9216" width="9.140625" style="325"/>
    <col min="9217" max="9217" width="2.7109375" style="325" customWidth="1"/>
    <col min="9218" max="9218" width="78.42578125" style="325" bestFit="1" customWidth="1"/>
    <col min="9219" max="9219" width="9.28515625" style="325" bestFit="1" customWidth="1"/>
    <col min="9220" max="9220" width="16.7109375" style="325" customWidth="1"/>
    <col min="9221" max="9221" width="2.85546875" style="325" customWidth="1"/>
    <col min="9222" max="9222" width="17.42578125" style="325" customWidth="1"/>
    <col min="9223" max="9223" width="1.7109375" style="325" customWidth="1"/>
    <col min="9224" max="9224" width="17.42578125" style="325" customWidth="1"/>
    <col min="9225" max="9225" width="3.140625" style="325" customWidth="1"/>
    <col min="9226" max="9226" width="9.140625" style="325"/>
    <col min="9227" max="9227" width="11.42578125" style="325" bestFit="1" customWidth="1"/>
    <col min="9228" max="9228" width="12.28515625" style="325" bestFit="1" customWidth="1"/>
    <col min="9229" max="9472" width="9.140625" style="325"/>
    <col min="9473" max="9473" width="2.7109375" style="325" customWidth="1"/>
    <col min="9474" max="9474" width="78.42578125" style="325" bestFit="1" customWidth="1"/>
    <col min="9475" max="9475" width="9.28515625" style="325" bestFit="1" customWidth="1"/>
    <col min="9476" max="9476" width="16.7109375" style="325" customWidth="1"/>
    <col min="9477" max="9477" width="2.85546875" style="325" customWidth="1"/>
    <col min="9478" max="9478" width="17.42578125" style="325" customWidth="1"/>
    <col min="9479" max="9479" width="1.7109375" style="325" customWidth="1"/>
    <col min="9480" max="9480" width="17.42578125" style="325" customWidth="1"/>
    <col min="9481" max="9481" width="3.140625" style="325" customWidth="1"/>
    <col min="9482" max="9482" width="9.140625" style="325"/>
    <col min="9483" max="9483" width="11.42578125" style="325" bestFit="1" customWidth="1"/>
    <col min="9484" max="9484" width="12.28515625" style="325" bestFit="1" customWidth="1"/>
    <col min="9485" max="9728" width="9.140625" style="325"/>
    <col min="9729" max="9729" width="2.7109375" style="325" customWidth="1"/>
    <col min="9730" max="9730" width="78.42578125" style="325" bestFit="1" customWidth="1"/>
    <col min="9731" max="9731" width="9.28515625" style="325" bestFit="1" customWidth="1"/>
    <col min="9732" max="9732" width="16.7109375" style="325" customWidth="1"/>
    <col min="9733" max="9733" width="2.85546875" style="325" customWidth="1"/>
    <col min="9734" max="9734" width="17.42578125" style="325" customWidth="1"/>
    <col min="9735" max="9735" width="1.7109375" style="325" customWidth="1"/>
    <col min="9736" max="9736" width="17.42578125" style="325" customWidth="1"/>
    <col min="9737" max="9737" width="3.140625" style="325" customWidth="1"/>
    <col min="9738" max="9738" width="9.140625" style="325"/>
    <col min="9739" max="9739" width="11.42578125" style="325" bestFit="1" customWidth="1"/>
    <col min="9740" max="9740" width="12.28515625" style="325" bestFit="1" customWidth="1"/>
    <col min="9741" max="9984" width="9.140625" style="325"/>
    <col min="9985" max="9985" width="2.7109375" style="325" customWidth="1"/>
    <col min="9986" max="9986" width="78.42578125" style="325" bestFit="1" customWidth="1"/>
    <col min="9987" max="9987" width="9.28515625" style="325" bestFit="1" customWidth="1"/>
    <col min="9988" max="9988" width="16.7109375" style="325" customWidth="1"/>
    <col min="9989" max="9989" width="2.85546875" style="325" customWidth="1"/>
    <col min="9990" max="9990" width="17.42578125" style="325" customWidth="1"/>
    <col min="9991" max="9991" width="1.7109375" style="325" customWidth="1"/>
    <col min="9992" max="9992" width="17.42578125" style="325" customWidth="1"/>
    <col min="9993" max="9993" width="3.140625" style="325" customWidth="1"/>
    <col min="9994" max="9994" width="9.140625" style="325"/>
    <col min="9995" max="9995" width="11.42578125" style="325" bestFit="1" customWidth="1"/>
    <col min="9996" max="9996" width="12.28515625" style="325" bestFit="1" customWidth="1"/>
    <col min="9997" max="10240" width="9.140625" style="325"/>
    <col min="10241" max="10241" width="2.7109375" style="325" customWidth="1"/>
    <col min="10242" max="10242" width="78.42578125" style="325" bestFit="1" customWidth="1"/>
    <col min="10243" max="10243" width="9.28515625" style="325" bestFit="1" customWidth="1"/>
    <col min="10244" max="10244" width="16.7109375" style="325" customWidth="1"/>
    <col min="10245" max="10245" width="2.85546875" style="325" customWidth="1"/>
    <col min="10246" max="10246" width="17.42578125" style="325" customWidth="1"/>
    <col min="10247" max="10247" width="1.7109375" style="325" customWidth="1"/>
    <col min="10248" max="10248" width="17.42578125" style="325" customWidth="1"/>
    <col min="10249" max="10249" width="3.140625" style="325" customWidth="1"/>
    <col min="10250" max="10250" width="9.140625" style="325"/>
    <col min="10251" max="10251" width="11.42578125" style="325" bestFit="1" customWidth="1"/>
    <col min="10252" max="10252" width="12.28515625" style="325" bestFit="1" customWidth="1"/>
    <col min="10253" max="10496" width="9.140625" style="325"/>
    <col min="10497" max="10497" width="2.7109375" style="325" customWidth="1"/>
    <col min="10498" max="10498" width="78.42578125" style="325" bestFit="1" customWidth="1"/>
    <col min="10499" max="10499" width="9.28515625" style="325" bestFit="1" customWidth="1"/>
    <col min="10500" max="10500" width="16.7109375" style="325" customWidth="1"/>
    <col min="10501" max="10501" width="2.85546875" style="325" customWidth="1"/>
    <col min="10502" max="10502" width="17.42578125" style="325" customWidth="1"/>
    <col min="10503" max="10503" width="1.7109375" style="325" customWidth="1"/>
    <col min="10504" max="10504" width="17.42578125" style="325" customWidth="1"/>
    <col min="10505" max="10505" width="3.140625" style="325" customWidth="1"/>
    <col min="10506" max="10506" width="9.140625" style="325"/>
    <col min="10507" max="10507" width="11.42578125" style="325" bestFit="1" customWidth="1"/>
    <col min="10508" max="10508" width="12.28515625" style="325" bestFit="1" customWidth="1"/>
    <col min="10509" max="10752" width="9.140625" style="325"/>
    <col min="10753" max="10753" width="2.7109375" style="325" customWidth="1"/>
    <col min="10754" max="10754" width="78.42578125" style="325" bestFit="1" customWidth="1"/>
    <col min="10755" max="10755" width="9.28515625" style="325" bestFit="1" customWidth="1"/>
    <col min="10756" max="10756" width="16.7109375" style="325" customWidth="1"/>
    <col min="10757" max="10757" width="2.85546875" style="325" customWidth="1"/>
    <col min="10758" max="10758" width="17.42578125" style="325" customWidth="1"/>
    <col min="10759" max="10759" width="1.7109375" style="325" customWidth="1"/>
    <col min="10760" max="10760" width="17.42578125" style="325" customWidth="1"/>
    <col min="10761" max="10761" width="3.140625" style="325" customWidth="1"/>
    <col min="10762" max="10762" width="9.140625" style="325"/>
    <col min="10763" max="10763" width="11.42578125" style="325" bestFit="1" customWidth="1"/>
    <col min="10764" max="10764" width="12.28515625" style="325" bestFit="1" customWidth="1"/>
    <col min="10765" max="11008" width="9.140625" style="325"/>
    <col min="11009" max="11009" width="2.7109375" style="325" customWidth="1"/>
    <col min="11010" max="11010" width="78.42578125" style="325" bestFit="1" customWidth="1"/>
    <col min="11011" max="11011" width="9.28515625" style="325" bestFit="1" customWidth="1"/>
    <col min="11012" max="11012" width="16.7109375" style="325" customWidth="1"/>
    <col min="11013" max="11013" width="2.85546875" style="325" customWidth="1"/>
    <col min="11014" max="11014" width="17.42578125" style="325" customWidth="1"/>
    <col min="11015" max="11015" width="1.7109375" style="325" customWidth="1"/>
    <col min="11016" max="11016" width="17.42578125" style="325" customWidth="1"/>
    <col min="11017" max="11017" width="3.140625" style="325" customWidth="1"/>
    <col min="11018" max="11018" width="9.140625" style="325"/>
    <col min="11019" max="11019" width="11.42578125" style="325" bestFit="1" customWidth="1"/>
    <col min="11020" max="11020" width="12.28515625" style="325" bestFit="1" customWidth="1"/>
    <col min="11021" max="11264" width="9.140625" style="325"/>
    <col min="11265" max="11265" width="2.7109375" style="325" customWidth="1"/>
    <col min="11266" max="11266" width="78.42578125" style="325" bestFit="1" customWidth="1"/>
    <col min="11267" max="11267" width="9.28515625" style="325" bestFit="1" customWidth="1"/>
    <col min="11268" max="11268" width="16.7109375" style="325" customWidth="1"/>
    <col min="11269" max="11269" width="2.85546875" style="325" customWidth="1"/>
    <col min="11270" max="11270" width="17.42578125" style="325" customWidth="1"/>
    <col min="11271" max="11271" width="1.7109375" style="325" customWidth="1"/>
    <col min="11272" max="11272" width="17.42578125" style="325" customWidth="1"/>
    <col min="11273" max="11273" width="3.140625" style="325" customWidth="1"/>
    <col min="11274" max="11274" width="9.140625" style="325"/>
    <col min="11275" max="11275" width="11.42578125" style="325" bestFit="1" customWidth="1"/>
    <col min="11276" max="11276" width="12.28515625" style="325" bestFit="1" customWidth="1"/>
    <col min="11277" max="11520" width="9.140625" style="325"/>
    <col min="11521" max="11521" width="2.7109375" style="325" customWidth="1"/>
    <col min="11522" max="11522" width="78.42578125" style="325" bestFit="1" customWidth="1"/>
    <col min="11523" max="11523" width="9.28515625" style="325" bestFit="1" customWidth="1"/>
    <col min="11524" max="11524" width="16.7109375" style="325" customWidth="1"/>
    <col min="11525" max="11525" width="2.85546875" style="325" customWidth="1"/>
    <col min="11526" max="11526" width="17.42578125" style="325" customWidth="1"/>
    <col min="11527" max="11527" width="1.7109375" style="325" customWidth="1"/>
    <col min="11528" max="11528" width="17.42578125" style="325" customWidth="1"/>
    <col min="11529" max="11529" width="3.140625" style="325" customWidth="1"/>
    <col min="11530" max="11530" width="9.140625" style="325"/>
    <col min="11531" max="11531" width="11.42578125" style="325" bestFit="1" customWidth="1"/>
    <col min="11532" max="11532" width="12.28515625" style="325" bestFit="1" customWidth="1"/>
    <col min="11533" max="11776" width="9.140625" style="325"/>
    <col min="11777" max="11777" width="2.7109375" style="325" customWidth="1"/>
    <col min="11778" max="11778" width="78.42578125" style="325" bestFit="1" customWidth="1"/>
    <col min="11779" max="11779" width="9.28515625" style="325" bestFit="1" customWidth="1"/>
    <col min="11780" max="11780" width="16.7109375" style="325" customWidth="1"/>
    <col min="11781" max="11781" width="2.85546875" style="325" customWidth="1"/>
    <col min="11782" max="11782" width="17.42578125" style="325" customWidth="1"/>
    <col min="11783" max="11783" width="1.7109375" style="325" customWidth="1"/>
    <col min="11784" max="11784" width="17.42578125" style="325" customWidth="1"/>
    <col min="11785" max="11785" width="3.140625" style="325" customWidth="1"/>
    <col min="11786" max="11786" width="9.140625" style="325"/>
    <col min="11787" max="11787" width="11.42578125" style="325" bestFit="1" customWidth="1"/>
    <col min="11788" max="11788" width="12.28515625" style="325" bestFit="1" customWidth="1"/>
    <col min="11789" max="12032" width="9.140625" style="325"/>
    <col min="12033" max="12033" width="2.7109375" style="325" customWidth="1"/>
    <col min="12034" max="12034" width="78.42578125" style="325" bestFit="1" customWidth="1"/>
    <col min="12035" max="12035" width="9.28515625" style="325" bestFit="1" customWidth="1"/>
    <col min="12036" max="12036" width="16.7109375" style="325" customWidth="1"/>
    <col min="12037" max="12037" width="2.85546875" style="325" customWidth="1"/>
    <col min="12038" max="12038" width="17.42578125" style="325" customWidth="1"/>
    <col min="12039" max="12039" width="1.7109375" style="325" customWidth="1"/>
    <col min="12040" max="12040" width="17.42578125" style="325" customWidth="1"/>
    <col min="12041" max="12041" width="3.140625" style="325" customWidth="1"/>
    <col min="12042" max="12042" width="9.140625" style="325"/>
    <col min="12043" max="12043" width="11.42578125" style="325" bestFit="1" customWidth="1"/>
    <col min="12044" max="12044" width="12.28515625" style="325" bestFit="1" customWidth="1"/>
    <col min="12045" max="12288" width="9.140625" style="325"/>
    <col min="12289" max="12289" width="2.7109375" style="325" customWidth="1"/>
    <col min="12290" max="12290" width="78.42578125" style="325" bestFit="1" customWidth="1"/>
    <col min="12291" max="12291" width="9.28515625" style="325" bestFit="1" customWidth="1"/>
    <col min="12292" max="12292" width="16.7109375" style="325" customWidth="1"/>
    <col min="12293" max="12293" width="2.85546875" style="325" customWidth="1"/>
    <col min="12294" max="12294" width="17.42578125" style="325" customWidth="1"/>
    <col min="12295" max="12295" width="1.7109375" style="325" customWidth="1"/>
    <col min="12296" max="12296" width="17.42578125" style="325" customWidth="1"/>
    <col min="12297" max="12297" width="3.140625" style="325" customWidth="1"/>
    <col min="12298" max="12298" width="9.140625" style="325"/>
    <col min="12299" max="12299" width="11.42578125" style="325" bestFit="1" customWidth="1"/>
    <col min="12300" max="12300" width="12.28515625" style="325" bestFit="1" customWidth="1"/>
    <col min="12301" max="12544" width="9.140625" style="325"/>
    <col min="12545" max="12545" width="2.7109375" style="325" customWidth="1"/>
    <col min="12546" max="12546" width="78.42578125" style="325" bestFit="1" customWidth="1"/>
    <col min="12547" max="12547" width="9.28515625" style="325" bestFit="1" customWidth="1"/>
    <col min="12548" max="12548" width="16.7109375" style="325" customWidth="1"/>
    <col min="12549" max="12549" width="2.85546875" style="325" customWidth="1"/>
    <col min="12550" max="12550" width="17.42578125" style="325" customWidth="1"/>
    <col min="12551" max="12551" width="1.7109375" style="325" customWidth="1"/>
    <col min="12552" max="12552" width="17.42578125" style="325" customWidth="1"/>
    <col min="12553" max="12553" width="3.140625" style="325" customWidth="1"/>
    <col min="12554" max="12554" width="9.140625" style="325"/>
    <col min="12555" max="12555" width="11.42578125" style="325" bestFit="1" customWidth="1"/>
    <col min="12556" max="12556" width="12.28515625" style="325" bestFit="1" customWidth="1"/>
    <col min="12557" max="12800" width="9.140625" style="325"/>
    <col min="12801" max="12801" width="2.7109375" style="325" customWidth="1"/>
    <col min="12802" max="12802" width="78.42578125" style="325" bestFit="1" customWidth="1"/>
    <col min="12803" max="12803" width="9.28515625" style="325" bestFit="1" customWidth="1"/>
    <col min="12804" max="12804" width="16.7109375" style="325" customWidth="1"/>
    <col min="12805" max="12805" width="2.85546875" style="325" customWidth="1"/>
    <col min="12806" max="12806" width="17.42578125" style="325" customWidth="1"/>
    <col min="12807" max="12807" width="1.7109375" style="325" customWidth="1"/>
    <col min="12808" max="12808" width="17.42578125" style="325" customWidth="1"/>
    <col min="12809" max="12809" width="3.140625" style="325" customWidth="1"/>
    <col min="12810" max="12810" width="9.140625" style="325"/>
    <col min="12811" max="12811" width="11.42578125" style="325" bestFit="1" customWidth="1"/>
    <col min="12812" max="12812" width="12.28515625" style="325" bestFit="1" customWidth="1"/>
    <col min="12813" max="13056" width="9.140625" style="325"/>
    <col min="13057" max="13057" width="2.7109375" style="325" customWidth="1"/>
    <col min="13058" max="13058" width="78.42578125" style="325" bestFit="1" customWidth="1"/>
    <col min="13059" max="13059" width="9.28515625" style="325" bestFit="1" customWidth="1"/>
    <col min="13060" max="13060" width="16.7109375" style="325" customWidth="1"/>
    <col min="13061" max="13061" width="2.85546875" style="325" customWidth="1"/>
    <col min="13062" max="13062" width="17.42578125" style="325" customWidth="1"/>
    <col min="13063" max="13063" width="1.7109375" style="325" customWidth="1"/>
    <col min="13064" max="13064" width="17.42578125" style="325" customWidth="1"/>
    <col min="13065" max="13065" width="3.140625" style="325" customWidth="1"/>
    <col min="13066" max="13066" width="9.140625" style="325"/>
    <col min="13067" max="13067" width="11.42578125" style="325" bestFit="1" customWidth="1"/>
    <col min="13068" max="13068" width="12.28515625" style="325" bestFit="1" customWidth="1"/>
    <col min="13069" max="13312" width="9.140625" style="325"/>
    <col min="13313" max="13313" width="2.7109375" style="325" customWidth="1"/>
    <col min="13314" max="13314" width="78.42578125" style="325" bestFit="1" customWidth="1"/>
    <col min="13315" max="13315" width="9.28515625" style="325" bestFit="1" customWidth="1"/>
    <col min="13316" max="13316" width="16.7109375" style="325" customWidth="1"/>
    <col min="13317" max="13317" width="2.85546875" style="325" customWidth="1"/>
    <col min="13318" max="13318" width="17.42578125" style="325" customWidth="1"/>
    <col min="13319" max="13319" width="1.7109375" style="325" customWidth="1"/>
    <col min="13320" max="13320" width="17.42578125" style="325" customWidth="1"/>
    <col min="13321" max="13321" width="3.140625" style="325" customWidth="1"/>
    <col min="13322" max="13322" width="9.140625" style="325"/>
    <col min="13323" max="13323" width="11.42578125" style="325" bestFit="1" customWidth="1"/>
    <col min="13324" max="13324" width="12.28515625" style="325" bestFit="1" customWidth="1"/>
    <col min="13325" max="13568" width="9.140625" style="325"/>
    <col min="13569" max="13569" width="2.7109375" style="325" customWidth="1"/>
    <col min="13570" max="13570" width="78.42578125" style="325" bestFit="1" customWidth="1"/>
    <col min="13571" max="13571" width="9.28515625" style="325" bestFit="1" customWidth="1"/>
    <col min="13572" max="13572" width="16.7109375" style="325" customWidth="1"/>
    <col min="13573" max="13573" width="2.85546875" style="325" customWidth="1"/>
    <col min="13574" max="13574" width="17.42578125" style="325" customWidth="1"/>
    <col min="13575" max="13575" width="1.7109375" style="325" customWidth="1"/>
    <col min="13576" max="13576" width="17.42578125" style="325" customWidth="1"/>
    <col min="13577" max="13577" width="3.140625" style="325" customWidth="1"/>
    <col min="13578" max="13578" width="9.140625" style="325"/>
    <col min="13579" max="13579" width="11.42578125" style="325" bestFit="1" customWidth="1"/>
    <col min="13580" max="13580" width="12.28515625" style="325" bestFit="1" customWidth="1"/>
    <col min="13581" max="13824" width="9.140625" style="325"/>
    <col min="13825" max="13825" width="2.7109375" style="325" customWidth="1"/>
    <col min="13826" max="13826" width="78.42578125" style="325" bestFit="1" customWidth="1"/>
    <col min="13827" max="13827" width="9.28515625" style="325" bestFit="1" customWidth="1"/>
    <col min="13828" max="13828" width="16.7109375" style="325" customWidth="1"/>
    <col min="13829" max="13829" width="2.85546875" style="325" customWidth="1"/>
    <col min="13830" max="13830" width="17.42578125" style="325" customWidth="1"/>
    <col min="13831" max="13831" width="1.7109375" style="325" customWidth="1"/>
    <col min="13832" max="13832" width="17.42578125" style="325" customWidth="1"/>
    <col min="13833" max="13833" width="3.140625" style="325" customWidth="1"/>
    <col min="13834" max="13834" width="9.140625" style="325"/>
    <col min="13835" max="13835" width="11.42578125" style="325" bestFit="1" customWidth="1"/>
    <col min="13836" max="13836" width="12.28515625" style="325" bestFit="1" customWidth="1"/>
    <col min="13837" max="14080" width="9.140625" style="325"/>
    <col min="14081" max="14081" width="2.7109375" style="325" customWidth="1"/>
    <col min="14082" max="14082" width="78.42578125" style="325" bestFit="1" customWidth="1"/>
    <col min="14083" max="14083" width="9.28515625" style="325" bestFit="1" customWidth="1"/>
    <col min="14084" max="14084" width="16.7109375" style="325" customWidth="1"/>
    <col min="14085" max="14085" width="2.85546875" style="325" customWidth="1"/>
    <col min="14086" max="14086" width="17.42578125" style="325" customWidth="1"/>
    <col min="14087" max="14087" width="1.7109375" style="325" customWidth="1"/>
    <col min="14088" max="14088" width="17.42578125" style="325" customWidth="1"/>
    <col min="14089" max="14089" width="3.140625" style="325" customWidth="1"/>
    <col min="14090" max="14090" width="9.140625" style="325"/>
    <col min="14091" max="14091" width="11.42578125" style="325" bestFit="1" customWidth="1"/>
    <col min="14092" max="14092" width="12.28515625" style="325" bestFit="1" customWidth="1"/>
    <col min="14093" max="14336" width="9.140625" style="325"/>
    <col min="14337" max="14337" width="2.7109375" style="325" customWidth="1"/>
    <col min="14338" max="14338" width="78.42578125" style="325" bestFit="1" customWidth="1"/>
    <col min="14339" max="14339" width="9.28515625" style="325" bestFit="1" customWidth="1"/>
    <col min="14340" max="14340" width="16.7109375" style="325" customWidth="1"/>
    <col min="14341" max="14341" width="2.85546875" style="325" customWidth="1"/>
    <col min="14342" max="14342" width="17.42578125" style="325" customWidth="1"/>
    <col min="14343" max="14343" width="1.7109375" style="325" customWidth="1"/>
    <col min="14344" max="14344" width="17.42578125" style="325" customWidth="1"/>
    <col min="14345" max="14345" width="3.140625" style="325" customWidth="1"/>
    <col min="14346" max="14346" width="9.140625" style="325"/>
    <col min="14347" max="14347" width="11.42578125" style="325" bestFit="1" customWidth="1"/>
    <col min="14348" max="14348" width="12.28515625" style="325" bestFit="1" customWidth="1"/>
    <col min="14349" max="14592" width="9.140625" style="325"/>
    <col min="14593" max="14593" width="2.7109375" style="325" customWidth="1"/>
    <col min="14594" max="14594" width="78.42578125" style="325" bestFit="1" customWidth="1"/>
    <col min="14595" max="14595" width="9.28515625" style="325" bestFit="1" customWidth="1"/>
    <col min="14596" max="14596" width="16.7109375" style="325" customWidth="1"/>
    <col min="14597" max="14597" width="2.85546875" style="325" customWidth="1"/>
    <col min="14598" max="14598" width="17.42578125" style="325" customWidth="1"/>
    <col min="14599" max="14599" width="1.7109375" style="325" customWidth="1"/>
    <col min="14600" max="14600" width="17.42578125" style="325" customWidth="1"/>
    <col min="14601" max="14601" width="3.140625" style="325" customWidth="1"/>
    <col min="14602" max="14602" width="9.140625" style="325"/>
    <col min="14603" max="14603" width="11.42578125" style="325" bestFit="1" customWidth="1"/>
    <col min="14604" max="14604" width="12.28515625" style="325" bestFit="1" customWidth="1"/>
    <col min="14605" max="14848" width="9.140625" style="325"/>
    <col min="14849" max="14849" width="2.7109375" style="325" customWidth="1"/>
    <col min="14850" max="14850" width="78.42578125" style="325" bestFit="1" customWidth="1"/>
    <col min="14851" max="14851" width="9.28515625" style="325" bestFit="1" customWidth="1"/>
    <col min="14852" max="14852" width="16.7109375" style="325" customWidth="1"/>
    <col min="14853" max="14853" width="2.85546875" style="325" customWidth="1"/>
    <col min="14854" max="14854" width="17.42578125" style="325" customWidth="1"/>
    <col min="14855" max="14855" width="1.7109375" style="325" customWidth="1"/>
    <col min="14856" max="14856" width="17.42578125" style="325" customWidth="1"/>
    <col min="14857" max="14857" width="3.140625" style="325" customWidth="1"/>
    <col min="14858" max="14858" width="9.140625" style="325"/>
    <col min="14859" max="14859" width="11.42578125" style="325" bestFit="1" customWidth="1"/>
    <col min="14860" max="14860" width="12.28515625" style="325" bestFit="1" customWidth="1"/>
    <col min="14861" max="15104" width="9.140625" style="325"/>
    <col min="15105" max="15105" width="2.7109375" style="325" customWidth="1"/>
    <col min="15106" max="15106" width="78.42578125" style="325" bestFit="1" customWidth="1"/>
    <col min="15107" max="15107" width="9.28515625" style="325" bestFit="1" customWidth="1"/>
    <col min="15108" max="15108" width="16.7109375" style="325" customWidth="1"/>
    <col min="15109" max="15109" width="2.85546875" style="325" customWidth="1"/>
    <col min="15110" max="15110" width="17.42578125" style="325" customWidth="1"/>
    <col min="15111" max="15111" width="1.7109375" style="325" customWidth="1"/>
    <col min="15112" max="15112" width="17.42578125" style="325" customWidth="1"/>
    <col min="15113" max="15113" width="3.140625" style="325" customWidth="1"/>
    <col min="15114" max="15114" width="9.140625" style="325"/>
    <col min="15115" max="15115" width="11.42578125" style="325" bestFit="1" customWidth="1"/>
    <col min="15116" max="15116" width="12.28515625" style="325" bestFit="1" customWidth="1"/>
    <col min="15117" max="15360" width="9.140625" style="325"/>
    <col min="15361" max="15361" width="2.7109375" style="325" customWidth="1"/>
    <col min="15362" max="15362" width="78.42578125" style="325" bestFit="1" customWidth="1"/>
    <col min="15363" max="15363" width="9.28515625" style="325" bestFit="1" customWidth="1"/>
    <col min="15364" max="15364" width="16.7109375" style="325" customWidth="1"/>
    <col min="15365" max="15365" width="2.85546875" style="325" customWidth="1"/>
    <col min="15366" max="15366" width="17.42578125" style="325" customWidth="1"/>
    <col min="15367" max="15367" width="1.7109375" style="325" customWidth="1"/>
    <col min="15368" max="15368" width="17.42578125" style="325" customWidth="1"/>
    <col min="15369" max="15369" width="3.140625" style="325" customWidth="1"/>
    <col min="15370" max="15370" width="9.140625" style="325"/>
    <col min="15371" max="15371" width="11.42578125" style="325" bestFit="1" customWidth="1"/>
    <col min="15372" max="15372" width="12.28515625" style="325" bestFit="1" customWidth="1"/>
    <col min="15373" max="15616" width="9.140625" style="325"/>
    <col min="15617" max="15617" width="2.7109375" style="325" customWidth="1"/>
    <col min="15618" max="15618" width="78.42578125" style="325" bestFit="1" customWidth="1"/>
    <col min="15619" max="15619" width="9.28515625" style="325" bestFit="1" customWidth="1"/>
    <col min="15620" max="15620" width="16.7109375" style="325" customWidth="1"/>
    <col min="15621" max="15621" width="2.85546875" style="325" customWidth="1"/>
    <col min="15622" max="15622" width="17.42578125" style="325" customWidth="1"/>
    <col min="15623" max="15623" width="1.7109375" style="325" customWidth="1"/>
    <col min="15624" max="15624" width="17.42578125" style="325" customWidth="1"/>
    <col min="15625" max="15625" width="3.140625" style="325" customWidth="1"/>
    <col min="15626" max="15626" width="9.140625" style="325"/>
    <col min="15627" max="15627" width="11.42578125" style="325" bestFit="1" customWidth="1"/>
    <col min="15628" max="15628" width="12.28515625" style="325" bestFit="1" customWidth="1"/>
    <col min="15629" max="15872" width="9.140625" style="325"/>
    <col min="15873" max="15873" width="2.7109375" style="325" customWidth="1"/>
    <col min="15874" max="15874" width="78.42578125" style="325" bestFit="1" customWidth="1"/>
    <col min="15875" max="15875" width="9.28515625" style="325" bestFit="1" customWidth="1"/>
    <col min="15876" max="15876" width="16.7109375" style="325" customWidth="1"/>
    <col min="15877" max="15877" width="2.85546875" style="325" customWidth="1"/>
    <col min="15878" max="15878" width="17.42578125" style="325" customWidth="1"/>
    <col min="15879" max="15879" width="1.7109375" style="325" customWidth="1"/>
    <col min="15880" max="15880" width="17.42578125" style="325" customWidth="1"/>
    <col min="15881" max="15881" width="3.140625" style="325" customWidth="1"/>
    <col min="15882" max="15882" width="9.140625" style="325"/>
    <col min="15883" max="15883" width="11.42578125" style="325" bestFit="1" customWidth="1"/>
    <col min="15884" max="15884" width="12.28515625" style="325" bestFit="1" customWidth="1"/>
    <col min="15885" max="16128" width="9.140625" style="325"/>
    <col min="16129" max="16129" width="2.7109375" style="325" customWidth="1"/>
    <col min="16130" max="16130" width="78.42578125" style="325" bestFit="1" customWidth="1"/>
    <col min="16131" max="16131" width="9.28515625" style="325" bestFit="1" customWidth="1"/>
    <col min="16132" max="16132" width="16.7109375" style="325" customWidth="1"/>
    <col min="16133" max="16133" width="2.85546875" style="325" customWidth="1"/>
    <col min="16134" max="16134" width="17.42578125" style="325" customWidth="1"/>
    <col min="16135" max="16135" width="1.7109375" style="325" customWidth="1"/>
    <col min="16136" max="16136" width="17.42578125" style="325" customWidth="1"/>
    <col min="16137" max="16137" width="3.140625" style="325" customWidth="1"/>
    <col min="16138" max="16138" width="9.140625" style="325"/>
    <col min="16139" max="16139" width="11.42578125" style="325" bestFit="1" customWidth="1"/>
    <col min="16140" max="16140" width="12.28515625" style="325" bestFit="1" customWidth="1"/>
    <col min="16141" max="16384" width="9.140625" style="325"/>
  </cols>
  <sheetData>
    <row r="1" spans="1:11" ht="18.75" customHeight="1" x14ac:dyDescent="0.2">
      <c r="B1" s="290" t="s">
        <v>0</v>
      </c>
    </row>
    <row r="2" spans="1:11" ht="72.75" customHeight="1" x14ac:dyDescent="0.2">
      <c r="B2" s="326" t="s">
        <v>156</v>
      </c>
    </row>
    <row r="3" spans="1:11" x14ac:dyDescent="0.2">
      <c r="B3" s="290" t="s">
        <v>74</v>
      </c>
    </row>
    <row r="4" spans="1:11" ht="13.5" thickBot="1" x14ac:dyDescent="0.25">
      <c r="B4" s="292" t="s">
        <v>2</v>
      </c>
      <c r="C4" s="327"/>
      <c r="D4" s="328" t="s">
        <v>3</v>
      </c>
      <c r="E4" s="327"/>
      <c r="F4" s="327"/>
    </row>
    <row r="5" spans="1:11" x14ac:dyDescent="0.2">
      <c r="A5" s="329"/>
    </row>
    <row r="6" spans="1:11" x14ac:dyDescent="0.2">
      <c r="F6" s="296" t="s">
        <v>4</v>
      </c>
    </row>
    <row r="7" spans="1:11" s="331" customFormat="1" ht="33" customHeight="1" x14ac:dyDescent="0.25">
      <c r="B7" s="332"/>
      <c r="C7" s="333" t="s">
        <v>5</v>
      </c>
      <c r="D7" s="333" t="s">
        <v>75</v>
      </c>
      <c r="E7" s="333"/>
      <c r="F7" s="333" t="s">
        <v>76</v>
      </c>
      <c r="G7" s="333"/>
      <c r="H7" s="333"/>
      <c r="I7" s="333"/>
    </row>
    <row r="8" spans="1:11" x14ac:dyDescent="0.2">
      <c r="B8" s="334" t="s">
        <v>77</v>
      </c>
      <c r="C8" s="260"/>
      <c r="D8" s="265"/>
      <c r="E8" s="260"/>
      <c r="F8" s="265"/>
      <c r="G8" s="260"/>
      <c r="H8" s="265"/>
      <c r="I8" s="265"/>
      <c r="K8" s="335"/>
    </row>
    <row r="9" spans="1:11" x14ac:dyDescent="0.2">
      <c r="B9" s="334" t="s">
        <v>78</v>
      </c>
      <c r="C9" s="260"/>
      <c r="D9" s="265">
        <v>0</v>
      </c>
      <c r="E9" s="260"/>
      <c r="F9" s="266">
        <v>0</v>
      </c>
      <c r="G9" s="260"/>
      <c r="H9" s="265"/>
      <c r="I9" s="265"/>
      <c r="K9" s="335"/>
    </row>
    <row r="10" spans="1:11" x14ac:dyDescent="0.2">
      <c r="B10" s="336" t="s">
        <v>79</v>
      </c>
      <c r="C10" s="260"/>
      <c r="D10" s="286">
        <f>IS!D26</f>
        <v>-888977.49796999898</v>
      </c>
      <c r="E10" s="260"/>
      <c r="F10" s="286">
        <f>IS!F26</f>
        <v>2325007</v>
      </c>
      <c r="G10" s="260"/>
      <c r="H10" s="286"/>
      <c r="I10" s="286"/>
      <c r="K10" s="337"/>
    </row>
    <row r="11" spans="1:11" x14ac:dyDescent="0.2">
      <c r="B11" s="336" t="s">
        <v>80</v>
      </c>
      <c r="C11" s="260"/>
      <c r="D11" s="265"/>
      <c r="E11" s="260"/>
      <c r="F11" s="265"/>
      <c r="G11" s="260"/>
      <c r="H11" s="265"/>
      <c r="I11" s="265"/>
      <c r="K11" s="335"/>
    </row>
    <row r="12" spans="1:11" x14ac:dyDescent="0.2">
      <c r="B12" s="336" t="s">
        <v>81</v>
      </c>
      <c r="C12" s="260"/>
      <c r="D12" s="325">
        <f>-IS!D19</f>
        <v>5577340.0899999999</v>
      </c>
      <c r="E12" s="260"/>
      <c r="F12" s="325">
        <f>-IS!F19</f>
        <v>3208293</v>
      </c>
      <c r="G12" s="260"/>
      <c r="K12" s="335"/>
    </row>
    <row r="13" spans="1:11" x14ac:dyDescent="0.2">
      <c r="B13" s="336" t="s">
        <v>82</v>
      </c>
      <c r="C13" s="260"/>
      <c r="D13" s="286">
        <f>'18'!B4+'19'!B3</f>
        <v>7644244.6297200006</v>
      </c>
      <c r="E13" s="260"/>
      <c r="F13" s="286">
        <f>4931261</f>
        <v>4931261</v>
      </c>
      <c r="G13" s="260"/>
      <c r="I13" s="286"/>
      <c r="K13" s="335"/>
    </row>
    <row r="14" spans="1:11" x14ac:dyDescent="0.2">
      <c r="B14" s="336" t="s">
        <v>83</v>
      </c>
      <c r="C14" s="260"/>
      <c r="D14" s="286"/>
      <c r="E14" s="260"/>
      <c r="F14" s="286">
        <v>0</v>
      </c>
      <c r="G14" s="260"/>
      <c r="I14" s="286"/>
      <c r="K14" s="335"/>
    </row>
    <row r="15" spans="1:11" x14ac:dyDescent="0.2">
      <c r="B15" s="336" t="s">
        <v>84</v>
      </c>
      <c r="C15" s="260"/>
      <c r="D15" s="286">
        <f>'анализ 7400'!D128+'анализ 7400'!D138+'анализ 7400'!D154</f>
        <v>432001.25168000004</v>
      </c>
      <c r="E15" s="260"/>
      <c r="F15" s="286">
        <v>2640054</v>
      </c>
      <c r="G15" s="260"/>
      <c r="I15" s="286"/>
      <c r="K15" s="337"/>
    </row>
    <row r="16" spans="1:11" x14ac:dyDescent="0.2">
      <c r="B16" s="336" t="s">
        <v>2103</v>
      </c>
      <c r="C16" s="260"/>
      <c r="D16" s="286"/>
      <c r="E16" s="260"/>
      <c r="F16" s="286">
        <v>849217</v>
      </c>
      <c r="G16" s="260"/>
      <c r="I16" s="286"/>
      <c r="K16" s="337"/>
    </row>
    <row r="17" spans="1:11" x14ac:dyDescent="0.2">
      <c r="B17" s="336" t="s">
        <v>85</v>
      </c>
      <c r="C17" s="260"/>
      <c r="D17" s="286">
        <f>'анализ 7400'!D146</f>
        <v>24372.602039999998</v>
      </c>
      <c r="E17" s="260"/>
      <c r="F17" s="286">
        <v>214788</v>
      </c>
      <c r="G17" s="260"/>
      <c r="H17" s="286"/>
      <c r="I17" s="286"/>
      <c r="K17" s="335"/>
    </row>
    <row r="18" spans="1:11" x14ac:dyDescent="0.2">
      <c r="B18" s="336" t="s">
        <v>86</v>
      </c>
      <c r="C18" s="260"/>
      <c r="D18" s="286">
        <f>ОСВ!H400</f>
        <v>20570.57</v>
      </c>
      <c r="E18" s="260"/>
      <c r="F18" s="338" t="s">
        <v>42</v>
      </c>
      <c r="G18" s="260"/>
      <c r="H18" s="286"/>
      <c r="I18" s="286"/>
      <c r="K18" s="337"/>
    </row>
    <row r="19" spans="1:11" outlineLevel="1" x14ac:dyDescent="0.2">
      <c r="B19" s="336" t="s">
        <v>87</v>
      </c>
      <c r="C19" s="260"/>
      <c r="D19" s="286"/>
      <c r="E19" s="260"/>
      <c r="F19" s="286">
        <f>'[2]CF Template'!AM25</f>
        <v>0</v>
      </c>
      <c r="G19" s="260"/>
      <c r="H19" s="286"/>
      <c r="I19" s="286"/>
      <c r="K19" s="337"/>
    </row>
    <row r="20" spans="1:11" x14ac:dyDescent="0.2">
      <c r="B20" s="336" t="s">
        <v>88</v>
      </c>
      <c r="C20" s="260"/>
      <c r="D20" s="338" t="s">
        <v>42</v>
      </c>
      <c r="E20" s="260"/>
      <c r="F20" s="338" t="s">
        <v>42</v>
      </c>
      <c r="G20" s="260"/>
      <c r="I20" s="286"/>
      <c r="K20" s="337"/>
    </row>
    <row r="21" spans="1:11" x14ac:dyDescent="0.2">
      <c r="B21" s="336" t="s">
        <v>89</v>
      </c>
      <c r="C21" s="260"/>
      <c r="D21" s="286"/>
      <c r="E21" s="260"/>
      <c r="F21" s="286"/>
      <c r="G21" s="260"/>
      <c r="I21" s="286"/>
      <c r="K21" s="335"/>
    </row>
    <row r="22" spans="1:11" ht="25.5" x14ac:dyDescent="0.2">
      <c r="B22" s="339" t="s">
        <v>90</v>
      </c>
      <c r="C22" s="260"/>
      <c r="D22" s="286"/>
      <c r="E22" s="260"/>
      <c r="F22" s="286"/>
      <c r="G22" s="260"/>
      <c r="I22" s="286"/>
      <c r="K22" s="335"/>
    </row>
    <row r="23" spans="1:11" ht="12" customHeight="1" outlineLevel="1" x14ac:dyDescent="0.2">
      <c r="B23" s="336" t="s">
        <v>91</v>
      </c>
      <c r="C23" s="260"/>
      <c r="D23" s="325">
        <v>0</v>
      </c>
      <c r="E23" s="260"/>
      <c r="F23" s="286"/>
      <c r="G23" s="260"/>
      <c r="H23" s="286"/>
      <c r="I23" s="286"/>
      <c r="K23" s="335"/>
    </row>
    <row r="24" spans="1:11" outlineLevel="1" x14ac:dyDescent="0.2">
      <c r="B24" s="336" t="s">
        <v>92</v>
      </c>
      <c r="C24" s="260"/>
      <c r="E24" s="260"/>
      <c r="F24" s="286">
        <v>0</v>
      </c>
      <c r="G24" s="260"/>
      <c r="H24" s="286"/>
      <c r="I24" s="286"/>
      <c r="K24" s="335"/>
    </row>
    <row r="25" spans="1:11" x14ac:dyDescent="0.2">
      <c r="B25" s="336" t="s">
        <v>93</v>
      </c>
      <c r="C25" s="260"/>
      <c r="D25" s="286">
        <f>'[2]CF Template'!AM25</f>
        <v>0</v>
      </c>
      <c r="E25" s="260"/>
      <c r="F25" s="338">
        <v>0</v>
      </c>
      <c r="G25" s="260"/>
      <c r="H25" s="286"/>
      <c r="I25" s="286"/>
      <c r="K25" s="335"/>
    </row>
    <row r="26" spans="1:11" x14ac:dyDescent="0.2">
      <c r="B26" s="336" t="s">
        <v>94</v>
      </c>
      <c r="C26" s="260"/>
      <c r="D26" s="286"/>
      <c r="E26" s="260"/>
      <c r="F26" s="286">
        <v>0</v>
      </c>
      <c r="G26" s="260"/>
      <c r="H26" s="286"/>
      <c r="I26" s="286"/>
      <c r="K26" s="337"/>
    </row>
    <row r="27" spans="1:11" x14ac:dyDescent="0.2">
      <c r="B27" s="336" t="s">
        <v>95</v>
      </c>
      <c r="C27" s="260"/>
      <c r="D27" s="286">
        <f>-IS!D21</f>
        <v>2284455.6</v>
      </c>
      <c r="E27" s="260"/>
      <c r="F27" s="286">
        <f>-IS!F21</f>
        <v>-531094</v>
      </c>
      <c r="G27" s="260"/>
      <c r="H27" s="286"/>
      <c r="I27" s="286"/>
      <c r="K27" s="335"/>
    </row>
    <row r="28" spans="1:11" x14ac:dyDescent="0.2">
      <c r="B28" s="336" t="s">
        <v>96</v>
      </c>
      <c r="C28" s="260"/>
      <c r="D28" s="286">
        <f>-IS!D20</f>
        <v>-499749.58</v>
      </c>
      <c r="E28" s="260"/>
      <c r="F28" s="286">
        <f>-IS!F20</f>
        <v>-154689</v>
      </c>
      <c r="G28" s="260"/>
      <c r="H28" s="286"/>
      <c r="I28" s="286"/>
      <c r="K28" s="335"/>
    </row>
    <row r="29" spans="1:11" x14ac:dyDescent="0.2">
      <c r="B29" s="336" t="s">
        <v>97</v>
      </c>
      <c r="C29" s="260"/>
      <c r="D29" s="286">
        <f>'анализ 7400'!D14</f>
        <v>2146.6463399999998</v>
      </c>
      <c r="E29" s="260"/>
      <c r="F29" s="286">
        <v>203581</v>
      </c>
      <c r="G29" s="260"/>
      <c r="H29" s="286"/>
      <c r="I29" s="286"/>
      <c r="K29" s="335"/>
    </row>
    <row r="30" spans="1:11" x14ac:dyDescent="0.2">
      <c r="B30" s="340" t="s">
        <v>66</v>
      </c>
      <c r="C30" s="260"/>
      <c r="D30" s="286">
        <f>-IS!D22</f>
        <v>-737023.2300000001</v>
      </c>
      <c r="E30" s="260"/>
      <c r="F30" s="286"/>
      <c r="G30" s="260"/>
      <c r="H30" s="286"/>
      <c r="I30" s="286"/>
      <c r="K30" s="335"/>
    </row>
    <row r="31" spans="1:11" ht="25.5" x14ac:dyDescent="0.2">
      <c r="A31" s="325" t="s">
        <v>98</v>
      </c>
      <c r="B31" s="340" t="s">
        <v>99</v>
      </c>
      <c r="C31" s="260"/>
      <c r="D31" s="286">
        <f>'анализ 7400'!D30</f>
        <v>57980.547909999994</v>
      </c>
      <c r="E31" s="260"/>
      <c r="F31" s="286"/>
      <c r="G31" s="260"/>
      <c r="H31" s="286"/>
      <c r="I31" s="286"/>
      <c r="K31" s="335"/>
    </row>
    <row r="32" spans="1:11" ht="13.5" thickBot="1" x14ac:dyDescent="0.25">
      <c r="B32" s="336" t="s">
        <v>100</v>
      </c>
      <c r="C32" s="260"/>
      <c r="D32" s="286"/>
      <c r="E32" s="260"/>
      <c r="F32" s="286"/>
      <c r="G32" s="260"/>
      <c r="I32" s="286"/>
      <c r="K32" s="335"/>
    </row>
    <row r="33" spans="2:9" x14ac:dyDescent="0.2">
      <c r="B33" s="273"/>
      <c r="C33" s="260"/>
      <c r="D33" s="341"/>
      <c r="E33" s="260"/>
      <c r="F33" s="341"/>
      <c r="G33" s="260"/>
      <c r="H33" s="265"/>
      <c r="I33" s="265"/>
    </row>
    <row r="34" spans="2:9" ht="15" x14ac:dyDescent="0.25">
      <c r="B34" s="336" t="s">
        <v>101</v>
      </c>
      <c r="C34" s="260"/>
      <c r="D34" s="342">
        <f>D10+SUM(D12:D32)</f>
        <v>13917361.629719999</v>
      </c>
      <c r="E34" s="343"/>
      <c r="F34" s="342">
        <f>F9+F10+SUM(F12:F32)</f>
        <v>13686418</v>
      </c>
      <c r="G34" s="260"/>
      <c r="H34" s="286"/>
      <c r="I34" s="286"/>
    </row>
    <row r="35" spans="2:9" x14ac:dyDescent="0.2">
      <c r="B35" s="336"/>
      <c r="C35" s="260"/>
      <c r="D35" s="286"/>
      <c r="E35" s="260"/>
      <c r="F35" s="286"/>
      <c r="G35" s="260"/>
      <c r="H35" s="265"/>
      <c r="I35" s="265"/>
    </row>
    <row r="36" spans="2:9" x14ac:dyDescent="0.2">
      <c r="B36" s="336" t="s">
        <v>102</v>
      </c>
      <c r="C36" s="260"/>
      <c r="D36" s="286">
        <f>BS!F22+BS!F23-BS!D22</f>
        <v>3037942.6999999993</v>
      </c>
      <c r="E36" s="260"/>
      <c r="F36" s="286">
        <v>10190381</v>
      </c>
      <c r="G36" s="260"/>
      <c r="H36" s="286"/>
      <c r="I36" s="286"/>
    </row>
    <row r="37" spans="2:9" x14ac:dyDescent="0.2">
      <c r="B37" s="336" t="s">
        <v>103</v>
      </c>
      <c r="C37" s="260"/>
      <c r="D37" s="286">
        <f>BS!F21-BS!D21</f>
        <v>-2087866.7999999998</v>
      </c>
      <c r="E37" s="260"/>
      <c r="F37" s="286">
        <v>-1264806</v>
      </c>
      <c r="G37" s="260"/>
      <c r="H37" s="286"/>
      <c r="I37" s="286"/>
    </row>
    <row r="38" spans="2:9" x14ac:dyDescent="0.2">
      <c r="B38" s="336" t="s">
        <v>104</v>
      </c>
      <c r="C38" s="260"/>
      <c r="D38" s="286">
        <f>BS!F26-BS!D26</f>
        <v>757592.69</v>
      </c>
      <c r="E38" s="260"/>
      <c r="F38" s="286">
        <v>-3382738</v>
      </c>
      <c r="G38" s="260"/>
      <c r="H38" s="286"/>
      <c r="I38" s="286"/>
    </row>
    <row r="39" spans="2:9" x14ac:dyDescent="0.2">
      <c r="B39" s="336" t="s">
        <v>2104</v>
      </c>
      <c r="C39" s="260"/>
      <c r="D39" s="286">
        <f>ОСВ!H405-ОСВ!D405</f>
        <v>1373696.4</v>
      </c>
      <c r="E39" s="260"/>
      <c r="F39" s="286">
        <v>419110</v>
      </c>
      <c r="G39" s="260"/>
      <c r="H39" s="286"/>
      <c r="I39" s="286"/>
    </row>
    <row r="40" spans="2:9" x14ac:dyDescent="0.2">
      <c r="B40" s="336" t="s">
        <v>105</v>
      </c>
      <c r="C40" s="260"/>
      <c r="D40" s="286">
        <f>BS!F15+BS!F27-BS!D15-BS!D27-80783</f>
        <v>-10364249.449999999</v>
      </c>
      <c r="E40" s="260"/>
      <c r="F40" s="286">
        <v>-13827593</v>
      </c>
      <c r="G40" s="260"/>
      <c r="H40" s="286"/>
      <c r="I40" s="286"/>
    </row>
    <row r="41" spans="2:9" x14ac:dyDescent="0.2">
      <c r="B41" s="336" t="s">
        <v>106</v>
      </c>
      <c r="C41" s="260"/>
      <c r="D41" s="286">
        <f>BS!D60+BS!D45-BS!F45-BS!F60+BS!D47+BS!D58-BS!F47-BS!F58</f>
        <v>10301839.450000001</v>
      </c>
      <c r="E41" s="260"/>
      <c r="F41" s="286">
        <v>-7070187</v>
      </c>
      <c r="G41" s="260"/>
      <c r="H41" s="286"/>
      <c r="I41" s="286"/>
    </row>
    <row r="42" spans="2:9" x14ac:dyDescent="0.2">
      <c r="B42" s="336" t="s">
        <v>107</v>
      </c>
      <c r="C42" s="260"/>
      <c r="D42" s="286">
        <f>BS!D62-BS!F62</f>
        <v>-140330.07999999996</v>
      </c>
      <c r="E42" s="260"/>
      <c r="F42" s="286">
        <v>-28223</v>
      </c>
      <c r="G42" s="260"/>
      <c r="H42" s="286"/>
      <c r="I42" s="286"/>
    </row>
    <row r="43" spans="2:9" x14ac:dyDescent="0.2">
      <c r="B43" s="336" t="s">
        <v>108</v>
      </c>
      <c r="C43" s="260"/>
      <c r="D43" s="286">
        <f>BS!D64-BS!F64</f>
        <v>570581.14999999944</v>
      </c>
      <c r="E43" s="260"/>
      <c r="F43" s="286">
        <f>24839370</f>
        <v>24839370</v>
      </c>
      <c r="G43" s="260"/>
      <c r="H43" s="286"/>
      <c r="I43" s="286"/>
    </row>
    <row r="44" spans="2:9" ht="13.5" thickBot="1" x14ac:dyDescent="0.25">
      <c r="B44" s="336" t="s">
        <v>109</v>
      </c>
      <c r="C44" s="260"/>
      <c r="D44" s="344"/>
      <c r="E44" s="260"/>
      <c r="F44" s="344">
        <v>76454</v>
      </c>
      <c r="G44" s="260"/>
      <c r="I44" s="286"/>
    </row>
    <row r="45" spans="2:9" x14ac:dyDescent="0.2">
      <c r="B45" s="336"/>
      <c r="C45" s="260"/>
      <c r="D45" s="265"/>
      <c r="E45" s="260"/>
      <c r="F45" s="265"/>
      <c r="G45" s="260"/>
      <c r="H45" s="265"/>
      <c r="I45" s="265"/>
    </row>
    <row r="46" spans="2:9" ht="15" x14ac:dyDescent="0.25">
      <c r="B46" s="336" t="s">
        <v>110</v>
      </c>
      <c r="C46" s="260"/>
      <c r="D46" s="342">
        <f>D34+SUM(D36:D44)</f>
        <v>17366567.689719997</v>
      </c>
      <c r="E46" s="343"/>
      <c r="F46" s="342">
        <f>F34+SUM(F36:F44)</f>
        <v>23638186</v>
      </c>
      <c r="G46" s="260"/>
      <c r="H46" s="286"/>
      <c r="I46" s="286"/>
    </row>
    <row r="47" spans="2:9" x14ac:dyDescent="0.2">
      <c r="B47" s="273"/>
      <c r="C47" s="260"/>
      <c r="D47" s="265"/>
      <c r="E47" s="260"/>
      <c r="F47" s="265"/>
      <c r="G47" s="260"/>
      <c r="H47" s="265"/>
      <c r="I47" s="265"/>
    </row>
    <row r="48" spans="2:9" x14ac:dyDescent="0.2">
      <c r="B48" s="336" t="s">
        <v>111</v>
      </c>
      <c r="C48" s="260"/>
      <c r="D48" s="286">
        <f>-'анализ 7400'!D172</f>
        <v>-2193612.2709599999</v>
      </c>
      <c r="E48" s="260"/>
      <c r="F48" s="286">
        <v>-2341879</v>
      </c>
      <c r="G48" s="260"/>
      <c r="H48" s="286"/>
      <c r="I48" s="286"/>
    </row>
    <row r="49" spans="2:9" x14ac:dyDescent="0.2">
      <c r="B49" s="336" t="s">
        <v>112</v>
      </c>
      <c r="C49" s="260"/>
      <c r="D49" s="286">
        <f>'анализ 7400'!E177</f>
        <v>23111.959440000002</v>
      </c>
      <c r="E49" s="260"/>
      <c r="F49" s="286">
        <v>76454</v>
      </c>
      <c r="G49" s="260"/>
      <c r="H49" s="286"/>
      <c r="I49" s="286"/>
    </row>
    <row r="50" spans="2:9" x14ac:dyDescent="0.2">
      <c r="B50" s="336" t="s">
        <v>113</v>
      </c>
      <c r="C50" s="260"/>
      <c r="D50" s="286"/>
      <c r="E50" s="260"/>
      <c r="F50" s="286"/>
      <c r="G50" s="260"/>
      <c r="H50" s="286"/>
      <c r="I50" s="286"/>
    </row>
    <row r="51" spans="2:9" x14ac:dyDescent="0.2">
      <c r="B51" s="336" t="s">
        <v>114</v>
      </c>
      <c r="C51" s="260"/>
      <c r="D51" s="286"/>
      <c r="E51" s="260"/>
      <c r="F51" s="286"/>
      <c r="G51" s="260"/>
      <c r="H51" s="286"/>
      <c r="I51" s="286"/>
    </row>
    <row r="52" spans="2:9" ht="13.5" thickBot="1" x14ac:dyDescent="0.25">
      <c r="B52" s="336" t="s">
        <v>115</v>
      </c>
      <c r="C52" s="260"/>
      <c r="D52" s="344">
        <f>-'анализ 7400'!D182</f>
        <v>-339980.68170000002</v>
      </c>
      <c r="E52" s="260"/>
      <c r="F52" s="344">
        <v>-302668</v>
      </c>
      <c r="G52" s="260"/>
      <c r="H52" s="286"/>
      <c r="I52" s="286"/>
    </row>
    <row r="53" spans="2:9" x14ac:dyDescent="0.2">
      <c r="B53" s="336"/>
      <c r="C53" s="260"/>
      <c r="D53" s="265"/>
      <c r="E53" s="260"/>
      <c r="F53" s="265"/>
      <c r="G53" s="260"/>
      <c r="H53" s="265"/>
      <c r="I53" s="265"/>
    </row>
    <row r="54" spans="2:9" ht="13.5" thickBot="1" x14ac:dyDescent="0.25">
      <c r="B54" s="336" t="s">
        <v>116</v>
      </c>
      <c r="C54" s="260"/>
      <c r="D54" s="344">
        <f>D46+D48+D52+D49+D50+D51</f>
        <v>14856086.696499998</v>
      </c>
      <c r="E54" s="260"/>
      <c r="F54" s="345">
        <f>F46+F48+F49+F52</f>
        <v>21070093</v>
      </c>
      <c r="G54" s="260"/>
      <c r="H54" s="286"/>
      <c r="I54" s="286"/>
    </row>
    <row r="55" spans="2:9" x14ac:dyDescent="0.2">
      <c r="B55" s="273"/>
      <c r="C55" s="260"/>
      <c r="D55" s="265"/>
      <c r="E55" s="260"/>
      <c r="F55" s="265"/>
      <c r="G55" s="260"/>
      <c r="H55" s="265"/>
      <c r="I55" s="265"/>
    </row>
    <row r="56" spans="2:9" x14ac:dyDescent="0.2">
      <c r="B56" s="334" t="s">
        <v>117</v>
      </c>
      <c r="C56" s="260"/>
      <c r="D56" s="265"/>
      <c r="E56" s="260"/>
      <c r="F56" s="265"/>
      <c r="G56" s="260"/>
      <c r="H56" s="265"/>
      <c r="I56" s="265"/>
    </row>
    <row r="57" spans="2:9" x14ac:dyDescent="0.2">
      <c r="B57" s="336" t="s">
        <v>118</v>
      </c>
      <c r="C57" s="260"/>
      <c r="D57" s="286">
        <f>-'анализ 7400'!O12</f>
        <v>-13180446.692840002</v>
      </c>
      <c r="E57" s="260"/>
      <c r="F57" s="286">
        <v>-27315258</v>
      </c>
      <c r="G57" s="260"/>
      <c r="H57" s="286"/>
      <c r="I57" s="286"/>
    </row>
    <row r="58" spans="2:9" x14ac:dyDescent="0.2">
      <c r="B58" s="336" t="s">
        <v>119</v>
      </c>
      <c r="C58" s="260"/>
      <c r="D58" s="286"/>
      <c r="E58" s="260"/>
      <c r="F58" s="286">
        <v>-41478</v>
      </c>
      <c r="G58" s="260"/>
      <c r="H58" s="286"/>
      <c r="I58" s="286"/>
    </row>
    <row r="59" spans="2:9" x14ac:dyDescent="0.2">
      <c r="B59" s="336" t="s">
        <v>120</v>
      </c>
      <c r="C59" s="260"/>
      <c r="D59" s="338" t="s">
        <v>42</v>
      </c>
      <c r="E59" s="260"/>
      <c r="F59" s="338" t="s">
        <v>42</v>
      </c>
      <c r="G59" s="260"/>
      <c r="H59" s="286"/>
      <c r="I59" s="286"/>
    </row>
    <row r="60" spans="2:9" x14ac:dyDescent="0.2">
      <c r="B60" s="336" t="s">
        <v>121</v>
      </c>
      <c r="C60" s="260"/>
      <c r="D60" s="286"/>
      <c r="E60" s="260"/>
      <c r="F60" s="286">
        <v>173731</v>
      </c>
      <c r="G60" s="260"/>
      <c r="H60" s="286"/>
      <c r="I60" s="286"/>
    </row>
    <row r="61" spans="2:9" x14ac:dyDescent="0.2">
      <c r="B61" s="336" t="s">
        <v>122</v>
      </c>
      <c r="C61" s="260"/>
      <c r="D61" s="286"/>
      <c r="E61" s="260"/>
      <c r="F61" s="286">
        <v>23429</v>
      </c>
      <c r="G61" s="260"/>
      <c r="I61" s="286"/>
    </row>
    <row r="62" spans="2:9" x14ac:dyDescent="0.2">
      <c r="B62" s="336" t="s">
        <v>123</v>
      </c>
      <c r="C62" s="260"/>
      <c r="D62" s="338" t="s">
        <v>42</v>
      </c>
      <c r="E62" s="260"/>
      <c r="F62" s="286">
        <v>0</v>
      </c>
      <c r="G62" s="260"/>
      <c r="H62" s="286"/>
      <c r="I62" s="286"/>
    </row>
    <row r="63" spans="2:9" x14ac:dyDescent="0.2">
      <c r="B63" s="336" t="s">
        <v>124</v>
      </c>
      <c r="C63" s="260"/>
      <c r="D63" s="286">
        <f>'анализ 7400'!C186</f>
        <v>105717.32898000001</v>
      </c>
      <c r="E63" s="260"/>
      <c r="F63" s="338"/>
      <c r="G63" s="260"/>
      <c r="H63" s="265"/>
      <c r="I63" s="265"/>
    </row>
    <row r="64" spans="2:9" ht="13.5" thickBot="1" x14ac:dyDescent="0.25">
      <c r="B64" s="336" t="s">
        <v>125</v>
      </c>
      <c r="C64" s="260"/>
      <c r="D64" s="345">
        <f>SUM(D57:D63)</f>
        <v>-13074729.363860002</v>
      </c>
      <c r="E64" s="260"/>
      <c r="F64" s="345">
        <f>SUM(F57:F63)</f>
        <v>-27159576</v>
      </c>
      <c r="G64" s="260"/>
      <c r="H64" s="286"/>
      <c r="I64" s="286"/>
    </row>
    <row r="65" spans="2:9" x14ac:dyDescent="0.2">
      <c r="B65" s="273"/>
      <c r="C65" s="260"/>
      <c r="D65" s="265"/>
      <c r="E65" s="260"/>
      <c r="F65" s="265"/>
      <c r="G65" s="260"/>
      <c r="H65" s="265"/>
      <c r="I65" s="265"/>
    </row>
    <row r="66" spans="2:9" x14ac:dyDescent="0.2">
      <c r="B66" s="334" t="s">
        <v>126</v>
      </c>
      <c r="C66" s="346"/>
      <c r="D66" s="273"/>
      <c r="E66" s="346"/>
      <c r="F66" s="273"/>
      <c r="G66" s="346"/>
      <c r="H66" s="273"/>
      <c r="I66" s="273"/>
    </row>
    <row r="67" spans="2:9" x14ac:dyDescent="0.2">
      <c r="B67" s="336" t="s">
        <v>127</v>
      </c>
      <c r="C67" s="346"/>
      <c r="D67" s="347">
        <f>-Лист2!E78-Лист2!E157-Лист2!E73</f>
        <v>-12706583.19548</v>
      </c>
      <c r="E67" s="346"/>
      <c r="F67" s="347">
        <v>-5353659</v>
      </c>
      <c r="G67" s="346"/>
      <c r="H67" s="347"/>
      <c r="I67" s="347"/>
    </row>
    <row r="68" spans="2:9" x14ac:dyDescent="0.2">
      <c r="B68" s="336" t="s">
        <v>128</v>
      </c>
      <c r="C68" s="346"/>
      <c r="D68" s="347">
        <f>'анализ 7400'!D199+'анализ 7400'!D210</f>
        <v>12582125</v>
      </c>
      <c r="E68" s="346"/>
      <c r="F68" s="347">
        <v>12768367</v>
      </c>
      <c r="G68" s="346"/>
      <c r="H68" s="347"/>
      <c r="I68" s="347"/>
    </row>
    <row r="69" spans="2:9" outlineLevel="1" x14ac:dyDescent="0.2">
      <c r="B69" s="336" t="s">
        <v>129</v>
      </c>
      <c r="C69" s="346"/>
      <c r="D69" s="347">
        <v>0</v>
      </c>
      <c r="E69" s="346"/>
      <c r="F69" s="347">
        <v>0</v>
      </c>
      <c r="G69" s="346"/>
      <c r="H69" s="347"/>
      <c r="I69" s="347"/>
    </row>
    <row r="70" spans="2:9" outlineLevel="1" x14ac:dyDescent="0.2">
      <c r="B70" s="336" t="s">
        <v>130</v>
      </c>
      <c r="C70" s="346"/>
      <c r="D70" s="347">
        <f>'[2]CF Template'!AM77</f>
        <v>0</v>
      </c>
      <c r="E70" s="346"/>
      <c r="F70" s="347">
        <f>'[2]CF Template'!AM77</f>
        <v>0</v>
      </c>
      <c r="G70" s="346"/>
      <c r="H70" s="347"/>
      <c r="I70" s="347"/>
    </row>
    <row r="71" spans="2:9" x14ac:dyDescent="0.2">
      <c r="B71" s="273" t="s">
        <v>131</v>
      </c>
      <c r="C71" s="346"/>
      <c r="D71" s="347">
        <f>'[2]CF Template'!AM71</f>
        <v>0</v>
      </c>
      <c r="E71" s="346"/>
      <c r="F71" s="348" t="s">
        <v>42</v>
      </c>
      <c r="G71" s="346"/>
      <c r="H71" s="347"/>
      <c r="I71" s="347"/>
    </row>
    <row r="72" spans="2:9" outlineLevel="1" x14ac:dyDescent="0.2">
      <c r="B72" s="336" t="s">
        <v>132</v>
      </c>
      <c r="C72" s="346"/>
      <c r="D72" s="347"/>
      <c r="E72" s="346"/>
      <c r="F72" s="347"/>
      <c r="G72" s="346"/>
      <c r="H72" s="347"/>
      <c r="I72" s="347"/>
    </row>
    <row r="73" spans="2:9" x14ac:dyDescent="0.2">
      <c r="B73" s="336" t="s">
        <v>133</v>
      </c>
      <c r="C73" s="346"/>
      <c r="D73" s="347"/>
      <c r="E73" s="346"/>
      <c r="F73" s="347">
        <v>-805608</v>
      </c>
      <c r="G73" s="346"/>
      <c r="I73" s="347"/>
    </row>
    <row r="74" spans="2:9" outlineLevel="1" x14ac:dyDescent="0.2">
      <c r="B74" s="336"/>
      <c r="C74" s="346"/>
      <c r="D74" s="347"/>
      <c r="E74" s="346"/>
      <c r="F74" s="347"/>
      <c r="G74" s="346"/>
      <c r="H74" s="347"/>
      <c r="I74" s="347"/>
    </row>
    <row r="75" spans="2:9" ht="13.5" thickBot="1" x14ac:dyDescent="0.25">
      <c r="B75" s="336" t="s">
        <v>134</v>
      </c>
      <c r="C75" s="346"/>
      <c r="D75" s="347">
        <f>-'анализ 7400'!D216-'анализ 7400'!D221</f>
        <v>-1260773.3950700001</v>
      </c>
      <c r="E75" s="346"/>
      <c r="F75" s="347">
        <v>-393284</v>
      </c>
      <c r="G75" s="346"/>
      <c r="H75" s="347"/>
      <c r="I75" s="347"/>
    </row>
    <row r="76" spans="2:9" x14ac:dyDescent="0.2">
      <c r="B76" s="325"/>
      <c r="C76" s="346"/>
      <c r="D76" s="349"/>
      <c r="E76" s="346"/>
      <c r="F76" s="349"/>
      <c r="G76" s="346"/>
      <c r="H76" s="273"/>
      <c r="I76" s="273"/>
    </row>
    <row r="77" spans="2:9" ht="13.5" thickBot="1" x14ac:dyDescent="0.25">
      <c r="B77" s="336" t="s">
        <v>135</v>
      </c>
      <c r="C77" s="346"/>
      <c r="D77" s="350">
        <f>SUM(D67:D76)</f>
        <v>-1385231.5905500003</v>
      </c>
      <c r="E77" s="346"/>
      <c r="F77" s="351">
        <f>SUM(F67:F76)</f>
        <v>6215816</v>
      </c>
      <c r="G77" s="346"/>
      <c r="H77" s="347"/>
      <c r="I77" s="347"/>
    </row>
    <row r="78" spans="2:9" x14ac:dyDescent="0.2">
      <c r="B78" s="273"/>
      <c r="C78" s="346"/>
      <c r="D78" s="273"/>
      <c r="E78" s="346"/>
      <c r="F78" s="273"/>
      <c r="G78" s="346"/>
      <c r="H78" s="273"/>
      <c r="I78" s="273"/>
    </row>
    <row r="79" spans="2:9" x14ac:dyDescent="0.2">
      <c r="B79" s="273" t="s">
        <v>136</v>
      </c>
      <c r="C79" s="346"/>
      <c r="D79" s="347">
        <f>D77+D64+D54</f>
        <v>396125.74208999611</v>
      </c>
      <c r="E79" s="346"/>
      <c r="F79" s="347">
        <f>F54+F64+F77</f>
        <v>126333</v>
      </c>
      <c r="G79" s="346"/>
      <c r="H79" s="347"/>
      <c r="I79" s="347"/>
    </row>
    <row r="80" spans="2:9" x14ac:dyDescent="0.2">
      <c r="B80" s="273" t="s">
        <v>137</v>
      </c>
      <c r="C80" s="346"/>
      <c r="D80" s="347">
        <f>-'анализ 7400'!E225+1</f>
        <v>-42948.761939999997</v>
      </c>
      <c r="E80" s="346"/>
      <c r="F80" s="352">
        <v>264977</v>
      </c>
      <c r="G80" s="346"/>
      <c r="H80" s="273"/>
      <c r="I80" s="273"/>
    </row>
    <row r="81" spans="2:9" x14ac:dyDescent="0.2">
      <c r="B81" s="273" t="s">
        <v>138</v>
      </c>
      <c r="C81" s="346"/>
      <c r="D81" s="347">
        <f>-ОСВ!H28</f>
        <v>-77537.100000000006</v>
      </c>
      <c r="E81" s="346"/>
      <c r="F81" s="352">
        <v>330</v>
      </c>
      <c r="G81" s="346"/>
      <c r="H81" s="273"/>
      <c r="I81" s="273"/>
    </row>
    <row r="82" spans="2:9" ht="13.5" thickBot="1" x14ac:dyDescent="0.25">
      <c r="B82" s="273" t="s">
        <v>139</v>
      </c>
      <c r="C82" s="346"/>
      <c r="D82" s="350">
        <f>BS!F28</f>
        <v>4824053</v>
      </c>
      <c r="E82" s="346"/>
      <c r="F82" s="350">
        <v>285936</v>
      </c>
      <c r="G82" s="346"/>
      <c r="H82" s="347"/>
      <c r="I82" s="347"/>
    </row>
    <row r="83" spans="2:9" x14ac:dyDescent="0.2">
      <c r="B83" s="273"/>
      <c r="C83" s="346"/>
      <c r="D83" s="273"/>
      <c r="E83" s="346"/>
      <c r="F83" s="273"/>
      <c r="G83" s="346"/>
      <c r="H83" s="273"/>
      <c r="I83" s="273"/>
    </row>
    <row r="84" spans="2:9" ht="13.5" thickBot="1" x14ac:dyDescent="0.25">
      <c r="B84" s="273" t="s">
        <v>140</v>
      </c>
      <c r="C84" s="346">
        <v>10</v>
      </c>
      <c r="D84" s="353">
        <f>SUM(D79:D82)</f>
        <v>5099692.8801499959</v>
      </c>
      <c r="E84" s="346"/>
      <c r="F84" s="353">
        <f>SUM(F79:F82)</f>
        <v>677576</v>
      </c>
      <c r="G84" s="346"/>
      <c r="H84" s="347"/>
      <c r="I84" s="347"/>
    </row>
    <row r="85" spans="2:9" ht="13.5" thickTop="1" x14ac:dyDescent="0.2"/>
    <row r="86" spans="2:9" x14ac:dyDescent="0.2">
      <c r="D86" s="325">
        <f>D82+D79-D84</f>
        <v>120485.86194000021</v>
      </c>
    </row>
    <row r="88" spans="2:9" x14ac:dyDescent="0.2">
      <c r="C88" s="354" t="s">
        <v>141</v>
      </c>
      <c r="D88" s="325">
        <f>BS!D28</f>
        <v>5099693.3499999996</v>
      </c>
    </row>
    <row r="89" spans="2:9" ht="15" x14ac:dyDescent="0.25">
      <c r="C89" s="354" t="s">
        <v>55</v>
      </c>
      <c r="D89" s="342">
        <f>D84-D88</f>
        <v>-0.46985000371932983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opLeftCell="A58" workbookViewId="0">
      <selection activeCell="A127" sqref="A127:D127"/>
    </sheetView>
  </sheetViews>
  <sheetFormatPr defaultRowHeight="15" x14ac:dyDescent="0.25"/>
  <cols>
    <col min="3" max="4" width="18.28515625" customWidth="1"/>
  </cols>
  <sheetData>
    <row r="1" spans="1:4" x14ac:dyDescent="0.25">
      <c r="A1" s="178" t="s">
        <v>157</v>
      </c>
      <c r="B1" s="179"/>
      <c r="C1" s="179"/>
      <c r="D1" s="179"/>
    </row>
    <row r="2" spans="1:4" ht="15.75" x14ac:dyDescent="0.25">
      <c r="A2" s="180" t="s">
        <v>2108</v>
      </c>
      <c r="B2" s="179"/>
      <c r="C2" s="179"/>
      <c r="D2" s="179"/>
    </row>
    <row r="3" spans="1:4" x14ac:dyDescent="0.25">
      <c r="A3" s="179"/>
      <c r="B3" s="181" t="s">
        <v>2109</v>
      </c>
      <c r="C3" s="179"/>
      <c r="D3" s="179"/>
    </row>
    <row r="4" spans="1:4" x14ac:dyDescent="0.25">
      <c r="A4" s="179"/>
      <c r="B4" s="181" t="s">
        <v>160</v>
      </c>
      <c r="C4" s="179"/>
      <c r="D4" s="179"/>
    </row>
    <row r="5" spans="1:4" x14ac:dyDescent="0.25">
      <c r="A5" s="179" t="s">
        <v>161</v>
      </c>
      <c r="B5" s="179" t="s">
        <v>162</v>
      </c>
      <c r="C5" s="179"/>
      <c r="D5" s="179"/>
    </row>
    <row r="6" spans="1:4" ht="25.5" x14ac:dyDescent="0.25">
      <c r="A6" s="182" t="s">
        <v>163</v>
      </c>
      <c r="B6" s="182" t="s">
        <v>1135</v>
      </c>
      <c r="C6" s="182" t="s">
        <v>168</v>
      </c>
      <c r="D6" s="182" t="s">
        <v>169</v>
      </c>
    </row>
    <row r="7" spans="1:4" ht="22.5" x14ac:dyDescent="0.25">
      <c r="A7" s="183" t="s">
        <v>170</v>
      </c>
      <c r="B7" s="184" t="s">
        <v>1136</v>
      </c>
      <c r="C7" s="185">
        <v>4824053270.71</v>
      </c>
      <c r="D7" s="186">
        <v>0</v>
      </c>
    </row>
    <row r="8" spans="1:4" x14ac:dyDescent="0.25">
      <c r="A8" s="187"/>
      <c r="B8" s="188" t="s">
        <v>170</v>
      </c>
      <c r="C8" s="189">
        <v>123394398220.19</v>
      </c>
      <c r="D8" s="189">
        <v>123394398220.19</v>
      </c>
    </row>
    <row r="9" spans="1:4" x14ac:dyDescent="0.25">
      <c r="A9" s="190"/>
      <c r="B9" s="188" t="s">
        <v>171</v>
      </c>
      <c r="C9" s="189">
        <v>11643165634.23</v>
      </c>
      <c r="D9" s="189">
        <v>10928853869.689999</v>
      </c>
    </row>
    <row r="10" spans="1:4" x14ac:dyDescent="0.25">
      <c r="A10" s="191"/>
      <c r="B10" s="188" t="s">
        <v>173</v>
      </c>
      <c r="C10" s="189">
        <v>774357550.02999997</v>
      </c>
      <c r="D10" s="192">
        <v>0</v>
      </c>
    </row>
    <row r="11" spans="1:4" x14ac:dyDescent="0.25">
      <c r="A11" s="193"/>
      <c r="B11" s="188" t="s">
        <v>174</v>
      </c>
      <c r="C11" s="189">
        <v>774357550.02999997</v>
      </c>
      <c r="D11" s="192">
        <v>0</v>
      </c>
    </row>
    <row r="12" spans="1:4" x14ac:dyDescent="0.25">
      <c r="A12" s="191"/>
      <c r="B12" s="188" t="s">
        <v>176</v>
      </c>
      <c r="C12" s="194">
        <v>10868808084.199999</v>
      </c>
      <c r="D12" s="189">
        <v>10928853869.689999</v>
      </c>
    </row>
    <row r="13" spans="1:4" x14ac:dyDescent="0.25">
      <c r="A13" s="193"/>
      <c r="B13" s="188" t="s">
        <v>178</v>
      </c>
      <c r="C13" s="194">
        <v>10868808084.199999</v>
      </c>
      <c r="D13" s="189">
        <v>10928853869.689999</v>
      </c>
    </row>
    <row r="14" spans="1:4" x14ac:dyDescent="0.25">
      <c r="A14" s="190"/>
      <c r="B14" s="188" t="s">
        <v>179</v>
      </c>
      <c r="C14" s="194">
        <v>68726269307.199997</v>
      </c>
      <c r="D14" s="189">
        <v>68455149001.620003</v>
      </c>
    </row>
    <row r="15" spans="1:4" x14ac:dyDescent="0.25">
      <c r="A15" s="191"/>
      <c r="B15" s="188" t="s">
        <v>181</v>
      </c>
      <c r="C15" s="189">
        <v>60625623164.910004</v>
      </c>
      <c r="D15" s="189">
        <v>55148710324.540001</v>
      </c>
    </row>
    <row r="16" spans="1:4" x14ac:dyDescent="0.25">
      <c r="A16" s="193"/>
      <c r="B16" s="188" t="s">
        <v>183</v>
      </c>
      <c r="C16" s="189">
        <v>60488478908.820007</v>
      </c>
      <c r="D16" s="189">
        <v>54913041127.359993</v>
      </c>
    </row>
    <row r="17" spans="1:4" x14ac:dyDescent="0.25">
      <c r="A17" s="193"/>
      <c r="B17" s="188" t="s">
        <v>184</v>
      </c>
      <c r="C17" s="189">
        <v>137144256.09</v>
      </c>
      <c r="D17" s="189">
        <v>235669197.18000001</v>
      </c>
    </row>
    <row r="18" spans="1:4" x14ac:dyDescent="0.25">
      <c r="A18" s="191"/>
      <c r="B18" s="188" t="s">
        <v>186</v>
      </c>
      <c r="C18" s="189">
        <v>8100646142.29</v>
      </c>
      <c r="D18" s="189">
        <v>13306438677.079998</v>
      </c>
    </row>
    <row r="19" spans="1:4" x14ac:dyDescent="0.25">
      <c r="A19" s="193"/>
      <c r="B19" s="188" t="s">
        <v>188</v>
      </c>
      <c r="C19" s="189">
        <v>8100646142.29</v>
      </c>
      <c r="D19" s="189">
        <v>13306438677.079998</v>
      </c>
    </row>
    <row r="20" spans="1:4" x14ac:dyDescent="0.25">
      <c r="A20" s="190"/>
      <c r="B20" s="188" t="s">
        <v>190</v>
      </c>
      <c r="C20" s="195">
        <v>1600083</v>
      </c>
      <c r="D20" s="189">
        <v>35687371.590000004</v>
      </c>
    </row>
    <row r="21" spans="1:4" x14ac:dyDescent="0.25">
      <c r="A21" s="191"/>
      <c r="B21" s="188" t="s">
        <v>192</v>
      </c>
      <c r="C21" s="195">
        <v>1600083</v>
      </c>
      <c r="D21" s="189">
        <v>35687371.590000004</v>
      </c>
    </row>
    <row r="22" spans="1:4" x14ac:dyDescent="0.25">
      <c r="A22" s="193"/>
      <c r="B22" s="188" t="s">
        <v>194</v>
      </c>
      <c r="C22" s="195">
        <v>1600083</v>
      </c>
      <c r="D22" s="189">
        <v>35687371.590000004</v>
      </c>
    </row>
    <row r="23" spans="1:4" x14ac:dyDescent="0.25">
      <c r="A23" s="190"/>
      <c r="B23" s="188" t="s">
        <v>196</v>
      </c>
      <c r="C23" s="189">
        <v>43015229663.760002</v>
      </c>
      <c r="D23" s="189">
        <v>43966574445.289993</v>
      </c>
    </row>
    <row r="24" spans="1:4" x14ac:dyDescent="0.25">
      <c r="A24" s="191"/>
      <c r="B24" s="188" t="s">
        <v>198</v>
      </c>
      <c r="C24" s="195">
        <v>39788566702</v>
      </c>
      <c r="D24" s="195">
        <v>39036537880</v>
      </c>
    </row>
    <row r="25" spans="1:4" x14ac:dyDescent="0.25">
      <c r="A25" s="193"/>
      <c r="B25" s="188" t="s">
        <v>200</v>
      </c>
      <c r="C25" s="195">
        <v>39788566702</v>
      </c>
      <c r="D25" s="195">
        <v>39036537880</v>
      </c>
    </row>
    <row r="26" spans="1:4" x14ac:dyDescent="0.25">
      <c r="A26" s="191"/>
      <c r="B26" s="188" t="s">
        <v>202</v>
      </c>
      <c r="C26" s="189">
        <v>3226662961.7600002</v>
      </c>
      <c r="D26" s="189">
        <v>4930036565.289999</v>
      </c>
    </row>
    <row r="27" spans="1:4" x14ac:dyDescent="0.25">
      <c r="A27" s="193"/>
      <c r="B27" s="188" t="s">
        <v>204</v>
      </c>
      <c r="C27" s="189">
        <v>3226662961.7600002</v>
      </c>
      <c r="D27" s="189">
        <v>4930036565.289999</v>
      </c>
    </row>
    <row r="28" spans="1:4" x14ac:dyDescent="0.25">
      <c r="A28" s="190"/>
      <c r="B28" s="188" t="s">
        <v>206</v>
      </c>
      <c r="C28" s="195">
        <v>8133532</v>
      </c>
      <c r="D28" s="195">
        <v>8133532</v>
      </c>
    </row>
    <row r="29" spans="1:4" x14ac:dyDescent="0.25">
      <c r="A29" s="191"/>
      <c r="B29" s="188" t="s">
        <v>208</v>
      </c>
      <c r="C29" s="195">
        <v>8133532</v>
      </c>
      <c r="D29" s="195">
        <v>8133532</v>
      </c>
    </row>
    <row r="30" spans="1:4" x14ac:dyDescent="0.25">
      <c r="A30" s="193"/>
      <c r="B30" s="188" t="s">
        <v>209</v>
      </c>
      <c r="C30" s="195">
        <v>8133532</v>
      </c>
      <c r="D30" s="195">
        <v>8133532</v>
      </c>
    </row>
    <row r="31" spans="1:4" x14ac:dyDescent="0.25">
      <c r="A31" s="187"/>
      <c r="B31" s="188" t="s">
        <v>219</v>
      </c>
      <c r="C31" s="189">
        <v>131114310.25</v>
      </c>
      <c r="D31" s="195">
        <v>8494000</v>
      </c>
    </row>
    <row r="32" spans="1:4" x14ac:dyDescent="0.25">
      <c r="A32" s="190"/>
      <c r="B32" s="188" t="s">
        <v>221</v>
      </c>
      <c r="C32" s="189">
        <v>125851750.31999999</v>
      </c>
      <c r="D32" s="192">
        <v>0</v>
      </c>
    </row>
    <row r="33" spans="1:4" x14ac:dyDescent="0.25">
      <c r="A33" s="191"/>
      <c r="B33" s="188" t="s">
        <v>223</v>
      </c>
      <c r="C33" s="189">
        <v>100980206.25</v>
      </c>
      <c r="D33" s="192">
        <v>0</v>
      </c>
    </row>
    <row r="34" spans="1:4" x14ac:dyDescent="0.25">
      <c r="A34" s="191"/>
      <c r="B34" s="188" t="s">
        <v>225</v>
      </c>
      <c r="C34" s="189">
        <v>1175965.8600000001</v>
      </c>
      <c r="D34" s="192">
        <v>0</v>
      </c>
    </row>
    <row r="35" spans="1:4" x14ac:dyDescent="0.25">
      <c r="A35" s="191"/>
      <c r="B35" s="188" t="s">
        <v>227</v>
      </c>
      <c r="C35" s="189">
        <v>195650.77</v>
      </c>
      <c r="D35" s="192">
        <v>0</v>
      </c>
    </row>
    <row r="36" spans="1:4" x14ac:dyDescent="0.25">
      <c r="A36" s="191"/>
      <c r="B36" s="188" t="s">
        <v>229</v>
      </c>
      <c r="C36" s="195">
        <v>387968</v>
      </c>
      <c r="D36" s="192">
        <v>0</v>
      </c>
    </row>
    <row r="37" spans="1:4" x14ac:dyDescent="0.25">
      <c r="A37" s="191"/>
      <c r="B37" s="188" t="s">
        <v>231</v>
      </c>
      <c r="C37" s="189">
        <v>23111959.440000001</v>
      </c>
      <c r="D37" s="192">
        <v>0</v>
      </c>
    </row>
    <row r="38" spans="1:4" x14ac:dyDescent="0.25">
      <c r="A38" s="190"/>
      <c r="B38" s="188" t="s">
        <v>241</v>
      </c>
      <c r="C38" s="189">
        <v>5262559.93</v>
      </c>
      <c r="D38" s="195">
        <v>8494000</v>
      </c>
    </row>
    <row r="39" spans="1:4" x14ac:dyDescent="0.25">
      <c r="A39" s="191"/>
      <c r="B39" s="188" t="s">
        <v>243</v>
      </c>
      <c r="C39" s="195">
        <v>1000000</v>
      </c>
      <c r="D39" s="192">
        <v>0</v>
      </c>
    </row>
    <row r="40" spans="1:4" x14ac:dyDescent="0.25">
      <c r="A40" s="191"/>
      <c r="B40" s="188" t="s">
        <v>245</v>
      </c>
      <c r="C40" s="189">
        <v>4262559.93</v>
      </c>
      <c r="D40" s="195">
        <v>8494000</v>
      </c>
    </row>
    <row r="41" spans="1:4" x14ac:dyDescent="0.25">
      <c r="A41" s="187"/>
      <c r="B41" s="188" t="s">
        <v>253</v>
      </c>
      <c r="C41" s="189">
        <v>47352220095.180008</v>
      </c>
      <c r="D41" s="189">
        <v>10304110087.309999</v>
      </c>
    </row>
    <row r="42" spans="1:4" x14ac:dyDescent="0.25">
      <c r="A42" s="190"/>
      <c r="B42" s="188" t="s">
        <v>255</v>
      </c>
      <c r="C42" s="189">
        <v>14350319601.08</v>
      </c>
      <c r="D42" s="189">
        <v>678639.79</v>
      </c>
    </row>
    <row r="43" spans="1:4" x14ac:dyDescent="0.25">
      <c r="A43" s="191"/>
      <c r="B43" s="188" t="s">
        <v>259</v>
      </c>
      <c r="C43" s="189">
        <v>322645647.82999998</v>
      </c>
      <c r="D43" s="192">
        <v>0</v>
      </c>
    </row>
    <row r="44" spans="1:4" x14ac:dyDescent="0.25">
      <c r="A44" s="191"/>
      <c r="B44" s="188" t="s">
        <v>261</v>
      </c>
      <c r="C44" s="195">
        <v>300000</v>
      </c>
      <c r="D44" s="192">
        <v>0</v>
      </c>
    </row>
    <row r="45" spans="1:4" x14ac:dyDescent="0.25">
      <c r="A45" s="191"/>
      <c r="B45" s="188" t="s">
        <v>263</v>
      </c>
      <c r="C45" s="189">
        <v>14027373953.249998</v>
      </c>
      <c r="D45" s="189">
        <v>678639.79</v>
      </c>
    </row>
    <row r="46" spans="1:4" x14ac:dyDescent="0.25">
      <c r="A46" s="190"/>
      <c r="B46" s="188" t="s">
        <v>265</v>
      </c>
      <c r="C46" s="189">
        <v>22670919874.950001</v>
      </c>
      <c r="D46" s="189">
        <v>5672926.5800000001</v>
      </c>
    </row>
    <row r="47" spans="1:4" x14ac:dyDescent="0.25">
      <c r="A47" s="191"/>
      <c r="B47" s="188" t="s">
        <v>267</v>
      </c>
      <c r="C47" s="189">
        <v>17572317194.279999</v>
      </c>
      <c r="D47" s="189">
        <v>5408853.4800000004</v>
      </c>
    </row>
    <row r="48" spans="1:4" x14ac:dyDescent="0.25">
      <c r="A48" s="191"/>
      <c r="B48" s="188" t="s">
        <v>269</v>
      </c>
      <c r="C48" s="189">
        <v>5098602680.6700001</v>
      </c>
      <c r="D48" s="194">
        <v>264073.09999999998</v>
      </c>
    </row>
    <row r="49" spans="1:4" x14ac:dyDescent="0.25">
      <c r="A49" s="190"/>
      <c r="B49" s="188" t="s">
        <v>273</v>
      </c>
      <c r="C49" s="189">
        <v>10042165833.109999</v>
      </c>
      <c r="D49" s="189">
        <v>10042165833.109999</v>
      </c>
    </row>
    <row r="50" spans="1:4" x14ac:dyDescent="0.25">
      <c r="A50" s="191"/>
      <c r="B50" s="188" t="s">
        <v>275</v>
      </c>
      <c r="C50" s="189">
        <v>10042165833.109999</v>
      </c>
      <c r="D50" s="189">
        <v>10042165833.109999</v>
      </c>
    </row>
    <row r="51" spans="1:4" x14ac:dyDescent="0.25">
      <c r="A51" s="190"/>
      <c r="B51" s="188" t="s">
        <v>276</v>
      </c>
      <c r="C51" s="189">
        <v>2891959.15</v>
      </c>
      <c r="D51" s="189">
        <v>118634280.86</v>
      </c>
    </row>
    <row r="52" spans="1:4" x14ac:dyDescent="0.25">
      <c r="A52" s="191"/>
      <c r="B52" s="188" t="s">
        <v>278</v>
      </c>
      <c r="C52" s="195">
        <v>55570</v>
      </c>
      <c r="D52" s="189">
        <v>32373350.920000002</v>
      </c>
    </row>
    <row r="53" spans="1:4" x14ac:dyDescent="0.25">
      <c r="A53" s="191"/>
      <c r="B53" s="188" t="s">
        <v>280</v>
      </c>
      <c r="C53" s="195">
        <v>1920595</v>
      </c>
      <c r="D53" s="189">
        <v>86260929.939999998</v>
      </c>
    </row>
    <row r="54" spans="1:4" x14ac:dyDescent="0.25">
      <c r="A54" s="191"/>
      <c r="B54" s="188" t="s">
        <v>284</v>
      </c>
      <c r="C54" s="195">
        <v>8782</v>
      </c>
      <c r="D54" s="192">
        <v>0</v>
      </c>
    </row>
    <row r="55" spans="1:4" x14ac:dyDescent="0.25">
      <c r="A55" s="191"/>
      <c r="B55" s="188" t="s">
        <v>286</v>
      </c>
      <c r="C55" s="189">
        <v>907012.15</v>
      </c>
      <c r="D55" s="192">
        <v>0</v>
      </c>
    </row>
    <row r="56" spans="1:4" x14ac:dyDescent="0.25">
      <c r="A56" s="190"/>
      <c r="B56" s="188" t="s">
        <v>292</v>
      </c>
      <c r="C56" s="194">
        <v>107830793.7</v>
      </c>
      <c r="D56" s="192">
        <v>0</v>
      </c>
    </row>
    <row r="57" spans="1:4" x14ac:dyDescent="0.25">
      <c r="A57" s="191"/>
      <c r="B57" s="188" t="s">
        <v>294</v>
      </c>
      <c r="C57" s="189">
        <v>2113464.7200000002</v>
      </c>
      <c r="D57" s="192">
        <v>0</v>
      </c>
    </row>
    <row r="58" spans="1:4" x14ac:dyDescent="0.25">
      <c r="A58" s="191"/>
      <c r="B58" s="188" t="s">
        <v>296</v>
      </c>
      <c r="C58" s="189">
        <v>105717328.98</v>
      </c>
      <c r="D58" s="192">
        <v>0</v>
      </c>
    </row>
    <row r="59" spans="1:4" x14ac:dyDescent="0.25">
      <c r="A59" s="190"/>
      <c r="B59" s="188" t="s">
        <v>298</v>
      </c>
      <c r="C59" s="189">
        <v>178092033.19</v>
      </c>
      <c r="D59" s="189">
        <v>136958406.97</v>
      </c>
    </row>
    <row r="60" spans="1:4" x14ac:dyDescent="0.25">
      <c r="A60" s="191"/>
      <c r="B60" s="188" t="s">
        <v>300</v>
      </c>
      <c r="C60" s="189">
        <v>5314956.8099999996</v>
      </c>
      <c r="D60" s="194">
        <v>54208.5</v>
      </c>
    </row>
    <row r="61" spans="1:4" x14ac:dyDescent="0.25">
      <c r="A61" s="191"/>
      <c r="B61" s="188" t="s">
        <v>302</v>
      </c>
      <c r="C61" s="195">
        <v>304833</v>
      </c>
      <c r="D61" s="192">
        <v>0</v>
      </c>
    </row>
    <row r="62" spans="1:4" x14ac:dyDescent="0.25">
      <c r="A62" s="191"/>
      <c r="B62" s="188" t="s">
        <v>306</v>
      </c>
      <c r="C62" s="189">
        <v>172472243.38</v>
      </c>
      <c r="D62" s="189">
        <v>136904198.47</v>
      </c>
    </row>
    <row r="63" spans="1:4" x14ac:dyDescent="0.25">
      <c r="A63" s="187"/>
      <c r="B63" s="196">
        <v>1700</v>
      </c>
      <c r="C63" s="189">
        <v>3358591.31</v>
      </c>
      <c r="D63" s="189">
        <v>1436817239.8599999</v>
      </c>
    </row>
    <row r="64" spans="1:4" x14ac:dyDescent="0.25">
      <c r="A64" s="190"/>
      <c r="B64" s="188" t="s">
        <v>484</v>
      </c>
      <c r="C64" s="189">
        <v>3358591.31</v>
      </c>
      <c r="D64" s="189">
        <v>1436817239.8599999</v>
      </c>
    </row>
    <row r="65" spans="1:5" x14ac:dyDescent="0.25">
      <c r="A65" s="191"/>
      <c r="B65" s="188" t="s">
        <v>486</v>
      </c>
      <c r="C65" s="189">
        <v>982142.85</v>
      </c>
      <c r="D65" s="189">
        <v>229580404.68000001</v>
      </c>
    </row>
    <row r="66" spans="1:5" x14ac:dyDescent="0.25">
      <c r="A66" s="191"/>
      <c r="B66" s="188" t="s">
        <v>488</v>
      </c>
      <c r="C66" s="189">
        <v>2376448.46</v>
      </c>
      <c r="D66" s="189">
        <v>1207236835.1800001</v>
      </c>
    </row>
    <row r="67" spans="1:5" x14ac:dyDescent="0.25">
      <c r="A67" s="187"/>
      <c r="B67" s="188" t="s">
        <v>665</v>
      </c>
      <c r="C67" s="192">
        <v>0</v>
      </c>
      <c r="D67" s="189">
        <v>1495162960.6400001</v>
      </c>
    </row>
    <row r="68" spans="1:5" x14ac:dyDescent="0.25">
      <c r="A68" s="190"/>
      <c r="B68" s="188" t="s">
        <v>666</v>
      </c>
      <c r="C68" s="192">
        <v>0</v>
      </c>
      <c r="D68" s="189">
        <v>1495162960.6400001</v>
      </c>
    </row>
    <row r="69" spans="1:5" x14ac:dyDescent="0.25">
      <c r="A69" s="191"/>
      <c r="B69" s="188" t="s">
        <v>668</v>
      </c>
      <c r="C69" s="192">
        <v>0</v>
      </c>
      <c r="D69" s="189">
        <v>1495162960.6400001</v>
      </c>
    </row>
    <row r="70" spans="1:5" x14ac:dyDescent="0.25">
      <c r="A70" s="193"/>
      <c r="B70" s="188" t="s">
        <v>670</v>
      </c>
      <c r="C70" s="192">
        <v>0</v>
      </c>
      <c r="D70" s="189">
        <v>1495162960.6400001</v>
      </c>
    </row>
    <row r="71" spans="1:5" x14ac:dyDescent="0.25">
      <c r="A71" s="187"/>
      <c r="B71" s="188" t="s">
        <v>703</v>
      </c>
      <c r="C71" s="189">
        <v>9055511749.9499989</v>
      </c>
      <c r="D71" s="189">
        <v>8294238958.3299999</v>
      </c>
    </row>
    <row r="72" spans="1:5" x14ac:dyDescent="0.25">
      <c r="A72" s="190"/>
      <c r="B72" s="188" t="s">
        <v>705</v>
      </c>
      <c r="C72" s="195">
        <v>9055125000</v>
      </c>
      <c r="D72" s="195">
        <v>233000000</v>
      </c>
    </row>
    <row r="73" spans="1:5" x14ac:dyDescent="0.25">
      <c r="A73" s="191"/>
      <c r="B73" s="188" t="s">
        <v>707</v>
      </c>
      <c r="C73" s="195">
        <v>9055125000</v>
      </c>
      <c r="D73" s="195">
        <v>233000000</v>
      </c>
      <c r="E73">
        <f>D73/1000</f>
        <v>233000</v>
      </c>
    </row>
    <row r="74" spans="1:5" x14ac:dyDescent="0.25">
      <c r="A74" s="190"/>
      <c r="B74" s="188" t="s">
        <v>712</v>
      </c>
      <c r="C74" s="189">
        <v>386749.95</v>
      </c>
      <c r="D74" s="189">
        <v>2193612270.96</v>
      </c>
    </row>
    <row r="75" spans="1:5" x14ac:dyDescent="0.25">
      <c r="A75" s="191"/>
      <c r="B75" s="188" t="s">
        <v>714</v>
      </c>
      <c r="C75" s="192">
        <v>0</v>
      </c>
      <c r="D75" s="189">
        <v>102747987.23999999</v>
      </c>
    </row>
    <row r="76" spans="1:5" x14ac:dyDescent="0.25">
      <c r="A76" s="191"/>
      <c r="B76" s="188" t="s">
        <v>716</v>
      </c>
      <c r="C76" s="189">
        <v>386749.95</v>
      </c>
      <c r="D76" s="189">
        <v>1996322362.24</v>
      </c>
    </row>
    <row r="77" spans="1:5" x14ac:dyDescent="0.25">
      <c r="A77" s="191"/>
      <c r="B77" s="188" t="s">
        <v>720</v>
      </c>
      <c r="C77" s="192">
        <v>0</v>
      </c>
      <c r="D77" s="189">
        <v>94541921.480000004</v>
      </c>
    </row>
    <row r="78" spans="1:5" x14ac:dyDescent="0.25">
      <c r="A78" s="190"/>
      <c r="B78" s="188" t="s">
        <v>722</v>
      </c>
      <c r="C78" s="192">
        <v>0</v>
      </c>
      <c r="D78" s="189">
        <v>5867626687.3700008</v>
      </c>
      <c r="E78">
        <f>D78/1000</f>
        <v>5867626.6873700004</v>
      </c>
    </row>
    <row r="79" spans="1:5" x14ac:dyDescent="0.25">
      <c r="A79" s="191"/>
      <c r="B79" s="188" t="s">
        <v>724</v>
      </c>
      <c r="C79" s="192">
        <v>0</v>
      </c>
      <c r="D79" s="189">
        <v>5867626687.3700008</v>
      </c>
    </row>
    <row r="80" spans="1:5" x14ac:dyDescent="0.25">
      <c r="A80" s="187"/>
      <c r="B80" s="188" t="s">
        <v>726</v>
      </c>
      <c r="C80" s="192">
        <v>0</v>
      </c>
      <c r="D80" s="189">
        <v>1843884012.5599999</v>
      </c>
    </row>
    <row r="81" spans="1:4" x14ac:dyDescent="0.25">
      <c r="A81" s="190"/>
      <c r="B81" s="188" t="s">
        <v>728</v>
      </c>
      <c r="C81" s="192">
        <v>0</v>
      </c>
      <c r="D81" s="189">
        <v>413275158.81</v>
      </c>
    </row>
    <row r="82" spans="1:4" x14ac:dyDescent="0.25">
      <c r="A82" s="191"/>
      <c r="B82" s="188" t="s">
        <v>730</v>
      </c>
      <c r="C82" s="192">
        <v>0</v>
      </c>
      <c r="D82" s="195">
        <v>245857929</v>
      </c>
    </row>
    <row r="83" spans="1:4" x14ac:dyDescent="0.25">
      <c r="A83" s="191"/>
      <c r="B83" s="188" t="s">
        <v>732</v>
      </c>
      <c r="C83" s="192">
        <v>0</v>
      </c>
      <c r="D83" s="189">
        <v>167417229.81</v>
      </c>
    </row>
    <row r="84" spans="1:4" x14ac:dyDescent="0.25">
      <c r="A84" s="190"/>
      <c r="B84" s="188" t="s">
        <v>734</v>
      </c>
      <c r="C84" s="192">
        <v>0</v>
      </c>
      <c r="D84" s="189">
        <v>442347225.06999999</v>
      </c>
    </row>
    <row r="85" spans="1:4" x14ac:dyDescent="0.25">
      <c r="A85" s="191"/>
      <c r="B85" s="188" t="s">
        <v>736</v>
      </c>
      <c r="C85" s="192">
        <v>0</v>
      </c>
      <c r="D85" s="189">
        <v>405111538.16000003</v>
      </c>
    </row>
    <row r="86" spans="1:4" x14ac:dyDescent="0.25">
      <c r="A86" s="191"/>
      <c r="B86" s="188" t="s">
        <v>737</v>
      </c>
      <c r="C86" s="192">
        <v>0</v>
      </c>
      <c r="D86" s="189">
        <v>34261267.07</v>
      </c>
    </row>
    <row r="87" spans="1:4" x14ac:dyDescent="0.25">
      <c r="A87" s="191"/>
      <c r="B87" s="188" t="s">
        <v>738</v>
      </c>
      <c r="C87" s="192">
        <v>0</v>
      </c>
      <c r="D87" s="189">
        <v>2974419.84</v>
      </c>
    </row>
    <row r="88" spans="1:4" x14ac:dyDescent="0.25">
      <c r="A88" s="190"/>
      <c r="B88" s="188" t="s">
        <v>740</v>
      </c>
      <c r="C88" s="192">
        <v>0</v>
      </c>
      <c r="D88" s="189">
        <v>19713.37</v>
      </c>
    </row>
    <row r="89" spans="1:4" x14ac:dyDescent="0.25">
      <c r="A89" s="191"/>
      <c r="B89" s="188" t="s">
        <v>742</v>
      </c>
      <c r="C89" s="192">
        <v>0</v>
      </c>
      <c r="D89" s="189">
        <v>19713.37</v>
      </c>
    </row>
    <row r="90" spans="1:4" x14ac:dyDescent="0.25">
      <c r="A90" s="190"/>
      <c r="B90" s="188" t="s">
        <v>744</v>
      </c>
      <c r="C90" s="192">
        <v>0</v>
      </c>
      <c r="D90" s="189">
        <v>350204052.68000001</v>
      </c>
    </row>
    <row r="91" spans="1:4" x14ac:dyDescent="0.25">
      <c r="A91" s="191"/>
      <c r="B91" s="188" t="s">
        <v>751</v>
      </c>
      <c r="C91" s="192">
        <v>0</v>
      </c>
      <c r="D91" s="189">
        <v>350204052.68000001</v>
      </c>
    </row>
    <row r="92" spans="1:4" x14ac:dyDescent="0.25">
      <c r="A92" s="190"/>
      <c r="B92" s="188" t="s">
        <v>755</v>
      </c>
      <c r="C92" s="192">
        <v>0</v>
      </c>
      <c r="D92" s="189">
        <v>378800550.47000003</v>
      </c>
    </row>
    <row r="93" spans="1:4" x14ac:dyDescent="0.25">
      <c r="A93" s="191"/>
      <c r="B93" s="188" t="s">
        <v>756</v>
      </c>
      <c r="C93" s="192">
        <v>0</v>
      </c>
      <c r="D93" s="189">
        <v>378800550.47000003</v>
      </c>
    </row>
    <row r="94" spans="1:4" x14ac:dyDescent="0.25">
      <c r="A94" s="190"/>
      <c r="B94" s="188" t="s">
        <v>757</v>
      </c>
      <c r="C94" s="192">
        <v>0</v>
      </c>
      <c r="D94" s="189">
        <v>21277.06</v>
      </c>
    </row>
    <row r="95" spans="1:4" x14ac:dyDescent="0.25">
      <c r="A95" s="191"/>
      <c r="B95" s="188" t="s">
        <v>758</v>
      </c>
      <c r="C95" s="192">
        <v>0</v>
      </c>
      <c r="D95" s="189">
        <v>21277.06</v>
      </c>
    </row>
    <row r="96" spans="1:4" x14ac:dyDescent="0.25">
      <c r="A96" s="190"/>
      <c r="B96" s="188" t="s">
        <v>759</v>
      </c>
      <c r="C96" s="192">
        <v>0</v>
      </c>
      <c r="D96" s="189">
        <v>375760.53</v>
      </c>
    </row>
    <row r="97" spans="1:4" x14ac:dyDescent="0.25">
      <c r="A97" s="191"/>
      <c r="B97" s="188" t="s">
        <v>760</v>
      </c>
      <c r="C97" s="192">
        <v>0</v>
      </c>
      <c r="D97" s="189">
        <v>375760.53</v>
      </c>
    </row>
    <row r="98" spans="1:4" x14ac:dyDescent="0.25">
      <c r="A98" s="190"/>
      <c r="B98" s="188" t="s">
        <v>761</v>
      </c>
      <c r="C98" s="192">
        <v>0</v>
      </c>
      <c r="D98" s="195">
        <v>2394475</v>
      </c>
    </row>
    <row r="99" spans="1:4" x14ac:dyDescent="0.25">
      <c r="A99" s="191"/>
      <c r="B99" s="188" t="s">
        <v>762</v>
      </c>
      <c r="C99" s="192">
        <v>0</v>
      </c>
      <c r="D99" s="195">
        <v>2394475</v>
      </c>
    </row>
    <row r="100" spans="1:4" x14ac:dyDescent="0.25">
      <c r="A100" s="190"/>
      <c r="B100" s="188" t="s">
        <v>763</v>
      </c>
      <c r="C100" s="192">
        <v>0</v>
      </c>
      <c r="D100" s="189">
        <v>256342856.28999999</v>
      </c>
    </row>
    <row r="101" spans="1:4" x14ac:dyDescent="0.25">
      <c r="A101" s="191"/>
      <c r="B101" s="188" t="s">
        <v>764</v>
      </c>
      <c r="C101" s="192">
        <v>0</v>
      </c>
      <c r="D101" s="189">
        <v>256342856.28999999</v>
      </c>
    </row>
    <row r="102" spans="1:4" x14ac:dyDescent="0.25">
      <c r="A102" s="190"/>
      <c r="B102" s="188" t="s">
        <v>765</v>
      </c>
      <c r="C102" s="192">
        <v>0</v>
      </c>
      <c r="D102" s="189">
        <v>102943.28</v>
      </c>
    </row>
    <row r="103" spans="1:4" x14ac:dyDescent="0.25">
      <c r="A103" s="191"/>
      <c r="B103" s="188" t="s">
        <v>766</v>
      </c>
      <c r="C103" s="192">
        <v>0</v>
      </c>
      <c r="D103" s="189">
        <v>102943.28</v>
      </c>
    </row>
    <row r="104" spans="1:4" x14ac:dyDescent="0.25">
      <c r="A104" s="187"/>
      <c r="B104" s="188" t="s">
        <v>767</v>
      </c>
      <c r="C104" s="189">
        <v>38006608.990000002</v>
      </c>
      <c r="D104" s="189">
        <v>1101834763.54</v>
      </c>
    </row>
    <row r="105" spans="1:4" x14ac:dyDescent="0.25">
      <c r="A105" s="190"/>
      <c r="B105" s="188" t="s">
        <v>769</v>
      </c>
      <c r="C105" s="195">
        <v>4104590</v>
      </c>
      <c r="D105" s="189">
        <v>314598004.55000001</v>
      </c>
    </row>
    <row r="106" spans="1:4" x14ac:dyDescent="0.25">
      <c r="A106" s="191"/>
      <c r="B106" s="188" t="s">
        <v>771</v>
      </c>
      <c r="C106" s="195">
        <v>2207397</v>
      </c>
      <c r="D106" s="189">
        <v>137548073.55000001</v>
      </c>
    </row>
    <row r="107" spans="1:4" x14ac:dyDescent="0.25">
      <c r="A107" s="191"/>
      <c r="B107" s="188" t="s">
        <v>772</v>
      </c>
      <c r="C107" s="195">
        <v>1122570</v>
      </c>
      <c r="D107" s="195">
        <v>91537197</v>
      </c>
    </row>
    <row r="108" spans="1:4" x14ac:dyDescent="0.25">
      <c r="A108" s="191"/>
      <c r="B108" s="188" t="s">
        <v>774</v>
      </c>
      <c r="C108" s="195">
        <v>669286</v>
      </c>
      <c r="D108" s="195">
        <v>82446533</v>
      </c>
    </row>
    <row r="109" spans="1:4" x14ac:dyDescent="0.25">
      <c r="A109" s="191"/>
      <c r="B109" s="188" t="s">
        <v>776</v>
      </c>
      <c r="C109" s="195">
        <v>105337</v>
      </c>
      <c r="D109" s="195">
        <v>3066201</v>
      </c>
    </row>
    <row r="110" spans="1:4" x14ac:dyDescent="0.25">
      <c r="A110" s="190"/>
      <c r="B110" s="188" t="s">
        <v>778</v>
      </c>
      <c r="C110" s="192">
        <v>0</v>
      </c>
      <c r="D110" s="194">
        <v>21162.6</v>
      </c>
    </row>
    <row r="111" spans="1:4" x14ac:dyDescent="0.25">
      <c r="A111" s="191"/>
      <c r="B111" s="188" t="s">
        <v>780</v>
      </c>
      <c r="C111" s="192">
        <v>0</v>
      </c>
      <c r="D111" s="189">
        <v>15183.29</v>
      </c>
    </row>
    <row r="112" spans="1:4" x14ac:dyDescent="0.25">
      <c r="A112" s="191"/>
      <c r="B112" s="188" t="s">
        <v>781</v>
      </c>
      <c r="C112" s="192">
        <v>0</v>
      </c>
      <c r="D112" s="195">
        <v>4078</v>
      </c>
    </row>
    <row r="113" spans="1:4" x14ac:dyDescent="0.25">
      <c r="A113" s="191"/>
      <c r="B113" s="188" t="s">
        <v>783</v>
      </c>
      <c r="C113" s="192">
        <v>0</v>
      </c>
      <c r="D113" s="189">
        <v>1901.31</v>
      </c>
    </row>
    <row r="114" spans="1:4" x14ac:dyDescent="0.25">
      <c r="A114" s="190"/>
      <c r="B114" s="188" t="s">
        <v>785</v>
      </c>
      <c r="C114" s="189">
        <v>901878.99</v>
      </c>
      <c r="D114" s="189">
        <v>562619558.30999994</v>
      </c>
    </row>
    <row r="115" spans="1:4" x14ac:dyDescent="0.25">
      <c r="A115" s="191"/>
      <c r="B115" s="188" t="s">
        <v>787</v>
      </c>
      <c r="C115" s="189">
        <v>901878.99</v>
      </c>
      <c r="D115" s="189">
        <v>562619558.30999994</v>
      </c>
    </row>
    <row r="116" spans="1:4" x14ac:dyDescent="0.25">
      <c r="A116" s="190"/>
      <c r="B116" s="188" t="s">
        <v>791</v>
      </c>
      <c r="C116" s="195">
        <v>33000140</v>
      </c>
      <c r="D116" s="189">
        <v>224596038.08000001</v>
      </c>
    </row>
    <row r="117" spans="1:4" x14ac:dyDescent="0.25">
      <c r="A117" s="191"/>
      <c r="B117" s="188" t="s">
        <v>793</v>
      </c>
      <c r="C117" s="192">
        <v>0</v>
      </c>
      <c r="D117" s="189">
        <v>20944.63</v>
      </c>
    </row>
    <row r="118" spans="1:4" x14ac:dyDescent="0.25">
      <c r="A118" s="191"/>
      <c r="B118" s="188" t="s">
        <v>795</v>
      </c>
      <c r="C118" s="192">
        <v>0</v>
      </c>
      <c r="D118" s="195">
        <v>145850</v>
      </c>
    </row>
    <row r="119" spans="1:4" x14ac:dyDescent="0.25">
      <c r="A119" s="191"/>
      <c r="B119" s="188" t="s">
        <v>797</v>
      </c>
      <c r="C119" s="192">
        <v>0</v>
      </c>
      <c r="D119" s="189">
        <v>2260912.66</v>
      </c>
    </row>
    <row r="120" spans="1:4" x14ac:dyDescent="0.25">
      <c r="A120" s="191"/>
      <c r="B120" s="188" t="s">
        <v>798</v>
      </c>
      <c r="C120" s="192">
        <v>0</v>
      </c>
      <c r="D120" s="189">
        <v>1411988.84</v>
      </c>
    </row>
    <row r="121" spans="1:4" x14ac:dyDescent="0.25">
      <c r="A121" s="191"/>
      <c r="B121" s="188" t="s">
        <v>799</v>
      </c>
      <c r="C121" s="192">
        <v>0</v>
      </c>
      <c r="D121" s="189">
        <v>11096257.710000001</v>
      </c>
    </row>
    <row r="122" spans="1:4" x14ac:dyDescent="0.25">
      <c r="A122" s="191"/>
      <c r="B122" s="188" t="s">
        <v>800</v>
      </c>
      <c r="C122" s="192">
        <v>0</v>
      </c>
      <c r="D122" s="195">
        <v>208792668</v>
      </c>
    </row>
    <row r="123" spans="1:4" x14ac:dyDescent="0.25">
      <c r="A123" s="191"/>
      <c r="B123" s="188" t="s">
        <v>802</v>
      </c>
      <c r="C123" s="195">
        <v>33000140</v>
      </c>
      <c r="D123" s="189">
        <v>867416.24</v>
      </c>
    </row>
    <row r="124" spans="1:4" x14ac:dyDescent="0.25">
      <c r="A124" s="187"/>
      <c r="B124" s="188" t="s">
        <v>807</v>
      </c>
      <c r="C124" s="189">
        <v>1732038910.72</v>
      </c>
      <c r="D124" s="189">
        <v>35042584119.349998</v>
      </c>
    </row>
    <row r="125" spans="1:4" x14ac:dyDescent="0.25">
      <c r="A125" s="190"/>
      <c r="B125" s="188" t="s">
        <v>809</v>
      </c>
      <c r="C125" s="189">
        <v>7667698.9400000004</v>
      </c>
      <c r="D125" s="189">
        <v>28319386885.869999</v>
      </c>
    </row>
    <row r="126" spans="1:4" x14ac:dyDescent="0.25">
      <c r="A126" s="191"/>
      <c r="B126" s="188" t="s">
        <v>811</v>
      </c>
      <c r="C126" s="195">
        <v>875490</v>
      </c>
      <c r="D126" s="194">
        <v>3807576162.3000002</v>
      </c>
    </row>
    <row r="127" spans="1:4" x14ac:dyDescent="0.25">
      <c r="A127" s="193"/>
      <c r="B127" s="188" t="s">
        <v>813</v>
      </c>
      <c r="C127" s="195">
        <v>875490</v>
      </c>
      <c r="D127" s="194">
        <v>3807576162.3000002</v>
      </c>
    </row>
    <row r="128" spans="1:4" x14ac:dyDescent="0.25">
      <c r="A128" s="191"/>
      <c r="B128" s="188" t="s">
        <v>817</v>
      </c>
      <c r="C128" s="192">
        <v>0</v>
      </c>
      <c r="D128" s="189">
        <v>8468650150.3199997</v>
      </c>
    </row>
    <row r="129" spans="1:4" x14ac:dyDescent="0.25">
      <c r="A129" s="193"/>
      <c r="B129" s="188" t="s">
        <v>819</v>
      </c>
      <c r="C129" s="192">
        <v>0</v>
      </c>
      <c r="D129" s="189">
        <v>8468571828.7200003</v>
      </c>
    </row>
    <row r="130" spans="1:4" x14ac:dyDescent="0.25">
      <c r="A130" s="193"/>
      <c r="B130" s="188" t="s">
        <v>821</v>
      </c>
      <c r="C130" s="192">
        <v>0</v>
      </c>
      <c r="D130" s="194">
        <v>78321.600000000006</v>
      </c>
    </row>
    <row r="131" spans="1:4" x14ac:dyDescent="0.25">
      <c r="A131" s="191"/>
      <c r="B131" s="188" t="s">
        <v>823</v>
      </c>
      <c r="C131" s="189">
        <v>6792208.9400000004</v>
      </c>
      <c r="D131" s="189">
        <v>16043160573.249998</v>
      </c>
    </row>
    <row r="132" spans="1:4" x14ac:dyDescent="0.25">
      <c r="A132" s="193"/>
      <c r="B132" s="188" t="s">
        <v>825</v>
      </c>
      <c r="C132" s="189">
        <v>6792208.9400000004</v>
      </c>
      <c r="D132" s="189">
        <v>14146570948.809999</v>
      </c>
    </row>
    <row r="133" spans="1:4" x14ac:dyDescent="0.25">
      <c r="A133" s="193"/>
      <c r="B133" s="188" t="s">
        <v>827</v>
      </c>
      <c r="C133" s="192">
        <v>0</v>
      </c>
      <c r="D133" s="189">
        <v>1896589624.4400001</v>
      </c>
    </row>
    <row r="134" spans="1:4" x14ac:dyDescent="0.25">
      <c r="A134" s="190"/>
      <c r="B134" s="188" t="s">
        <v>829</v>
      </c>
      <c r="C134" s="189">
        <v>1119336623.95</v>
      </c>
      <c r="D134" s="189">
        <v>46256336.630000003</v>
      </c>
    </row>
    <row r="135" spans="1:4" x14ac:dyDescent="0.25">
      <c r="A135" s="191"/>
      <c r="B135" s="188" t="s">
        <v>831</v>
      </c>
      <c r="C135" s="189">
        <v>1465515.34</v>
      </c>
      <c r="D135" s="189">
        <v>12105870.369999999</v>
      </c>
    </row>
    <row r="136" spans="1:4" x14ac:dyDescent="0.25">
      <c r="A136" s="191"/>
      <c r="B136" s="188" t="s">
        <v>833</v>
      </c>
      <c r="C136" s="189">
        <v>1117871108.6099999</v>
      </c>
      <c r="D136" s="189">
        <v>34150466.259999998</v>
      </c>
    </row>
    <row r="137" spans="1:4" x14ac:dyDescent="0.25">
      <c r="A137" s="190"/>
      <c r="B137" s="188" t="s">
        <v>834</v>
      </c>
      <c r="C137" s="189">
        <v>10497741.77</v>
      </c>
      <c r="D137" s="189">
        <v>4188726696.29</v>
      </c>
    </row>
    <row r="138" spans="1:4" x14ac:dyDescent="0.25">
      <c r="A138" s="191"/>
      <c r="B138" s="188" t="s">
        <v>836</v>
      </c>
      <c r="C138" s="189">
        <v>10497741.77</v>
      </c>
      <c r="D138" s="189">
        <v>4188726696.29</v>
      </c>
    </row>
    <row r="139" spans="1:4" x14ac:dyDescent="0.25">
      <c r="A139" s="190"/>
      <c r="B139" s="188" t="s">
        <v>840</v>
      </c>
      <c r="C139" s="195">
        <v>75000</v>
      </c>
      <c r="D139" s="189">
        <v>1427070632.0300002</v>
      </c>
    </row>
    <row r="140" spans="1:4" x14ac:dyDescent="0.25">
      <c r="A140" s="191"/>
      <c r="B140" s="188" t="s">
        <v>842</v>
      </c>
      <c r="C140" s="195">
        <v>75000</v>
      </c>
      <c r="D140" s="189">
        <v>260839158.44</v>
      </c>
    </row>
    <row r="141" spans="1:4" x14ac:dyDescent="0.25">
      <c r="A141" s="191"/>
      <c r="B141" s="188" t="s">
        <v>845</v>
      </c>
      <c r="C141" s="192">
        <v>0</v>
      </c>
      <c r="D141" s="189">
        <v>1166231473.5900002</v>
      </c>
    </row>
    <row r="142" spans="1:4" x14ac:dyDescent="0.25">
      <c r="A142" s="190"/>
      <c r="B142" s="188" t="s">
        <v>847</v>
      </c>
      <c r="C142" s="189">
        <v>594461846.05999994</v>
      </c>
      <c r="D142" s="189">
        <v>1061143568.53</v>
      </c>
    </row>
    <row r="143" spans="1:4" x14ac:dyDescent="0.25">
      <c r="A143" s="191"/>
      <c r="B143" s="188" t="s">
        <v>849</v>
      </c>
      <c r="C143" s="189">
        <v>261533.58</v>
      </c>
      <c r="D143" s="189">
        <v>20958055.149999999</v>
      </c>
    </row>
    <row r="144" spans="1:4" x14ac:dyDescent="0.25">
      <c r="A144" s="191"/>
      <c r="B144" s="188" t="s">
        <v>851</v>
      </c>
      <c r="C144" s="189">
        <v>192616.58</v>
      </c>
      <c r="D144" s="189">
        <v>25123387.760000002</v>
      </c>
    </row>
    <row r="145" spans="1:5" x14ac:dyDescent="0.25">
      <c r="A145" s="193"/>
      <c r="B145" s="188" t="s">
        <v>851</v>
      </c>
      <c r="C145" s="197">
        <v>-51633.65</v>
      </c>
      <c r="D145" s="192">
        <v>0</v>
      </c>
    </row>
    <row r="146" spans="1:5" x14ac:dyDescent="0.25">
      <c r="A146" s="193"/>
      <c r="B146" s="188" t="s">
        <v>853</v>
      </c>
      <c r="C146" s="189">
        <v>244250.23</v>
      </c>
      <c r="D146" s="189">
        <v>25123387.760000002</v>
      </c>
    </row>
    <row r="147" spans="1:5" x14ac:dyDescent="0.25">
      <c r="A147" s="191"/>
      <c r="B147" s="188" t="s">
        <v>855</v>
      </c>
      <c r="C147" s="192">
        <v>0</v>
      </c>
      <c r="D147" s="189">
        <v>6660086.0300000003</v>
      </c>
    </row>
    <row r="148" spans="1:5" x14ac:dyDescent="0.25">
      <c r="A148" s="191"/>
      <c r="B148" s="188" t="s">
        <v>857</v>
      </c>
      <c r="C148" s="195">
        <v>401541</v>
      </c>
      <c r="D148" s="189">
        <v>30638328.390000001</v>
      </c>
    </row>
    <row r="149" spans="1:5" x14ac:dyDescent="0.25">
      <c r="A149" s="193"/>
      <c r="B149" s="188" t="s">
        <v>859</v>
      </c>
      <c r="C149" s="195">
        <v>249404</v>
      </c>
      <c r="D149" s="194">
        <v>11609658.6</v>
      </c>
    </row>
    <row r="150" spans="1:5" x14ac:dyDescent="0.25">
      <c r="A150" s="193"/>
      <c r="B150" s="188" t="s">
        <v>861</v>
      </c>
      <c r="C150" s="195">
        <v>152137</v>
      </c>
      <c r="D150" s="189">
        <v>19028669.789999999</v>
      </c>
    </row>
    <row r="151" spans="1:5" x14ac:dyDescent="0.25">
      <c r="A151" s="191"/>
      <c r="B151" s="188" t="s">
        <v>863</v>
      </c>
      <c r="C151" s="194">
        <v>593606154.89999998</v>
      </c>
      <c r="D151" s="194">
        <v>977763711.20000005</v>
      </c>
    </row>
    <row r="152" spans="1:5" x14ac:dyDescent="0.25">
      <c r="A152" s="187"/>
      <c r="B152" s="188" t="s">
        <v>874</v>
      </c>
      <c r="C152" s="189">
        <v>4929302630.5200005</v>
      </c>
      <c r="D152" s="189">
        <v>239127281.74000001</v>
      </c>
    </row>
    <row r="153" spans="1:5" x14ac:dyDescent="0.25">
      <c r="A153" s="190"/>
      <c r="B153" s="188" t="s">
        <v>876</v>
      </c>
      <c r="C153" s="189">
        <v>4929302630.5200005</v>
      </c>
      <c r="D153" s="189">
        <v>239127281.74000001</v>
      </c>
    </row>
    <row r="154" spans="1:5" x14ac:dyDescent="0.25">
      <c r="A154" s="191"/>
      <c r="B154" s="188" t="s">
        <v>882</v>
      </c>
      <c r="C154" s="189">
        <v>4929302630.5200005</v>
      </c>
      <c r="D154" s="189">
        <v>239127281.74000001</v>
      </c>
    </row>
    <row r="155" spans="1:5" x14ac:dyDescent="0.25">
      <c r="A155" s="193"/>
      <c r="B155" s="188" t="s">
        <v>884</v>
      </c>
      <c r="C155" s="189">
        <v>4481186416.4099998</v>
      </c>
      <c r="D155" s="189">
        <v>239127281.74000001</v>
      </c>
    </row>
    <row r="156" spans="1:5" x14ac:dyDescent="0.25">
      <c r="A156" s="193"/>
      <c r="B156" s="188" t="s">
        <v>886</v>
      </c>
      <c r="C156" s="189">
        <v>448116214.11000001</v>
      </c>
      <c r="D156" s="192">
        <v>0</v>
      </c>
    </row>
    <row r="157" spans="1:5" x14ac:dyDescent="0.25">
      <c r="A157" s="187"/>
      <c r="B157" s="188" t="s">
        <v>895</v>
      </c>
      <c r="C157" s="195">
        <v>3527000000</v>
      </c>
      <c r="D157" s="189">
        <v>6605956508.1099997</v>
      </c>
      <c r="E157">
        <f>D157/1000</f>
        <v>6605956.5081099998</v>
      </c>
    </row>
    <row r="158" spans="1:5" x14ac:dyDescent="0.25">
      <c r="A158" s="190"/>
      <c r="B158" s="188" t="s">
        <v>897</v>
      </c>
      <c r="C158" s="195">
        <v>3527000000</v>
      </c>
      <c r="D158" s="189">
        <v>6605956508.1099997</v>
      </c>
    </row>
    <row r="159" spans="1:5" x14ac:dyDescent="0.25">
      <c r="A159" s="191"/>
      <c r="B159" s="188" t="s">
        <v>899</v>
      </c>
      <c r="C159" s="195">
        <v>3527000000</v>
      </c>
      <c r="D159" s="189">
        <v>6605956508.1099997</v>
      </c>
    </row>
    <row r="160" spans="1:5" x14ac:dyDescent="0.25">
      <c r="A160" s="187"/>
      <c r="B160" s="188" t="s">
        <v>978</v>
      </c>
      <c r="C160" s="189">
        <v>372252706.16000003</v>
      </c>
      <c r="D160" s="192">
        <v>0</v>
      </c>
    </row>
    <row r="161" spans="1:4" x14ac:dyDescent="0.25">
      <c r="A161" s="190"/>
      <c r="B161" s="188" t="s">
        <v>983</v>
      </c>
      <c r="C161" s="189">
        <v>372252706.16000003</v>
      </c>
      <c r="D161" s="192">
        <v>0</v>
      </c>
    </row>
    <row r="162" spans="1:4" x14ac:dyDescent="0.25">
      <c r="A162" s="191"/>
      <c r="B162" s="188" t="s">
        <v>985</v>
      </c>
      <c r="C162" s="189">
        <v>346112103.36000001</v>
      </c>
      <c r="D162" s="192">
        <v>0</v>
      </c>
    </row>
    <row r="163" spans="1:4" x14ac:dyDescent="0.25">
      <c r="A163" s="191"/>
      <c r="B163" s="188" t="s">
        <v>987</v>
      </c>
      <c r="C163" s="194">
        <v>26140602.800000001</v>
      </c>
      <c r="D163" s="192">
        <v>0</v>
      </c>
    </row>
    <row r="164" spans="1:4" x14ac:dyDescent="0.25">
      <c r="A164" s="187"/>
      <c r="B164" s="188" t="s">
        <v>1007</v>
      </c>
      <c r="C164" s="192">
        <v>0</v>
      </c>
      <c r="D164" s="189">
        <v>19772575.719999999</v>
      </c>
    </row>
    <row r="165" spans="1:4" x14ac:dyDescent="0.25">
      <c r="A165" s="190"/>
      <c r="B165" s="188" t="s">
        <v>1009</v>
      </c>
      <c r="C165" s="192">
        <v>0</v>
      </c>
      <c r="D165" s="189">
        <v>19772575.719999999</v>
      </c>
    </row>
    <row r="166" spans="1:4" x14ac:dyDescent="0.25">
      <c r="A166" s="191"/>
      <c r="B166" s="188" t="s">
        <v>1011</v>
      </c>
      <c r="C166" s="192">
        <v>0</v>
      </c>
      <c r="D166" s="189">
        <v>19772575.719999999</v>
      </c>
    </row>
    <row r="167" spans="1:4" x14ac:dyDescent="0.25">
      <c r="A167" s="187"/>
      <c r="B167" s="188" t="s">
        <v>1033</v>
      </c>
      <c r="C167" s="189">
        <v>158752996.36000001</v>
      </c>
      <c r="D167" s="189">
        <v>631936012.37</v>
      </c>
    </row>
    <row r="168" spans="1:4" x14ac:dyDescent="0.25">
      <c r="A168" s="190"/>
      <c r="B168" s="188" t="s">
        <v>1039</v>
      </c>
      <c r="C168" s="189">
        <v>158752996.36000001</v>
      </c>
      <c r="D168" s="189">
        <v>216733544.27000001</v>
      </c>
    </row>
    <row r="169" spans="1:4" x14ac:dyDescent="0.25">
      <c r="A169" s="191"/>
      <c r="B169" s="188" t="s">
        <v>1041</v>
      </c>
      <c r="C169" s="189">
        <v>158752996.36000001</v>
      </c>
      <c r="D169" s="189">
        <v>216733544.27000001</v>
      </c>
    </row>
    <row r="170" spans="1:4" x14ac:dyDescent="0.25">
      <c r="A170" s="190"/>
      <c r="B170" s="188" t="s">
        <v>1043</v>
      </c>
      <c r="C170" s="192">
        <v>0</v>
      </c>
      <c r="D170" s="194">
        <v>415202468.10000002</v>
      </c>
    </row>
    <row r="171" spans="1:4" x14ac:dyDescent="0.25">
      <c r="A171" s="191"/>
      <c r="B171" s="188" t="s">
        <v>1045</v>
      </c>
      <c r="C171" s="192">
        <v>0</v>
      </c>
      <c r="D171" s="189">
        <v>341853842.27999997</v>
      </c>
    </row>
    <row r="172" spans="1:4" x14ac:dyDescent="0.25">
      <c r="A172" s="191"/>
      <c r="B172" s="188" t="s">
        <v>1047</v>
      </c>
      <c r="C172" s="192">
        <v>0</v>
      </c>
      <c r="D172" s="189">
        <v>73348625.819999993</v>
      </c>
    </row>
    <row r="173" spans="1:4" x14ac:dyDescent="0.25">
      <c r="A173" s="183"/>
      <c r="B173" s="184" t="s">
        <v>1137</v>
      </c>
      <c r="C173" s="185">
        <v>190693956819.63</v>
      </c>
      <c r="D173" s="185">
        <v>190418316739.72003</v>
      </c>
    </row>
    <row r="174" spans="1:4" ht="22.5" x14ac:dyDescent="0.25">
      <c r="A174" s="183"/>
      <c r="B174" s="184" t="s">
        <v>1138</v>
      </c>
      <c r="C174" s="185">
        <v>5099693350.6199999</v>
      </c>
      <c r="D174" s="18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topLeftCell="A205" workbookViewId="0">
      <selection activeCell="A127" sqref="A127:D127"/>
    </sheetView>
  </sheetViews>
  <sheetFormatPr defaultRowHeight="15" outlineLevelRow="6" x14ac:dyDescent="0.25"/>
  <cols>
    <col min="1" max="2" width="20.28515625" customWidth="1"/>
    <col min="3" max="4" width="14.5703125" customWidth="1"/>
    <col min="5" max="5" width="12.42578125" customWidth="1"/>
    <col min="6" max="12" width="8" customWidth="1"/>
    <col min="13" max="13" width="13.85546875" customWidth="1"/>
    <col min="14" max="14" width="14.85546875" customWidth="1"/>
    <col min="15" max="15" width="14.7109375" customWidth="1"/>
    <col min="16" max="256" width="8" customWidth="1"/>
    <col min="257" max="258" width="20.28515625" customWidth="1"/>
    <col min="259" max="260" width="14.5703125" customWidth="1"/>
    <col min="261" max="512" width="8" customWidth="1"/>
    <col min="513" max="514" width="20.28515625" customWidth="1"/>
    <col min="515" max="516" width="14.5703125" customWidth="1"/>
    <col min="517" max="768" width="8" customWidth="1"/>
    <col min="769" max="770" width="20.28515625" customWidth="1"/>
    <col min="771" max="772" width="14.5703125" customWidth="1"/>
    <col min="773" max="1024" width="8" customWidth="1"/>
    <col min="1025" max="1026" width="20.28515625" customWidth="1"/>
    <col min="1027" max="1028" width="14.5703125" customWidth="1"/>
    <col min="1029" max="1280" width="8" customWidth="1"/>
    <col min="1281" max="1282" width="20.28515625" customWidth="1"/>
    <col min="1283" max="1284" width="14.5703125" customWidth="1"/>
    <col min="1285" max="1536" width="8" customWidth="1"/>
    <col min="1537" max="1538" width="20.28515625" customWidth="1"/>
    <col min="1539" max="1540" width="14.5703125" customWidth="1"/>
    <col min="1541" max="1792" width="8" customWidth="1"/>
    <col min="1793" max="1794" width="20.28515625" customWidth="1"/>
    <col min="1795" max="1796" width="14.5703125" customWidth="1"/>
    <col min="1797" max="2048" width="8" customWidth="1"/>
    <col min="2049" max="2050" width="20.28515625" customWidth="1"/>
    <col min="2051" max="2052" width="14.5703125" customWidth="1"/>
    <col min="2053" max="2304" width="8" customWidth="1"/>
    <col min="2305" max="2306" width="20.28515625" customWidth="1"/>
    <col min="2307" max="2308" width="14.5703125" customWidth="1"/>
    <col min="2309" max="2560" width="8" customWidth="1"/>
    <col min="2561" max="2562" width="20.28515625" customWidth="1"/>
    <col min="2563" max="2564" width="14.5703125" customWidth="1"/>
    <col min="2565" max="2816" width="8" customWidth="1"/>
    <col min="2817" max="2818" width="20.28515625" customWidth="1"/>
    <col min="2819" max="2820" width="14.5703125" customWidth="1"/>
    <col min="2821" max="3072" width="8" customWidth="1"/>
    <col min="3073" max="3074" width="20.28515625" customWidth="1"/>
    <col min="3075" max="3076" width="14.5703125" customWidth="1"/>
    <col min="3077" max="3328" width="8" customWidth="1"/>
    <col min="3329" max="3330" width="20.28515625" customWidth="1"/>
    <col min="3331" max="3332" width="14.5703125" customWidth="1"/>
    <col min="3333" max="3584" width="8" customWidth="1"/>
    <col min="3585" max="3586" width="20.28515625" customWidth="1"/>
    <col min="3587" max="3588" width="14.5703125" customWidth="1"/>
    <col min="3589" max="3840" width="8" customWidth="1"/>
    <col min="3841" max="3842" width="20.28515625" customWidth="1"/>
    <col min="3843" max="3844" width="14.5703125" customWidth="1"/>
    <col min="3845" max="4096" width="8" customWidth="1"/>
    <col min="4097" max="4098" width="20.28515625" customWidth="1"/>
    <col min="4099" max="4100" width="14.5703125" customWidth="1"/>
    <col min="4101" max="4352" width="8" customWidth="1"/>
    <col min="4353" max="4354" width="20.28515625" customWidth="1"/>
    <col min="4355" max="4356" width="14.5703125" customWidth="1"/>
    <col min="4357" max="4608" width="8" customWidth="1"/>
    <col min="4609" max="4610" width="20.28515625" customWidth="1"/>
    <col min="4611" max="4612" width="14.5703125" customWidth="1"/>
    <col min="4613" max="4864" width="8" customWidth="1"/>
    <col min="4865" max="4866" width="20.28515625" customWidth="1"/>
    <col min="4867" max="4868" width="14.5703125" customWidth="1"/>
    <col min="4869" max="5120" width="8" customWidth="1"/>
    <col min="5121" max="5122" width="20.28515625" customWidth="1"/>
    <col min="5123" max="5124" width="14.5703125" customWidth="1"/>
    <col min="5125" max="5376" width="8" customWidth="1"/>
    <col min="5377" max="5378" width="20.28515625" customWidth="1"/>
    <col min="5379" max="5380" width="14.5703125" customWidth="1"/>
    <col min="5381" max="5632" width="8" customWidth="1"/>
    <col min="5633" max="5634" width="20.28515625" customWidth="1"/>
    <col min="5635" max="5636" width="14.5703125" customWidth="1"/>
    <col min="5637" max="5888" width="8" customWidth="1"/>
    <col min="5889" max="5890" width="20.28515625" customWidth="1"/>
    <col min="5891" max="5892" width="14.5703125" customWidth="1"/>
    <col min="5893" max="6144" width="8" customWidth="1"/>
    <col min="6145" max="6146" width="20.28515625" customWidth="1"/>
    <col min="6147" max="6148" width="14.5703125" customWidth="1"/>
    <col min="6149" max="6400" width="8" customWidth="1"/>
    <col min="6401" max="6402" width="20.28515625" customWidth="1"/>
    <col min="6403" max="6404" width="14.5703125" customWidth="1"/>
    <col min="6405" max="6656" width="8" customWidth="1"/>
    <col min="6657" max="6658" width="20.28515625" customWidth="1"/>
    <col min="6659" max="6660" width="14.5703125" customWidth="1"/>
    <col min="6661" max="6912" width="8" customWidth="1"/>
    <col min="6913" max="6914" width="20.28515625" customWidth="1"/>
    <col min="6915" max="6916" width="14.5703125" customWidth="1"/>
    <col min="6917" max="7168" width="8" customWidth="1"/>
    <col min="7169" max="7170" width="20.28515625" customWidth="1"/>
    <col min="7171" max="7172" width="14.5703125" customWidth="1"/>
    <col min="7173" max="7424" width="8" customWidth="1"/>
    <col min="7425" max="7426" width="20.28515625" customWidth="1"/>
    <col min="7427" max="7428" width="14.5703125" customWidth="1"/>
    <col min="7429" max="7680" width="8" customWidth="1"/>
    <col min="7681" max="7682" width="20.28515625" customWidth="1"/>
    <col min="7683" max="7684" width="14.5703125" customWidth="1"/>
    <col min="7685" max="7936" width="8" customWidth="1"/>
    <col min="7937" max="7938" width="20.28515625" customWidth="1"/>
    <col min="7939" max="7940" width="14.5703125" customWidth="1"/>
    <col min="7941" max="8192" width="8" customWidth="1"/>
    <col min="8193" max="8194" width="20.28515625" customWidth="1"/>
    <col min="8195" max="8196" width="14.5703125" customWidth="1"/>
    <col min="8197" max="8448" width="8" customWidth="1"/>
    <col min="8449" max="8450" width="20.28515625" customWidth="1"/>
    <col min="8451" max="8452" width="14.5703125" customWidth="1"/>
    <col min="8453" max="8704" width="8" customWidth="1"/>
    <col min="8705" max="8706" width="20.28515625" customWidth="1"/>
    <col min="8707" max="8708" width="14.5703125" customWidth="1"/>
    <col min="8709" max="8960" width="8" customWidth="1"/>
    <col min="8961" max="8962" width="20.28515625" customWidth="1"/>
    <col min="8963" max="8964" width="14.5703125" customWidth="1"/>
    <col min="8965" max="9216" width="8" customWidth="1"/>
    <col min="9217" max="9218" width="20.28515625" customWidth="1"/>
    <col min="9219" max="9220" width="14.5703125" customWidth="1"/>
    <col min="9221" max="9472" width="8" customWidth="1"/>
    <col min="9473" max="9474" width="20.28515625" customWidth="1"/>
    <col min="9475" max="9476" width="14.5703125" customWidth="1"/>
    <col min="9477" max="9728" width="8" customWidth="1"/>
    <col min="9729" max="9730" width="20.28515625" customWidth="1"/>
    <col min="9731" max="9732" width="14.5703125" customWidth="1"/>
    <col min="9733" max="9984" width="8" customWidth="1"/>
    <col min="9985" max="9986" width="20.28515625" customWidth="1"/>
    <col min="9987" max="9988" width="14.5703125" customWidth="1"/>
    <col min="9989" max="10240" width="8" customWidth="1"/>
    <col min="10241" max="10242" width="20.28515625" customWidth="1"/>
    <col min="10243" max="10244" width="14.5703125" customWidth="1"/>
    <col min="10245" max="10496" width="8" customWidth="1"/>
    <col min="10497" max="10498" width="20.28515625" customWidth="1"/>
    <col min="10499" max="10500" width="14.5703125" customWidth="1"/>
    <col min="10501" max="10752" width="8" customWidth="1"/>
    <col min="10753" max="10754" width="20.28515625" customWidth="1"/>
    <col min="10755" max="10756" width="14.5703125" customWidth="1"/>
    <col min="10757" max="11008" width="8" customWidth="1"/>
    <col min="11009" max="11010" width="20.28515625" customWidth="1"/>
    <col min="11011" max="11012" width="14.5703125" customWidth="1"/>
    <col min="11013" max="11264" width="8" customWidth="1"/>
    <col min="11265" max="11266" width="20.28515625" customWidth="1"/>
    <col min="11267" max="11268" width="14.5703125" customWidth="1"/>
    <col min="11269" max="11520" width="8" customWidth="1"/>
    <col min="11521" max="11522" width="20.28515625" customWidth="1"/>
    <col min="11523" max="11524" width="14.5703125" customWidth="1"/>
    <col min="11525" max="11776" width="8" customWidth="1"/>
    <col min="11777" max="11778" width="20.28515625" customWidth="1"/>
    <col min="11779" max="11780" width="14.5703125" customWidth="1"/>
    <col min="11781" max="12032" width="8" customWidth="1"/>
    <col min="12033" max="12034" width="20.28515625" customWidth="1"/>
    <col min="12035" max="12036" width="14.5703125" customWidth="1"/>
    <col min="12037" max="12288" width="8" customWidth="1"/>
    <col min="12289" max="12290" width="20.28515625" customWidth="1"/>
    <col min="12291" max="12292" width="14.5703125" customWidth="1"/>
    <col min="12293" max="12544" width="8" customWidth="1"/>
    <col min="12545" max="12546" width="20.28515625" customWidth="1"/>
    <col min="12547" max="12548" width="14.5703125" customWidth="1"/>
    <col min="12549" max="12800" width="8" customWidth="1"/>
    <col min="12801" max="12802" width="20.28515625" customWidth="1"/>
    <col min="12803" max="12804" width="14.5703125" customWidth="1"/>
    <col min="12805" max="13056" width="8" customWidth="1"/>
    <col min="13057" max="13058" width="20.28515625" customWidth="1"/>
    <col min="13059" max="13060" width="14.5703125" customWidth="1"/>
    <col min="13061" max="13312" width="8" customWidth="1"/>
    <col min="13313" max="13314" width="20.28515625" customWidth="1"/>
    <col min="13315" max="13316" width="14.5703125" customWidth="1"/>
    <col min="13317" max="13568" width="8" customWidth="1"/>
    <col min="13569" max="13570" width="20.28515625" customWidth="1"/>
    <col min="13571" max="13572" width="14.5703125" customWidth="1"/>
    <col min="13573" max="13824" width="8" customWidth="1"/>
    <col min="13825" max="13826" width="20.28515625" customWidth="1"/>
    <col min="13827" max="13828" width="14.5703125" customWidth="1"/>
    <col min="13829" max="14080" width="8" customWidth="1"/>
    <col min="14081" max="14082" width="20.28515625" customWidth="1"/>
    <col min="14083" max="14084" width="14.5703125" customWidth="1"/>
    <col min="14085" max="14336" width="8" customWidth="1"/>
    <col min="14337" max="14338" width="20.28515625" customWidth="1"/>
    <col min="14339" max="14340" width="14.5703125" customWidth="1"/>
    <col min="14341" max="14592" width="8" customWidth="1"/>
    <col min="14593" max="14594" width="20.28515625" customWidth="1"/>
    <col min="14595" max="14596" width="14.5703125" customWidth="1"/>
    <col min="14597" max="14848" width="8" customWidth="1"/>
    <col min="14849" max="14850" width="20.28515625" customWidth="1"/>
    <col min="14851" max="14852" width="14.5703125" customWidth="1"/>
    <col min="14853" max="15104" width="8" customWidth="1"/>
    <col min="15105" max="15106" width="20.28515625" customWidth="1"/>
    <col min="15107" max="15108" width="14.5703125" customWidth="1"/>
    <col min="15109" max="15360" width="8" customWidth="1"/>
    <col min="15361" max="15362" width="20.28515625" customWidth="1"/>
    <col min="15363" max="15364" width="14.5703125" customWidth="1"/>
    <col min="15365" max="15616" width="8" customWidth="1"/>
    <col min="15617" max="15618" width="20.28515625" customWidth="1"/>
    <col min="15619" max="15620" width="14.5703125" customWidth="1"/>
    <col min="15621" max="15872" width="8" customWidth="1"/>
    <col min="15873" max="15874" width="20.28515625" customWidth="1"/>
    <col min="15875" max="15876" width="14.5703125" customWidth="1"/>
    <col min="15877" max="16128" width="8" customWidth="1"/>
    <col min="16129" max="16130" width="20.28515625" customWidth="1"/>
    <col min="16131" max="16132" width="14.5703125" customWidth="1"/>
    <col min="16133" max="16384" width="8" customWidth="1"/>
  </cols>
  <sheetData>
    <row r="1" spans="1:15" ht="12.75" customHeight="1" x14ac:dyDescent="0.25">
      <c r="A1" s="2"/>
    </row>
    <row r="2" spans="1:15" ht="15.75" customHeight="1" x14ac:dyDescent="0.25">
      <c r="A2" s="3" t="s">
        <v>1133</v>
      </c>
    </row>
    <row r="3" spans="1:15" ht="11.25" customHeight="1" x14ac:dyDescent="0.25">
      <c r="B3" s="4" t="s">
        <v>1134</v>
      </c>
    </row>
    <row r="4" spans="1:15" ht="11.25" customHeight="1" x14ac:dyDescent="0.25">
      <c r="B4" s="4"/>
    </row>
    <row r="5" spans="1:15" ht="11.25" customHeight="1" x14ac:dyDescent="0.25">
      <c r="A5" t="s">
        <v>161</v>
      </c>
      <c r="B5" t="s">
        <v>162</v>
      </c>
    </row>
    <row r="6" spans="1:15" ht="12.75" customHeight="1" x14ac:dyDescent="0.25">
      <c r="A6" s="5" t="s">
        <v>163</v>
      </c>
      <c r="B6" s="5" t="s">
        <v>1135</v>
      </c>
      <c r="C6" s="5" t="s">
        <v>168</v>
      </c>
      <c r="D6" s="5" t="s">
        <v>169</v>
      </c>
      <c r="J6" s="238" t="s">
        <v>817</v>
      </c>
      <c r="K6" s="240" t="s">
        <v>1136</v>
      </c>
      <c r="L6" s="168" t="s">
        <v>2106</v>
      </c>
      <c r="M6" s="169">
        <v>0</v>
      </c>
      <c r="N6" s="170">
        <v>10673927044.809999</v>
      </c>
    </row>
    <row r="7" spans="1:15" ht="11.25" customHeight="1" x14ac:dyDescent="0.25">
      <c r="A7" s="23" t="s">
        <v>1033</v>
      </c>
      <c r="B7" s="24" t="s">
        <v>1136</v>
      </c>
      <c r="C7" s="25">
        <v>0</v>
      </c>
      <c r="D7" s="25">
        <v>0</v>
      </c>
      <c r="J7" s="239"/>
      <c r="K7" s="241"/>
      <c r="L7" s="168" t="s">
        <v>2107</v>
      </c>
      <c r="M7" s="169">
        <v>0</v>
      </c>
      <c r="N7" s="170">
        <v>4917903305.5599995</v>
      </c>
    </row>
    <row r="8" spans="1:15" ht="11.25" customHeight="1" outlineLevel="1" x14ac:dyDescent="0.25">
      <c r="A8" s="26" t="s">
        <v>1035</v>
      </c>
      <c r="B8" s="27" t="s">
        <v>1136</v>
      </c>
      <c r="C8" s="25">
        <v>0</v>
      </c>
      <c r="D8" s="25">
        <v>0</v>
      </c>
      <c r="J8" s="230"/>
      <c r="K8" s="232" t="s">
        <v>547</v>
      </c>
      <c r="L8" s="171" t="s">
        <v>2106</v>
      </c>
      <c r="M8" s="173">
        <v>0</v>
      </c>
      <c r="N8" s="172">
        <v>90663192.120000005</v>
      </c>
      <c r="O8">
        <f>N8/1000</f>
        <v>90663.192120000007</v>
      </c>
    </row>
    <row r="9" spans="1:15" ht="11.25" customHeight="1" outlineLevel="2" x14ac:dyDescent="0.25">
      <c r="A9" s="28" t="s">
        <v>1037</v>
      </c>
      <c r="B9" s="29" t="s">
        <v>1136</v>
      </c>
      <c r="C9" s="25">
        <v>0</v>
      </c>
      <c r="D9" s="25">
        <v>0</v>
      </c>
      <c r="J9" s="231"/>
      <c r="K9" s="233"/>
      <c r="L9" s="171" t="s">
        <v>2107</v>
      </c>
      <c r="M9" s="173">
        <v>0</v>
      </c>
      <c r="N9" s="172">
        <v>90663192.120000005</v>
      </c>
    </row>
    <row r="10" spans="1:15" ht="11.25" customHeight="1" outlineLevel="3" x14ac:dyDescent="0.25">
      <c r="A10" s="30"/>
      <c r="B10" s="31" t="s">
        <v>547</v>
      </c>
      <c r="C10" s="11">
        <v>2146646.34</v>
      </c>
      <c r="D10" s="15">
        <v>0</v>
      </c>
      <c r="J10" s="242"/>
      <c r="K10" s="232" t="s">
        <v>678</v>
      </c>
      <c r="L10" s="171" t="s">
        <v>2106</v>
      </c>
      <c r="M10" s="172">
        <v>1751210788.26</v>
      </c>
      <c r="N10" s="172">
        <v>14840994288.980001</v>
      </c>
      <c r="O10" s="1">
        <f>(N10-M10)/1000</f>
        <v>13089783.500720002</v>
      </c>
    </row>
    <row r="11" spans="1:15" ht="11.25" customHeight="1" outlineLevel="4" x14ac:dyDescent="0.25">
      <c r="A11" s="32"/>
      <c r="B11" s="31" t="s">
        <v>548</v>
      </c>
      <c r="C11" s="11">
        <v>2146646.34</v>
      </c>
      <c r="D11" s="15">
        <v>0</v>
      </c>
      <c r="J11" s="243"/>
      <c r="K11" s="233"/>
      <c r="L11" s="171" t="s">
        <v>2107</v>
      </c>
      <c r="M11" s="172">
        <v>1751210788.26</v>
      </c>
      <c r="N11" s="174">
        <v>14832205209.5</v>
      </c>
    </row>
    <row r="12" spans="1:15" ht="11.25" customHeight="1" outlineLevel="5" x14ac:dyDescent="0.25">
      <c r="A12" s="33"/>
      <c r="B12" s="31" t="s">
        <v>575</v>
      </c>
      <c r="C12" s="11">
        <v>2146646.34</v>
      </c>
      <c r="D12" s="15">
        <v>0</v>
      </c>
      <c r="J12" s="244"/>
      <c r="K12" s="232"/>
      <c r="L12" s="171"/>
      <c r="M12" s="172"/>
      <c r="N12" s="173"/>
      <c r="O12" s="1">
        <f>O8+O10</f>
        <v>13180446.692840002</v>
      </c>
    </row>
    <row r="13" spans="1:15" ht="11.25" customHeight="1" outlineLevel="3" x14ac:dyDescent="0.25">
      <c r="A13" s="30"/>
      <c r="B13" s="31" t="s">
        <v>930</v>
      </c>
      <c r="C13" s="15">
        <v>0</v>
      </c>
      <c r="D13" s="11">
        <v>2146646.34</v>
      </c>
      <c r="J13" s="245"/>
      <c r="K13" s="233"/>
      <c r="L13" s="171"/>
      <c r="M13" s="172"/>
      <c r="N13" s="173"/>
    </row>
    <row r="14" spans="1:15" ht="11.25" customHeight="1" outlineLevel="4" x14ac:dyDescent="0.25">
      <c r="A14" s="32"/>
      <c r="B14" s="31" t="s">
        <v>935</v>
      </c>
      <c r="C14" s="15">
        <v>0</v>
      </c>
      <c r="D14" s="11">
        <f>2146646.34/1000</f>
        <v>2146.6463399999998</v>
      </c>
      <c r="J14" s="246"/>
      <c r="K14" s="232"/>
      <c r="L14" s="171"/>
      <c r="M14" s="172"/>
      <c r="N14" s="173"/>
    </row>
    <row r="15" spans="1:15" ht="11.25" customHeight="1" outlineLevel="2" x14ac:dyDescent="0.25">
      <c r="A15" s="28"/>
      <c r="B15" s="29" t="s">
        <v>1137</v>
      </c>
      <c r="C15" s="34">
        <v>2146646.34</v>
      </c>
      <c r="D15" s="34">
        <v>2146646.34</v>
      </c>
      <c r="J15" s="247"/>
      <c r="K15" s="233"/>
      <c r="L15" s="171"/>
      <c r="M15" s="172"/>
      <c r="N15" s="173"/>
    </row>
    <row r="16" spans="1:15" ht="11.25" customHeight="1" outlineLevel="2" x14ac:dyDescent="0.25">
      <c r="A16" s="28"/>
      <c r="B16" s="29" t="s">
        <v>1138</v>
      </c>
      <c r="C16" s="25">
        <v>0</v>
      </c>
      <c r="D16" s="25">
        <v>0</v>
      </c>
      <c r="J16" s="244"/>
      <c r="K16" s="232"/>
      <c r="L16" s="171"/>
      <c r="M16" s="172"/>
      <c r="N16" s="173"/>
    </row>
    <row r="17" spans="1:14" ht="11.25" customHeight="1" outlineLevel="1" x14ac:dyDescent="0.25">
      <c r="A17" s="26"/>
      <c r="B17" s="27" t="s">
        <v>1137</v>
      </c>
      <c r="C17" s="34">
        <v>2146646.34</v>
      </c>
      <c r="D17" s="34">
        <v>2146646.34</v>
      </c>
      <c r="J17" s="245"/>
      <c r="K17" s="233"/>
      <c r="L17" s="171"/>
      <c r="M17" s="172"/>
      <c r="N17" s="173"/>
    </row>
    <row r="18" spans="1:14" ht="11.25" customHeight="1" outlineLevel="1" x14ac:dyDescent="0.25">
      <c r="A18" s="26"/>
      <c r="B18" s="27" t="s">
        <v>1138</v>
      </c>
      <c r="C18" s="25">
        <v>0</v>
      </c>
      <c r="D18" s="25">
        <v>0</v>
      </c>
      <c r="J18" s="246"/>
      <c r="K18" s="232"/>
      <c r="L18" s="171"/>
      <c r="M18" s="172"/>
      <c r="N18" s="173"/>
    </row>
    <row r="19" spans="1:14" ht="11.25" customHeight="1" outlineLevel="1" x14ac:dyDescent="0.25">
      <c r="A19" s="26" t="s">
        <v>1039</v>
      </c>
      <c r="B19" s="27" t="s">
        <v>1136</v>
      </c>
      <c r="C19" s="25">
        <v>0</v>
      </c>
      <c r="D19" s="25">
        <v>0</v>
      </c>
      <c r="J19" s="247"/>
      <c r="K19" s="233"/>
      <c r="L19" s="171"/>
      <c r="M19" s="172"/>
      <c r="N19" s="173"/>
    </row>
    <row r="20" spans="1:14" ht="11.25" customHeight="1" outlineLevel="2" x14ac:dyDescent="0.25">
      <c r="A20" s="28" t="s">
        <v>1041</v>
      </c>
      <c r="B20" s="29" t="s">
        <v>1136</v>
      </c>
      <c r="C20" s="25">
        <v>0</v>
      </c>
      <c r="D20" s="25">
        <v>0</v>
      </c>
      <c r="J20" s="230"/>
      <c r="K20" s="232"/>
      <c r="L20" s="171"/>
      <c r="M20" s="172"/>
      <c r="N20" s="172"/>
    </row>
    <row r="21" spans="1:14" ht="11.25" customHeight="1" outlineLevel="3" x14ac:dyDescent="0.25">
      <c r="A21" s="30"/>
      <c r="B21" s="31" t="s">
        <v>170</v>
      </c>
      <c r="C21" s="11">
        <v>216733544.27000001</v>
      </c>
      <c r="D21" s="11">
        <v>158752996.36000001</v>
      </c>
      <c r="J21" s="231"/>
      <c r="K21" s="233"/>
      <c r="L21" s="171"/>
      <c r="M21" s="174"/>
      <c r="N21" s="172"/>
    </row>
    <row r="22" spans="1:14" ht="11.25" customHeight="1" outlineLevel="4" x14ac:dyDescent="0.25">
      <c r="A22" s="32"/>
      <c r="B22" s="31" t="s">
        <v>206</v>
      </c>
      <c r="C22" s="11">
        <v>216733544.27000001</v>
      </c>
      <c r="D22" s="11">
        <v>158752996.36000001</v>
      </c>
      <c r="J22" s="242"/>
      <c r="K22" s="232"/>
      <c r="L22" s="171"/>
      <c r="M22" s="174"/>
      <c r="N22" s="173"/>
    </row>
    <row r="23" spans="1:14" ht="11.25" customHeight="1" outlineLevel="5" x14ac:dyDescent="0.25">
      <c r="A23" s="33"/>
      <c r="B23" s="31" t="s">
        <v>208</v>
      </c>
      <c r="C23" s="11">
        <v>193240902.56999999</v>
      </c>
      <c r="D23" s="11">
        <v>153596636.93000001</v>
      </c>
      <c r="J23" s="243"/>
      <c r="K23" s="233"/>
      <c r="L23" s="171"/>
      <c r="M23" s="174"/>
      <c r="N23" s="173"/>
    </row>
    <row r="24" spans="1:14" ht="11.25" customHeight="1" outlineLevel="6" x14ac:dyDescent="0.25">
      <c r="A24" s="35"/>
      <c r="B24" s="31" t="s">
        <v>209</v>
      </c>
      <c r="C24" s="11">
        <v>43786996.560000002</v>
      </c>
      <c r="D24" s="15">
        <v>0</v>
      </c>
      <c r="J24" s="244"/>
      <c r="K24" s="232"/>
      <c r="L24" s="171"/>
      <c r="M24" s="174"/>
      <c r="N24" s="173"/>
    </row>
    <row r="25" spans="1:14" ht="11.25" customHeight="1" outlineLevel="6" x14ac:dyDescent="0.25">
      <c r="A25" s="35"/>
      <c r="B25" s="31" t="s">
        <v>211</v>
      </c>
      <c r="C25" s="11">
        <v>149453906.00999999</v>
      </c>
      <c r="D25" s="11">
        <v>153596636.93000001</v>
      </c>
      <c r="J25" s="245"/>
      <c r="K25" s="233"/>
      <c r="L25" s="171"/>
      <c r="M25" s="174"/>
      <c r="N25" s="173"/>
    </row>
    <row r="26" spans="1:14" ht="11.25" customHeight="1" outlineLevel="5" x14ac:dyDescent="0.25">
      <c r="A26" s="33"/>
      <c r="B26" s="31" t="s">
        <v>213</v>
      </c>
      <c r="C26" s="36">
        <v>23492641.699999999</v>
      </c>
      <c r="D26" s="11">
        <v>5156359.43</v>
      </c>
      <c r="J26" s="242"/>
      <c r="K26" s="232"/>
      <c r="L26" s="171"/>
      <c r="M26" s="172"/>
      <c r="N26" s="172"/>
    </row>
    <row r="27" spans="1:14" ht="11.25" customHeight="1" outlineLevel="6" x14ac:dyDescent="0.25">
      <c r="A27" s="35"/>
      <c r="B27" s="31" t="s">
        <v>215</v>
      </c>
      <c r="C27" s="11">
        <v>19783646.210000001</v>
      </c>
      <c r="D27" s="15">
        <v>0</v>
      </c>
      <c r="J27" s="243"/>
      <c r="K27" s="233"/>
      <c r="L27" s="171"/>
      <c r="M27" s="172"/>
      <c r="N27" s="172"/>
    </row>
    <row r="28" spans="1:14" ht="11.25" customHeight="1" outlineLevel="6" x14ac:dyDescent="0.25">
      <c r="A28" s="35"/>
      <c r="B28" s="31" t="s">
        <v>217</v>
      </c>
      <c r="C28" s="11">
        <v>3708995.49</v>
      </c>
      <c r="D28" s="11">
        <v>5156359.43</v>
      </c>
      <c r="J28" s="244"/>
      <c r="K28" s="232"/>
      <c r="L28" s="171"/>
      <c r="M28" s="172"/>
      <c r="N28" s="172"/>
    </row>
    <row r="29" spans="1:14" ht="11.25" customHeight="1" outlineLevel="3" x14ac:dyDescent="0.25">
      <c r="A29" s="30"/>
      <c r="B29" s="31" t="s">
        <v>930</v>
      </c>
      <c r="C29" s="15">
        <v>0</v>
      </c>
      <c r="D29" s="11">
        <v>57980547.909999996</v>
      </c>
      <c r="J29" s="245"/>
      <c r="K29" s="233"/>
      <c r="L29" s="171"/>
      <c r="M29" s="172"/>
      <c r="N29" s="172"/>
    </row>
    <row r="30" spans="1:14" ht="11.25" customHeight="1" outlineLevel="4" x14ac:dyDescent="0.25">
      <c r="A30" s="32"/>
      <c r="B30" s="31" t="s">
        <v>935</v>
      </c>
      <c r="C30" s="15">
        <v>0</v>
      </c>
      <c r="D30" s="11">
        <f>57980547.91/1000</f>
        <v>57980.547909999994</v>
      </c>
      <c r="J30" s="242"/>
      <c r="K30" s="232"/>
      <c r="L30" s="171"/>
      <c r="M30" s="175"/>
      <c r="N30" s="173"/>
    </row>
    <row r="31" spans="1:14" ht="11.25" customHeight="1" outlineLevel="2" x14ac:dyDescent="0.25">
      <c r="A31" s="28"/>
      <c r="B31" s="29" t="s">
        <v>1137</v>
      </c>
      <c r="C31" s="34">
        <v>216733544.27000001</v>
      </c>
      <c r="D31" s="34">
        <v>216733544.27000001</v>
      </c>
      <c r="J31" s="243"/>
      <c r="K31" s="233"/>
      <c r="L31" s="171"/>
      <c r="M31" s="175"/>
      <c r="N31" s="173"/>
    </row>
    <row r="32" spans="1:14" ht="11.25" customHeight="1" outlineLevel="2" x14ac:dyDescent="0.25">
      <c r="A32" s="28"/>
      <c r="B32" s="29" t="s">
        <v>1138</v>
      </c>
      <c r="C32" s="25">
        <v>0</v>
      </c>
      <c r="D32" s="25">
        <v>0</v>
      </c>
      <c r="J32" s="244"/>
      <c r="K32" s="232"/>
      <c r="L32" s="171"/>
      <c r="M32" s="175"/>
      <c r="N32" s="173"/>
    </row>
    <row r="33" spans="1:14" ht="11.25" customHeight="1" outlineLevel="1" x14ac:dyDescent="0.25">
      <c r="A33" s="26"/>
      <c r="B33" s="27" t="s">
        <v>1137</v>
      </c>
      <c r="C33" s="34">
        <v>216733544.27000001</v>
      </c>
      <c r="D33" s="34">
        <v>216733544.27000001</v>
      </c>
      <c r="J33" s="245"/>
      <c r="K33" s="233"/>
      <c r="L33" s="171"/>
      <c r="M33" s="175"/>
      <c r="N33" s="173"/>
    </row>
    <row r="34" spans="1:14" ht="11.25" customHeight="1" outlineLevel="1" x14ac:dyDescent="0.25">
      <c r="A34" s="26"/>
      <c r="B34" s="27" t="s">
        <v>1138</v>
      </c>
      <c r="C34" s="25">
        <v>0</v>
      </c>
      <c r="D34" s="25">
        <v>0</v>
      </c>
      <c r="J34" s="242"/>
      <c r="K34" s="232"/>
      <c r="L34" s="171"/>
      <c r="M34" s="172"/>
      <c r="N34" s="173"/>
    </row>
    <row r="35" spans="1:14" ht="11.25" customHeight="1" outlineLevel="1" x14ac:dyDescent="0.25">
      <c r="A35" s="26" t="s">
        <v>1043</v>
      </c>
      <c r="B35" s="27" t="s">
        <v>1136</v>
      </c>
      <c r="C35" s="25">
        <v>0</v>
      </c>
      <c r="D35" s="25">
        <v>0</v>
      </c>
      <c r="J35" s="243"/>
      <c r="K35" s="233"/>
      <c r="L35" s="171"/>
      <c r="M35" s="172"/>
      <c r="N35" s="173"/>
    </row>
    <row r="36" spans="1:14" ht="11.25" hidden="1" customHeight="1" outlineLevel="2" x14ac:dyDescent="0.25">
      <c r="A36" s="28" t="s">
        <v>1045</v>
      </c>
      <c r="B36" s="29" t="s">
        <v>1136</v>
      </c>
      <c r="C36" s="25">
        <v>0</v>
      </c>
      <c r="D36" s="25">
        <v>0</v>
      </c>
      <c r="J36" s="244"/>
      <c r="K36" s="232"/>
      <c r="L36" s="171"/>
      <c r="M36" s="172"/>
      <c r="N36" s="173"/>
    </row>
    <row r="37" spans="1:14" ht="11.25" hidden="1" customHeight="1" outlineLevel="3" x14ac:dyDescent="0.25">
      <c r="A37" s="30"/>
      <c r="B37" s="31" t="s">
        <v>170</v>
      </c>
      <c r="C37" s="11">
        <v>341853842.27999997</v>
      </c>
      <c r="D37" s="15">
        <v>0</v>
      </c>
      <c r="J37" s="245"/>
      <c r="K37" s="233"/>
      <c r="L37" s="171"/>
      <c r="M37" s="172"/>
      <c r="N37" s="173"/>
    </row>
    <row r="38" spans="1:14" ht="11.25" hidden="1" customHeight="1" outlineLevel="4" x14ac:dyDescent="0.25">
      <c r="A38" s="32"/>
      <c r="B38" s="31" t="s">
        <v>171</v>
      </c>
      <c r="C38" s="11">
        <v>9476399.7100000009</v>
      </c>
      <c r="D38" s="15">
        <v>0</v>
      </c>
      <c r="J38" s="230"/>
      <c r="K38" s="232"/>
      <c r="L38" s="171"/>
      <c r="M38" s="173"/>
      <c r="N38" s="175"/>
    </row>
    <row r="39" spans="1:14" ht="11.25" hidden="1" customHeight="1" outlineLevel="5" x14ac:dyDescent="0.25">
      <c r="A39" s="33"/>
      <c r="B39" s="31" t="s">
        <v>176</v>
      </c>
      <c r="C39" s="11">
        <v>9476399.7100000009</v>
      </c>
      <c r="D39" s="15">
        <v>0</v>
      </c>
      <c r="J39" s="231"/>
      <c r="K39" s="233"/>
      <c r="L39" s="171"/>
      <c r="M39" s="173"/>
      <c r="N39" s="175"/>
    </row>
    <row r="40" spans="1:14" ht="11.25" hidden="1" customHeight="1" outlineLevel="6" x14ac:dyDescent="0.25">
      <c r="A40" s="35"/>
      <c r="B40" s="31" t="s">
        <v>178</v>
      </c>
      <c r="C40" s="11">
        <v>9476399.7100000009</v>
      </c>
      <c r="D40" s="15">
        <v>0</v>
      </c>
      <c r="J40" s="242"/>
      <c r="K40" s="232"/>
      <c r="L40" s="171"/>
      <c r="M40" s="173"/>
      <c r="N40" s="175"/>
    </row>
    <row r="41" spans="1:14" ht="11.25" hidden="1" customHeight="1" outlineLevel="4" x14ac:dyDescent="0.25">
      <c r="A41" s="32"/>
      <c r="B41" s="31" t="s">
        <v>179</v>
      </c>
      <c r="C41" s="11">
        <v>192723969.24000001</v>
      </c>
      <c r="D41" s="15">
        <v>0</v>
      </c>
      <c r="J41" s="243"/>
      <c r="K41" s="233"/>
      <c r="L41" s="171"/>
      <c r="M41" s="173"/>
      <c r="N41" s="175"/>
    </row>
    <row r="42" spans="1:14" ht="11.25" hidden="1" customHeight="1" outlineLevel="5" x14ac:dyDescent="0.25">
      <c r="A42" s="33"/>
      <c r="B42" s="31" t="s">
        <v>186</v>
      </c>
      <c r="C42" s="11">
        <v>192723969.24000001</v>
      </c>
      <c r="D42" s="15">
        <v>0</v>
      </c>
      <c r="J42" s="244"/>
      <c r="K42" s="232"/>
      <c r="L42" s="171"/>
      <c r="M42" s="173"/>
      <c r="N42" s="175"/>
    </row>
    <row r="43" spans="1:14" ht="11.25" hidden="1" customHeight="1" outlineLevel="6" x14ac:dyDescent="0.25">
      <c r="A43" s="35"/>
      <c r="B43" s="31" t="s">
        <v>188</v>
      </c>
      <c r="C43" s="11">
        <v>192723969.24000001</v>
      </c>
      <c r="D43" s="15">
        <v>0</v>
      </c>
      <c r="J43" s="245"/>
      <c r="K43" s="233"/>
      <c r="L43" s="171"/>
      <c r="M43" s="173"/>
      <c r="N43" s="175"/>
    </row>
    <row r="44" spans="1:14" ht="11.25" hidden="1" customHeight="1" outlineLevel="4" x14ac:dyDescent="0.25">
      <c r="A44" s="32"/>
      <c r="B44" s="31" t="s">
        <v>196</v>
      </c>
      <c r="C44" s="11">
        <v>139405794.88999999</v>
      </c>
      <c r="D44" s="15">
        <v>0</v>
      </c>
      <c r="J44" s="246"/>
      <c r="K44" s="232"/>
      <c r="L44" s="171"/>
      <c r="M44" s="173"/>
      <c r="N44" s="175"/>
    </row>
    <row r="45" spans="1:14" ht="11.25" hidden="1" customHeight="1" outlineLevel="5" x14ac:dyDescent="0.25">
      <c r="A45" s="33"/>
      <c r="B45" s="31" t="s">
        <v>202</v>
      </c>
      <c r="C45" s="11">
        <v>139405794.88999999</v>
      </c>
      <c r="D45" s="15">
        <v>0</v>
      </c>
      <c r="J45" s="247"/>
      <c r="K45" s="233"/>
      <c r="L45" s="171"/>
      <c r="M45" s="173"/>
      <c r="N45" s="175"/>
    </row>
    <row r="46" spans="1:14" ht="11.25" hidden="1" customHeight="1" outlineLevel="6" x14ac:dyDescent="0.25">
      <c r="A46" s="35"/>
      <c r="B46" s="31" t="s">
        <v>204</v>
      </c>
      <c r="C46" s="11">
        <v>139405794.88999999</v>
      </c>
      <c r="D46" s="15">
        <v>0</v>
      </c>
      <c r="J46" s="244"/>
      <c r="K46" s="232"/>
      <c r="L46" s="171"/>
      <c r="M46" s="173"/>
      <c r="N46" s="175"/>
    </row>
    <row r="47" spans="1:14" ht="11.25" hidden="1" customHeight="1" outlineLevel="4" x14ac:dyDescent="0.25">
      <c r="A47" s="32"/>
      <c r="B47" s="31" t="s">
        <v>206</v>
      </c>
      <c r="C47" s="11">
        <v>247678.44</v>
      </c>
      <c r="D47" s="15">
        <v>0</v>
      </c>
      <c r="J47" s="245"/>
      <c r="K47" s="233"/>
      <c r="L47" s="171"/>
      <c r="M47" s="173"/>
      <c r="N47" s="175"/>
    </row>
    <row r="48" spans="1:14" ht="11.25" hidden="1" customHeight="1" outlineLevel="5" x14ac:dyDescent="0.25">
      <c r="A48" s="33"/>
      <c r="B48" s="31" t="s">
        <v>213</v>
      </c>
      <c r="C48" s="11">
        <v>247678.44</v>
      </c>
      <c r="D48" s="15">
        <v>0</v>
      </c>
      <c r="J48" s="246"/>
      <c r="K48" s="232"/>
      <c r="L48" s="171"/>
      <c r="M48" s="173"/>
      <c r="N48" s="175"/>
    </row>
    <row r="49" spans="1:14" ht="11.25" hidden="1" customHeight="1" outlineLevel="6" x14ac:dyDescent="0.25">
      <c r="A49" s="35"/>
      <c r="B49" s="31" t="s">
        <v>215</v>
      </c>
      <c r="C49" s="11">
        <v>196134.47</v>
      </c>
      <c r="D49" s="15">
        <v>0</v>
      </c>
      <c r="J49" s="247"/>
      <c r="K49" s="233"/>
      <c r="L49" s="171"/>
      <c r="M49" s="173"/>
      <c r="N49" s="175"/>
    </row>
    <row r="50" spans="1:14" ht="11.25" hidden="1" customHeight="1" outlineLevel="6" x14ac:dyDescent="0.25">
      <c r="A50" s="35"/>
      <c r="B50" s="31" t="s">
        <v>217</v>
      </c>
      <c r="C50" s="11">
        <v>51543.97</v>
      </c>
      <c r="D50" s="15">
        <v>0</v>
      </c>
      <c r="J50" s="244"/>
      <c r="K50" s="232"/>
      <c r="L50" s="171"/>
      <c r="M50" s="173"/>
      <c r="N50" s="175"/>
    </row>
    <row r="51" spans="1:14" ht="11.25" hidden="1" customHeight="1" outlineLevel="3" x14ac:dyDescent="0.25">
      <c r="A51" s="30"/>
      <c r="B51" s="31" t="s">
        <v>219</v>
      </c>
      <c r="C51" s="11">
        <v>153314.57</v>
      </c>
      <c r="D51" s="15">
        <v>0</v>
      </c>
      <c r="J51" s="245"/>
      <c r="K51" s="233"/>
      <c r="L51" s="171"/>
      <c r="M51" s="173"/>
      <c r="N51" s="175"/>
    </row>
    <row r="52" spans="1:14" ht="11.25" hidden="1" customHeight="1" outlineLevel="4" x14ac:dyDescent="0.25">
      <c r="A52" s="32"/>
      <c r="B52" s="31" t="s">
        <v>221</v>
      </c>
      <c r="C52" s="11">
        <v>1501.49</v>
      </c>
      <c r="D52" s="15">
        <v>0</v>
      </c>
      <c r="J52" s="246"/>
      <c r="K52" s="232"/>
      <c r="L52" s="171"/>
      <c r="M52" s="173"/>
      <c r="N52" s="175"/>
    </row>
    <row r="53" spans="1:14" ht="11.25" hidden="1" customHeight="1" outlineLevel="5" x14ac:dyDescent="0.25">
      <c r="A53" s="33"/>
      <c r="B53" s="31" t="s">
        <v>225</v>
      </c>
      <c r="C53" s="11">
        <v>1501.49</v>
      </c>
      <c r="D53" s="15">
        <v>0</v>
      </c>
      <c r="J53" s="247"/>
      <c r="K53" s="233"/>
      <c r="L53" s="171"/>
      <c r="M53" s="173"/>
      <c r="N53" s="175"/>
    </row>
    <row r="54" spans="1:14" ht="11.25" hidden="1" customHeight="1" outlineLevel="4" x14ac:dyDescent="0.25">
      <c r="A54" s="32"/>
      <c r="B54" s="31" t="s">
        <v>241</v>
      </c>
      <c r="C54" s="11">
        <v>151813.07999999999</v>
      </c>
      <c r="D54" s="15">
        <v>0</v>
      </c>
      <c r="J54" s="230"/>
      <c r="K54" s="232"/>
      <c r="L54" s="171"/>
      <c r="M54" s="173"/>
      <c r="N54" s="172"/>
    </row>
    <row r="55" spans="1:14" ht="11.25" hidden="1" customHeight="1" outlineLevel="5" x14ac:dyDescent="0.25">
      <c r="A55" s="33"/>
      <c r="B55" s="31" t="s">
        <v>245</v>
      </c>
      <c r="C55" s="37">
        <v>151800</v>
      </c>
      <c r="D55" s="15">
        <v>0</v>
      </c>
      <c r="J55" s="231"/>
      <c r="K55" s="233"/>
      <c r="L55" s="171"/>
      <c r="M55" s="173"/>
      <c r="N55" s="172"/>
    </row>
    <row r="56" spans="1:14" ht="11.25" hidden="1" customHeight="1" outlineLevel="5" x14ac:dyDescent="0.25">
      <c r="A56" s="33"/>
      <c r="B56" s="31" t="s">
        <v>247</v>
      </c>
      <c r="C56" s="15">
        <v>13.08</v>
      </c>
      <c r="D56" s="15">
        <v>0</v>
      </c>
      <c r="J56" s="242"/>
      <c r="K56" s="232"/>
      <c r="L56" s="171"/>
      <c r="M56" s="173"/>
      <c r="N56" s="174"/>
    </row>
    <row r="57" spans="1:14" ht="11.25" hidden="1" customHeight="1" outlineLevel="6" x14ac:dyDescent="0.25">
      <c r="A57" s="35"/>
      <c r="B57" s="31" t="s">
        <v>251</v>
      </c>
      <c r="C57" s="15">
        <v>13.08</v>
      </c>
      <c r="D57" s="15">
        <v>0</v>
      </c>
      <c r="J57" s="243"/>
      <c r="K57" s="233"/>
      <c r="L57" s="171"/>
      <c r="M57" s="173"/>
      <c r="N57" s="174"/>
    </row>
    <row r="58" spans="1:14" ht="11.25" hidden="1" customHeight="1" outlineLevel="3" x14ac:dyDescent="0.25">
      <c r="A58" s="30"/>
      <c r="B58" s="31" t="s">
        <v>253</v>
      </c>
      <c r="C58" s="11">
        <v>68416781.069999993</v>
      </c>
      <c r="D58" s="15">
        <v>0</v>
      </c>
      <c r="J58" s="244"/>
      <c r="K58" s="232"/>
      <c r="L58" s="171"/>
      <c r="M58" s="173"/>
      <c r="N58" s="174"/>
    </row>
    <row r="59" spans="1:14" ht="11.25" hidden="1" customHeight="1" outlineLevel="4" x14ac:dyDescent="0.25">
      <c r="A59" s="32"/>
      <c r="B59" s="31" t="s">
        <v>255</v>
      </c>
      <c r="C59" s="11">
        <v>59778420.289999999</v>
      </c>
      <c r="D59" s="15">
        <v>0</v>
      </c>
      <c r="J59" s="245"/>
      <c r="K59" s="233"/>
      <c r="L59" s="171"/>
      <c r="M59" s="173"/>
      <c r="N59" s="174"/>
    </row>
    <row r="60" spans="1:14" ht="11.25" hidden="1" customHeight="1" outlineLevel="5" x14ac:dyDescent="0.25">
      <c r="A60" s="33"/>
      <c r="B60" s="31" t="s">
        <v>263</v>
      </c>
      <c r="C60" s="11">
        <v>59778420.289999999</v>
      </c>
      <c r="D60" s="15">
        <v>0</v>
      </c>
      <c r="J60" s="246"/>
      <c r="K60" s="232"/>
      <c r="L60" s="171"/>
      <c r="M60" s="173"/>
      <c r="N60" s="174"/>
    </row>
    <row r="61" spans="1:14" ht="11.25" hidden="1" customHeight="1" outlineLevel="4" x14ac:dyDescent="0.25">
      <c r="A61" s="32"/>
      <c r="B61" s="31" t="s">
        <v>298</v>
      </c>
      <c r="C61" s="36">
        <v>20628.2</v>
      </c>
      <c r="D61" s="15">
        <v>0</v>
      </c>
      <c r="J61" s="247"/>
      <c r="K61" s="233"/>
      <c r="L61" s="171"/>
      <c r="M61" s="173"/>
      <c r="N61" s="174"/>
    </row>
    <row r="62" spans="1:14" ht="11.25" hidden="1" customHeight="1" outlineLevel="5" x14ac:dyDescent="0.25">
      <c r="A62" s="33"/>
      <c r="B62" s="31" t="s">
        <v>306</v>
      </c>
      <c r="C62" s="36">
        <v>20628.2</v>
      </c>
      <c r="D62" s="15">
        <v>0</v>
      </c>
      <c r="J62" s="242"/>
      <c r="K62" s="232"/>
      <c r="L62" s="171"/>
      <c r="M62" s="173"/>
      <c r="N62" s="172"/>
    </row>
    <row r="63" spans="1:14" ht="11.25" hidden="1" customHeight="1" outlineLevel="4" x14ac:dyDescent="0.25">
      <c r="A63" s="32"/>
      <c r="B63" s="31" t="s">
        <v>307</v>
      </c>
      <c r="C63" s="11">
        <v>8617732.5800000001</v>
      </c>
      <c r="D63" s="15">
        <v>0</v>
      </c>
      <c r="J63" s="243"/>
      <c r="K63" s="233"/>
      <c r="L63" s="171"/>
      <c r="M63" s="173"/>
      <c r="N63" s="172"/>
    </row>
    <row r="64" spans="1:14" ht="11.25" hidden="1" customHeight="1" outlineLevel="5" x14ac:dyDescent="0.25">
      <c r="A64" s="33"/>
      <c r="B64" s="31" t="s">
        <v>309</v>
      </c>
      <c r="C64" s="11">
        <v>8617732.5800000001</v>
      </c>
      <c r="D64" s="15">
        <v>0</v>
      </c>
      <c r="J64" s="230"/>
      <c r="K64" s="248"/>
      <c r="L64" s="171"/>
      <c r="M64" s="172"/>
      <c r="N64" s="172"/>
    </row>
    <row r="65" spans="1:14" ht="11.25" hidden="1" customHeight="1" outlineLevel="6" x14ac:dyDescent="0.25">
      <c r="A65" s="35"/>
      <c r="B65" s="31" t="s">
        <v>311</v>
      </c>
      <c r="C65" s="11">
        <v>8617732.5800000001</v>
      </c>
      <c r="D65" s="15">
        <v>0</v>
      </c>
      <c r="J65" s="231"/>
      <c r="K65" s="249"/>
      <c r="L65" s="171"/>
      <c r="M65" s="172"/>
      <c r="N65" s="172"/>
    </row>
    <row r="66" spans="1:14" ht="11.25" hidden="1" customHeight="1" outlineLevel="3" x14ac:dyDescent="0.25">
      <c r="A66" s="30"/>
      <c r="B66" s="38">
        <v>1700</v>
      </c>
      <c r="C66" s="11">
        <v>43916802.409999996</v>
      </c>
      <c r="D66" s="15">
        <v>0</v>
      </c>
      <c r="J66" s="242"/>
      <c r="K66" s="232"/>
      <c r="L66" s="171"/>
      <c r="M66" s="172"/>
      <c r="N66" s="172"/>
    </row>
    <row r="67" spans="1:14" ht="11.25" hidden="1" customHeight="1" outlineLevel="4" x14ac:dyDescent="0.25">
      <c r="A67" s="32"/>
      <c r="B67" s="31" t="s">
        <v>492</v>
      </c>
      <c r="C67" s="11">
        <v>43916802.409999996</v>
      </c>
      <c r="D67" s="15">
        <v>0</v>
      </c>
      <c r="J67" s="243"/>
      <c r="K67" s="233"/>
      <c r="L67" s="171"/>
      <c r="M67" s="172"/>
      <c r="N67" s="172"/>
    </row>
    <row r="68" spans="1:14" ht="11.25" hidden="1" customHeight="1" outlineLevel="5" x14ac:dyDescent="0.25">
      <c r="A68" s="33"/>
      <c r="B68" s="31" t="s">
        <v>496</v>
      </c>
      <c r="C68" s="11">
        <v>43916802.409999996</v>
      </c>
      <c r="D68" s="15">
        <v>0</v>
      </c>
      <c r="J68" s="244"/>
      <c r="K68" s="232"/>
      <c r="L68" s="171"/>
      <c r="M68" s="172"/>
      <c r="N68" s="172"/>
    </row>
    <row r="69" spans="1:14" ht="11.25" hidden="1" customHeight="1" outlineLevel="6" x14ac:dyDescent="0.25">
      <c r="A69" s="35"/>
      <c r="B69" s="31" t="s">
        <v>498</v>
      </c>
      <c r="C69" s="11">
        <v>43916802.409999996</v>
      </c>
      <c r="D69" s="15">
        <v>0</v>
      </c>
      <c r="J69" s="245"/>
      <c r="K69" s="233"/>
      <c r="L69" s="171"/>
      <c r="M69" s="172"/>
      <c r="N69" s="172"/>
    </row>
    <row r="70" spans="1:14" ht="11.25" hidden="1" customHeight="1" outlineLevel="3" x14ac:dyDescent="0.25">
      <c r="A70" s="30"/>
      <c r="B70" s="31" t="s">
        <v>665</v>
      </c>
      <c r="C70" s="11">
        <v>219584012.19</v>
      </c>
      <c r="D70" s="15">
        <v>0</v>
      </c>
      <c r="J70" s="244"/>
      <c r="K70" s="232"/>
      <c r="L70" s="171"/>
      <c r="M70" s="172"/>
      <c r="N70" s="173"/>
    </row>
    <row r="71" spans="1:14" ht="11.25" hidden="1" customHeight="1" outlineLevel="4" x14ac:dyDescent="0.25">
      <c r="A71" s="32"/>
      <c r="B71" s="31" t="s">
        <v>674</v>
      </c>
      <c r="C71" s="11">
        <v>219584012.19</v>
      </c>
      <c r="D71" s="15">
        <v>0</v>
      </c>
      <c r="J71" s="245"/>
      <c r="K71" s="233"/>
      <c r="L71" s="171"/>
      <c r="M71" s="174"/>
      <c r="N71" s="173"/>
    </row>
    <row r="72" spans="1:14" ht="11.25" hidden="1" customHeight="1" outlineLevel="5" x14ac:dyDescent="0.25">
      <c r="A72" s="33"/>
      <c r="B72" s="31" t="s">
        <v>676</v>
      </c>
      <c r="C72" s="11">
        <v>219584012.19</v>
      </c>
      <c r="D72" s="15">
        <v>0</v>
      </c>
      <c r="J72" s="230"/>
      <c r="K72" s="232"/>
      <c r="L72" s="171"/>
      <c r="M72" s="173"/>
      <c r="N72" s="172"/>
    </row>
    <row r="73" spans="1:14" ht="11.25" hidden="1" customHeight="1" outlineLevel="6" x14ac:dyDescent="0.25">
      <c r="A73" s="35"/>
      <c r="B73" s="31" t="s">
        <v>677</v>
      </c>
      <c r="C73" s="11">
        <v>219584012.19</v>
      </c>
      <c r="D73" s="15">
        <v>0</v>
      </c>
      <c r="J73" s="231"/>
      <c r="K73" s="233"/>
      <c r="L73" s="171"/>
      <c r="M73" s="173"/>
      <c r="N73" s="172"/>
    </row>
    <row r="74" spans="1:14" ht="11.25" hidden="1" customHeight="1" outlineLevel="3" x14ac:dyDescent="0.25">
      <c r="A74" s="30"/>
      <c r="B74" s="31" t="s">
        <v>807</v>
      </c>
      <c r="C74" s="11">
        <v>1237387811.96</v>
      </c>
      <c r="D74" s="15">
        <v>0</v>
      </c>
      <c r="J74" s="242"/>
      <c r="K74" s="232"/>
      <c r="L74" s="171"/>
      <c r="M74" s="173"/>
      <c r="N74" s="172"/>
    </row>
    <row r="75" spans="1:14" ht="11.25" hidden="1" customHeight="1" outlineLevel="4" x14ac:dyDescent="0.25">
      <c r="A75" s="32"/>
      <c r="B75" s="31" t="s">
        <v>809</v>
      </c>
      <c r="C75" s="11">
        <v>1232221223.3299999</v>
      </c>
      <c r="D75" s="15">
        <v>0</v>
      </c>
      <c r="J75" s="243"/>
      <c r="K75" s="233"/>
      <c r="L75" s="171"/>
      <c r="M75" s="173"/>
      <c r="N75" s="172"/>
    </row>
    <row r="76" spans="1:14" ht="11.25" hidden="1" customHeight="1" outlineLevel="5" x14ac:dyDescent="0.25">
      <c r="A76" s="33"/>
      <c r="B76" s="31" t="s">
        <v>811</v>
      </c>
      <c r="C76" s="11">
        <v>45035.55</v>
      </c>
      <c r="D76" s="15">
        <v>0</v>
      </c>
      <c r="J76" s="244"/>
      <c r="K76" s="232"/>
      <c r="L76" s="171"/>
      <c r="M76" s="173"/>
      <c r="N76" s="172"/>
    </row>
    <row r="77" spans="1:14" ht="11.25" hidden="1" customHeight="1" outlineLevel="6" x14ac:dyDescent="0.25">
      <c r="A77" s="35"/>
      <c r="B77" s="31" t="s">
        <v>815</v>
      </c>
      <c r="C77" s="11">
        <v>45035.55</v>
      </c>
      <c r="D77" s="15">
        <v>0</v>
      </c>
      <c r="J77" s="245"/>
      <c r="K77" s="233"/>
      <c r="L77" s="171"/>
      <c r="M77" s="173"/>
      <c r="N77" s="172"/>
    </row>
    <row r="78" spans="1:14" ht="11.25" hidden="1" customHeight="1" outlineLevel="5" x14ac:dyDescent="0.25">
      <c r="A78" s="33"/>
      <c r="B78" s="31" t="s">
        <v>817</v>
      </c>
      <c r="C78" s="11">
        <v>957490391.90999997</v>
      </c>
      <c r="D78" s="15">
        <v>0</v>
      </c>
      <c r="J78" s="246"/>
      <c r="K78" s="232"/>
      <c r="L78" s="171"/>
      <c r="M78" s="173"/>
      <c r="N78" s="172"/>
    </row>
    <row r="79" spans="1:14" ht="11.25" hidden="1" customHeight="1" outlineLevel="6" x14ac:dyDescent="0.25">
      <c r="A79" s="35"/>
      <c r="B79" s="31" t="s">
        <v>819</v>
      </c>
      <c r="C79" s="11">
        <v>940415231.88</v>
      </c>
      <c r="D79" s="15">
        <v>0</v>
      </c>
      <c r="J79" s="247"/>
      <c r="K79" s="233"/>
      <c r="L79" s="171"/>
      <c r="M79" s="173"/>
      <c r="N79" s="172"/>
    </row>
    <row r="80" spans="1:14" ht="11.25" hidden="1" customHeight="1" outlineLevel="6" x14ac:dyDescent="0.25">
      <c r="A80" s="35"/>
      <c r="B80" s="31" t="s">
        <v>821</v>
      </c>
      <c r="C80" s="11">
        <v>17075160.030000001</v>
      </c>
      <c r="D80" s="15">
        <v>0</v>
      </c>
      <c r="J80" s="246"/>
      <c r="K80" s="232"/>
      <c r="L80" s="171"/>
      <c r="M80" s="173"/>
      <c r="N80" s="175"/>
    </row>
    <row r="81" spans="1:14" ht="11.25" hidden="1" customHeight="1" outlineLevel="5" x14ac:dyDescent="0.25">
      <c r="A81" s="33"/>
      <c r="B81" s="31" t="s">
        <v>823</v>
      </c>
      <c r="C81" s="11">
        <v>274685795.87</v>
      </c>
      <c r="D81" s="15">
        <v>0</v>
      </c>
      <c r="J81" s="247"/>
      <c r="K81" s="233"/>
      <c r="L81" s="171"/>
      <c r="M81" s="173"/>
      <c r="N81" s="175"/>
    </row>
    <row r="82" spans="1:14" ht="11.25" hidden="1" customHeight="1" outlineLevel="6" x14ac:dyDescent="0.25">
      <c r="A82" s="35"/>
      <c r="B82" s="31" t="s">
        <v>825</v>
      </c>
      <c r="C82" s="11">
        <v>196788482.72</v>
      </c>
      <c r="D82" s="15">
        <v>0</v>
      </c>
      <c r="J82" s="246"/>
      <c r="K82" s="232"/>
      <c r="L82" s="171"/>
      <c r="M82" s="173"/>
      <c r="N82" s="175"/>
    </row>
    <row r="83" spans="1:14" ht="11.25" hidden="1" customHeight="1" outlineLevel="6" x14ac:dyDescent="0.25">
      <c r="A83" s="35"/>
      <c r="B83" s="31" t="s">
        <v>827</v>
      </c>
      <c r="C83" s="11">
        <v>77897313.150000006</v>
      </c>
      <c r="D83" s="15">
        <v>0</v>
      </c>
      <c r="J83" s="247"/>
      <c r="K83" s="233"/>
      <c r="L83" s="171"/>
      <c r="M83" s="173"/>
      <c r="N83" s="175"/>
    </row>
    <row r="84" spans="1:14" ht="11.25" hidden="1" customHeight="1" outlineLevel="4" x14ac:dyDescent="0.25">
      <c r="A84" s="32"/>
      <c r="B84" s="31" t="s">
        <v>829</v>
      </c>
      <c r="C84" s="11">
        <v>6776.93</v>
      </c>
      <c r="D84" s="15">
        <v>0</v>
      </c>
      <c r="J84" s="246"/>
      <c r="K84" s="232"/>
      <c r="L84" s="171"/>
      <c r="M84" s="173"/>
      <c r="N84" s="175"/>
    </row>
    <row r="85" spans="1:14" ht="11.25" hidden="1" customHeight="1" outlineLevel="5" x14ac:dyDescent="0.25">
      <c r="A85" s="33"/>
      <c r="B85" s="31" t="s">
        <v>831</v>
      </c>
      <c r="C85" s="11">
        <v>6776.93</v>
      </c>
      <c r="D85" s="15">
        <v>0</v>
      </c>
      <c r="J85" s="247"/>
      <c r="K85" s="233"/>
      <c r="L85" s="171"/>
      <c r="M85" s="173"/>
      <c r="N85" s="175"/>
    </row>
    <row r="86" spans="1:14" ht="11.25" hidden="1" customHeight="1" outlineLevel="4" x14ac:dyDescent="0.25">
      <c r="A86" s="32"/>
      <c r="B86" s="31" t="s">
        <v>840</v>
      </c>
      <c r="C86" s="11">
        <v>156016.85999999999</v>
      </c>
      <c r="D86" s="15">
        <v>0</v>
      </c>
      <c r="J86" s="244"/>
      <c r="K86" s="232"/>
      <c r="L86" s="171"/>
      <c r="M86" s="173"/>
      <c r="N86" s="175"/>
    </row>
    <row r="87" spans="1:14" ht="11.25" hidden="1" customHeight="1" outlineLevel="5" x14ac:dyDescent="0.25">
      <c r="A87" s="33"/>
      <c r="B87" s="31" t="s">
        <v>842</v>
      </c>
      <c r="C87" s="11">
        <v>153661.38</v>
      </c>
      <c r="D87" s="15">
        <v>0</v>
      </c>
      <c r="J87" s="245"/>
      <c r="K87" s="233"/>
      <c r="L87" s="171"/>
      <c r="M87" s="173"/>
      <c r="N87" s="175"/>
    </row>
    <row r="88" spans="1:14" ht="11.25" hidden="1" customHeight="1" outlineLevel="5" x14ac:dyDescent="0.25">
      <c r="A88" s="33"/>
      <c r="B88" s="31" t="s">
        <v>845</v>
      </c>
      <c r="C88" s="11">
        <v>2355.48</v>
      </c>
      <c r="D88" s="15">
        <v>0</v>
      </c>
      <c r="J88" s="244"/>
      <c r="K88" s="232"/>
      <c r="L88" s="171"/>
      <c r="M88" s="173"/>
      <c r="N88" s="175"/>
    </row>
    <row r="89" spans="1:14" ht="11.25" hidden="1" customHeight="1" outlineLevel="4" x14ac:dyDescent="0.25">
      <c r="A89" s="32"/>
      <c r="B89" s="31" t="s">
        <v>847</v>
      </c>
      <c r="C89" s="11">
        <v>5003794.84</v>
      </c>
      <c r="D89" s="15">
        <v>0</v>
      </c>
      <c r="J89" s="245"/>
      <c r="K89" s="233"/>
      <c r="L89" s="171"/>
      <c r="M89" s="173"/>
      <c r="N89" s="175"/>
    </row>
    <row r="90" spans="1:14" ht="11.25" hidden="1" customHeight="1" outlineLevel="5" x14ac:dyDescent="0.25">
      <c r="A90" s="33"/>
      <c r="B90" s="31" t="s">
        <v>857</v>
      </c>
      <c r="C90" s="15">
        <v>389.22</v>
      </c>
      <c r="D90" s="15">
        <v>0</v>
      </c>
      <c r="J90" s="244"/>
      <c r="K90" s="232"/>
      <c r="L90" s="171"/>
      <c r="M90" s="173"/>
      <c r="N90" s="172"/>
    </row>
    <row r="91" spans="1:14" ht="11.25" hidden="1" customHeight="1" outlineLevel="6" x14ac:dyDescent="0.25">
      <c r="A91" s="35"/>
      <c r="B91" s="31" t="s">
        <v>861</v>
      </c>
      <c r="C91" s="15">
        <v>389.22</v>
      </c>
      <c r="D91" s="15">
        <v>0</v>
      </c>
      <c r="J91" s="245"/>
      <c r="K91" s="233"/>
      <c r="L91" s="171"/>
      <c r="M91" s="173"/>
      <c r="N91" s="172"/>
    </row>
    <row r="92" spans="1:14" ht="11.25" hidden="1" customHeight="1" outlineLevel="5" x14ac:dyDescent="0.25">
      <c r="A92" s="33"/>
      <c r="B92" s="31" t="s">
        <v>863</v>
      </c>
      <c r="C92" s="11">
        <v>5003405.62</v>
      </c>
      <c r="D92" s="15">
        <v>0</v>
      </c>
      <c r="J92" s="230"/>
      <c r="K92" s="232"/>
      <c r="L92" s="171"/>
      <c r="M92" s="172"/>
      <c r="N92" s="172"/>
    </row>
    <row r="93" spans="1:14" ht="11.25" hidden="1" customHeight="1" outlineLevel="3" x14ac:dyDescent="0.25">
      <c r="A93" s="30"/>
      <c r="B93" s="31" t="s">
        <v>904</v>
      </c>
      <c r="C93" s="11">
        <v>2503932051.4700003</v>
      </c>
      <c r="D93" s="15">
        <v>0</v>
      </c>
      <c r="J93" s="231"/>
      <c r="K93" s="233"/>
      <c r="L93" s="171"/>
      <c r="M93" s="172"/>
      <c r="N93" s="174"/>
    </row>
    <row r="94" spans="1:14" ht="11.25" hidden="1" customHeight="1" outlineLevel="4" x14ac:dyDescent="0.25">
      <c r="A94" s="32"/>
      <c r="B94" s="31" t="s">
        <v>906</v>
      </c>
      <c r="C94" s="11">
        <v>2503932051.4700003</v>
      </c>
      <c r="D94" s="15">
        <v>0</v>
      </c>
      <c r="J94" s="242"/>
      <c r="K94" s="232"/>
      <c r="L94" s="171"/>
      <c r="M94" s="174"/>
      <c r="N94" s="173"/>
    </row>
    <row r="95" spans="1:14" ht="11.25" hidden="1" customHeight="1" outlineLevel="5" x14ac:dyDescent="0.25">
      <c r="A95" s="33"/>
      <c r="B95" s="31" t="s">
        <v>908</v>
      </c>
      <c r="C95" s="11">
        <v>2503932051.4700003</v>
      </c>
      <c r="D95" s="15">
        <v>0</v>
      </c>
      <c r="J95" s="243"/>
      <c r="K95" s="233"/>
      <c r="L95" s="171"/>
      <c r="M95" s="174"/>
      <c r="N95" s="173"/>
    </row>
    <row r="96" spans="1:14" ht="11.25" hidden="1" customHeight="1" outlineLevel="3" x14ac:dyDescent="0.25">
      <c r="A96" s="30"/>
      <c r="B96" s="31" t="s">
        <v>925</v>
      </c>
      <c r="C96" s="11">
        <v>47624458.689999998</v>
      </c>
      <c r="D96" s="15">
        <v>0</v>
      </c>
      <c r="J96" s="244"/>
      <c r="K96" s="232"/>
      <c r="L96" s="171"/>
      <c r="M96" s="174"/>
      <c r="N96" s="173"/>
    </row>
    <row r="97" spans="1:14" ht="11.25" hidden="1" customHeight="1" outlineLevel="4" x14ac:dyDescent="0.25">
      <c r="A97" s="32"/>
      <c r="B97" s="31" t="s">
        <v>927</v>
      </c>
      <c r="C97" s="11">
        <v>47624458.689999998</v>
      </c>
      <c r="D97" s="15">
        <v>0</v>
      </c>
      <c r="J97" s="245"/>
      <c r="K97" s="233"/>
      <c r="L97" s="171"/>
      <c r="M97" s="174"/>
      <c r="N97" s="173"/>
    </row>
    <row r="98" spans="1:14" ht="11.25" hidden="1" customHeight="1" outlineLevel="5" x14ac:dyDescent="0.25">
      <c r="A98" s="33"/>
      <c r="B98" s="31" t="s">
        <v>929</v>
      </c>
      <c r="C98" s="11">
        <v>47624458.689999998</v>
      </c>
      <c r="D98" s="15">
        <v>0</v>
      </c>
      <c r="J98" s="246"/>
      <c r="K98" s="232"/>
      <c r="L98" s="171"/>
      <c r="M98" s="174"/>
      <c r="N98" s="173"/>
    </row>
    <row r="99" spans="1:14" ht="11.25" hidden="1" customHeight="1" outlineLevel="3" x14ac:dyDescent="0.25">
      <c r="A99" s="30"/>
      <c r="B99" s="31" t="s">
        <v>930</v>
      </c>
      <c r="C99" s="15">
        <v>0</v>
      </c>
      <c r="D99" s="11">
        <v>4462869074.6400003</v>
      </c>
      <c r="J99" s="247"/>
      <c r="K99" s="233"/>
      <c r="L99" s="171"/>
      <c r="M99" s="174"/>
      <c r="N99" s="173"/>
    </row>
    <row r="100" spans="1:14" ht="11.25" hidden="1" customHeight="1" outlineLevel="4" x14ac:dyDescent="0.25">
      <c r="A100" s="32"/>
      <c r="B100" s="31" t="s">
        <v>935</v>
      </c>
      <c r="C100" s="15">
        <v>0</v>
      </c>
      <c r="D100" s="11">
        <v>4462869074.6400003</v>
      </c>
      <c r="J100" s="242"/>
      <c r="K100" s="232"/>
      <c r="L100" s="171"/>
      <c r="M100" s="172"/>
      <c r="N100" s="172"/>
    </row>
    <row r="101" spans="1:14" ht="11.25" hidden="1" customHeight="1" outlineLevel="2" x14ac:dyDescent="0.25">
      <c r="A101" s="28"/>
      <c r="B101" s="29" t="s">
        <v>1137</v>
      </c>
      <c r="C101" s="34">
        <v>4462869074.6400003</v>
      </c>
      <c r="D101" s="34">
        <v>4462869074.6400003</v>
      </c>
      <c r="J101" s="243"/>
      <c r="K101" s="233"/>
      <c r="L101" s="171"/>
      <c r="M101" s="172"/>
      <c r="N101" s="174"/>
    </row>
    <row r="102" spans="1:14" ht="11.25" hidden="1" customHeight="1" outlineLevel="2" x14ac:dyDescent="0.25">
      <c r="A102" s="28"/>
      <c r="B102" s="29" t="s">
        <v>1138</v>
      </c>
      <c r="C102" s="25">
        <v>0</v>
      </c>
      <c r="D102" s="25">
        <v>0</v>
      </c>
      <c r="J102" s="244"/>
      <c r="K102" s="232"/>
      <c r="L102" s="171"/>
      <c r="M102" s="173"/>
      <c r="N102" s="172"/>
    </row>
    <row r="103" spans="1:14" ht="11.25" hidden="1" customHeight="1" outlineLevel="2" x14ac:dyDescent="0.25">
      <c r="A103" s="28" t="s">
        <v>1047</v>
      </c>
      <c r="B103" s="29" t="s">
        <v>1136</v>
      </c>
      <c r="C103" s="25">
        <v>0</v>
      </c>
      <c r="D103" s="25">
        <v>0</v>
      </c>
      <c r="J103" s="245"/>
      <c r="K103" s="233"/>
      <c r="L103" s="171"/>
      <c r="M103" s="173"/>
      <c r="N103" s="172"/>
    </row>
    <row r="104" spans="1:14" ht="11.25" hidden="1" customHeight="1" outlineLevel="3" x14ac:dyDescent="0.25">
      <c r="A104" s="30"/>
      <c r="B104" s="31" t="s">
        <v>170</v>
      </c>
      <c r="C104" s="11">
        <v>73348625.819999993</v>
      </c>
      <c r="D104" s="15">
        <v>0</v>
      </c>
      <c r="J104" s="246"/>
      <c r="K104" s="232"/>
      <c r="L104" s="171"/>
      <c r="M104" s="173"/>
      <c r="N104" s="172"/>
    </row>
    <row r="105" spans="1:14" ht="11.25" hidden="1" customHeight="1" outlineLevel="4" x14ac:dyDescent="0.25">
      <c r="A105" s="32"/>
      <c r="B105" s="31" t="s">
        <v>171</v>
      </c>
      <c r="C105" s="11">
        <v>73348625.819999993</v>
      </c>
      <c r="D105" s="15">
        <v>0</v>
      </c>
      <c r="J105" s="247"/>
      <c r="K105" s="233"/>
      <c r="L105" s="171"/>
      <c r="M105" s="173"/>
      <c r="N105" s="172"/>
    </row>
    <row r="106" spans="1:14" ht="11.25" hidden="1" customHeight="1" outlineLevel="5" x14ac:dyDescent="0.25">
      <c r="A106" s="33"/>
      <c r="B106" s="31" t="s">
        <v>176</v>
      </c>
      <c r="C106" s="11">
        <v>73348625.819999993</v>
      </c>
      <c r="D106" s="15">
        <v>0</v>
      </c>
      <c r="J106" s="246"/>
      <c r="K106" s="232"/>
      <c r="L106" s="171"/>
      <c r="M106" s="173"/>
      <c r="N106" s="172"/>
    </row>
    <row r="107" spans="1:14" ht="11.25" hidden="1" customHeight="1" outlineLevel="6" x14ac:dyDescent="0.25">
      <c r="A107" s="35"/>
      <c r="B107" s="31" t="s">
        <v>178</v>
      </c>
      <c r="C107" s="11">
        <v>73348625.819999993</v>
      </c>
      <c r="D107" s="15">
        <v>0</v>
      </c>
      <c r="J107" s="247"/>
      <c r="K107" s="233"/>
      <c r="L107" s="171"/>
      <c r="M107" s="173"/>
      <c r="N107" s="172"/>
    </row>
    <row r="108" spans="1:14" ht="11.25" hidden="1" customHeight="1" outlineLevel="3" x14ac:dyDescent="0.25">
      <c r="A108" s="30"/>
      <c r="B108" s="31" t="s">
        <v>930</v>
      </c>
      <c r="C108" s="15">
        <v>0</v>
      </c>
      <c r="D108" s="11">
        <v>73348625.819999993</v>
      </c>
      <c r="J108" s="246"/>
      <c r="K108" s="232"/>
      <c r="L108" s="171"/>
      <c r="M108" s="173"/>
      <c r="N108" s="172"/>
    </row>
    <row r="109" spans="1:14" ht="11.25" hidden="1" customHeight="1" outlineLevel="4" x14ac:dyDescent="0.25">
      <c r="A109" s="32"/>
      <c r="B109" s="31" t="s">
        <v>935</v>
      </c>
      <c r="C109" s="15">
        <v>0</v>
      </c>
      <c r="D109" s="11">
        <v>73348625.819999993</v>
      </c>
      <c r="J109" s="247"/>
      <c r="K109" s="233"/>
      <c r="L109" s="171"/>
      <c r="M109" s="173"/>
      <c r="N109" s="175"/>
    </row>
    <row r="110" spans="1:14" ht="11.25" hidden="1" customHeight="1" outlineLevel="2" x14ac:dyDescent="0.25">
      <c r="A110" s="28"/>
      <c r="B110" s="29" t="s">
        <v>1137</v>
      </c>
      <c r="C110" s="34">
        <v>73348625.819999993</v>
      </c>
      <c r="D110" s="34">
        <v>73348625.819999993</v>
      </c>
      <c r="J110" s="244"/>
      <c r="K110" s="232"/>
      <c r="L110" s="171"/>
      <c r="M110" s="172"/>
      <c r="N110" s="172"/>
    </row>
    <row r="111" spans="1:14" ht="11.25" hidden="1" customHeight="1" outlineLevel="2" x14ac:dyDescent="0.25">
      <c r="A111" s="28"/>
      <c r="B111" s="29" t="s">
        <v>1138</v>
      </c>
      <c r="C111" s="25">
        <v>0</v>
      </c>
      <c r="D111" s="25">
        <v>0</v>
      </c>
      <c r="J111" s="245"/>
      <c r="K111" s="233"/>
      <c r="L111" s="171"/>
      <c r="M111" s="172"/>
      <c r="N111" s="172"/>
    </row>
    <row r="112" spans="1:14" ht="11.25" customHeight="1" outlineLevel="1" collapsed="1" x14ac:dyDescent="0.25">
      <c r="A112" s="26"/>
      <c r="B112" s="27" t="s">
        <v>1137</v>
      </c>
      <c r="C112" s="34">
        <v>4536217700.46</v>
      </c>
      <c r="D112" s="34">
        <v>4536217700.46</v>
      </c>
      <c r="J112" s="246"/>
      <c r="K112" s="232"/>
      <c r="L112" s="171"/>
      <c r="M112" s="172"/>
      <c r="N112" s="172"/>
    </row>
    <row r="113" spans="1:14" ht="11.25" customHeight="1" outlineLevel="1" x14ac:dyDescent="0.25">
      <c r="A113" s="26"/>
      <c r="B113" s="27" t="s">
        <v>1138</v>
      </c>
      <c r="C113" s="25">
        <v>0</v>
      </c>
      <c r="D113" s="25">
        <v>0</v>
      </c>
      <c r="J113" s="247"/>
      <c r="K113" s="233"/>
      <c r="L113" s="171"/>
      <c r="M113" s="172"/>
      <c r="N113" s="172"/>
    </row>
    <row r="114" spans="1:14" ht="11.25" customHeight="1" outlineLevel="1" x14ac:dyDescent="0.25">
      <c r="A114" s="26" t="s">
        <v>1049</v>
      </c>
      <c r="B114" s="27" t="s">
        <v>1136</v>
      </c>
      <c r="C114" s="25">
        <v>0</v>
      </c>
      <c r="D114" s="25">
        <v>0</v>
      </c>
      <c r="J114" s="246"/>
      <c r="K114" s="232"/>
      <c r="L114" s="171"/>
      <c r="M114" s="173"/>
      <c r="N114" s="172"/>
    </row>
    <row r="115" spans="1:14" ht="11.25" customHeight="1" outlineLevel="2" x14ac:dyDescent="0.25">
      <c r="A115" s="28" t="s">
        <v>1051</v>
      </c>
      <c r="B115" s="29" t="s">
        <v>1136</v>
      </c>
      <c r="C115" s="25">
        <v>0</v>
      </c>
      <c r="D115" s="25">
        <v>0</v>
      </c>
      <c r="J115" s="247"/>
      <c r="K115" s="233"/>
      <c r="L115" s="171"/>
      <c r="M115" s="173"/>
      <c r="N115" s="172"/>
    </row>
    <row r="116" spans="1:14" ht="11.25" customHeight="1" outlineLevel="3" x14ac:dyDescent="0.25">
      <c r="A116" s="30"/>
      <c r="B116" s="31" t="s">
        <v>253</v>
      </c>
      <c r="C116" s="11">
        <v>2006139005.1100001</v>
      </c>
      <c r="D116" s="11">
        <v>1547946803.1100001</v>
      </c>
      <c r="J116" s="230"/>
      <c r="K116" s="232"/>
      <c r="L116" s="171"/>
      <c r="M116" s="172"/>
      <c r="N116" s="173"/>
    </row>
    <row r="117" spans="1:14" ht="11.25" customHeight="1" outlineLevel="4" x14ac:dyDescent="0.25">
      <c r="A117" s="32"/>
      <c r="B117" s="31" t="s">
        <v>307</v>
      </c>
      <c r="C117" s="11">
        <v>2006139005.1100001</v>
      </c>
      <c r="D117" s="11">
        <v>1547946803.1100001</v>
      </c>
      <c r="J117" s="231"/>
      <c r="K117" s="233"/>
      <c r="L117" s="171"/>
      <c r="M117" s="174"/>
      <c r="N117" s="173"/>
    </row>
    <row r="118" spans="1:14" ht="11.25" customHeight="1" outlineLevel="5" x14ac:dyDescent="0.25">
      <c r="A118" s="33"/>
      <c r="B118" s="31" t="s">
        <v>309</v>
      </c>
      <c r="C118" s="36">
        <v>2005855591.9000001</v>
      </c>
      <c r="D118" s="11">
        <v>1547911870.0300002</v>
      </c>
      <c r="J118" s="242"/>
      <c r="K118" s="232"/>
      <c r="L118" s="171"/>
      <c r="M118" s="172"/>
      <c r="N118" s="173"/>
    </row>
    <row r="119" spans="1:14" ht="11.25" customHeight="1" outlineLevel="6" x14ac:dyDescent="0.25">
      <c r="A119" s="35"/>
      <c r="B119" s="31" t="s">
        <v>311</v>
      </c>
      <c r="C119" s="11">
        <v>2019054570.8099999</v>
      </c>
      <c r="D119" s="11">
        <v>1547911870.0300002</v>
      </c>
      <c r="J119" s="243"/>
      <c r="K119" s="233"/>
      <c r="L119" s="171"/>
      <c r="M119" s="174"/>
      <c r="N119" s="173"/>
    </row>
    <row r="120" spans="1:14" ht="11.25" customHeight="1" outlineLevel="6" x14ac:dyDescent="0.25">
      <c r="A120" s="35"/>
      <c r="B120" s="31" t="s">
        <v>313</v>
      </c>
      <c r="C120" s="17">
        <v>-17009786.440000001</v>
      </c>
      <c r="D120" s="15">
        <v>0</v>
      </c>
      <c r="J120" s="244"/>
      <c r="K120" s="232"/>
      <c r="L120" s="171"/>
      <c r="M120" s="172"/>
      <c r="N120" s="173"/>
    </row>
    <row r="121" spans="1:14" ht="11.25" customHeight="1" outlineLevel="6" x14ac:dyDescent="0.25">
      <c r="A121" s="35"/>
      <c r="B121" s="31" t="s">
        <v>315</v>
      </c>
      <c r="C121" s="11">
        <v>3810807.53</v>
      </c>
      <c r="D121" s="15">
        <v>0</v>
      </c>
      <c r="J121" s="245"/>
      <c r="K121" s="233"/>
      <c r="L121" s="171"/>
      <c r="M121" s="174"/>
      <c r="N121" s="173"/>
    </row>
    <row r="122" spans="1:14" ht="11.25" customHeight="1" outlineLevel="5" x14ac:dyDescent="0.25">
      <c r="A122" s="33"/>
      <c r="B122" s="31" t="s">
        <v>317</v>
      </c>
      <c r="C122" s="11">
        <v>283413.21000000002</v>
      </c>
      <c r="D122" s="11">
        <v>34933.08</v>
      </c>
      <c r="J122" s="230"/>
      <c r="K122" s="232"/>
      <c r="L122" s="171"/>
      <c r="M122" s="172"/>
      <c r="N122" s="172"/>
    </row>
    <row r="123" spans="1:14" ht="11.25" customHeight="1" outlineLevel="3" x14ac:dyDescent="0.25">
      <c r="A123" s="30"/>
      <c r="B123" s="38">
        <v>1700</v>
      </c>
      <c r="C123" s="39">
        <v>-18254237</v>
      </c>
      <c r="D123" s="15">
        <v>0</v>
      </c>
      <c r="J123" s="231"/>
      <c r="K123" s="233"/>
      <c r="L123" s="171"/>
      <c r="M123" s="172"/>
      <c r="N123" s="172"/>
    </row>
    <row r="124" spans="1:14" ht="11.25" customHeight="1" outlineLevel="4" x14ac:dyDescent="0.25">
      <c r="A124" s="32"/>
      <c r="B124" s="31" t="s">
        <v>500</v>
      </c>
      <c r="C124" s="39">
        <v>-18254237</v>
      </c>
      <c r="D124" s="15">
        <v>0</v>
      </c>
      <c r="J124" s="242"/>
      <c r="K124" s="232"/>
      <c r="L124" s="171"/>
      <c r="M124" s="172"/>
      <c r="N124" s="172"/>
    </row>
    <row r="125" spans="1:14" ht="11.25" customHeight="1" outlineLevel="5" x14ac:dyDescent="0.25">
      <c r="A125" s="33"/>
      <c r="B125" s="31" t="s">
        <v>503</v>
      </c>
      <c r="C125" s="39">
        <v>-18254237</v>
      </c>
      <c r="D125" s="15">
        <v>0</v>
      </c>
      <c r="J125" s="243"/>
      <c r="K125" s="233"/>
      <c r="L125" s="171"/>
      <c r="M125" s="172"/>
      <c r="N125" s="172"/>
    </row>
    <row r="126" spans="1:14" ht="11.25" customHeight="1" outlineLevel="6" x14ac:dyDescent="0.25">
      <c r="A126" s="35"/>
      <c r="B126" s="31" t="s">
        <v>505</v>
      </c>
      <c r="C126" s="39">
        <v>-18254237</v>
      </c>
      <c r="D126" s="15">
        <v>0</v>
      </c>
      <c r="J126" s="244"/>
      <c r="K126" s="232"/>
      <c r="L126" s="171"/>
      <c r="M126" s="172"/>
      <c r="N126" s="172"/>
    </row>
    <row r="127" spans="1:14" ht="11.25" customHeight="1" outlineLevel="3" x14ac:dyDescent="0.25">
      <c r="A127" s="30"/>
      <c r="B127" s="31" t="s">
        <v>930</v>
      </c>
      <c r="C127" s="15">
        <v>0</v>
      </c>
      <c r="D127" s="37">
        <v>439937965</v>
      </c>
      <c r="J127" s="245"/>
      <c r="K127" s="233"/>
      <c r="L127" s="171"/>
      <c r="M127" s="172"/>
      <c r="N127" s="172"/>
    </row>
    <row r="128" spans="1:14" ht="11.25" customHeight="1" outlineLevel="4" x14ac:dyDescent="0.25">
      <c r="A128" s="32"/>
      <c r="B128" s="31" t="s">
        <v>935</v>
      </c>
      <c r="C128" s="15">
        <v>0</v>
      </c>
      <c r="D128" s="37">
        <f>439937965/1000</f>
        <v>439937.96500000003</v>
      </c>
      <c r="J128" s="246"/>
      <c r="K128" s="232"/>
      <c r="L128" s="171"/>
      <c r="M128" s="172"/>
      <c r="N128" s="172"/>
    </row>
    <row r="129" spans="1:14" ht="11.25" customHeight="1" outlineLevel="2" x14ac:dyDescent="0.25">
      <c r="A129" s="28"/>
      <c r="B129" s="29" t="s">
        <v>1137</v>
      </c>
      <c r="C129" s="34">
        <v>1987884768.1100001</v>
      </c>
      <c r="D129" s="34">
        <v>1987884768.1100001</v>
      </c>
      <c r="J129" s="247"/>
      <c r="K129" s="233"/>
      <c r="L129" s="171"/>
      <c r="M129" s="172"/>
      <c r="N129" s="172"/>
    </row>
    <row r="130" spans="1:14" ht="11.25" customHeight="1" outlineLevel="2" x14ac:dyDescent="0.25">
      <c r="A130" s="28"/>
      <c r="B130" s="29" t="s">
        <v>1138</v>
      </c>
      <c r="C130" s="25">
        <v>0</v>
      </c>
      <c r="D130" s="25">
        <v>0</v>
      </c>
      <c r="J130" s="246"/>
      <c r="K130" s="232"/>
      <c r="L130" s="171"/>
      <c r="M130" s="172"/>
      <c r="N130" s="172"/>
    </row>
    <row r="131" spans="1:14" ht="11.25" customHeight="1" outlineLevel="2" x14ac:dyDescent="0.25">
      <c r="A131" s="28" t="s">
        <v>1052</v>
      </c>
      <c r="B131" s="29" t="s">
        <v>1136</v>
      </c>
      <c r="C131" s="25">
        <v>0</v>
      </c>
      <c r="D131" s="25">
        <v>0</v>
      </c>
      <c r="J131" s="247"/>
      <c r="K131" s="233"/>
      <c r="L131" s="171"/>
      <c r="M131" s="174"/>
      <c r="N131" s="174"/>
    </row>
    <row r="132" spans="1:14" ht="11.25" customHeight="1" outlineLevel="3" x14ac:dyDescent="0.25">
      <c r="A132" s="30"/>
      <c r="B132" s="31" t="s">
        <v>253</v>
      </c>
      <c r="C132" s="11">
        <v>111240.22</v>
      </c>
      <c r="D132" s="11">
        <v>8211846.04</v>
      </c>
      <c r="J132" s="230"/>
      <c r="K132" s="232"/>
      <c r="L132" s="171"/>
      <c r="M132" s="172"/>
      <c r="N132" s="172"/>
    </row>
    <row r="133" spans="1:14" ht="11.25" customHeight="1" outlineLevel="4" x14ac:dyDescent="0.25">
      <c r="A133" s="32"/>
      <c r="B133" s="31" t="s">
        <v>298</v>
      </c>
      <c r="C133" s="37">
        <v>20206</v>
      </c>
      <c r="D133" s="15">
        <v>0</v>
      </c>
      <c r="J133" s="231"/>
      <c r="K133" s="233"/>
      <c r="L133" s="171"/>
      <c r="M133" s="172"/>
      <c r="N133" s="172"/>
    </row>
    <row r="134" spans="1:14" ht="11.25" customHeight="1" outlineLevel="5" x14ac:dyDescent="0.25">
      <c r="A134" s="33"/>
      <c r="B134" s="31" t="s">
        <v>300</v>
      </c>
      <c r="C134" s="37">
        <v>20206</v>
      </c>
      <c r="D134" s="15">
        <v>0</v>
      </c>
      <c r="J134" s="242"/>
      <c r="K134" s="232"/>
      <c r="L134" s="171"/>
      <c r="M134" s="172"/>
      <c r="N134" s="172"/>
    </row>
    <row r="135" spans="1:14" ht="11.25" customHeight="1" outlineLevel="4" x14ac:dyDescent="0.25">
      <c r="A135" s="32"/>
      <c r="B135" s="31" t="s">
        <v>307</v>
      </c>
      <c r="C135" s="11">
        <v>91034.22</v>
      </c>
      <c r="D135" s="11">
        <v>8211846.04</v>
      </c>
      <c r="J135" s="243"/>
      <c r="K135" s="233"/>
      <c r="L135" s="171"/>
      <c r="M135" s="172"/>
      <c r="N135" s="172"/>
    </row>
    <row r="136" spans="1:14" ht="11.25" customHeight="1" outlineLevel="5" x14ac:dyDescent="0.25">
      <c r="A136" s="33"/>
      <c r="B136" s="31" t="s">
        <v>319</v>
      </c>
      <c r="C136" s="11">
        <v>91034.22</v>
      </c>
      <c r="D136" s="11">
        <v>8211846.04</v>
      </c>
      <c r="J136" s="244"/>
      <c r="K136" s="232"/>
      <c r="L136" s="171"/>
      <c r="M136" s="172"/>
      <c r="N136" s="172"/>
    </row>
    <row r="137" spans="1:14" ht="11.25" customHeight="1" outlineLevel="3" x14ac:dyDescent="0.25">
      <c r="A137" s="30"/>
      <c r="B137" s="31" t="s">
        <v>930</v>
      </c>
      <c r="C137" s="15">
        <v>0</v>
      </c>
      <c r="D137" s="17">
        <v>-8100605.8200000003</v>
      </c>
      <c r="J137" s="245"/>
      <c r="K137" s="233"/>
      <c r="L137" s="171"/>
      <c r="M137" s="172"/>
      <c r="N137" s="172"/>
    </row>
    <row r="138" spans="1:14" ht="11.25" customHeight="1" outlineLevel="4" x14ac:dyDescent="0.25">
      <c r="A138" s="32"/>
      <c r="B138" s="31" t="s">
        <v>935</v>
      </c>
      <c r="C138" s="15">
        <v>0</v>
      </c>
      <c r="D138" s="17">
        <f>-8100605.82/1000</f>
        <v>-8100.6058200000007</v>
      </c>
      <c r="J138" s="230"/>
      <c r="K138" s="232"/>
      <c r="L138" s="171"/>
      <c r="M138" s="172"/>
      <c r="N138" s="173"/>
    </row>
    <row r="139" spans="1:14" ht="11.25" customHeight="1" outlineLevel="2" x14ac:dyDescent="0.25">
      <c r="A139" s="28"/>
      <c r="B139" s="29" t="s">
        <v>1137</v>
      </c>
      <c r="C139" s="34">
        <v>111240.22</v>
      </c>
      <c r="D139" s="34">
        <v>111240.22</v>
      </c>
      <c r="J139" s="231"/>
      <c r="K139" s="233"/>
      <c r="L139" s="171"/>
      <c r="M139" s="172"/>
      <c r="N139" s="173"/>
    </row>
    <row r="140" spans="1:14" ht="11.25" customHeight="1" outlineLevel="2" x14ac:dyDescent="0.25">
      <c r="A140" s="28"/>
      <c r="B140" s="29" t="s">
        <v>1138</v>
      </c>
      <c r="C140" s="25">
        <v>0</v>
      </c>
      <c r="D140" s="25">
        <v>0</v>
      </c>
      <c r="J140" s="242"/>
      <c r="K140" s="232"/>
      <c r="L140" s="171"/>
      <c r="M140" s="172"/>
      <c r="N140" s="173"/>
    </row>
    <row r="141" spans="1:14" ht="11.25" customHeight="1" outlineLevel="2" x14ac:dyDescent="0.25">
      <c r="A141" s="28" t="s">
        <v>1054</v>
      </c>
      <c r="B141" s="29" t="s">
        <v>1136</v>
      </c>
      <c r="C141" s="25">
        <v>0</v>
      </c>
      <c r="D141" s="25">
        <v>0</v>
      </c>
      <c r="J141" s="243"/>
      <c r="K141" s="233"/>
      <c r="L141" s="171"/>
      <c r="M141" s="172"/>
      <c r="N141" s="173"/>
    </row>
    <row r="142" spans="1:14" ht="11.25" customHeight="1" outlineLevel="3" x14ac:dyDescent="0.25">
      <c r="A142" s="30"/>
      <c r="B142" s="31" t="s">
        <v>321</v>
      </c>
      <c r="C142" s="11">
        <v>436920408.38</v>
      </c>
      <c r="D142" s="11">
        <v>412547806.33999997</v>
      </c>
      <c r="J142" s="244"/>
      <c r="K142" s="232"/>
      <c r="L142" s="171"/>
      <c r="M142" s="172"/>
      <c r="N142" s="173"/>
    </row>
    <row r="143" spans="1:14" ht="11.25" customHeight="1" outlineLevel="4" x14ac:dyDescent="0.25">
      <c r="A143" s="32"/>
      <c r="B143" s="31" t="s">
        <v>415</v>
      </c>
      <c r="C143" s="11">
        <v>436920408.38</v>
      </c>
      <c r="D143" s="11">
        <v>412547806.33999997</v>
      </c>
      <c r="J143" s="245"/>
      <c r="K143" s="233"/>
      <c r="L143" s="171"/>
      <c r="M143" s="172"/>
      <c r="N143" s="173"/>
    </row>
    <row r="144" spans="1:14" ht="11.25" customHeight="1" outlineLevel="5" x14ac:dyDescent="0.25">
      <c r="A144" s="33"/>
      <c r="B144" s="31" t="s">
        <v>417</v>
      </c>
      <c r="C144" s="11">
        <v>436920408.38</v>
      </c>
      <c r="D144" s="11">
        <v>412547806.33999997</v>
      </c>
      <c r="J144" s="230"/>
      <c r="K144" s="232"/>
      <c r="L144" s="171"/>
      <c r="M144" s="172"/>
      <c r="N144" s="173"/>
    </row>
    <row r="145" spans="1:14" ht="11.25" customHeight="1" outlineLevel="3" x14ac:dyDescent="0.25">
      <c r="A145" s="30"/>
      <c r="B145" s="31" t="s">
        <v>930</v>
      </c>
      <c r="C145" s="15">
        <v>0</v>
      </c>
      <c r="D145" s="11">
        <v>24372602.039999999</v>
      </c>
      <c r="J145" s="231"/>
      <c r="K145" s="233"/>
      <c r="L145" s="171"/>
      <c r="M145" s="173"/>
      <c r="N145" s="173"/>
    </row>
    <row r="146" spans="1:14" ht="11.25" customHeight="1" outlineLevel="4" x14ac:dyDescent="0.25">
      <c r="A146" s="32"/>
      <c r="B146" s="31" t="s">
        <v>935</v>
      </c>
      <c r="C146" s="15">
        <v>0</v>
      </c>
      <c r="D146" s="11">
        <f>24372602.04/1000</f>
        <v>24372.602039999998</v>
      </c>
      <c r="J146" s="242"/>
      <c r="K146" s="232"/>
      <c r="L146" s="171"/>
      <c r="M146" s="172"/>
      <c r="N146" s="173"/>
    </row>
    <row r="147" spans="1:14" ht="11.25" customHeight="1" outlineLevel="2" x14ac:dyDescent="0.25">
      <c r="A147" s="28"/>
      <c r="B147" s="29" t="s">
        <v>1137</v>
      </c>
      <c r="C147" s="34">
        <v>436920408.38</v>
      </c>
      <c r="D147" s="34">
        <v>436920408.38</v>
      </c>
      <c r="J147" s="243"/>
      <c r="K147" s="233"/>
      <c r="L147" s="171"/>
      <c r="M147" s="173"/>
      <c r="N147" s="173"/>
    </row>
    <row r="148" spans="1:14" ht="11.25" customHeight="1" outlineLevel="2" x14ac:dyDescent="0.25">
      <c r="A148" s="28"/>
      <c r="B148" s="29" t="s">
        <v>1138</v>
      </c>
      <c r="C148" s="25">
        <v>0</v>
      </c>
      <c r="D148" s="25">
        <v>0</v>
      </c>
      <c r="J148" s="244"/>
      <c r="K148" s="232"/>
      <c r="L148" s="171"/>
      <c r="M148" s="172"/>
      <c r="N148" s="173"/>
    </row>
    <row r="149" spans="1:14" ht="11.25" customHeight="1" outlineLevel="2" x14ac:dyDescent="0.25">
      <c r="A149" s="28" t="s">
        <v>1056</v>
      </c>
      <c r="B149" s="29" t="s">
        <v>1136</v>
      </c>
      <c r="C149" s="25">
        <v>0</v>
      </c>
      <c r="D149" s="25">
        <v>0</v>
      </c>
      <c r="J149" s="245"/>
      <c r="K149" s="233"/>
      <c r="L149" s="171"/>
      <c r="M149" s="173"/>
      <c r="N149" s="173"/>
    </row>
    <row r="150" spans="1:14" ht="11.25" customHeight="1" outlineLevel="3" x14ac:dyDescent="0.25">
      <c r="A150" s="30"/>
      <c r="B150" s="31" t="s">
        <v>253</v>
      </c>
      <c r="C150" s="36">
        <v>163892.5</v>
      </c>
      <c r="D150" s="15">
        <v>0</v>
      </c>
      <c r="J150" s="230"/>
      <c r="K150" s="232"/>
      <c r="L150" s="171"/>
      <c r="M150" s="173"/>
      <c r="N150" s="172"/>
    </row>
    <row r="151" spans="1:14" ht="11.25" customHeight="1" outlineLevel="4" x14ac:dyDescent="0.25">
      <c r="A151" s="32"/>
      <c r="B151" s="31" t="s">
        <v>255</v>
      </c>
      <c r="C151" s="36">
        <v>163892.5</v>
      </c>
      <c r="D151" s="15">
        <v>0</v>
      </c>
      <c r="J151" s="231"/>
      <c r="K151" s="233"/>
      <c r="L151" s="171"/>
      <c r="M151" s="173"/>
      <c r="N151" s="172"/>
    </row>
    <row r="152" spans="1:14" ht="11.25" customHeight="1" outlineLevel="5" x14ac:dyDescent="0.25">
      <c r="A152" s="33"/>
      <c r="B152" s="31" t="s">
        <v>263</v>
      </c>
      <c r="C152" s="36">
        <v>163892.5</v>
      </c>
      <c r="D152" s="15">
        <v>0</v>
      </c>
      <c r="J152" s="242"/>
      <c r="K152" s="232"/>
      <c r="L152" s="171"/>
      <c r="M152" s="173"/>
      <c r="N152" s="172"/>
    </row>
    <row r="153" spans="1:14" ht="11.25" customHeight="1" outlineLevel="3" x14ac:dyDescent="0.25">
      <c r="A153" s="30"/>
      <c r="B153" s="31" t="s">
        <v>930</v>
      </c>
      <c r="C153" s="15">
        <v>0</v>
      </c>
      <c r="D153" s="36">
        <v>163892.5</v>
      </c>
      <c r="J153" s="243"/>
      <c r="K153" s="233"/>
      <c r="L153" s="171"/>
      <c r="M153" s="173"/>
      <c r="N153" s="172"/>
    </row>
    <row r="154" spans="1:14" ht="11.25" customHeight="1" outlineLevel="4" x14ac:dyDescent="0.25">
      <c r="A154" s="32"/>
      <c r="B154" s="31" t="s">
        <v>935</v>
      </c>
      <c r="C154" s="15">
        <v>0</v>
      </c>
      <c r="D154" s="36">
        <f>163892.5/1000</f>
        <v>163.89250000000001</v>
      </c>
      <c r="J154" s="244"/>
      <c r="K154" s="232"/>
      <c r="L154" s="171"/>
      <c r="M154" s="173"/>
      <c r="N154" s="172"/>
    </row>
    <row r="155" spans="1:14" ht="11.25" customHeight="1" outlineLevel="2" x14ac:dyDescent="0.25">
      <c r="A155" s="28"/>
      <c r="B155" s="29" t="s">
        <v>1137</v>
      </c>
      <c r="C155" s="40">
        <v>163892.5</v>
      </c>
      <c r="D155" s="40">
        <v>163892.5</v>
      </c>
      <c r="J155" s="245"/>
      <c r="K155" s="233"/>
      <c r="L155" s="171"/>
      <c r="M155" s="173"/>
      <c r="N155" s="172"/>
    </row>
    <row r="156" spans="1:14" ht="11.25" customHeight="1" outlineLevel="2" x14ac:dyDescent="0.25">
      <c r="A156" s="28"/>
      <c r="B156" s="29" t="s">
        <v>1138</v>
      </c>
      <c r="C156" s="25">
        <v>0</v>
      </c>
      <c r="D156" s="25">
        <v>0</v>
      </c>
      <c r="J156" s="230"/>
      <c r="K156" s="232"/>
      <c r="L156" s="171"/>
      <c r="M156" s="173"/>
      <c r="N156" s="172"/>
    </row>
    <row r="157" spans="1:14" ht="11.25" customHeight="1" outlineLevel="1" x14ac:dyDescent="0.25">
      <c r="A157" s="26"/>
      <c r="B157" s="27" t="s">
        <v>1137</v>
      </c>
      <c r="C157" s="34">
        <v>2425080309.21</v>
      </c>
      <c r="D157" s="34">
        <v>2425080309.21</v>
      </c>
      <c r="J157" s="231"/>
      <c r="K157" s="233"/>
      <c r="L157" s="171"/>
      <c r="M157" s="173"/>
      <c r="N157" s="173"/>
    </row>
    <row r="158" spans="1:14" ht="11.25" customHeight="1" outlineLevel="1" x14ac:dyDescent="0.25">
      <c r="A158" s="26"/>
      <c r="B158" s="27" t="s">
        <v>1138</v>
      </c>
      <c r="C158" s="25">
        <v>0</v>
      </c>
      <c r="D158" s="25">
        <v>0</v>
      </c>
      <c r="J158" s="242"/>
      <c r="K158" s="232"/>
      <c r="L158" s="171"/>
      <c r="M158" s="173"/>
      <c r="N158" s="172"/>
    </row>
    <row r="159" spans="1:14" ht="11.25" customHeight="1" x14ac:dyDescent="0.25">
      <c r="A159" s="23"/>
      <c r="B159" s="24" t="s">
        <v>1137</v>
      </c>
      <c r="C159" s="34">
        <v>7180178200.2800007</v>
      </c>
      <c r="D159" s="34">
        <v>7180178200.2800007</v>
      </c>
      <c r="J159" s="243"/>
      <c r="K159" s="233"/>
      <c r="L159" s="171"/>
      <c r="M159" s="173"/>
      <c r="N159" s="173"/>
    </row>
    <row r="160" spans="1:14" ht="11.25" customHeight="1" x14ac:dyDescent="0.25">
      <c r="A160" s="23"/>
      <c r="B160" s="24" t="s">
        <v>1138</v>
      </c>
      <c r="C160" s="25">
        <v>0</v>
      </c>
      <c r="D160" s="25">
        <v>0</v>
      </c>
      <c r="J160" s="244"/>
      <c r="K160" s="232"/>
      <c r="L160" s="171"/>
      <c r="M160" s="173"/>
      <c r="N160" s="172"/>
    </row>
    <row r="161" spans="1:14" x14ac:dyDescent="0.25">
      <c r="J161" s="245"/>
      <c r="K161" s="233"/>
      <c r="L161" s="171"/>
      <c r="M161" s="173"/>
      <c r="N161" s="173"/>
    </row>
    <row r="162" spans="1:14" x14ac:dyDescent="0.25">
      <c r="J162" s="238"/>
      <c r="K162" s="240"/>
      <c r="L162" s="168"/>
      <c r="M162" s="170"/>
      <c r="N162" s="170"/>
    </row>
    <row r="163" spans="1:14" x14ac:dyDescent="0.25">
      <c r="J163" s="239"/>
      <c r="K163" s="241"/>
      <c r="L163" s="168"/>
      <c r="M163" s="170"/>
      <c r="N163" s="170"/>
    </row>
    <row r="164" spans="1:14" ht="14.45" customHeight="1" x14ac:dyDescent="0.25">
      <c r="J164" s="238"/>
      <c r="K164" s="240"/>
      <c r="L164" s="168"/>
      <c r="M164" s="169"/>
      <c r="N164" s="170"/>
    </row>
    <row r="165" spans="1:14" x14ac:dyDescent="0.25">
      <c r="J165" s="239"/>
      <c r="K165" s="241"/>
      <c r="L165" s="168"/>
      <c r="M165" s="169"/>
      <c r="N165" s="170"/>
    </row>
    <row r="167" spans="1:14" x14ac:dyDescent="0.25">
      <c r="A167" s="167" t="s">
        <v>163</v>
      </c>
      <c r="B167" s="167" t="s">
        <v>1135</v>
      </c>
      <c r="C167" s="167" t="s">
        <v>2105</v>
      </c>
      <c r="D167" s="167" t="s">
        <v>168</v>
      </c>
      <c r="E167" s="167" t="s">
        <v>169</v>
      </c>
    </row>
    <row r="168" spans="1:14" x14ac:dyDescent="0.25">
      <c r="A168" s="238" t="s">
        <v>712</v>
      </c>
      <c r="B168" s="240" t="s">
        <v>1136</v>
      </c>
      <c r="C168" s="168" t="s">
        <v>2106</v>
      </c>
      <c r="D168" s="169">
        <v>0</v>
      </c>
      <c r="E168" s="170">
        <v>1133133416.5799999</v>
      </c>
    </row>
    <row r="169" spans="1:14" x14ac:dyDescent="0.25">
      <c r="A169" s="239"/>
      <c r="B169" s="241"/>
      <c r="C169" s="168" t="s">
        <v>2107</v>
      </c>
      <c r="D169" s="169">
        <v>0</v>
      </c>
      <c r="E169" s="170">
        <v>2558464723.0700002</v>
      </c>
    </row>
    <row r="170" spans="1:14" x14ac:dyDescent="0.25">
      <c r="A170" s="230"/>
      <c r="B170" s="232" t="s">
        <v>170</v>
      </c>
      <c r="C170" s="171" t="s">
        <v>2106</v>
      </c>
      <c r="D170" s="172">
        <v>2193612270.96</v>
      </c>
      <c r="E170" s="172">
        <v>386749.95</v>
      </c>
    </row>
    <row r="171" spans="1:14" x14ac:dyDescent="0.25">
      <c r="A171" s="231"/>
      <c r="B171" s="233"/>
      <c r="C171" s="171" t="s">
        <v>2107</v>
      </c>
      <c r="D171" s="172">
        <v>2215276551.0899997</v>
      </c>
      <c r="E171" s="172">
        <v>386749.95</v>
      </c>
    </row>
    <row r="172" spans="1:14" x14ac:dyDescent="0.25">
      <c r="D172" s="105">
        <f>D170/1000</f>
        <v>2193612.2709599999</v>
      </c>
    </row>
    <row r="173" spans="1:14" x14ac:dyDescent="0.25">
      <c r="A173" s="234" t="s">
        <v>231</v>
      </c>
      <c r="B173" s="236" t="s">
        <v>1136</v>
      </c>
      <c r="C173" s="168" t="s">
        <v>2106</v>
      </c>
      <c r="D173" s="170">
        <v>5091181.67</v>
      </c>
      <c r="E173" s="169">
        <v>0</v>
      </c>
    </row>
    <row r="174" spans="1:14" x14ac:dyDescent="0.25">
      <c r="A174" s="235"/>
      <c r="B174" s="237"/>
      <c r="C174" s="168" t="s">
        <v>2107</v>
      </c>
      <c r="D174" s="170">
        <v>5091181.67</v>
      </c>
      <c r="E174" s="169">
        <v>0</v>
      </c>
    </row>
    <row r="175" spans="1:14" x14ac:dyDescent="0.25">
      <c r="A175" s="242"/>
      <c r="B175" s="232" t="s">
        <v>170</v>
      </c>
      <c r="C175" s="171" t="s">
        <v>2106</v>
      </c>
      <c r="D175" s="173">
        <v>0</v>
      </c>
      <c r="E175" s="172">
        <v>23111959.440000001</v>
      </c>
    </row>
    <row r="176" spans="1:14" x14ac:dyDescent="0.25">
      <c r="A176" s="243"/>
      <c r="B176" s="233"/>
      <c r="C176" s="171" t="s">
        <v>2107</v>
      </c>
      <c r="D176" s="173">
        <v>0</v>
      </c>
      <c r="E176" s="172">
        <v>23111959.440000001</v>
      </c>
    </row>
    <row r="177" spans="1:5" x14ac:dyDescent="0.25">
      <c r="E177" s="105">
        <f>E175/1000</f>
        <v>23111.959440000002</v>
      </c>
    </row>
    <row r="178" spans="1:5" x14ac:dyDescent="0.25">
      <c r="A178" s="238" t="s">
        <v>728</v>
      </c>
      <c r="B178" s="240" t="s">
        <v>1136</v>
      </c>
      <c r="C178" s="168" t="s">
        <v>2106</v>
      </c>
      <c r="D178" s="169">
        <v>0</v>
      </c>
      <c r="E178" s="170">
        <v>116582575.09</v>
      </c>
    </row>
    <row r="179" spans="1:5" x14ac:dyDescent="0.25">
      <c r="A179" s="239"/>
      <c r="B179" s="241"/>
      <c r="C179" s="168" t="s">
        <v>2107</v>
      </c>
      <c r="D179" s="169">
        <v>0</v>
      </c>
      <c r="E179" s="169">
        <v>0</v>
      </c>
    </row>
    <row r="180" spans="1:5" x14ac:dyDescent="0.25">
      <c r="A180" s="230"/>
      <c r="B180" s="232" t="s">
        <v>170</v>
      </c>
      <c r="C180" s="171" t="s">
        <v>2106</v>
      </c>
      <c r="D180" s="174">
        <v>339980681.69999999</v>
      </c>
      <c r="E180" s="173">
        <v>0</v>
      </c>
    </row>
    <row r="181" spans="1:5" x14ac:dyDescent="0.25">
      <c r="A181" s="231"/>
      <c r="B181" s="233"/>
      <c r="C181" s="171" t="s">
        <v>2107</v>
      </c>
      <c r="D181" s="173">
        <v>0</v>
      </c>
      <c r="E181" s="173">
        <v>0</v>
      </c>
    </row>
    <row r="182" spans="1:5" x14ac:dyDescent="0.25">
      <c r="D182" s="105">
        <f>D180/1000</f>
        <v>339980.68170000002</v>
      </c>
    </row>
    <row r="183" spans="1:5" x14ac:dyDescent="0.25">
      <c r="A183" s="167" t="s">
        <v>163</v>
      </c>
      <c r="B183" s="167" t="s">
        <v>1135</v>
      </c>
      <c r="C183" s="167" t="s">
        <v>168</v>
      </c>
      <c r="D183" s="167" t="s">
        <v>169</v>
      </c>
    </row>
    <row r="184" spans="1:5" x14ac:dyDescent="0.25">
      <c r="A184" s="168" t="s">
        <v>170</v>
      </c>
      <c r="B184" s="176" t="s">
        <v>1136</v>
      </c>
      <c r="C184" s="170">
        <v>4824053270.71</v>
      </c>
      <c r="D184" s="169">
        <v>0</v>
      </c>
    </row>
    <row r="185" spans="1:5" x14ac:dyDescent="0.25">
      <c r="A185" s="177"/>
      <c r="B185" s="171" t="s">
        <v>296</v>
      </c>
      <c r="C185" s="172">
        <v>105717328.98</v>
      </c>
      <c r="D185" s="173">
        <v>0</v>
      </c>
    </row>
    <row r="186" spans="1:5" x14ac:dyDescent="0.25">
      <c r="C186">
        <f>C185/1000</f>
        <v>105717.32898000001</v>
      </c>
    </row>
    <row r="188" spans="1:5" x14ac:dyDescent="0.25">
      <c r="A188" s="168" t="s">
        <v>899</v>
      </c>
      <c r="B188" s="176" t="s">
        <v>1136</v>
      </c>
      <c r="C188" s="169">
        <v>0</v>
      </c>
      <c r="D188" s="170">
        <v>32849047394.719997</v>
      </c>
    </row>
    <row r="189" spans="1:5" x14ac:dyDescent="0.25">
      <c r="A189" s="198"/>
      <c r="B189" s="171" t="s">
        <v>170</v>
      </c>
      <c r="C189" s="172">
        <v>6605956508.1099997</v>
      </c>
      <c r="D189" s="175">
        <v>3527000000</v>
      </c>
    </row>
    <row r="190" spans="1:5" x14ac:dyDescent="0.25">
      <c r="A190" s="199"/>
      <c r="B190" s="171" t="s">
        <v>179</v>
      </c>
      <c r="C190" s="172">
        <v>6605956508.1099997</v>
      </c>
      <c r="D190" s="175">
        <v>3527000000</v>
      </c>
    </row>
    <row r="191" spans="1:5" x14ac:dyDescent="0.25">
      <c r="A191" s="177"/>
      <c r="B191" s="171" t="s">
        <v>181</v>
      </c>
      <c r="C191" s="172">
        <v>6605956508.1099997</v>
      </c>
      <c r="D191" s="175">
        <v>3527000000</v>
      </c>
    </row>
    <row r="192" spans="1:5" x14ac:dyDescent="0.25">
      <c r="A192" s="198"/>
      <c r="B192" s="171" t="s">
        <v>703</v>
      </c>
      <c r="C192" s="172">
        <v>3396725601.4499998</v>
      </c>
      <c r="D192" s="175">
        <v>4500000000</v>
      </c>
    </row>
    <row r="193" spans="1:4" x14ac:dyDescent="0.25">
      <c r="A193" s="199"/>
      <c r="B193" s="171" t="s">
        <v>705</v>
      </c>
      <c r="C193" s="173">
        <v>0</v>
      </c>
      <c r="D193" s="175">
        <v>4500000000</v>
      </c>
    </row>
    <row r="194" spans="1:4" x14ac:dyDescent="0.25">
      <c r="A194" s="199"/>
      <c r="B194" s="171" t="s">
        <v>722</v>
      </c>
      <c r="C194" s="172">
        <v>3396725601.4499998</v>
      </c>
      <c r="D194" s="173">
        <v>0</v>
      </c>
    </row>
    <row r="195" spans="1:4" x14ac:dyDescent="0.25">
      <c r="A195" s="198"/>
      <c r="B195" s="171" t="s">
        <v>1019</v>
      </c>
      <c r="C195" s="173">
        <v>0</v>
      </c>
      <c r="D195" s="172">
        <v>56058387.450000003</v>
      </c>
    </row>
    <row r="196" spans="1:4" x14ac:dyDescent="0.25">
      <c r="A196" s="199"/>
      <c r="B196" s="171" t="s">
        <v>1030</v>
      </c>
      <c r="C196" s="173">
        <v>0</v>
      </c>
      <c r="D196" s="172">
        <v>56058387.450000003</v>
      </c>
    </row>
    <row r="197" spans="1:4" x14ac:dyDescent="0.25">
      <c r="A197" s="168"/>
      <c r="B197" s="176" t="s">
        <v>1137</v>
      </c>
      <c r="C197" s="170">
        <v>10002682109.560001</v>
      </c>
      <c r="D197" s="170">
        <v>8083058387.4500008</v>
      </c>
    </row>
    <row r="198" spans="1:4" x14ac:dyDescent="0.25">
      <c r="A198" s="168"/>
      <c r="B198" s="176" t="s">
        <v>1138</v>
      </c>
      <c r="C198" s="169">
        <v>0</v>
      </c>
      <c r="D198" s="170">
        <v>30929423672.610001</v>
      </c>
    </row>
    <row r="199" spans="1:4" x14ac:dyDescent="0.25">
      <c r="D199">
        <f>D189/1000</f>
        <v>3527000</v>
      </c>
    </row>
    <row r="200" spans="1:4" x14ac:dyDescent="0.25">
      <c r="A200" s="168" t="s">
        <v>707</v>
      </c>
      <c r="B200" s="176" t="s">
        <v>1136</v>
      </c>
      <c r="C200" s="169">
        <v>0</v>
      </c>
      <c r="D200" s="200">
        <v>780000000</v>
      </c>
    </row>
    <row r="201" spans="1:4" x14ac:dyDescent="0.25">
      <c r="A201" s="198"/>
      <c r="B201" s="171" t="s">
        <v>170</v>
      </c>
      <c r="C201" s="175">
        <v>233000000</v>
      </c>
      <c r="D201" s="175">
        <v>9055125000</v>
      </c>
    </row>
    <row r="202" spans="1:4" x14ac:dyDescent="0.25">
      <c r="A202" s="199"/>
      <c r="B202" s="171" t="s">
        <v>179</v>
      </c>
      <c r="C202" s="175">
        <v>233000000</v>
      </c>
      <c r="D202" s="175">
        <v>9055125000</v>
      </c>
    </row>
    <row r="203" spans="1:4" x14ac:dyDescent="0.25">
      <c r="A203" s="177"/>
      <c r="B203" s="171" t="s">
        <v>181</v>
      </c>
      <c r="C203" s="175">
        <v>233000000</v>
      </c>
      <c r="D203" s="175">
        <v>9055125000</v>
      </c>
    </row>
    <row r="204" spans="1:4" x14ac:dyDescent="0.25">
      <c r="A204" s="198"/>
      <c r="B204" s="171" t="s">
        <v>703</v>
      </c>
      <c r="C204" s="175">
        <v>500000000</v>
      </c>
      <c r="D204" s="173">
        <v>0</v>
      </c>
    </row>
    <row r="205" spans="1:4" x14ac:dyDescent="0.25">
      <c r="A205" s="199"/>
      <c r="B205" s="171" t="s">
        <v>722</v>
      </c>
      <c r="C205" s="175">
        <v>500000000</v>
      </c>
      <c r="D205" s="173">
        <v>0</v>
      </c>
    </row>
    <row r="206" spans="1:4" x14ac:dyDescent="0.25">
      <c r="A206" s="198"/>
      <c r="B206" s="171" t="s">
        <v>895</v>
      </c>
      <c r="C206" s="175">
        <v>4500000000</v>
      </c>
      <c r="D206" s="173">
        <v>0</v>
      </c>
    </row>
    <row r="207" spans="1:4" x14ac:dyDescent="0.25">
      <c r="A207" s="199"/>
      <c r="B207" s="171" t="s">
        <v>897</v>
      </c>
      <c r="C207" s="175">
        <v>4500000000</v>
      </c>
      <c r="D207" s="173">
        <v>0</v>
      </c>
    </row>
    <row r="208" spans="1:4" x14ac:dyDescent="0.25">
      <c r="A208" s="168"/>
      <c r="B208" s="176" t="s">
        <v>1137</v>
      </c>
      <c r="C208" s="200">
        <v>5233000000</v>
      </c>
      <c r="D208" s="200">
        <v>9055125000</v>
      </c>
    </row>
    <row r="209" spans="1:5" x14ac:dyDescent="0.25">
      <c r="A209" s="168"/>
      <c r="B209" s="176" t="s">
        <v>1138</v>
      </c>
      <c r="C209" s="169">
        <v>0</v>
      </c>
      <c r="D209" s="200">
        <v>4602125000</v>
      </c>
    </row>
    <row r="210" spans="1:5" x14ac:dyDescent="0.25">
      <c r="D210">
        <f>D201/1000</f>
        <v>9055125</v>
      </c>
    </row>
    <row r="212" spans="1:5" x14ac:dyDescent="0.25">
      <c r="A212" s="238" t="s">
        <v>845</v>
      </c>
      <c r="B212" s="240" t="s">
        <v>1136</v>
      </c>
      <c r="C212" s="168" t="s">
        <v>2106</v>
      </c>
      <c r="D212" s="169">
        <v>0</v>
      </c>
      <c r="E212" s="170">
        <v>2564077257.4700003</v>
      </c>
    </row>
    <row r="213" spans="1:5" x14ac:dyDescent="0.25">
      <c r="A213" s="239"/>
      <c r="B213" s="241"/>
      <c r="C213" s="168" t="s">
        <v>2107</v>
      </c>
      <c r="D213" s="169">
        <v>0</v>
      </c>
      <c r="E213" s="170">
        <v>2563797429.3200002</v>
      </c>
    </row>
    <row r="214" spans="1:5" x14ac:dyDescent="0.25">
      <c r="A214" s="230"/>
      <c r="B214" s="232" t="s">
        <v>170</v>
      </c>
      <c r="C214" s="171" t="s">
        <v>2106</v>
      </c>
      <c r="D214" s="172">
        <v>1166231473.5900002</v>
      </c>
      <c r="E214" s="173">
        <v>0</v>
      </c>
    </row>
    <row r="215" spans="1:5" x14ac:dyDescent="0.25">
      <c r="A215" s="231"/>
      <c r="B215" s="233"/>
      <c r="C215" s="171" t="s">
        <v>2107</v>
      </c>
      <c r="D215" s="172">
        <v>1166065916.8399999</v>
      </c>
      <c r="E215" s="173">
        <v>0</v>
      </c>
    </row>
    <row r="216" spans="1:5" x14ac:dyDescent="0.25">
      <c r="D216">
        <f>D214/1000</f>
        <v>1166231.4735900001</v>
      </c>
    </row>
    <row r="217" spans="1:5" x14ac:dyDescent="0.25">
      <c r="A217" s="238" t="s">
        <v>720</v>
      </c>
      <c r="B217" s="240" t="s">
        <v>1136</v>
      </c>
      <c r="C217" s="168" t="s">
        <v>2106</v>
      </c>
      <c r="D217" s="169">
        <v>0</v>
      </c>
      <c r="E217" s="170">
        <v>4915039.8099999996</v>
      </c>
    </row>
    <row r="218" spans="1:5" x14ac:dyDescent="0.25">
      <c r="A218" s="239"/>
      <c r="B218" s="241"/>
      <c r="C218" s="168" t="s">
        <v>2107</v>
      </c>
      <c r="D218" s="169">
        <v>0</v>
      </c>
      <c r="E218" s="170">
        <v>5582066.4699999997</v>
      </c>
    </row>
    <row r="219" spans="1:5" x14ac:dyDescent="0.25">
      <c r="A219" s="230"/>
      <c r="B219" s="232" t="s">
        <v>170</v>
      </c>
      <c r="C219" s="171" t="s">
        <v>2106</v>
      </c>
      <c r="D219" s="172">
        <v>94541921.480000004</v>
      </c>
      <c r="E219" s="173">
        <v>0</v>
      </c>
    </row>
    <row r="220" spans="1:5" x14ac:dyDescent="0.25">
      <c r="A220" s="231"/>
      <c r="B220" s="233"/>
      <c r="C220" s="171" t="s">
        <v>2107</v>
      </c>
      <c r="D220" s="172">
        <v>94541921.480000004</v>
      </c>
      <c r="E220" s="173">
        <v>0</v>
      </c>
    </row>
    <row r="221" spans="1:5" x14ac:dyDescent="0.25">
      <c r="D221">
        <f>D219/1000</f>
        <v>94541.921480000005</v>
      </c>
    </row>
    <row r="222" spans="1:5" x14ac:dyDescent="0.25">
      <c r="A222" s="168" t="s">
        <v>983</v>
      </c>
      <c r="B222" s="176" t="s">
        <v>1136</v>
      </c>
      <c r="C222" s="169">
        <v>0</v>
      </c>
      <c r="D222" s="169">
        <v>0</v>
      </c>
    </row>
    <row r="223" spans="1:5" x14ac:dyDescent="0.25">
      <c r="A223" s="198"/>
      <c r="B223" s="171" t="s">
        <v>170</v>
      </c>
      <c r="C223" s="173">
        <v>0</v>
      </c>
      <c r="D223" s="172">
        <v>372252706.16000003</v>
      </c>
    </row>
    <row r="224" spans="1:5" x14ac:dyDescent="0.25">
      <c r="D224">
        <f>D223/1000</f>
        <v>372252.70616</v>
      </c>
    </row>
    <row r="225" spans="1:5" x14ac:dyDescent="0.25">
      <c r="E225" s="105">
        <f>C228-D224</f>
        <v>42949.761939999997</v>
      </c>
    </row>
    <row r="226" spans="1:5" x14ac:dyDescent="0.25">
      <c r="A226" s="168" t="s">
        <v>1043</v>
      </c>
      <c r="B226" s="176" t="s">
        <v>1136</v>
      </c>
      <c r="C226" s="169">
        <v>0</v>
      </c>
      <c r="D226" s="169">
        <v>0</v>
      </c>
    </row>
    <row r="227" spans="1:5" x14ac:dyDescent="0.25">
      <c r="A227" s="198"/>
      <c r="B227" s="171" t="s">
        <v>170</v>
      </c>
      <c r="C227" s="174">
        <v>415202468.10000002</v>
      </c>
      <c r="D227" s="173">
        <v>0</v>
      </c>
    </row>
    <row r="228" spans="1:5" x14ac:dyDescent="0.25">
      <c r="C228">
        <f>C227/1000</f>
        <v>415202.4681</v>
      </c>
    </row>
  </sheetData>
  <mergeCells count="180">
    <mergeCell ref="A217:A218"/>
    <mergeCell ref="B217:B218"/>
    <mergeCell ref="A219:A220"/>
    <mergeCell ref="B219:B220"/>
    <mergeCell ref="A212:A213"/>
    <mergeCell ref="B212:B213"/>
    <mergeCell ref="A214:A215"/>
    <mergeCell ref="B214:B215"/>
    <mergeCell ref="J8:J9"/>
    <mergeCell ref="J124:J125"/>
    <mergeCell ref="J84:J85"/>
    <mergeCell ref="J60:J61"/>
    <mergeCell ref="J36:J37"/>
    <mergeCell ref="J12:J13"/>
    <mergeCell ref="J90:J91"/>
    <mergeCell ref="J42:J43"/>
    <mergeCell ref="A175:A176"/>
    <mergeCell ref="B175:B176"/>
    <mergeCell ref="A178:A179"/>
    <mergeCell ref="B178:B179"/>
    <mergeCell ref="A180:A181"/>
    <mergeCell ref="B180:B181"/>
    <mergeCell ref="A168:A169"/>
    <mergeCell ref="B168:B169"/>
    <mergeCell ref="K8:K9"/>
    <mergeCell ref="K10:K11"/>
    <mergeCell ref="J156:J157"/>
    <mergeCell ref="K156:K157"/>
    <mergeCell ref="J158:J159"/>
    <mergeCell ref="K158:K159"/>
    <mergeCell ref="J160:J161"/>
    <mergeCell ref="K160:K161"/>
    <mergeCell ref="J144:J145"/>
    <mergeCell ref="K144:K145"/>
    <mergeCell ref="J146:J147"/>
    <mergeCell ref="K146:K147"/>
    <mergeCell ref="J148:J149"/>
    <mergeCell ref="K148:K149"/>
    <mergeCell ref="J132:J133"/>
    <mergeCell ref="K132:K133"/>
    <mergeCell ref="J134:J135"/>
    <mergeCell ref="K134:K135"/>
    <mergeCell ref="J136:J137"/>
    <mergeCell ref="K136:K137"/>
    <mergeCell ref="J120:J121"/>
    <mergeCell ref="K120:K121"/>
    <mergeCell ref="J122:J123"/>
    <mergeCell ref="K122:K123"/>
    <mergeCell ref="K124:K125"/>
    <mergeCell ref="J108:J109"/>
    <mergeCell ref="K108:K109"/>
    <mergeCell ref="J110:J111"/>
    <mergeCell ref="K110:K111"/>
    <mergeCell ref="J112:J113"/>
    <mergeCell ref="K112:K113"/>
    <mergeCell ref="J96:J97"/>
    <mergeCell ref="K96:K97"/>
    <mergeCell ref="J98:J99"/>
    <mergeCell ref="K98:K99"/>
    <mergeCell ref="J100:J101"/>
    <mergeCell ref="K100:K101"/>
    <mergeCell ref="K116:K117"/>
    <mergeCell ref="J102:J103"/>
    <mergeCell ref="K102:K103"/>
    <mergeCell ref="J104:J105"/>
    <mergeCell ref="K104:K105"/>
    <mergeCell ref="K84:K85"/>
    <mergeCell ref="J86:J87"/>
    <mergeCell ref="K86:K87"/>
    <mergeCell ref="J88:J89"/>
    <mergeCell ref="K88:K89"/>
    <mergeCell ref="J72:J73"/>
    <mergeCell ref="K72:K73"/>
    <mergeCell ref="J74:J75"/>
    <mergeCell ref="K74:K75"/>
    <mergeCell ref="J76:J77"/>
    <mergeCell ref="K76:K77"/>
    <mergeCell ref="K24:K25"/>
    <mergeCell ref="J26:J27"/>
    <mergeCell ref="K26:K27"/>
    <mergeCell ref="J28:J29"/>
    <mergeCell ref="K28:K29"/>
    <mergeCell ref="K60:K61"/>
    <mergeCell ref="J62:J63"/>
    <mergeCell ref="K62:K63"/>
    <mergeCell ref="J64:J65"/>
    <mergeCell ref="K64:K65"/>
    <mergeCell ref="J48:J49"/>
    <mergeCell ref="K48:K49"/>
    <mergeCell ref="J50:J51"/>
    <mergeCell ref="K50:K51"/>
    <mergeCell ref="J52:J53"/>
    <mergeCell ref="K52:K53"/>
    <mergeCell ref="J54:J55"/>
    <mergeCell ref="K54:K55"/>
    <mergeCell ref="J56:J57"/>
    <mergeCell ref="K56:K57"/>
    <mergeCell ref="K12:K13"/>
    <mergeCell ref="J14:J15"/>
    <mergeCell ref="K14:K15"/>
    <mergeCell ref="J16:J17"/>
    <mergeCell ref="K16:K17"/>
    <mergeCell ref="J162:J163"/>
    <mergeCell ref="K162:K163"/>
    <mergeCell ref="J164:J165"/>
    <mergeCell ref="K164:K165"/>
    <mergeCell ref="J150:J151"/>
    <mergeCell ref="K150:K151"/>
    <mergeCell ref="J152:J153"/>
    <mergeCell ref="K152:K153"/>
    <mergeCell ref="J138:J139"/>
    <mergeCell ref="K138:K139"/>
    <mergeCell ref="J140:J141"/>
    <mergeCell ref="K140:K141"/>
    <mergeCell ref="J126:J127"/>
    <mergeCell ref="K126:K127"/>
    <mergeCell ref="J128:J129"/>
    <mergeCell ref="K128:K129"/>
    <mergeCell ref="J114:J115"/>
    <mergeCell ref="K114:K115"/>
    <mergeCell ref="J116:J117"/>
    <mergeCell ref="J18:J19"/>
    <mergeCell ref="K18:K19"/>
    <mergeCell ref="J20:J21"/>
    <mergeCell ref="K20:K21"/>
    <mergeCell ref="K34:K35"/>
    <mergeCell ref="J22:J23"/>
    <mergeCell ref="K22:K23"/>
    <mergeCell ref="K90:K91"/>
    <mergeCell ref="J92:J93"/>
    <mergeCell ref="K92:K93"/>
    <mergeCell ref="J78:J79"/>
    <mergeCell ref="K78:K79"/>
    <mergeCell ref="J80:J81"/>
    <mergeCell ref="K80:K81"/>
    <mergeCell ref="J66:J67"/>
    <mergeCell ref="K66:K67"/>
    <mergeCell ref="J68:J69"/>
    <mergeCell ref="K68:K69"/>
    <mergeCell ref="K36:K37"/>
    <mergeCell ref="J38:J39"/>
    <mergeCell ref="K38:K39"/>
    <mergeCell ref="J40:J41"/>
    <mergeCell ref="K40:K41"/>
    <mergeCell ref="J24:J25"/>
    <mergeCell ref="K58:K59"/>
    <mergeCell ref="J46:J47"/>
    <mergeCell ref="K46:K47"/>
    <mergeCell ref="J34:J35"/>
    <mergeCell ref="K42:K43"/>
    <mergeCell ref="J44:J45"/>
    <mergeCell ref="K44:K45"/>
    <mergeCell ref="J30:J31"/>
    <mergeCell ref="K30:K31"/>
    <mergeCell ref="J32:J33"/>
    <mergeCell ref="K32:K33"/>
    <mergeCell ref="A170:A171"/>
    <mergeCell ref="B170:B171"/>
    <mergeCell ref="A173:A174"/>
    <mergeCell ref="B173:B174"/>
    <mergeCell ref="J6:J7"/>
    <mergeCell ref="K6:K7"/>
    <mergeCell ref="J10:J11"/>
    <mergeCell ref="J154:J155"/>
    <mergeCell ref="K154:K155"/>
    <mergeCell ref="J142:J143"/>
    <mergeCell ref="K142:K143"/>
    <mergeCell ref="J130:J131"/>
    <mergeCell ref="K130:K131"/>
    <mergeCell ref="J118:J119"/>
    <mergeCell ref="K118:K119"/>
    <mergeCell ref="J106:J107"/>
    <mergeCell ref="K106:K107"/>
    <mergeCell ref="J94:J95"/>
    <mergeCell ref="K94:K95"/>
    <mergeCell ref="J82:J83"/>
    <mergeCell ref="K82:K83"/>
    <mergeCell ref="J70:J71"/>
    <mergeCell ref="K70:K71"/>
    <mergeCell ref="J58:J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opLeftCell="A16" workbookViewId="0">
      <selection activeCell="L12" sqref="L12"/>
    </sheetView>
  </sheetViews>
  <sheetFormatPr defaultColWidth="9.140625" defaultRowHeight="12.75" x14ac:dyDescent="0.2"/>
  <cols>
    <col min="1" max="1" width="1.7109375" style="258" customWidth="1"/>
    <col min="2" max="2" width="33.7109375" style="258" customWidth="1"/>
    <col min="3" max="3" width="1.7109375" style="258" customWidth="1"/>
    <col min="4" max="4" width="15" style="258" customWidth="1"/>
    <col min="5" max="5" width="1.7109375" style="258" customWidth="1"/>
    <col min="6" max="6" width="16" style="258" customWidth="1"/>
    <col min="7" max="7" width="1.7109375" style="258" customWidth="1"/>
    <col min="8" max="8" width="16.5703125" style="258" customWidth="1"/>
    <col min="9" max="9" width="1.7109375" style="258" customWidth="1"/>
    <col min="10" max="10" width="15.42578125" style="258" customWidth="1"/>
    <col min="11" max="11" width="12.140625" style="258" customWidth="1"/>
    <col min="12" max="12" width="13.85546875" style="258" customWidth="1"/>
    <col min="13" max="13" width="15" style="258" customWidth="1"/>
    <col min="14" max="256" width="9.140625" style="258"/>
    <col min="257" max="257" width="1.7109375" style="258" customWidth="1"/>
    <col min="258" max="258" width="33.7109375" style="258" customWidth="1"/>
    <col min="259" max="259" width="1.7109375" style="258" customWidth="1"/>
    <col min="260" max="260" width="15" style="258" customWidth="1"/>
    <col min="261" max="261" width="1.7109375" style="258" customWidth="1"/>
    <col min="262" max="262" width="16" style="258" customWidth="1"/>
    <col min="263" max="263" width="1.7109375" style="258" customWidth="1"/>
    <col min="264" max="264" width="16.5703125" style="258" customWidth="1"/>
    <col min="265" max="265" width="1.7109375" style="258" customWidth="1"/>
    <col min="266" max="266" width="15.42578125" style="258" customWidth="1"/>
    <col min="267" max="267" width="12.140625" style="258" customWidth="1"/>
    <col min="268" max="268" width="13.85546875" style="258" customWidth="1"/>
    <col min="269" max="269" width="15" style="258" customWidth="1"/>
    <col min="270" max="512" width="9.140625" style="258"/>
    <col min="513" max="513" width="1.7109375" style="258" customWidth="1"/>
    <col min="514" max="514" width="33.7109375" style="258" customWidth="1"/>
    <col min="515" max="515" width="1.7109375" style="258" customWidth="1"/>
    <col min="516" max="516" width="15" style="258" customWidth="1"/>
    <col min="517" max="517" width="1.7109375" style="258" customWidth="1"/>
    <col min="518" max="518" width="16" style="258" customWidth="1"/>
    <col min="519" max="519" width="1.7109375" style="258" customWidth="1"/>
    <col min="520" max="520" width="16.5703125" style="258" customWidth="1"/>
    <col min="521" max="521" width="1.7109375" style="258" customWidth="1"/>
    <col min="522" max="522" width="15.42578125" style="258" customWidth="1"/>
    <col min="523" max="523" width="12.140625" style="258" customWidth="1"/>
    <col min="524" max="524" width="13.85546875" style="258" customWidth="1"/>
    <col min="525" max="525" width="15" style="258" customWidth="1"/>
    <col min="526" max="768" width="9.140625" style="258"/>
    <col min="769" max="769" width="1.7109375" style="258" customWidth="1"/>
    <col min="770" max="770" width="33.7109375" style="258" customWidth="1"/>
    <col min="771" max="771" width="1.7109375" style="258" customWidth="1"/>
    <col min="772" max="772" width="15" style="258" customWidth="1"/>
    <col min="773" max="773" width="1.7109375" style="258" customWidth="1"/>
    <col min="774" max="774" width="16" style="258" customWidth="1"/>
    <col min="775" max="775" width="1.7109375" style="258" customWidth="1"/>
    <col min="776" max="776" width="16.5703125" style="258" customWidth="1"/>
    <col min="777" max="777" width="1.7109375" style="258" customWidth="1"/>
    <col min="778" max="778" width="15.42578125" style="258" customWidth="1"/>
    <col min="779" max="779" width="12.140625" style="258" customWidth="1"/>
    <col min="780" max="780" width="13.85546875" style="258" customWidth="1"/>
    <col min="781" max="781" width="15" style="258" customWidth="1"/>
    <col min="782" max="1024" width="9.140625" style="258"/>
    <col min="1025" max="1025" width="1.7109375" style="258" customWidth="1"/>
    <col min="1026" max="1026" width="33.7109375" style="258" customWidth="1"/>
    <col min="1027" max="1027" width="1.7109375" style="258" customWidth="1"/>
    <col min="1028" max="1028" width="15" style="258" customWidth="1"/>
    <col min="1029" max="1029" width="1.7109375" style="258" customWidth="1"/>
    <col min="1030" max="1030" width="16" style="258" customWidth="1"/>
    <col min="1031" max="1031" width="1.7109375" style="258" customWidth="1"/>
    <col min="1032" max="1032" width="16.5703125" style="258" customWidth="1"/>
    <col min="1033" max="1033" width="1.7109375" style="258" customWidth="1"/>
    <col min="1034" max="1034" width="15.42578125" style="258" customWidth="1"/>
    <col min="1035" max="1035" width="12.140625" style="258" customWidth="1"/>
    <col min="1036" max="1036" width="13.85546875" style="258" customWidth="1"/>
    <col min="1037" max="1037" width="15" style="258" customWidth="1"/>
    <col min="1038" max="1280" width="9.140625" style="258"/>
    <col min="1281" max="1281" width="1.7109375" style="258" customWidth="1"/>
    <col min="1282" max="1282" width="33.7109375" style="258" customWidth="1"/>
    <col min="1283" max="1283" width="1.7109375" style="258" customWidth="1"/>
    <col min="1284" max="1284" width="15" style="258" customWidth="1"/>
    <col min="1285" max="1285" width="1.7109375" style="258" customWidth="1"/>
    <col min="1286" max="1286" width="16" style="258" customWidth="1"/>
    <col min="1287" max="1287" width="1.7109375" style="258" customWidth="1"/>
    <col min="1288" max="1288" width="16.5703125" style="258" customWidth="1"/>
    <col min="1289" max="1289" width="1.7109375" style="258" customWidth="1"/>
    <col min="1290" max="1290" width="15.42578125" style="258" customWidth="1"/>
    <col min="1291" max="1291" width="12.140625" style="258" customWidth="1"/>
    <col min="1292" max="1292" width="13.85546875" style="258" customWidth="1"/>
    <col min="1293" max="1293" width="15" style="258" customWidth="1"/>
    <col min="1294" max="1536" width="9.140625" style="258"/>
    <col min="1537" max="1537" width="1.7109375" style="258" customWidth="1"/>
    <col min="1538" max="1538" width="33.7109375" style="258" customWidth="1"/>
    <col min="1539" max="1539" width="1.7109375" style="258" customWidth="1"/>
    <col min="1540" max="1540" width="15" style="258" customWidth="1"/>
    <col min="1541" max="1541" width="1.7109375" style="258" customWidth="1"/>
    <col min="1542" max="1542" width="16" style="258" customWidth="1"/>
    <col min="1543" max="1543" width="1.7109375" style="258" customWidth="1"/>
    <col min="1544" max="1544" width="16.5703125" style="258" customWidth="1"/>
    <col min="1545" max="1545" width="1.7109375" style="258" customWidth="1"/>
    <col min="1546" max="1546" width="15.42578125" style="258" customWidth="1"/>
    <col min="1547" max="1547" width="12.140625" style="258" customWidth="1"/>
    <col min="1548" max="1548" width="13.85546875" style="258" customWidth="1"/>
    <col min="1549" max="1549" width="15" style="258" customWidth="1"/>
    <col min="1550" max="1792" width="9.140625" style="258"/>
    <col min="1793" max="1793" width="1.7109375" style="258" customWidth="1"/>
    <col min="1794" max="1794" width="33.7109375" style="258" customWidth="1"/>
    <col min="1795" max="1795" width="1.7109375" style="258" customWidth="1"/>
    <col min="1796" max="1796" width="15" style="258" customWidth="1"/>
    <col min="1797" max="1797" width="1.7109375" style="258" customWidth="1"/>
    <col min="1798" max="1798" width="16" style="258" customWidth="1"/>
    <col min="1799" max="1799" width="1.7109375" style="258" customWidth="1"/>
    <col min="1800" max="1800" width="16.5703125" style="258" customWidth="1"/>
    <col min="1801" max="1801" width="1.7109375" style="258" customWidth="1"/>
    <col min="1802" max="1802" width="15.42578125" style="258" customWidth="1"/>
    <col min="1803" max="1803" width="12.140625" style="258" customWidth="1"/>
    <col min="1804" max="1804" width="13.85546875" style="258" customWidth="1"/>
    <col min="1805" max="1805" width="15" style="258" customWidth="1"/>
    <col min="1806" max="2048" width="9.140625" style="258"/>
    <col min="2049" max="2049" width="1.7109375" style="258" customWidth="1"/>
    <col min="2050" max="2050" width="33.7109375" style="258" customWidth="1"/>
    <col min="2051" max="2051" width="1.7109375" style="258" customWidth="1"/>
    <col min="2052" max="2052" width="15" style="258" customWidth="1"/>
    <col min="2053" max="2053" width="1.7109375" style="258" customWidth="1"/>
    <col min="2054" max="2054" width="16" style="258" customWidth="1"/>
    <col min="2055" max="2055" width="1.7109375" style="258" customWidth="1"/>
    <col min="2056" max="2056" width="16.5703125" style="258" customWidth="1"/>
    <col min="2057" max="2057" width="1.7109375" style="258" customWidth="1"/>
    <col min="2058" max="2058" width="15.42578125" style="258" customWidth="1"/>
    <col min="2059" max="2059" width="12.140625" style="258" customWidth="1"/>
    <col min="2060" max="2060" width="13.85546875" style="258" customWidth="1"/>
    <col min="2061" max="2061" width="15" style="258" customWidth="1"/>
    <col min="2062" max="2304" width="9.140625" style="258"/>
    <col min="2305" max="2305" width="1.7109375" style="258" customWidth="1"/>
    <col min="2306" max="2306" width="33.7109375" style="258" customWidth="1"/>
    <col min="2307" max="2307" width="1.7109375" style="258" customWidth="1"/>
    <col min="2308" max="2308" width="15" style="258" customWidth="1"/>
    <col min="2309" max="2309" width="1.7109375" style="258" customWidth="1"/>
    <col min="2310" max="2310" width="16" style="258" customWidth="1"/>
    <col min="2311" max="2311" width="1.7109375" style="258" customWidth="1"/>
    <col min="2312" max="2312" width="16.5703125" style="258" customWidth="1"/>
    <col min="2313" max="2313" width="1.7109375" style="258" customWidth="1"/>
    <col min="2314" max="2314" width="15.42578125" style="258" customWidth="1"/>
    <col min="2315" max="2315" width="12.140625" style="258" customWidth="1"/>
    <col min="2316" max="2316" width="13.85546875" style="258" customWidth="1"/>
    <col min="2317" max="2317" width="15" style="258" customWidth="1"/>
    <col min="2318" max="2560" width="9.140625" style="258"/>
    <col min="2561" max="2561" width="1.7109375" style="258" customWidth="1"/>
    <col min="2562" max="2562" width="33.7109375" style="258" customWidth="1"/>
    <col min="2563" max="2563" width="1.7109375" style="258" customWidth="1"/>
    <col min="2564" max="2564" width="15" style="258" customWidth="1"/>
    <col min="2565" max="2565" width="1.7109375" style="258" customWidth="1"/>
    <col min="2566" max="2566" width="16" style="258" customWidth="1"/>
    <col min="2567" max="2567" width="1.7109375" style="258" customWidth="1"/>
    <col min="2568" max="2568" width="16.5703125" style="258" customWidth="1"/>
    <col min="2569" max="2569" width="1.7109375" style="258" customWidth="1"/>
    <col min="2570" max="2570" width="15.42578125" style="258" customWidth="1"/>
    <col min="2571" max="2571" width="12.140625" style="258" customWidth="1"/>
    <col min="2572" max="2572" width="13.85546875" style="258" customWidth="1"/>
    <col min="2573" max="2573" width="15" style="258" customWidth="1"/>
    <col min="2574" max="2816" width="9.140625" style="258"/>
    <col min="2817" max="2817" width="1.7109375" style="258" customWidth="1"/>
    <col min="2818" max="2818" width="33.7109375" style="258" customWidth="1"/>
    <col min="2819" max="2819" width="1.7109375" style="258" customWidth="1"/>
    <col min="2820" max="2820" width="15" style="258" customWidth="1"/>
    <col min="2821" max="2821" width="1.7109375" style="258" customWidth="1"/>
    <col min="2822" max="2822" width="16" style="258" customWidth="1"/>
    <col min="2823" max="2823" width="1.7109375" style="258" customWidth="1"/>
    <col min="2824" max="2824" width="16.5703125" style="258" customWidth="1"/>
    <col min="2825" max="2825" width="1.7109375" style="258" customWidth="1"/>
    <col min="2826" max="2826" width="15.42578125" style="258" customWidth="1"/>
    <col min="2827" max="2827" width="12.140625" style="258" customWidth="1"/>
    <col min="2828" max="2828" width="13.85546875" style="258" customWidth="1"/>
    <col min="2829" max="2829" width="15" style="258" customWidth="1"/>
    <col min="2830" max="3072" width="9.140625" style="258"/>
    <col min="3073" max="3073" width="1.7109375" style="258" customWidth="1"/>
    <col min="3074" max="3074" width="33.7109375" style="258" customWidth="1"/>
    <col min="3075" max="3075" width="1.7109375" style="258" customWidth="1"/>
    <col min="3076" max="3076" width="15" style="258" customWidth="1"/>
    <col min="3077" max="3077" width="1.7109375" style="258" customWidth="1"/>
    <col min="3078" max="3078" width="16" style="258" customWidth="1"/>
    <col min="3079" max="3079" width="1.7109375" style="258" customWidth="1"/>
    <col min="3080" max="3080" width="16.5703125" style="258" customWidth="1"/>
    <col min="3081" max="3081" width="1.7109375" style="258" customWidth="1"/>
    <col min="3082" max="3082" width="15.42578125" style="258" customWidth="1"/>
    <col min="3083" max="3083" width="12.140625" style="258" customWidth="1"/>
    <col min="3084" max="3084" width="13.85546875" style="258" customWidth="1"/>
    <col min="3085" max="3085" width="15" style="258" customWidth="1"/>
    <col min="3086" max="3328" width="9.140625" style="258"/>
    <col min="3329" max="3329" width="1.7109375" style="258" customWidth="1"/>
    <col min="3330" max="3330" width="33.7109375" style="258" customWidth="1"/>
    <col min="3331" max="3331" width="1.7109375" style="258" customWidth="1"/>
    <col min="3332" max="3332" width="15" style="258" customWidth="1"/>
    <col min="3333" max="3333" width="1.7109375" style="258" customWidth="1"/>
    <col min="3334" max="3334" width="16" style="258" customWidth="1"/>
    <col min="3335" max="3335" width="1.7109375" style="258" customWidth="1"/>
    <col min="3336" max="3336" width="16.5703125" style="258" customWidth="1"/>
    <col min="3337" max="3337" width="1.7109375" style="258" customWidth="1"/>
    <col min="3338" max="3338" width="15.42578125" style="258" customWidth="1"/>
    <col min="3339" max="3339" width="12.140625" style="258" customWidth="1"/>
    <col min="3340" max="3340" width="13.85546875" style="258" customWidth="1"/>
    <col min="3341" max="3341" width="15" style="258" customWidth="1"/>
    <col min="3342" max="3584" width="9.140625" style="258"/>
    <col min="3585" max="3585" width="1.7109375" style="258" customWidth="1"/>
    <col min="3586" max="3586" width="33.7109375" style="258" customWidth="1"/>
    <col min="3587" max="3587" width="1.7109375" style="258" customWidth="1"/>
    <col min="3588" max="3588" width="15" style="258" customWidth="1"/>
    <col min="3589" max="3589" width="1.7109375" style="258" customWidth="1"/>
    <col min="3590" max="3590" width="16" style="258" customWidth="1"/>
    <col min="3591" max="3591" width="1.7109375" style="258" customWidth="1"/>
    <col min="3592" max="3592" width="16.5703125" style="258" customWidth="1"/>
    <col min="3593" max="3593" width="1.7109375" style="258" customWidth="1"/>
    <col min="3594" max="3594" width="15.42578125" style="258" customWidth="1"/>
    <col min="3595" max="3595" width="12.140625" style="258" customWidth="1"/>
    <col min="3596" max="3596" width="13.85546875" style="258" customWidth="1"/>
    <col min="3597" max="3597" width="15" style="258" customWidth="1"/>
    <col min="3598" max="3840" width="9.140625" style="258"/>
    <col min="3841" max="3841" width="1.7109375" style="258" customWidth="1"/>
    <col min="3842" max="3842" width="33.7109375" style="258" customWidth="1"/>
    <col min="3843" max="3843" width="1.7109375" style="258" customWidth="1"/>
    <col min="3844" max="3844" width="15" style="258" customWidth="1"/>
    <col min="3845" max="3845" width="1.7109375" style="258" customWidth="1"/>
    <col min="3846" max="3846" width="16" style="258" customWidth="1"/>
    <col min="3847" max="3847" width="1.7109375" style="258" customWidth="1"/>
    <col min="3848" max="3848" width="16.5703125" style="258" customWidth="1"/>
    <col min="3849" max="3849" width="1.7109375" style="258" customWidth="1"/>
    <col min="3850" max="3850" width="15.42578125" style="258" customWidth="1"/>
    <col min="3851" max="3851" width="12.140625" style="258" customWidth="1"/>
    <col min="3852" max="3852" width="13.85546875" style="258" customWidth="1"/>
    <col min="3853" max="3853" width="15" style="258" customWidth="1"/>
    <col min="3854" max="4096" width="9.140625" style="258"/>
    <col min="4097" max="4097" width="1.7109375" style="258" customWidth="1"/>
    <col min="4098" max="4098" width="33.7109375" style="258" customWidth="1"/>
    <col min="4099" max="4099" width="1.7109375" style="258" customWidth="1"/>
    <col min="4100" max="4100" width="15" style="258" customWidth="1"/>
    <col min="4101" max="4101" width="1.7109375" style="258" customWidth="1"/>
    <col min="4102" max="4102" width="16" style="258" customWidth="1"/>
    <col min="4103" max="4103" width="1.7109375" style="258" customWidth="1"/>
    <col min="4104" max="4104" width="16.5703125" style="258" customWidth="1"/>
    <col min="4105" max="4105" width="1.7109375" style="258" customWidth="1"/>
    <col min="4106" max="4106" width="15.42578125" style="258" customWidth="1"/>
    <col min="4107" max="4107" width="12.140625" style="258" customWidth="1"/>
    <col min="4108" max="4108" width="13.85546875" style="258" customWidth="1"/>
    <col min="4109" max="4109" width="15" style="258" customWidth="1"/>
    <col min="4110" max="4352" width="9.140625" style="258"/>
    <col min="4353" max="4353" width="1.7109375" style="258" customWidth="1"/>
    <col min="4354" max="4354" width="33.7109375" style="258" customWidth="1"/>
    <col min="4355" max="4355" width="1.7109375" style="258" customWidth="1"/>
    <col min="4356" max="4356" width="15" style="258" customWidth="1"/>
    <col min="4357" max="4357" width="1.7109375" style="258" customWidth="1"/>
    <col min="4358" max="4358" width="16" style="258" customWidth="1"/>
    <col min="4359" max="4359" width="1.7109375" style="258" customWidth="1"/>
    <col min="4360" max="4360" width="16.5703125" style="258" customWidth="1"/>
    <col min="4361" max="4361" width="1.7109375" style="258" customWidth="1"/>
    <col min="4362" max="4362" width="15.42578125" style="258" customWidth="1"/>
    <col min="4363" max="4363" width="12.140625" style="258" customWidth="1"/>
    <col min="4364" max="4364" width="13.85546875" style="258" customWidth="1"/>
    <col min="4365" max="4365" width="15" style="258" customWidth="1"/>
    <col min="4366" max="4608" width="9.140625" style="258"/>
    <col min="4609" max="4609" width="1.7109375" style="258" customWidth="1"/>
    <col min="4610" max="4610" width="33.7109375" style="258" customWidth="1"/>
    <col min="4611" max="4611" width="1.7109375" style="258" customWidth="1"/>
    <col min="4612" max="4612" width="15" style="258" customWidth="1"/>
    <col min="4613" max="4613" width="1.7109375" style="258" customWidth="1"/>
    <col min="4614" max="4614" width="16" style="258" customWidth="1"/>
    <col min="4615" max="4615" width="1.7109375" style="258" customWidth="1"/>
    <col min="4616" max="4616" width="16.5703125" style="258" customWidth="1"/>
    <col min="4617" max="4617" width="1.7109375" style="258" customWidth="1"/>
    <col min="4618" max="4618" width="15.42578125" style="258" customWidth="1"/>
    <col min="4619" max="4619" width="12.140625" style="258" customWidth="1"/>
    <col min="4620" max="4620" width="13.85546875" style="258" customWidth="1"/>
    <col min="4621" max="4621" width="15" style="258" customWidth="1"/>
    <col min="4622" max="4864" width="9.140625" style="258"/>
    <col min="4865" max="4865" width="1.7109375" style="258" customWidth="1"/>
    <col min="4866" max="4866" width="33.7109375" style="258" customWidth="1"/>
    <col min="4867" max="4867" width="1.7109375" style="258" customWidth="1"/>
    <col min="4868" max="4868" width="15" style="258" customWidth="1"/>
    <col min="4869" max="4869" width="1.7109375" style="258" customWidth="1"/>
    <col min="4870" max="4870" width="16" style="258" customWidth="1"/>
    <col min="4871" max="4871" width="1.7109375" style="258" customWidth="1"/>
    <col min="4872" max="4872" width="16.5703125" style="258" customWidth="1"/>
    <col min="4873" max="4873" width="1.7109375" style="258" customWidth="1"/>
    <col min="4874" max="4874" width="15.42578125" style="258" customWidth="1"/>
    <col min="4875" max="4875" width="12.140625" style="258" customWidth="1"/>
    <col min="4876" max="4876" width="13.85546875" style="258" customWidth="1"/>
    <col min="4877" max="4877" width="15" style="258" customWidth="1"/>
    <col min="4878" max="5120" width="9.140625" style="258"/>
    <col min="5121" max="5121" width="1.7109375" style="258" customWidth="1"/>
    <col min="5122" max="5122" width="33.7109375" style="258" customWidth="1"/>
    <col min="5123" max="5123" width="1.7109375" style="258" customWidth="1"/>
    <col min="5124" max="5124" width="15" style="258" customWidth="1"/>
    <col min="5125" max="5125" width="1.7109375" style="258" customWidth="1"/>
    <col min="5126" max="5126" width="16" style="258" customWidth="1"/>
    <col min="5127" max="5127" width="1.7109375" style="258" customWidth="1"/>
    <col min="5128" max="5128" width="16.5703125" style="258" customWidth="1"/>
    <col min="5129" max="5129" width="1.7109375" style="258" customWidth="1"/>
    <col min="5130" max="5130" width="15.42578125" style="258" customWidth="1"/>
    <col min="5131" max="5131" width="12.140625" style="258" customWidth="1"/>
    <col min="5132" max="5132" width="13.85546875" style="258" customWidth="1"/>
    <col min="5133" max="5133" width="15" style="258" customWidth="1"/>
    <col min="5134" max="5376" width="9.140625" style="258"/>
    <col min="5377" max="5377" width="1.7109375" style="258" customWidth="1"/>
    <col min="5378" max="5378" width="33.7109375" style="258" customWidth="1"/>
    <col min="5379" max="5379" width="1.7109375" style="258" customWidth="1"/>
    <col min="5380" max="5380" width="15" style="258" customWidth="1"/>
    <col min="5381" max="5381" width="1.7109375" style="258" customWidth="1"/>
    <col min="5382" max="5382" width="16" style="258" customWidth="1"/>
    <col min="5383" max="5383" width="1.7109375" style="258" customWidth="1"/>
    <col min="5384" max="5384" width="16.5703125" style="258" customWidth="1"/>
    <col min="5385" max="5385" width="1.7109375" style="258" customWidth="1"/>
    <col min="5386" max="5386" width="15.42578125" style="258" customWidth="1"/>
    <col min="5387" max="5387" width="12.140625" style="258" customWidth="1"/>
    <col min="5388" max="5388" width="13.85546875" style="258" customWidth="1"/>
    <col min="5389" max="5389" width="15" style="258" customWidth="1"/>
    <col min="5390" max="5632" width="9.140625" style="258"/>
    <col min="5633" max="5633" width="1.7109375" style="258" customWidth="1"/>
    <col min="5634" max="5634" width="33.7109375" style="258" customWidth="1"/>
    <col min="5635" max="5635" width="1.7109375" style="258" customWidth="1"/>
    <col min="5636" max="5636" width="15" style="258" customWidth="1"/>
    <col min="5637" max="5637" width="1.7109375" style="258" customWidth="1"/>
    <col min="5638" max="5638" width="16" style="258" customWidth="1"/>
    <col min="5639" max="5639" width="1.7109375" style="258" customWidth="1"/>
    <col min="5640" max="5640" width="16.5703125" style="258" customWidth="1"/>
    <col min="5641" max="5641" width="1.7109375" style="258" customWidth="1"/>
    <col min="5642" max="5642" width="15.42578125" style="258" customWidth="1"/>
    <col min="5643" max="5643" width="12.140625" style="258" customWidth="1"/>
    <col min="5644" max="5644" width="13.85546875" style="258" customWidth="1"/>
    <col min="5645" max="5645" width="15" style="258" customWidth="1"/>
    <col min="5646" max="5888" width="9.140625" style="258"/>
    <col min="5889" max="5889" width="1.7109375" style="258" customWidth="1"/>
    <col min="5890" max="5890" width="33.7109375" style="258" customWidth="1"/>
    <col min="5891" max="5891" width="1.7109375" style="258" customWidth="1"/>
    <col min="5892" max="5892" width="15" style="258" customWidth="1"/>
    <col min="5893" max="5893" width="1.7109375" style="258" customWidth="1"/>
    <col min="5894" max="5894" width="16" style="258" customWidth="1"/>
    <col min="5895" max="5895" width="1.7109375" style="258" customWidth="1"/>
    <col min="5896" max="5896" width="16.5703125" style="258" customWidth="1"/>
    <col min="5897" max="5897" width="1.7109375" style="258" customWidth="1"/>
    <col min="5898" max="5898" width="15.42578125" style="258" customWidth="1"/>
    <col min="5899" max="5899" width="12.140625" style="258" customWidth="1"/>
    <col min="5900" max="5900" width="13.85546875" style="258" customWidth="1"/>
    <col min="5901" max="5901" width="15" style="258" customWidth="1"/>
    <col min="5902" max="6144" width="9.140625" style="258"/>
    <col min="6145" max="6145" width="1.7109375" style="258" customWidth="1"/>
    <col min="6146" max="6146" width="33.7109375" style="258" customWidth="1"/>
    <col min="6147" max="6147" width="1.7109375" style="258" customWidth="1"/>
    <col min="6148" max="6148" width="15" style="258" customWidth="1"/>
    <col min="6149" max="6149" width="1.7109375" style="258" customWidth="1"/>
    <col min="6150" max="6150" width="16" style="258" customWidth="1"/>
    <col min="6151" max="6151" width="1.7109375" style="258" customWidth="1"/>
    <col min="6152" max="6152" width="16.5703125" style="258" customWidth="1"/>
    <col min="6153" max="6153" width="1.7109375" style="258" customWidth="1"/>
    <col min="6154" max="6154" width="15.42578125" style="258" customWidth="1"/>
    <col min="6155" max="6155" width="12.140625" style="258" customWidth="1"/>
    <col min="6156" max="6156" width="13.85546875" style="258" customWidth="1"/>
    <col min="6157" max="6157" width="15" style="258" customWidth="1"/>
    <col min="6158" max="6400" width="9.140625" style="258"/>
    <col min="6401" max="6401" width="1.7109375" style="258" customWidth="1"/>
    <col min="6402" max="6402" width="33.7109375" style="258" customWidth="1"/>
    <col min="6403" max="6403" width="1.7109375" style="258" customWidth="1"/>
    <col min="6404" max="6404" width="15" style="258" customWidth="1"/>
    <col min="6405" max="6405" width="1.7109375" style="258" customWidth="1"/>
    <col min="6406" max="6406" width="16" style="258" customWidth="1"/>
    <col min="6407" max="6407" width="1.7109375" style="258" customWidth="1"/>
    <col min="6408" max="6408" width="16.5703125" style="258" customWidth="1"/>
    <col min="6409" max="6409" width="1.7109375" style="258" customWidth="1"/>
    <col min="6410" max="6410" width="15.42578125" style="258" customWidth="1"/>
    <col min="6411" max="6411" width="12.140625" style="258" customWidth="1"/>
    <col min="6412" max="6412" width="13.85546875" style="258" customWidth="1"/>
    <col min="6413" max="6413" width="15" style="258" customWidth="1"/>
    <col min="6414" max="6656" width="9.140625" style="258"/>
    <col min="6657" max="6657" width="1.7109375" style="258" customWidth="1"/>
    <col min="6658" max="6658" width="33.7109375" style="258" customWidth="1"/>
    <col min="6659" max="6659" width="1.7109375" style="258" customWidth="1"/>
    <col min="6660" max="6660" width="15" style="258" customWidth="1"/>
    <col min="6661" max="6661" width="1.7109375" style="258" customWidth="1"/>
    <col min="6662" max="6662" width="16" style="258" customWidth="1"/>
    <col min="6663" max="6663" width="1.7109375" style="258" customWidth="1"/>
    <col min="6664" max="6664" width="16.5703125" style="258" customWidth="1"/>
    <col min="6665" max="6665" width="1.7109375" style="258" customWidth="1"/>
    <col min="6666" max="6666" width="15.42578125" style="258" customWidth="1"/>
    <col min="6667" max="6667" width="12.140625" style="258" customWidth="1"/>
    <col min="6668" max="6668" width="13.85546875" style="258" customWidth="1"/>
    <col min="6669" max="6669" width="15" style="258" customWidth="1"/>
    <col min="6670" max="6912" width="9.140625" style="258"/>
    <col min="6913" max="6913" width="1.7109375" style="258" customWidth="1"/>
    <col min="6914" max="6914" width="33.7109375" style="258" customWidth="1"/>
    <col min="6915" max="6915" width="1.7109375" style="258" customWidth="1"/>
    <col min="6916" max="6916" width="15" style="258" customWidth="1"/>
    <col min="6917" max="6917" width="1.7109375" style="258" customWidth="1"/>
    <col min="6918" max="6918" width="16" style="258" customWidth="1"/>
    <col min="6919" max="6919" width="1.7109375" style="258" customWidth="1"/>
    <col min="6920" max="6920" width="16.5703125" style="258" customWidth="1"/>
    <col min="6921" max="6921" width="1.7109375" style="258" customWidth="1"/>
    <col min="6922" max="6922" width="15.42578125" style="258" customWidth="1"/>
    <col min="6923" max="6923" width="12.140625" style="258" customWidth="1"/>
    <col min="6924" max="6924" width="13.85546875" style="258" customWidth="1"/>
    <col min="6925" max="6925" width="15" style="258" customWidth="1"/>
    <col min="6926" max="7168" width="9.140625" style="258"/>
    <col min="7169" max="7169" width="1.7109375" style="258" customWidth="1"/>
    <col min="7170" max="7170" width="33.7109375" style="258" customWidth="1"/>
    <col min="7171" max="7171" width="1.7109375" style="258" customWidth="1"/>
    <col min="7172" max="7172" width="15" style="258" customWidth="1"/>
    <col min="7173" max="7173" width="1.7109375" style="258" customWidth="1"/>
    <col min="7174" max="7174" width="16" style="258" customWidth="1"/>
    <col min="7175" max="7175" width="1.7109375" style="258" customWidth="1"/>
    <col min="7176" max="7176" width="16.5703125" style="258" customWidth="1"/>
    <col min="7177" max="7177" width="1.7109375" style="258" customWidth="1"/>
    <col min="7178" max="7178" width="15.42578125" style="258" customWidth="1"/>
    <col min="7179" max="7179" width="12.140625" style="258" customWidth="1"/>
    <col min="7180" max="7180" width="13.85546875" style="258" customWidth="1"/>
    <col min="7181" max="7181" width="15" style="258" customWidth="1"/>
    <col min="7182" max="7424" width="9.140625" style="258"/>
    <col min="7425" max="7425" width="1.7109375" style="258" customWidth="1"/>
    <col min="7426" max="7426" width="33.7109375" style="258" customWidth="1"/>
    <col min="7427" max="7427" width="1.7109375" style="258" customWidth="1"/>
    <col min="7428" max="7428" width="15" style="258" customWidth="1"/>
    <col min="7429" max="7429" width="1.7109375" style="258" customWidth="1"/>
    <col min="7430" max="7430" width="16" style="258" customWidth="1"/>
    <col min="7431" max="7431" width="1.7109375" style="258" customWidth="1"/>
    <col min="7432" max="7432" width="16.5703125" style="258" customWidth="1"/>
    <col min="7433" max="7433" width="1.7109375" style="258" customWidth="1"/>
    <col min="7434" max="7434" width="15.42578125" style="258" customWidth="1"/>
    <col min="7435" max="7435" width="12.140625" style="258" customWidth="1"/>
    <col min="7436" max="7436" width="13.85546875" style="258" customWidth="1"/>
    <col min="7437" max="7437" width="15" style="258" customWidth="1"/>
    <col min="7438" max="7680" width="9.140625" style="258"/>
    <col min="7681" max="7681" width="1.7109375" style="258" customWidth="1"/>
    <col min="7682" max="7682" width="33.7109375" style="258" customWidth="1"/>
    <col min="7683" max="7683" width="1.7109375" style="258" customWidth="1"/>
    <col min="7684" max="7684" width="15" style="258" customWidth="1"/>
    <col min="7685" max="7685" width="1.7109375" style="258" customWidth="1"/>
    <col min="7686" max="7686" width="16" style="258" customWidth="1"/>
    <col min="7687" max="7687" width="1.7109375" style="258" customWidth="1"/>
    <col min="7688" max="7688" width="16.5703125" style="258" customWidth="1"/>
    <col min="7689" max="7689" width="1.7109375" style="258" customWidth="1"/>
    <col min="7690" max="7690" width="15.42578125" style="258" customWidth="1"/>
    <col min="7691" max="7691" width="12.140625" style="258" customWidth="1"/>
    <col min="7692" max="7692" width="13.85546875" style="258" customWidth="1"/>
    <col min="7693" max="7693" width="15" style="258" customWidth="1"/>
    <col min="7694" max="7936" width="9.140625" style="258"/>
    <col min="7937" max="7937" width="1.7109375" style="258" customWidth="1"/>
    <col min="7938" max="7938" width="33.7109375" style="258" customWidth="1"/>
    <col min="7939" max="7939" width="1.7109375" style="258" customWidth="1"/>
    <col min="7940" max="7940" width="15" style="258" customWidth="1"/>
    <col min="7941" max="7941" width="1.7109375" style="258" customWidth="1"/>
    <col min="7942" max="7942" width="16" style="258" customWidth="1"/>
    <col min="7943" max="7943" width="1.7109375" style="258" customWidth="1"/>
    <col min="7944" max="7944" width="16.5703125" style="258" customWidth="1"/>
    <col min="7945" max="7945" width="1.7109375" style="258" customWidth="1"/>
    <col min="7946" max="7946" width="15.42578125" style="258" customWidth="1"/>
    <col min="7947" max="7947" width="12.140625" style="258" customWidth="1"/>
    <col min="7948" max="7948" width="13.85546875" style="258" customWidth="1"/>
    <col min="7949" max="7949" width="15" style="258" customWidth="1"/>
    <col min="7950" max="8192" width="9.140625" style="258"/>
    <col min="8193" max="8193" width="1.7109375" style="258" customWidth="1"/>
    <col min="8194" max="8194" width="33.7109375" style="258" customWidth="1"/>
    <col min="8195" max="8195" width="1.7109375" style="258" customWidth="1"/>
    <col min="8196" max="8196" width="15" style="258" customWidth="1"/>
    <col min="8197" max="8197" width="1.7109375" style="258" customWidth="1"/>
    <col min="8198" max="8198" width="16" style="258" customWidth="1"/>
    <col min="8199" max="8199" width="1.7109375" style="258" customWidth="1"/>
    <col min="8200" max="8200" width="16.5703125" style="258" customWidth="1"/>
    <col min="8201" max="8201" width="1.7109375" style="258" customWidth="1"/>
    <col min="8202" max="8202" width="15.42578125" style="258" customWidth="1"/>
    <col min="8203" max="8203" width="12.140625" style="258" customWidth="1"/>
    <col min="8204" max="8204" width="13.85546875" style="258" customWidth="1"/>
    <col min="8205" max="8205" width="15" style="258" customWidth="1"/>
    <col min="8206" max="8448" width="9.140625" style="258"/>
    <col min="8449" max="8449" width="1.7109375" style="258" customWidth="1"/>
    <col min="8450" max="8450" width="33.7109375" style="258" customWidth="1"/>
    <col min="8451" max="8451" width="1.7109375" style="258" customWidth="1"/>
    <col min="8452" max="8452" width="15" style="258" customWidth="1"/>
    <col min="8453" max="8453" width="1.7109375" style="258" customWidth="1"/>
    <col min="8454" max="8454" width="16" style="258" customWidth="1"/>
    <col min="8455" max="8455" width="1.7109375" style="258" customWidth="1"/>
    <col min="8456" max="8456" width="16.5703125" style="258" customWidth="1"/>
    <col min="8457" max="8457" width="1.7109375" style="258" customWidth="1"/>
    <col min="8458" max="8458" width="15.42578125" style="258" customWidth="1"/>
    <col min="8459" max="8459" width="12.140625" style="258" customWidth="1"/>
    <col min="8460" max="8460" width="13.85546875" style="258" customWidth="1"/>
    <col min="8461" max="8461" width="15" style="258" customWidth="1"/>
    <col min="8462" max="8704" width="9.140625" style="258"/>
    <col min="8705" max="8705" width="1.7109375" style="258" customWidth="1"/>
    <col min="8706" max="8706" width="33.7109375" style="258" customWidth="1"/>
    <col min="8707" max="8707" width="1.7109375" style="258" customWidth="1"/>
    <col min="8708" max="8708" width="15" style="258" customWidth="1"/>
    <col min="8709" max="8709" width="1.7109375" style="258" customWidth="1"/>
    <col min="8710" max="8710" width="16" style="258" customWidth="1"/>
    <col min="8711" max="8711" width="1.7109375" style="258" customWidth="1"/>
    <col min="8712" max="8712" width="16.5703125" style="258" customWidth="1"/>
    <col min="8713" max="8713" width="1.7109375" style="258" customWidth="1"/>
    <col min="8714" max="8714" width="15.42578125" style="258" customWidth="1"/>
    <col min="8715" max="8715" width="12.140625" style="258" customWidth="1"/>
    <col min="8716" max="8716" width="13.85546875" style="258" customWidth="1"/>
    <col min="8717" max="8717" width="15" style="258" customWidth="1"/>
    <col min="8718" max="8960" width="9.140625" style="258"/>
    <col min="8961" max="8961" width="1.7109375" style="258" customWidth="1"/>
    <col min="8962" max="8962" width="33.7109375" style="258" customWidth="1"/>
    <col min="8963" max="8963" width="1.7109375" style="258" customWidth="1"/>
    <col min="8964" max="8964" width="15" style="258" customWidth="1"/>
    <col min="8965" max="8965" width="1.7109375" style="258" customWidth="1"/>
    <col min="8966" max="8966" width="16" style="258" customWidth="1"/>
    <col min="8967" max="8967" width="1.7109375" style="258" customWidth="1"/>
    <col min="8968" max="8968" width="16.5703125" style="258" customWidth="1"/>
    <col min="8969" max="8969" width="1.7109375" style="258" customWidth="1"/>
    <col min="8970" max="8970" width="15.42578125" style="258" customWidth="1"/>
    <col min="8971" max="8971" width="12.140625" style="258" customWidth="1"/>
    <col min="8972" max="8972" width="13.85546875" style="258" customWidth="1"/>
    <col min="8973" max="8973" width="15" style="258" customWidth="1"/>
    <col min="8974" max="9216" width="9.140625" style="258"/>
    <col min="9217" max="9217" width="1.7109375" style="258" customWidth="1"/>
    <col min="9218" max="9218" width="33.7109375" style="258" customWidth="1"/>
    <col min="9219" max="9219" width="1.7109375" style="258" customWidth="1"/>
    <col min="9220" max="9220" width="15" style="258" customWidth="1"/>
    <col min="9221" max="9221" width="1.7109375" style="258" customWidth="1"/>
    <col min="9222" max="9222" width="16" style="258" customWidth="1"/>
    <col min="9223" max="9223" width="1.7109375" style="258" customWidth="1"/>
    <col min="9224" max="9224" width="16.5703125" style="258" customWidth="1"/>
    <col min="9225" max="9225" width="1.7109375" style="258" customWidth="1"/>
    <col min="9226" max="9226" width="15.42578125" style="258" customWidth="1"/>
    <col min="9227" max="9227" width="12.140625" style="258" customWidth="1"/>
    <col min="9228" max="9228" width="13.85546875" style="258" customWidth="1"/>
    <col min="9229" max="9229" width="15" style="258" customWidth="1"/>
    <col min="9230" max="9472" width="9.140625" style="258"/>
    <col min="9473" max="9473" width="1.7109375" style="258" customWidth="1"/>
    <col min="9474" max="9474" width="33.7109375" style="258" customWidth="1"/>
    <col min="9475" max="9475" width="1.7109375" style="258" customWidth="1"/>
    <col min="9476" max="9476" width="15" style="258" customWidth="1"/>
    <col min="9477" max="9477" width="1.7109375" style="258" customWidth="1"/>
    <col min="9478" max="9478" width="16" style="258" customWidth="1"/>
    <col min="9479" max="9479" width="1.7109375" style="258" customWidth="1"/>
    <col min="9480" max="9480" width="16.5703125" style="258" customWidth="1"/>
    <col min="9481" max="9481" width="1.7109375" style="258" customWidth="1"/>
    <col min="9482" max="9482" width="15.42578125" style="258" customWidth="1"/>
    <col min="9483" max="9483" width="12.140625" style="258" customWidth="1"/>
    <col min="9484" max="9484" width="13.85546875" style="258" customWidth="1"/>
    <col min="9485" max="9485" width="15" style="258" customWidth="1"/>
    <col min="9486" max="9728" width="9.140625" style="258"/>
    <col min="9729" max="9729" width="1.7109375" style="258" customWidth="1"/>
    <col min="9730" max="9730" width="33.7109375" style="258" customWidth="1"/>
    <col min="9731" max="9731" width="1.7109375" style="258" customWidth="1"/>
    <col min="9732" max="9732" width="15" style="258" customWidth="1"/>
    <col min="9733" max="9733" width="1.7109375" style="258" customWidth="1"/>
    <col min="9734" max="9734" width="16" style="258" customWidth="1"/>
    <col min="9735" max="9735" width="1.7109375" style="258" customWidth="1"/>
    <col min="9736" max="9736" width="16.5703125" style="258" customWidth="1"/>
    <col min="9737" max="9737" width="1.7109375" style="258" customWidth="1"/>
    <col min="9738" max="9738" width="15.42578125" style="258" customWidth="1"/>
    <col min="9739" max="9739" width="12.140625" style="258" customWidth="1"/>
    <col min="9740" max="9740" width="13.85546875" style="258" customWidth="1"/>
    <col min="9741" max="9741" width="15" style="258" customWidth="1"/>
    <col min="9742" max="9984" width="9.140625" style="258"/>
    <col min="9985" max="9985" width="1.7109375" style="258" customWidth="1"/>
    <col min="9986" max="9986" width="33.7109375" style="258" customWidth="1"/>
    <col min="9987" max="9987" width="1.7109375" style="258" customWidth="1"/>
    <col min="9988" max="9988" width="15" style="258" customWidth="1"/>
    <col min="9989" max="9989" width="1.7109375" style="258" customWidth="1"/>
    <col min="9990" max="9990" width="16" style="258" customWidth="1"/>
    <col min="9991" max="9991" width="1.7109375" style="258" customWidth="1"/>
    <col min="9992" max="9992" width="16.5703125" style="258" customWidth="1"/>
    <col min="9993" max="9993" width="1.7109375" style="258" customWidth="1"/>
    <col min="9994" max="9994" width="15.42578125" style="258" customWidth="1"/>
    <col min="9995" max="9995" width="12.140625" style="258" customWidth="1"/>
    <col min="9996" max="9996" width="13.85546875" style="258" customWidth="1"/>
    <col min="9997" max="9997" width="15" style="258" customWidth="1"/>
    <col min="9998" max="10240" width="9.140625" style="258"/>
    <col min="10241" max="10241" width="1.7109375" style="258" customWidth="1"/>
    <col min="10242" max="10242" width="33.7109375" style="258" customWidth="1"/>
    <col min="10243" max="10243" width="1.7109375" style="258" customWidth="1"/>
    <col min="10244" max="10244" width="15" style="258" customWidth="1"/>
    <col min="10245" max="10245" width="1.7109375" style="258" customWidth="1"/>
    <col min="10246" max="10246" width="16" style="258" customWidth="1"/>
    <col min="10247" max="10247" width="1.7109375" style="258" customWidth="1"/>
    <col min="10248" max="10248" width="16.5703125" style="258" customWidth="1"/>
    <col min="10249" max="10249" width="1.7109375" style="258" customWidth="1"/>
    <col min="10250" max="10250" width="15.42578125" style="258" customWidth="1"/>
    <col min="10251" max="10251" width="12.140625" style="258" customWidth="1"/>
    <col min="10252" max="10252" width="13.85546875" style="258" customWidth="1"/>
    <col min="10253" max="10253" width="15" style="258" customWidth="1"/>
    <col min="10254" max="10496" width="9.140625" style="258"/>
    <col min="10497" max="10497" width="1.7109375" style="258" customWidth="1"/>
    <col min="10498" max="10498" width="33.7109375" style="258" customWidth="1"/>
    <col min="10499" max="10499" width="1.7109375" style="258" customWidth="1"/>
    <col min="10500" max="10500" width="15" style="258" customWidth="1"/>
    <col min="10501" max="10501" width="1.7109375" style="258" customWidth="1"/>
    <col min="10502" max="10502" width="16" style="258" customWidth="1"/>
    <col min="10503" max="10503" width="1.7109375" style="258" customWidth="1"/>
    <col min="10504" max="10504" width="16.5703125" style="258" customWidth="1"/>
    <col min="10505" max="10505" width="1.7109375" style="258" customWidth="1"/>
    <col min="10506" max="10506" width="15.42578125" style="258" customWidth="1"/>
    <col min="10507" max="10507" width="12.140625" style="258" customWidth="1"/>
    <col min="10508" max="10508" width="13.85546875" style="258" customWidth="1"/>
    <col min="10509" max="10509" width="15" style="258" customWidth="1"/>
    <col min="10510" max="10752" width="9.140625" style="258"/>
    <col min="10753" max="10753" width="1.7109375" style="258" customWidth="1"/>
    <col min="10754" max="10754" width="33.7109375" style="258" customWidth="1"/>
    <col min="10755" max="10755" width="1.7109375" style="258" customWidth="1"/>
    <col min="10756" max="10756" width="15" style="258" customWidth="1"/>
    <col min="10757" max="10757" width="1.7109375" style="258" customWidth="1"/>
    <col min="10758" max="10758" width="16" style="258" customWidth="1"/>
    <col min="10759" max="10759" width="1.7109375" style="258" customWidth="1"/>
    <col min="10760" max="10760" width="16.5703125" style="258" customWidth="1"/>
    <col min="10761" max="10761" width="1.7109375" style="258" customWidth="1"/>
    <col min="10762" max="10762" width="15.42578125" style="258" customWidth="1"/>
    <col min="10763" max="10763" width="12.140625" style="258" customWidth="1"/>
    <col min="10764" max="10764" width="13.85546875" style="258" customWidth="1"/>
    <col min="10765" max="10765" width="15" style="258" customWidth="1"/>
    <col min="10766" max="11008" width="9.140625" style="258"/>
    <col min="11009" max="11009" width="1.7109375" style="258" customWidth="1"/>
    <col min="11010" max="11010" width="33.7109375" style="258" customWidth="1"/>
    <col min="11011" max="11011" width="1.7109375" style="258" customWidth="1"/>
    <col min="11012" max="11012" width="15" style="258" customWidth="1"/>
    <col min="11013" max="11013" width="1.7109375" style="258" customWidth="1"/>
    <col min="11014" max="11014" width="16" style="258" customWidth="1"/>
    <col min="11015" max="11015" width="1.7109375" style="258" customWidth="1"/>
    <col min="11016" max="11016" width="16.5703125" style="258" customWidth="1"/>
    <col min="11017" max="11017" width="1.7109375" style="258" customWidth="1"/>
    <col min="11018" max="11018" width="15.42578125" style="258" customWidth="1"/>
    <col min="11019" max="11019" width="12.140625" style="258" customWidth="1"/>
    <col min="11020" max="11020" width="13.85546875" style="258" customWidth="1"/>
    <col min="11021" max="11021" width="15" style="258" customWidth="1"/>
    <col min="11022" max="11264" width="9.140625" style="258"/>
    <col min="11265" max="11265" width="1.7109375" style="258" customWidth="1"/>
    <col min="11266" max="11266" width="33.7109375" style="258" customWidth="1"/>
    <col min="11267" max="11267" width="1.7109375" style="258" customWidth="1"/>
    <col min="11268" max="11268" width="15" style="258" customWidth="1"/>
    <col min="11269" max="11269" width="1.7109375" style="258" customWidth="1"/>
    <col min="11270" max="11270" width="16" style="258" customWidth="1"/>
    <col min="11271" max="11271" width="1.7109375" style="258" customWidth="1"/>
    <col min="11272" max="11272" width="16.5703125" style="258" customWidth="1"/>
    <col min="11273" max="11273" width="1.7109375" style="258" customWidth="1"/>
    <col min="11274" max="11274" width="15.42578125" style="258" customWidth="1"/>
    <col min="11275" max="11275" width="12.140625" style="258" customWidth="1"/>
    <col min="11276" max="11276" width="13.85546875" style="258" customWidth="1"/>
    <col min="11277" max="11277" width="15" style="258" customWidth="1"/>
    <col min="11278" max="11520" width="9.140625" style="258"/>
    <col min="11521" max="11521" width="1.7109375" style="258" customWidth="1"/>
    <col min="11522" max="11522" width="33.7109375" style="258" customWidth="1"/>
    <col min="11523" max="11523" width="1.7109375" style="258" customWidth="1"/>
    <col min="11524" max="11524" width="15" style="258" customWidth="1"/>
    <col min="11525" max="11525" width="1.7109375" style="258" customWidth="1"/>
    <col min="11526" max="11526" width="16" style="258" customWidth="1"/>
    <col min="11527" max="11527" width="1.7109375" style="258" customWidth="1"/>
    <col min="11528" max="11528" width="16.5703125" style="258" customWidth="1"/>
    <col min="11529" max="11529" width="1.7109375" style="258" customWidth="1"/>
    <col min="11530" max="11530" width="15.42578125" style="258" customWidth="1"/>
    <col min="11531" max="11531" width="12.140625" style="258" customWidth="1"/>
    <col min="11532" max="11532" width="13.85546875" style="258" customWidth="1"/>
    <col min="11533" max="11533" width="15" style="258" customWidth="1"/>
    <col min="11534" max="11776" width="9.140625" style="258"/>
    <col min="11777" max="11777" width="1.7109375" style="258" customWidth="1"/>
    <col min="11778" max="11778" width="33.7109375" style="258" customWidth="1"/>
    <col min="11779" max="11779" width="1.7109375" style="258" customWidth="1"/>
    <col min="11780" max="11780" width="15" style="258" customWidth="1"/>
    <col min="11781" max="11781" width="1.7109375" style="258" customWidth="1"/>
    <col min="11782" max="11782" width="16" style="258" customWidth="1"/>
    <col min="11783" max="11783" width="1.7109375" style="258" customWidth="1"/>
    <col min="11784" max="11784" width="16.5703125" style="258" customWidth="1"/>
    <col min="11785" max="11785" width="1.7109375" style="258" customWidth="1"/>
    <col min="11786" max="11786" width="15.42578125" style="258" customWidth="1"/>
    <col min="11787" max="11787" width="12.140625" style="258" customWidth="1"/>
    <col min="11788" max="11788" width="13.85546875" style="258" customWidth="1"/>
    <col min="11789" max="11789" width="15" style="258" customWidth="1"/>
    <col min="11790" max="12032" width="9.140625" style="258"/>
    <col min="12033" max="12033" width="1.7109375" style="258" customWidth="1"/>
    <col min="12034" max="12034" width="33.7109375" style="258" customWidth="1"/>
    <col min="12035" max="12035" width="1.7109375" style="258" customWidth="1"/>
    <col min="12036" max="12036" width="15" style="258" customWidth="1"/>
    <col min="12037" max="12037" width="1.7109375" style="258" customWidth="1"/>
    <col min="12038" max="12038" width="16" style="258" customWidth="1"/>
    <col min="12039" max="12039" width="1.7109375" style="258" customWidth="1"/>
    <col min="12040" max="12040" width="16.5703125" style="258" customWidth="1"/>
    <col min="12041" max="12041" width="1.7109375" style="258" customWidth="1"/>
    <col min="12042" max="12042" width="15.42578125" style="258" customWidth="1"/>
    <col min="12043" max="12043" width="12.140625" style="258" customWidth="1"/>
    <col min="12044" max="12044" width="13.85546875" style="258" customWidth="1"/>
    <col min="12045" max="12045" width="15" style="258" customWidth="1"/>
    <col min="12046" max="12288" width="9.140625" style="258"/>
    <col min="12289" max="12289" width="1.7109375" style="258" customWidth="1"/>
    <col min="12290" max="12290" width="33.7109375" style="258" customWidth="1"/>
    <col min="12291" max="12291" width="1.7109375" style="258" customWidth="1"/>
    <col min="12292" max="12292" width="15" style="258" customWidth="1"/>
    <col min="12293" max="12293" width="1.7109375" style="258" customWidth="1"/>
    <col min="12294" max="12294" width="16" style="258" customWidth="1"/>
    <col min="12295" max="12295" width="1.7109375" style="258" customWidth="1"/>
    <col min="12296" max="12296" width="16.5703125" style="258" customWidth="1"/>
    <col min="12297" max="12297" width="1.7109375" style="258" customWidth="1"/>
    <col min="12298" max="12298" width="15.42578125" style="258" customWidth="1"/>
    <col min="12299" max="12299" width="12.140625" style="258" customWidth="1"/>
    <col min="12300" max="12300" width="13.85546875" style="258" customWidth="1"/>
    <col min="12301" max="12301" width="15" style="258" customWidth="1"/>
    <col min="12302" max="12544" width="9.140625" style="258"/>
    <col min="12545" max="12545" width="1.7109375" style="258" customWidth="1"/>
    <col min="12546" max="12546" width="33.7109375" style="258" customWidth="1"/>
    <col min="12547" max="12547" width="1.7109375" style="258" customWidth="1"/>
    <col min="12548" max="12548" width="15" style="258" customWidth="1"/>
    <col min="12549" max="12549" width="1.7109375" style="258" customWidth="1"/>
    <col min="12550" max="12550" width="16" style="258" customWidth="1"/>
    <col min="12551" max="12551" width="1.7109375" style="258" customWidth="1"/>
    <col min="12552" max="12552" width="16.5703125" style="258" customWidth="1"/>
    <col min="12553" max="12553" width="1.7109375" style="258" customWidth="1"/>
    <col min="12554" max="12554" width="15.42578125" style="258" customWidth="1"/>
    <col min="12555" max="12555" width="12.140625" style="258" customWidth="1"/>
    <col min="12556" max="12556" width="13.85546875" style="258" customWidth="1"/>
    <col min="12557" max="12557" width="15" style="258" customWidth="1"/>
    <col min="12558" max="12800" width="9.140625" style="258"/>
    <col min="12801" max="12801" width="1.7109375" style="258" customWidth="1"/>
    <col min="12802" max="12802" width="33.7109375" style="258" customWidth="1"/>
    <col min="12803" max="12803" width="1.7109375" style="258" customWidth="1"/>
    <col min="12804" max="12804" width="15" style="258" customWidth="1"/>
    <col min="12805" max="12805" width="1.7109375" style="258" customWidth="1"/>
    <col min="12806" max="12806" width="16" style="258" customWidth="1"/>
    <col min="12807" max="12807" width="1.7109375" style="258" customWidth="1"/>
    <col min="12808" max="12808" width="16.5703125" style="258" customWidth="1"/>
    <col min="12809" max="12809" width="1.7109375" style="258" customWidth="1"/>
    <col min="12810" max="12810" width="15.42578125" style="258" customWidth="1"/>
    <col min="12811" max="12811" width="12.140625" style="258" customWidth="1"/>
    <col min="12812" max="12812" width="13.85546875" style="258" customWidth="1"/>
    <col min="12813" max="12813" width="15" style="258" customWidth="1"/>
    <col min="12814" max="13056" width="9.140625" style="258"/>
    <col min="13057" max="13057" width="1.7109375" style="258" customWidth="1"/>
    <col min="13058" max="13058" width="33.7109375" style="258" customWidth="1"/>
    <col min="13059" max="13059" width="1.7109375" style="258" customWidth="1"/>
    <col min="13060" max="13060" width="15" style="258" customWidth="1"/>
    <col min="13061" max="13061" width="1.7109375" style="258" customWidth="1"/>
    <col min="13062" max="13062" width="16" style="258" customWidth="1"/>
    <col min="13063" max="13063" width="1.7109375" style="258" customWidth="1"/>
    <col min="13064" max="13064" width="16.5703125" style="258" customWidth="1"/>
    <col min="13065" max="13065" width="1.7109375" style="258" customWidth="1"/>
    <col min="13066" max="13066" width="15.42578125" style="258" customWidth="1"/>
    <col min="13067" max="13067" width="12.140625" style="258" customWidth="1"/>
    <col min="13068" max="13068" width="13.85546875" style="258" customWidth="1"/>
    <col min="13069" max="13069" width="15" style="258" customWidth="1"/>
    <col min="13070" max="13312" width="9.140625" style="258"/>
    <col min="13313" max="13313" width="1.7109375" style="258" customWidth="1"/>
    <col min="13314" max="13314" width="33.7109375" style="258" customWidth="1"/>
    <col min="13315" max="13315" width="1.7109375" style="258" customWidth="1"/>
    <col min="13316" max="13316" width="15" style="258" customWidth="1"/>
    <col min="13317" max="13317" width="1.7109375" style="258" customWidth="1"/>
    <col min="13318" max="13318" width="16" style="258" customWidth="1"/>
    <col min="13319" max="13319" width="1.7109375" style="258" customWidth="1"/>
    <col min="13320" max="13320" width="16.5703125" style="258" customWidth="1"/>
    <col min="13321" max="13321" width="1.7109375" style="258" customWidth="1"/>
    <col min="13322" max="13322" width="15.42578125" style="258" customWidth="1"/>
    <col min="13323" max="13323" width="12.140625" style="258" customWidth="1"/>
    <col min="13324" max="13324" width="13.85546875" style="258" customWidth="1"/>
    <col min="13325" max="13325" width="15" style="258" customWidth="1"/>
    <col min="13326" max="13568" width="9.140625" style="258"/>
    <col min="13569" max="13569" width="1.7109375" style="258" customWidth="1"/>
    <col min="13570" max="13570" width="33.7109375" style="258" customWidth="1"/>
    <col min="13571" max="13571" width="1.7109375" style="258" customWidth="1"/>
    <col min="13572" max="13572" width="15" style="258" customWidth="1"/>
    <col min="13573" max="13573" width="1.7109375" style="258" customWidth="1"/>
    <col min="13574" max="13574" width="16" style="258" customWidth="1"/>
    <col min="13575" max="13575" width="1.7109375" style="258" customWidth="1"/>
    <col min="13576" max="13576" width="16.5703125" style="258" customWidth="1"/>
    <col min="13577" max="13577" width="1.7109375" style="258" customWidth="1"/>
    <col min="13578" max="13578" width="15.42578125" style="258" customWidth="1"/>
    <col min="13579" max="13579" width="12.140625" style="258" customWidth="1"/>
    <col min="13580" max="13580" width="13.85546875" style="258" customWidth="1"/>
    <col min="13581" max="13581" width="15" style="258" customWidth="1"/>
    <col min="13582" max="13824" width="9.140625" style="258"/>
    <col min="13825" max="13825" width="1.7109375" style="258" customWidth="1"/>
    <col min="13826" max="13826" width="33.7109375" style="258" customWidth="1"/>
    <col min="13827" max="13827" width="1.7109375" style="258" customWidth="1"/>
    <col min="13828" max="13828" width="15" style="258" customWidth="1"/>
    <col min="13829" max="13829" width="1.7109375" style="258" customWidth="1"/>
    <col min="13830" max="13830" width="16" style="258" customWidth="1"/>
    <col min="13831" max="13831" width="1.7109375" style="258" customWidth="1"/>
    <col min="13832" max="13832" width="16.5703125" style="258" customWidth="1"/>
    <col min="13833" max="13833" width="1.7109375" style="258" customWidth="1"/>
    <col min="13834" max="13834" width="15.42578125" style="258" customWidth="1"/>
    <col min="13835" max="13835" width="12.140625" style="258" customWidth="1"/>
    <col min="13836" max="13836" width="13.85546875" style="258" customWidth="1"/>
    <col min="13837" max="13837" width="15" style="258" customWidth="1"/>
    <col min="13838" max="14080" width="9.140625" style="258"/>
    <col min="14081" max="14081" width="1.7109375" style="258" customWidth="1"/>
    <col min="14082" max="14082" width="33.7109375" style="258" customWidth="1"/>
    <col min="14083" max="14083" width="1.7109375" style="258" customWidth="1"/>
    <col min="14084" max="14084" width="15" style="258" customWidth="1"/>
    <col min="14085" max="14085" width="1.7109375" style="258" customWidth="1"/>
    <col min="14086" max="14086" width="16" style="258" customWidth="1"/>
    <col min="14087" max="14087" width="1.7109375" style="258" customWidth="1"/>
    <col min="14088" max="14088" width="16.5703125" style="258" customWidth="1"/>
    <col min="14089" max="14089" width="1.7109375" style="258" customWidth="1"/>
    <col min="14090" max="14090" width="15.42578125" style="258" customWidth="1"/>
    <col min="14091" max="14091" width="12.140625" style="258" customWidth="1"/>
    <col min="14092" max="14092" width="13.85546875" style="258" customWidth="1"/>
    <col min="14093" max="14093" width="15" style="258" customWidth="1"/>
    <col min="14094" max="14336" width="9.140625" style="258"/>
    <col min="14337" max="14337" width="1.7109375" style="258" customWidth="1"/>
    <col min="14338" max="14338" width="33.7109375" style="258" customWidth="1"/>
    <col min="14339" max="14339" width="1.7109375" style="258" customWidth="1"/>
    <col min="14340" max="14340" width="15" style="258" customWidth="1"/>
    <col min="14341" max="14341" width="1.7109375" style="258" customWidth="1"/>
    <col min="14342" max="14342" width="16" style="258" customWidth="1"/>
    <col min="14343" max="14343" width="1.7109375" style="258" customWidth="1"/>
    <col min="14344" max="14344" width="16.5703125" style="258" customWidth="1"/>
    <col min="14345" max="14345" width="1.7109375" style="258" customWidth="1"/>
    <col min="14346" max="14346" width="15.42578125" style="258" customWidth="1"/>
    <col min="14347" max="14347" width="12.140625" style="258" customWidth="1"/>
    <col min="14348" max="14348" width="13.85546875" style="258" customWidth="1"/>
    <col min="14349" max="14349" width="15" style="258" customWidth="1"/>
    <col min="14350" max="14592" width="9.140625" style="258"/>
    <col min="14593" max="14593" width="1.7109375" style="258" customWidth="1"/>
    <col min="14594" max="14594" width="33.7109375" style="258" customWidth="1"/>
    <col min="14595" max="14595" width="1.7109375" style="258" customWidth="1"/>
    <col min="14596" max="14596" width="15" style="258" customWidth="1"/>
    <col min="14597" max="14597" width="1.7109375" style="258" customWidth="1"/>
    <col min="14598" max="14598" width="16" style="258" customWidth="1"/>
    <col min="14599" max="14599" width="1.7109375" style="258" customWidth="1"/>
    <col min="14600" max="14600" width="16.5703125" style="258" customWidth="1"/>
    <col min="14601" max="14601" width="1.7109375" style="258" customWidth="1"/>
    <col min="14602" max="14602" width="15.42578125" style="258" customWidth="1"/>
    <col min="14603" max="14603" width="12.140625" style="258" customWidth="1"/>
    <col min="14604" max="14604" width="13.85546875" style="258" customWidth="1"/>
    <col min="14605" max="14605" width="15" style="258" customWidth="1"/>
    <col min="14606" max="14848" width="9.140625" style="258"/>
    <col min="14849" max="14849" width="1.7109375" style="258" customWidth="1"/>
    <col min="14850" max="14850" width="33.7109375" style="258" customWidth="1"/>
    <col min="14851" max="14851" width="1.7109375" style="258" customWidth="1"/>
    <col min="14852" max="14852" width="15" style="258" customWidth="1"/>
    <col min="14853" max="14853" width="1.7109375" style="258" customWidth="1"/>
    <col min="14854" max="14854" width="16" style="258" customWidth="1"/>
    <col min="14855" max="14855" width="1.7109375" style="258" customWidth="1"/>
    <col min="14856" max="14856" width="16.5703125" style="258" customWidth="1"/>
    <col min="14857" max="14857" width="1.7109375" style="258" customWidth="1"/>
    <col min="14858" max="14858" width="15.42578125" style="258" customWidth="1"/>
    <col min="14859" max="14859" width="12.140625" style="258" customWidth="1"/>
    <col min="14860" max="14860" width="13.85546875" style="258" customWidth="1"/>
    <col min="14861" max="14861" width="15" style="258" customWidth="1"/>
    <col min="14862" max="15104" width="9.140625" style="258"/>
    <col min="15105" max="15105" width="1.7109375" style="258" customWidth="1"/>
    <col min="15106" max="15106" width="33.7109375" style="258" customWidth="1"/>
    <col min="15107" max="15107" width="1.7109375" style="258" customWidth="1"/>
    <col min="15108" max="15108" width="15" style="258" customWidth="1"/>
    <col min="15109" max="15109" width="1.7109375" style="258" customWidth="1"/>
    <col min="15110" max="15110" width="16" style="258" customWidth="1"/>
    <col min="15111" max="15111" width="1.7109375" style="258" customWidth="1"/>
    <col min="15112" max="15112" width="16.5703125" style="258" customWidth="1"/>
    <col min="15113" max="15113" width="1.7109375" style="258" customWidth="1"/>
    <col min="15114" max="15114" width="15.42578125" style="258" customWidth="1"/>
    <col min="15115" max="15115" width="12.140625" style="258" customWidth="1"/>
    <col min="15116" max="15116" width="13.85546875" style="258" customWidth="1"/>
    <col min="15117" max="15117" width="15" style="258" customWidth="1"/>
    <col min="15118" max="15360" width="9.140625" style="258"/>
    <col min="15361" max="15361" width="1.7109375" style="258" customWidth="1"/>
    <col min="15362" max="15362" width="33.7109375" style="258" customWidth="1"/>
    <col min="15363" max="15363" width="1.7109375" style="258" customWidth="1"/>
    <col min="15364" max="15364" width="15" style="258" customWidth="1"/>
    <col min="15365" max="15365" width="1.7109375" style="258" customWidth="1"/>
    <col min="15366" max="15366" width="16" style="258" customWidth="1"/>
    <col min="15367" max="15367" width="1.7109375" style="258" customWidth="1"/>
    <col min="15368" max="15368" width="16.5703125" style="258" customWidth="1"/>
    <col min="15369" max="15369" width="1.7109375" style="258" customWidth="1"/>
    <col min="15370" max="15370" width="15.42578125" style="258" customWidth="1"/>
    <col min="15371" max="15371" width="12.140625" style="258" customWidth="1"/>
    <col min="15372" max="15372" width="13.85546875" style="258" customWidth="1"/>
    <col min="15373" max="15373" width="15" style="258" customWidth="1"/>
    <col min="15374" max="15616" width="9.140625" style="258"/>
    <col min="15617" max="15617" width="1.7109375" style="258" customWidth="1"/>
    <col min="15618" max="15618" width="33.7109375" style="258" customWidth="1"/>
    <col min="15619" max="15619" width="1.7109375" style="258" customWidth="1"/>
    <col min="15620" max="15620" width="15" style="258" customWidth="1"/>
    <col min="15621" max="15621" width="1.7109375" style="258" customWidth="1"/>
    <col min="15622" max="15622" width="16" style="258" customWidth="1"/>
    <col min="15623" max="15623" width="1.7109375" style="258" customWidth="1"/>
    <col min="15624" max="15624" width="16.5703125" style="258" customWidth="1"/>
    <col min="15625" max="15625" width="1.7109375" style="258" customWidth="1"/>
    <col min="15626" max="15626" width="15.42578125" style="258" customWidth="1"/>
    <col min="15627" max="15627" width="12.140625" style="258" customWidth="1"/>
    <col min="15628" max="15628" width="13.85546875" style="258" customWidth="1"/>
    <col min="15629" max="15629" width="15" style="258" customWidth="1"/>
    <col min="15630" max="15872" width="9.140625" style="258"/>
    <col min="15873" max="15873" width="1.7109375" style="258" customWidth="1"/>
    <col min="15874" max="15874" width="33.7109375" style="258" customWidth="1"/>
    <col min="15875" max="15875" width="1.7109375" style="258" customWidth="1"/>
    <col min="15876" max="15876" width="15" style="258" customWidth="1"/>
    <col min="15877" max="15877" width="1.7109375" style="258" customWidth="1"/>
    <col min="15878" max="15878" width="16" style="258" customWidth="1"/>
    <col min="15879" max="15879" width="1.7109375" style="258" customWidth="1"/>
    <col min="15880" max="15880" width="16.5703125" style="258" customWidth="1"/>
    <col min="15881" max="15881" width="1.7109375" style="258" customWidth="1"/>
    <col min="15882" max="15882" width="15.42578125" style="258" customWidth="1"/>
    <col min="15883" max="15883" width="12.140625" style="258" customWidth="1"/>
    <col min="15884" max="15884" width="13.85546875" style="258" customWidth="1"/>
    <col min="15885" max="15885" width="15" style="258" customWidth="1"/>
    <col min="15886" max="16128" width="9.140625" style="258"/>
    <col min="16129" max="16129" width="1.7109375" style="258" customWidth="1"/>
    <col min="16130" max="16130" width="33.7109375" style="258" customWidth="1"/>
    <col min="16131" max="16131" width="1.7109375" style="258" customWidth="1"/>
    <col min="16132" max="16132" width="15" style="258" customWidth="1"/>
    <col min="16133" max="16133" width="1.7109375" style="258" customWidth="1"/>
    <col min="16134" max="16134" width="16" style="258" customWidth="1"/>
    <col min="16135" max="16135" width="1.7109375" style="258" customWidth="1"/>
    <col min="16136" max="16136" width="16.5703125" style="258" customWidth="1"/>
    <col min="16137" max="16137" width="1.7109375" style="258" customWidth="1"/>
    <col min="16138" max="16138" width="15.42578125" style="258" customWidth="1"/>
    <col min="16139" max="16139" width="12.140625" style="258" customWidth="1"/>
    <col min="16140" max="16140" width="13.85546875" style="258" customWidth="1"/>
    <col min="16141" max="16141" width="15" style="258" customWidth="1"/>
    <col min="16142" max="16384" width="9.140625" style="258"/>
  </cols>
  <sheetData>
    <row r="1" spans="2:12" s="258" customFormat="1" x14ac:dyDescent="0.2">
      <c r="B1" s="290" t="s">
        <v>0</v>
      </c>
    </row>
    <row r="2" spans="2:12" s="258" customFormat="1" ht="89.25" x14ac:dyDescent="0.2">
      <c r="B2" s="291" t="s">
        <v>156</v>
      </c>
    </row>
    <row r="3" spans="2:12" s="258" customFormat="1" x14ac:dyDescent="0.2">
      <c r="B3" s="290" t="s">
        <v>142</v>
      </c>
    </row>
    <row r="4" spans="2:12" s="258" customFormat="1" ht="13.5" thickBot="1" x14ac:dyDescent="0.25">
      <c r="B4" s="292" t="s">
        <v>2</v>
      </c>
      <c r="C4" s="293"/>
      <c r="D4" s="293"/>
      <c r="E4" s="293"/>
      <c r="F4" s="293"/>
      <c r="G4" s="293"/>
      <c r="H4" s="293"/>
      <c r="I4" s="293"/>
      <c r="J4" s="293"/>
    </row>
    <row r="6" spans="2:12" s="258" customFormat="1" ht="38.25" x14ac:dyDescent="0.2">
      <c r="B6" s="273"/>
      <c r="C6" s="367"/>
      <c r="D6" s="271" t="s">
        <v>143</v>
      </c>
      <c r="E6" s="368"/>
      <c r="F6" s="271" t="s">
        <v>30</v>
      </c>
      <c r="G6" s="368"/>
      <c r="H6" s="271" t="s">
        <v>144</v>
      </c>
      <c r="I6" s="369"/>
      <c r="J6" s="271" t="s">
        <v>145</v>
      </c>
    </row>
    <row r="7" spans="2:12" s="258" customFormat="1" x14ac:dyDescent="0.2">
      <c r="B7" s="273"/>
      <c r="C7" s="367"/>
      <c r="D7" s="367"/>
      <c r="E7" s="367"/>
      <c r="F7" s="367"/>
      <c r="G7" s="367"/>
      <c r="H7" s="367"/>
      <c r="I7" s="265"/>
      <c r="J7" s="367"/>
    </row>
    <row r="8" spans="2:12" s="258" customFormat="1" x14ac:dyDescent="0.2">
      <c r="B8" s="334" t="s">
        <v>146</v>
      </c>
      <c r="C8" s="273"/>
      <c r="D8" s="370">
        <v>12241487</v>
      </c>
      <c r="E8" s="371"/>
      <c r="F8" s="370">
        <v>244190</v>
      </c>
      <c r="G8" s="371"/>
      <c r="H8" s="372">
        <v>14815299</v>
      </c>
      <c r="I8" s="371"/>
      <c r="J8" s="370">
        <f>SUM(D8:I8)</f>
        <v>27300976</v>
      </c>
      <c r="L8" s="304"/>
    </row>
    <row r="9" spans="2:12" s="258" customFormat="1" ht="21.75" x14ac:dyDescent="0.2">
      <c r="B9" s="373" t="s">
        <v>147</v>
      </c>
      <c r="C9" s="374"/>
      <c r="D9" s="375"/>
      <c r="E9" s="374"/>
      <c r="F9" s="375"/>
      <c r="G9" s="374"/>
      <c r="H9" s="376"/>
      <c r="I9" s="376"/>
      <c r="J9" s="376">
        <f>SUM(D9:I9)</f>
        <v>0</v>
      </c>
      <c r="L9" s="304"/>
    </row>
    <row r="10" spans="2:12" s="258" customFormat="1" ht="21.75" x14ac:dyDescent="0.2">
      <c r="B10" s="377" t="s">
        <v>1140</v>
      </c>
      <c r="C10" s="374"/>
      <c r="D10" s="378">
        <f>D8+D9</f>
        <v>12241487</v>
      </c>
      <c r="E10" s="378">
        <f>E8+E9</f>
        <v>0</v>
      </c>
      <c r="F10" s="378">
        <f>F8+F9</f>
        <v>244190</v>
      </c>
      <c r="G10" s="378">
        <f>G8+G9</f>
        <v>0</v>
      </c>
      <c r="H10" s="378">
        <f>H8+H9</f>
        <v>14815299</v>
      </c>
      <c r="I10" s="379"/>
      <c r="J10" s="379">
        <f>SUM(D10:I10)</f>
        <v>27300976</v>
      </c>
      <c r="L10" s="304"/>
    </row>
    <row r="11" spans="2:12" s="258" customFormat="1" ht="21.75" x14ac:dyDescent="0.2">
      <c r="B11" s="380" t="s">
        <v>148</v>
      </c>
      <c r="C11" s="381"/>
      <c r="D11" s="382">
        <v>0</v>
      </c>
      <c r="E11" s="382"/>
      <c r="F11" s="382">
        <v>0</v>
      </c>
      <c r="G11" s="382"/>
      <c r="H11" s="382">
        <v>3864081</v>
      </c>
      <c r="I11" s="382"/>
      <c r="J11" s="382">
        <f>SUM(D11:H11)</f>
        <v>3864081</v>
      </c>
    </row>
    <row r="12" spans="2:12" s="258" customFormat="1" x14ac:dyDescent="0.2">
      <c r="B12" s="380" t="s">
        <v>149</v>
      </c>
      <c r="C12" s="381"/>
      <c r="D12" s="383">
        <v>0</v>
      </c>
      <c r="E12" s="382"/>
      <c r="F12" s="383">
        <v>0</v>
      </c>
      <c r="G12" s="382"/>
      <c r="H12" s="383">
        <v>-84236</v>
      </c>
      <c r="I12" s="382"/>
      <c r="J12" s="383">
        <f>SUM(D12:H12)</f>
        <v>-84236</v>
      </c>
    </row>
    <row r="13" spans="2:12" s="258" customFormat="1" x14ac:dyDescent="0.2">
      <c r="B13" s="273"/>
      <c r="C13" s="273"/>
      <c r="D13" s="347"/>
      <c r="E13" s="347"/>
      <c r="F13" s="347"/>
      <c r="G13" s="347"/>
      <c r="H13" s="347"/>
      <c r="I13" s="347"/>
      <c r="J13" s="347"/>
    </row>
    <row r="14" spans="2:12" s="258" customFormat="1" ht="51" x14ac:dyDescent="0.2">
      <c r="B14" s="265" t="s">
        <v>150</v>
      </c>
      <c r="C14" s="273"/>
      <c r="D14" s="347"/>
      <c r="E14" s="347"/>
      <c r="F14" s="347">
        <v>-244190</v>
      </c>
      <c r="G14" s="347"/>
      <c r="H14" s="347">
        <v>244190</v>
      </c>
      <c r="I14" s="347"/>
      <c r="J14" s="347"/>
    </row>
    <row r="15" spans="2:12" s="258" customFormat="1" x14ac:dyDescent="0.2">
      <c r="B15" s="273" t="s">
        <v>151</v>
      </c>
      <c r="C15" s="273"/>
      <c r="D15" s="347">
        <f>SUM(D11:D11)</f>
        <v>0</v>
      </c>
      <c r="E15" s="347"/>
      <c r="F15" s="347">
        <f>SUM(F11:F11)</f>
        <v>0</v>
      </c>
      <c r="G15" s="347"/>
      <c r="H15" s="347">
        <f>SUM(H11:H12)</f>
        <v>3779845</v>
      </c>
      <c r="I15" s="347"/>
      <c r="J15" s="347">
        <f>SUM(D15:H15)</f>
        <v>3779845</v>
      </c>
    </row>
    <row r="16" spans="2:12" s="258" customFormat="1" x14ac:dyDescent="0.2">
      <c r="B16" s="265" t="s">
        <v>152</v>
      </c>
      <c r="D16" s="383">
        <v>0</v>
      </c>
      <c r="E16" s="374"/>
      <c r="F16" s="384">
        <v>0</v>
      </c>
      <c r="G16" s="374"/>
      <c r="H16" s="384"/>
      <c r="I16" s="376"/>
      <c r="J16" s="383">
        <f>SUM(D16:H16)</f>
        <v>0</v>
      </c>
    </row>
    <row r="17" spans="2:13" s="258" customFormat="1" x14ac:dyDescent="0.2">
      <c r="B17" s="273"/>
      <c r="C17" s="273"/>
      <c r="D17" s="347"/>
      <c r="E17" s="347"/>
      <c r="F17" s="347"/>
      <c r="G17" s="347"/>
      <c r="H17" s="347"/>
      <c r="I17" s="347"/>
      <c r="J17" s="347"/>
    </row>
    <row r="18" spans="2:13" s="258" customFormat="1" x14ac:dyDescent="0.2">
      <c r="B18" s="385" t="s">
        <v>153</v>
      </c>
      <c r="D18" s="372">
        <f t="shared" ref="D18:J18" si="0">D10+D15+D16+D14</f>
        <v>12241487</v>
      </c>
      <c r="E18" s="372">
        <f t="shared" si="0"/>
        <v>0</v>
      </c>
      <c r="F18" s="372">
        <f t="shared" si="0"/>
        <v>0</v>
      </c>
      <c r="G18" s="372">
        <f t="shared" si="0"/>
        <v>0</v>
      </c>
      <c r="H18" s="372">
        <f t="shared" si="0"/>
        <v>18839334</v>
      </c>
      <c r="I18" s="372">
        <f t="shared" si="0"/>
        <v>0</v>
      </c>
      <c r="J18" s="372">
        <f t="shared" si="0"/>
        <v>31080821</v>
      </c>
      <c r="K18" s="386">
        <f>J18-J19</f>
        <v>0</v>
      </c>
      <c r="M18" s="387"/>
    </row>
    <row r="19" spans="2:13" s="258" customFormat="1" hidden="1" x14ac:dyDescent="0.2">
      <c r="B19" s="385" t="s">
        <v>154</v>
      </c>
      <c r="D19" s="372">
        <v>12241487</v>
      </c>
      <c r="E19" s="388"/>
      <c r="F19" s="372">
        <f>F18</f>
        <v>0</v>
      </c>
      <c r="G19" s="389"/>
      <c r="H19" s="372">
        <f>H18</f>
        <v>18839334</v>
      </c>
      <c r="I19" s="388"/>
      <c r="J19" s="372">
        <f>SUM(D19:I19)</f>
        <v>31080821</v>
      </c>
      <c r="M19" s="387"/>
    </row>
    <row r="20" spans="2:13" s="258" customFormat="1" ht="25.5" x14ac:dyDescent="0.2">
      <c r="B20" s="265" t="s">
        <v>148</v>
      </c>
      <c r="D20" s="347">
        <v>0</v>
      </c>
      <c r="E20" s="347"/>
      <c r="F20" s="347">
        <v>0</v>
      </c>
      <c r="G20" s="347"/>
      <c r="H20" s="347">
        <f>IS!D31</f>
        <v>-888977.49796999898</v>
      </c>
      <c r="I20" s="347"/>
      <c r="J20" s="347">
        <f>SUM(D20:H20)</f>
        <v>-888977.49796999898</v>
      </c>
      <c r="M20" s="387"/>
    </row>
    <row r="21" spans="2:13" s="258" customFormat="1" x14ac:dyDescent="0.2">
      <c r="B21" s="273" t="s">
        <v>149</v>
      </c>
      <c r="D21" s="390">
        <v>0</v>
      </c>
      <c r="E21" s="347"/>
      <c r="F21" s="390">
        <v>0</v>
      </c>
      <c r="H21" s="267">
        <f>[3]IS!D35</f>
        <v>0</v>
      </c>
      <c r="J21" s="390">
        <f>SUM(D21:H21)</f>
        <v>0</v>
      </c>
      <c r="M21" s="387"/>
    </row>
    <row r="22" spans="2:13" s="258" customFormat="1" x14ac:dyDescent="0.2">
      <c r="B22" s="273" t="s">
        <v>151</v>
      </c>
      <c r="D22" s="390"/>
      <c r="E22" s="347"/>
      <c r="F22" s="390"/>
      <c r="H22" s="347">
        <f>H20+H21</f>
        <v>-888977.49796999898</v>
      </c>
      <c r="J22" s="390">
        <f>SUM(D22:H22)</f>
        <v>-888977.49796999898</v>
      </c>
      <c r="M22" s="387"/>
    </row>
    <row r="23" spans="2:13" s="258" customFormat="1" ht="51" x14ac:dyDescent="0.2">
      <c r="B23" s="265" t="s">
        <v>150</v>
      </c>
      <c r="D23" s="390"/>
      <c r="E23" s="347"/>
      <c r="F23" s="390"/>
      <c r="H23" s="267"/>
      <c r="J23" s="390"/>
      <c r="M23" s="387"/>
    </row>
    <row r="24" spans="2:13" s="258" customFormat="1" x14ac:dyDescent="0.2">
      <c r="B24" s="265" t="s">
        <v>152</v>
      </c>
      <c r="D24" s="383">
        <v>0</v>
      </c>
      <c r="E24" s="374"/>
      <c r="F24" s="384">
        <v>0</v>
      </c>
      <c r="G24" s="374"/>
      <c r="H24" s="384"/>
      <c r="I24" s="376"/>
      <c r="J24" s="383">
        <f>SUM(D24:H24)</f>
        <v>0</v>
      </c>
      <c r="M24" s="387"/>
    </row>
    <row r="25" spans="2:13" s="258" customFormat="1" x14ac:dyDescent="0.2">
      <c r="B25" s="265"/>
      <c r="D25" s="347"/>
      <c r="E25" s="347"/>
      <c r="F25" s="347"/>
      <c r="G25" s="347"/>
      <c r="H25" s="347"/>
      <c r="I25" s="347"/>
      <c r="J25" s="347"/>
      <c r="M25" s="387"/>
    </row>
    <row r="26" spans="2:13" s="258" customFormat="1" x14ac:dyDescent="0.2">
      <c r="D26" s="347"/>
      <c r="E26" s="347"/>
      <c r="F26" s="347"/>
      <c r="G26" s="347"/>
      <c r="H26" s="347"/>
      <c r="I26" s="347"/>
      <c r="J26" s="347"/>
      <c r="M26" s="387"/>
    </row>
    <row r="27" spans="2:13" s="258" customFormat="1" x14ac:dyDescent="0.2">
      <c r="B27" s="334" t="s">
        <v>1139</v>
      </c>
      <c r="D27" s="370">
        <f>D18+D20</f>
        <v>12241487</v>
      </c>
      <c r="E27" s="370">
        <f>E18+E20</f>
        <v>0</v>
      </c>
      <c r="F27" s="370">
        <f>F18+F20+F23</f>
        <v>0</v>
      </c>
      <c r="G27" s="370">
        <f>G18+G20</f>
        <v>0</v>
      </c>
      <c r="H27" s="370">
        <f>H19+H22+H23</f>
        <v>17950356.50203</v>
      </c>
      <c r="I27" s="371"/>
      <c r="J27" s="370">
        <f>D27+F27+H27</f>
        <v>30191843.50203</v>
      </c>
      <c r="K27" s="309" t="s">
        <v>3</v>
      </c>
      <c r="M27" s="387"/>
    </row>
    <row r="28" spans="2:13" s="387" customFormat="1" x14ac:dyDescent="0.2">
      <c r="B28" s="391" t="s">
        <v>55</v>
      </c>
      <c r="D28" s="387">
        <f>ROUND([3]BS!D37,0)-D27</f>
        <v>0</v>
      </c>
      <c r="F28" s="387">
        <f>ROUND([3]BS!D38,0)</f>
        <v>0</v>
      </c>
      <c r="H28" s="387">
        <f>BS!D39-SOCIE!H27</f>
        <v>0</v>
      </c>
      <c r="J28" s="387">
        <f>BS!D41-SOCIE!J27</f>
        <v>0</v>
      </c>
    </row>
    <row r="29" spans="2:13" s="258" customFormat="1" x14ac:dyDescent="0.2">
      <c r="D29" s="304"/>
      <c r="F29" s="304"/>
      <c r="H29" s="304"/>
      <c r="J29" s="30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7"/>
  <sheetViews>
    <sheetView topLeftCell="A397" workbookViewId="0">
      <selection activeCell="A127" sqref="A127:D127"/>
    </sheetView>
  </sheetViews>
  <sheetFormatPr defaultRowHeight="15" x14ac:dyDescent="0.25"/>
  <cols>
    <col min="1" max="1" width="16.28515625" customWidth="1"/>
    <col min="2" max="2" width="58.140625" customWidth="1"/>
    <col min="3" max="8" width="14.5703125" customWidth="1"/>
    <col min="10" max="10" width="9.85546875" bestFit="1" customWidth="1"/>
  </cols>
  <sheetData>
    <row r="1" spans="1:8" x14ac:dyDescent="0.25">
      <c r="A1" s="2" t="s">
        <v>157</v>
      </c>
    </row>
    <row r="2" spans="1:8" ht="15.75" x14ac:dyDescent="0.25">
      <c r="A2" s="3" t="s">
        <v>158</v>
      </c>
    </row>
    <row r="3" spans="1:8" x14ac:dyDescent="0.25">
      <c r="B3" s="4" t="s">
        <v>159</v>
      </c>
    </row>
    <row r="4" spans="1:8" x14ac:dyDescent="0.25">
      <c r="B4" s="4" t="s">
        <v>160</v>
      </c>
    </row>
    <row r="5" spans="1:8" x14ac:dyDescent="0.25">
      <c r="A5" t="s">
        <v>161</v>
      </c>
      <c r="B5" t="s">
        <v>162</v>
      </c>
    </row>
    <row r="6" spans="1:8" x14ac:dyDescent="0.25">
      <c r="A6" s="220" t="s">
        <v>163</v>
      </c>
      <c r="B6" s="220" t="s">
        <v>164</v>
      </c>
      <c r="C6" s="225" t="s">
        <v>165</v>
      </c>
      <c r="D6" s="225"/>
      <c r="E6" s="225" t="s">
        <v>166</v>
      </c>
      <c r="F6" s="225"/>
      <c r="G6" s="225" t="s">
        <v>167</v>
      </c>
      <c r="H6" s="225"/>
    </row>
    <row r="7" spans="1:8" x14ac:dyDescent="0.25">
      <c r="A7" s="251"/>
      <c r="B7" s="251"/>
      <c r="C7" s="5" t="s">
        <v>168</v>
      </c>
      <c r="D7" s="5" t="s">
        <v>169</v>
      </c>
      <c r="E7" s="5" t="s">
        <v>168</v>
      </c>
      <c r="F7" s="5" t="s">
        <v>169</v>
      </c>
      <c r="G7" s="5" t="s">
        <v>168</v>
      </c>
      <c r="H7" s="5" t="s">
        <v>169</v>
      </c>
    </row>
    <row r="8" spans="1:8" x14ac:dyDescent="0.25">
      <c r="A8" s="6" t="s">
        <v>170</v>
      </c>
      <c r="B8" s="6" t="s">
        <v>24</v>
      </c>
      <c r="C8" s="7">
        <v>4824053.2699999996</v>
      </c>
      <c r="D8" s="8"/>
      <c r="E8" s="7">
        <v>190693956.81999999</v>
      </c>
      <c r="F8" s="7">
        <v>190418316.74000001</v>
      </c>
      <c r="G8" s="7">
        <v>5099693.3499999996</v>
      </c>
      <c r="H8" s="8"/>
    </row>
    <row r="9" spans="1:8" x14ac:dyDescent="0.25">
      <c r="A9" s="9" t="s">
        <v>171</v>
      </c>
      <c r="B9" s="10" t="s">
        <v>172</v>
      </c>
      <c r="C9" s="11">
        <v>66903.27</v>
      </c>
      <c r="D9" s="12"/>
      <c r="E9" s="11">
        <v>12772409.050000001</v>
      </c>
      <c r="F9" s="11">
        <v>12749540.48</v>
      </c>
      <c r="G9" s="11">
        <v>89771.839999999997</v>
      </c>
      <c r="H9" s="12"/>
    </row>
    <row r="10" spans="1:8" x14ac:dyDescent="0.25">
      <c r="A10" s="13" t="s">
        <v>173</v>
      </c>
      <c r="B10" s="10" t="s">
        <v>172</v>
      </c>
      <c r="C10" s="11">
        <v>20912.59</v>
      </c>
      <c r="D10" s="12"/>
      <c r="E10" s="11">
        <v>1807731.6</v>
      </c>
      <c r="F10" s="11">
        <v>1797898.81</v>
      </c>
      <c r="G10" s="11">
        <v>30745.38</v>
      </c>
      <c r="H10" s="12"/>
    </row>
    <row r="11" spans="1:8" x14ac:dyDescent="0.25">
      <c r="A11" s="14" t="s">
        <v>174</v>
      </c>
      <c r="B11" s="10" t="s">
        <v>175</v>
      </c>
      <c r="C11" s="11">
        <v>20912.59</v>
      </c>
      <c r="D11" s="12"/>
      <c r="E11" s="11">
        <v>1807731.6</v>
      </c>
      <c r="F11" s="11">
        <v>1797898.81</v>
      </c>
      <c r="G11" s="11">
        <v>30745.38</v>
      </c>
      <c r="H11" s="12"/>
    </row>
    <row r="12" spans="1:8" x14ac:dyDescent="0.25">
      <c r="A12" s="13" t="s">
        <v>176</v>
      </c>
      <c r="B12" s="10" t="s">
        <v>177</v>
      </c>
      <c r="C12" s="11">
        <v>45990.68</v>
      </c>
      <c r="D12" s="12"/>
      <c r="E12" s="11">
        <v>10964677.449999999</v>
      </c>
      <c r="F12" s="11">
        <v>10951641.67</v>
      </c>
      <c r="G12" s="11">
        <v>59026.46</v>
      </c>
      <c r="H12" s="12"/>
    </row>
    <row r="13" spans="1:8" x14ac:dyDescent="0.25">
      <c r="A13" s="14" t="s">
        <v>178</v>
      </c>
      <c r="B13" s="10" t="s">
        <v>177</v>
      </c>
      <c r="C13" s="11">
        <v>45990.68</v>
      </c>
      <c r="D13" s="12"/>
      <c r="E13" s="11">
        <v>10964677.449999999</v>
      </c>
      <c r="F13" s="11">
        <v>10951641.67</v>
      </c>
      <c r="G13" s="11">
        <v>59026.46</v>
      </c>
      <c r="H13" s="12"/>
    </row>
    <row r="14" spans="1:8" x14ac:dyDescent="0.25">
      <c r="A14" s="9" t="s">
        <v>179</v>
      </c>
      <c r="B14" s="10" t="s">
        <v>180</v>
      </c>
      <c r="C14" s="11">
        <v>794624.1</v>
      </c>
      <c r="D14" s="12"/>
      <c r="E14" s="11">
        <v>133572612.47</v>
      </c>
      <c r="F14" s="11">
        <v>134246523.69999999</v>
      </c>
      <c r="G14" s="11">
        <v>120712.88</v>
      </c>
      <c r="H14" s="12"/>
    </row>
    <row r="15" spans="1:8" x14ac:dyDescent="0.25">
      <c r="A15" s="13" t="s">
        <v>181</v>
      </c>
      <c r="B15" s="10" t="s">
        <v>182</v>
      </c>
      <c r="C15" s="11">
        <v>671468.66</v>
      </c>
      <c r="D15" s="12"/>
      <c r="E15" s="11">
        <v>117021664.75</v>
      </c>
      <c r="F15" s="11">
        <v>117664610.41</v>
      </c>
      <c r="G15" s="11">
        <v>28523</v>
      </c>
      <c r="H15" s="12"/>
    </row>
    <row r="16" spans="1:8" x14ac:dyDescent="0.25">
      <c r="A16" s="14" t="s">
        <v>183</v>
      </c>
      <c r="B16" s="10" t="s">
        <v>182</v>
      </c>
      <c r="C16" s="11">
        <v>671468.66</v>
      </c>
      <c r="D16" s="12"/>
      <c r="E16" s="11">
        <v>113066673.13</v>
      </c>
      <c r="F16" s="11">
        <v>113709618.79000001</v>
      </c>
      <c r="G16" s="11">
        <v>28523</v>
      </c>
      <c r="H16" s="12"/>
    </row>
    <row r="17" spans="1:8" x14ac:dyDescent="0.25">
      <c r="A17" s="14" t="s">
        <v>184</v>
      </c>
      <c r="B17" s="10" t="s">
        <v>185</v>
      </c>
      <c r="C17" s="12"/>
      <c r="D17" s="12"/>
      <c r="E17" s="11">
        <v>3954991.62</v>
      </c>
      <c r="F17" s="11">
        <v>3954991.62</v>
      </c>
      <c r="G17" s="12"/>
      <c r="H17" s="12"/>
    </row>
    <row r="18" spans="1:8" x14ac:dyDescent="0.25">
      <c r="A18" s="13" t="s">
        <v>186</v>
      </c>
      <c r="B18" s="10" t="s">
        <v>187</v>
      </c>
      <c r="C18" s="11">
        <v>123155.45</v>
      </c>
      <c r="D18" s="12"/>
      <c r="E18" s="11">
        <v>16550947.710000001</v>
      </c>
      <c r="F18" s="11">
        <v>16581913.289999999</v>
      </c>
      <c r="G18" s="11">
        <v>92189.87</v>
      </c>
      <c r="H18" s="12"/>
    </row>
    <row r="19" spans="1:8" ht="30" x14ac:dyDescent="0.25">
      <c r="A19" s="14" t="s">
        <v>188</v>
      </c>
      <c r="B19" s="10" t="s">
        <v>189</v>
      </c>
      <c r="C19" s="11">
        <v>123155.45</v>
      </c>
      <c r="D19" s="12"/>
      <c r="E19" s="11">
        <v>16550947.710000001</v>
      </c>
      <c r="F19" s="11">
        <v>16581913.289999999</v>
      </c>
      <c r="G19" s="11">
        <v>92189.87</v>
      </c>
      <c r="H19" s="12"/>
    </row>
    <row r="20" spans="1:8" x14ac:dyDescent="0.25">
      <c r="A20" s="9" t="s">
        <v>190</v>
      </c>
      <c r="B20" s="10" t="s">
        <v>191</v>
      </c>
      <c r="C20" s="11">
        <v>9012.9</v>
      </c>
      <c r="D20" s="12"/>
      <c r="E20" s="11">
        <v>35742.94</v>
      </c>
      <c r="F20" s="11">
        <v>34008.35</v>
      </c>
      <c r="G20" s="11">
        <v>10747.48</v>
      </c>
      <c r="H20" s="12"/>
    </row>
    <row r="21" spans="1:8" x14ac:dyDescent="0.25">
      <c r="A21" s="13" t="s">
        <v>192</v>
      </c>
      <c r="B21" s="10" t="s">
        <v>193</v>
      </c>
      <c r="C21" s="11">
        <v>9012.9</v>
      </c>
      <c r="D21" s="12"/>
      <c r="E21" s="11">
        <v>35742.94</v>
      </c>
      <c r="F21" s="11">
        <v>34008.35</v>
      </c>
      <c r="G21" s="11">
        <v>10747.48</v>
      </c>
      <c r="H21" s="12"/>
    </row>
    <row r="22" spans="1:8" x14ac:dyDescent="0.25">
      <c r="A22" s="14" t="s">
        <v>194</v>
      </c>
      <c r="B22" s="10" t="s">
        <v>195</v>
      </c>
      <c r="C22" s="11">
        <v>9012.9</v>
      </c>
      <c r="D22" s="12"/>
      <c r="E22" s="11">
        <v>35742.94</v>
      </c>
      <c r="F22" s="11">
        <v>34008.35</v>
      </c>
      <c r="G22" s="11">
        <v>10747.48</v>
      </c>
      <c r="H22" s="12"/>
    </row>
    <row r="23" spans="1:8" x14ac:dyDescent="0.25">
      <c r="A23" s="9" t="s">
        <v>196</v>
      </c>
      <c r="B23" s="10" t="s">
        <v>197</v>
      </c>
      <c r="C23" s="11">
        <v>3972992.35</v>
      </c>
      <c r="D23" s="12"/>
      <c r="E23" s="11">
        <v>44146135.359999999</v>
      </c>
      <c r="F23" s="11">
        <v>43163129.460000001</v>
      </c>
      <c r="G23" s="11">
        <v>4955998.24</v>
      </c>
      <c r="H23" s="12"/>
    </row>
    <row r="24" spans="1:8" x14ac:dyDescent="0.25">
      <c r="A24" s="13" t="s">
        <v>198</v>
      </c>
      <c r="B24" s="10" t="s">
        <v>199</v>
      </c>
      <c r="C24" s="11">
        <v>3328037.85</v>
      </c>
      <c r="D24" s="12"/>
      <c r="E24" s="11">
        <v>39036537.880000003</v>
      </c>
      <c r="F24" s="11">
        <v>39788566.700000003</v>
      </c>
      <c r="G24" s="11">
        <v>2576009.0299999998</v>
      </c>
      <c r="H24" s="12"/>
    </row>
    <row r="25" spans="1:8" x14ac:dyDescent="0.25">
      <c r="A25" s="14" t="s">
        <v>200</v>
      </c>
      <c r="B25" s="10" t="s">
        <v>201</v>
      </c>
      <c r="C25" s="11">
        <v>3328037.85</v>
      </c>
      <c r="D25" s="12"/>
      <c r="E25" s="11">
        <v>39036537.880000003</v>
      </c>
      <c r="F25" s="11">
        <v>39788566.700000003</v>
      </c>
      <c r="G25" s="11">
        <v>2576009.0299999998</v>
      </c>
      <c r="H25" s="12"/>
    </row>
    <row r="26" spans="1:8" x14ac:dyDescent="0.25">
      <c r="A26" s="13" t="s">
        <v>202</v>
      </c>
      <c r="B26" s="10" t="s">
        <v>203</v>
      </c>
      <c r="C26" s="11">
        <v>644954.5</v>
      </c>
      <c r="D26" s="12"/>
      <c r="E26" s="11">
        <v>5109597.4800000004</v>
      </c>
      <c r="F26" s="11">
        <v>3374562.76</v>
      </c>
      <c r="G26" s="11">
        <v>2379989.2200000002</v>
      </c>
      <c r="H26" s="12"/>
    </row>
    <row r="27" spans="1:8" x14ac:dyDescent="0.25">
      <c r="A27" s="14" t="s">
        <v>204</v>
      </c>
      <c r="B27" s="10" t="s">
        <v>205</v>
      </c>
      <c r="C27" s="11">
        <v>644954.5</v>
      </c>
      <c r="D27" s="12"/>
      <c r="E27" s="11">
        <v>5109597.4800000004</v>
      </c>
      <c r="F27" s="11">
        <v>3374562.76</v>
      </c>
      <c r="G27" s="11">
        <v>2379989.2200000002</v>
      </c>
      <c r="H27" s="12"/>
    </row>
    <row r="28" spans="1:8" ht="30" x14ac:dyDescent="0.25">
      <c r="A28" s="9" t="s">
        <v>206</v>
      </c>
      <c r="B28" s="10" t="s">
        <v>207</v>
      </c>
      <c r="C28" s="12"/>
      <c r="D28" s="11">
        <v>19479.349999999999</v>
      </c>
      <c r="E28" s="11">
        <v>167057.01</v>
      </c>
      <c r="F28" s="11">
        <v>225114.75</v>
      </c>
      <c r="G28" s="12"/>
      <c r="H28" s="11">
        <v>77537.100000000006</v>
      </c>
    </row>
    <row r="29" spans="1:8" ht="30" x14ac:dyDescent="0.25">
      <c r="A29" s="13" t="s">
        <v>208</v>
      </c>
      <c r="B29" s="10" t="s">
        <v>207</v>
      </c>
      <c r="C29" s="12"/>
      <c r="D29" s="11">
        <v>15261.98</v>
      </c>
      <c r="E29" s="11">
        <v>161730.17000000001</v>
      </c>
      <c r="F29" s="11">
        <v>201374.43</v>
      </c>
      <c r="G29" s="12"/>
      <c r="H29" s="11">
        <v>54906.239999999998</v>
      </c>
    </row>
    <row r="30" spans="1:8" ht="30" x14ac:dyDescent="0.25">
      <c r="A30" s="14" t="s">
        <v>209</v>
      </c>
      <c r="B30" s="10" t="s">
        <v>210</v>
      </c>
      <c r="C30" s="12"/>
      <c r="D30" s="11">
        <v>10521.53</v>
      </c>
      <c r="E30" s="11">
        <v>8133.53</v>
      </c>
      <c r="F30" s="11">
        <v>51920.53</v>
      </c>
      <c r="G30" s="12"/>
      <c r="H30" s="11">
        <v>54308.53</v>
      </c>
    </row>
    <row r="31" spans="1:8" x14ac:dyDescent="0.25">
      <c r="A31" s="14" t="s">
        <v>211</v>
      </c>
      <c r="B31" s="10" t="s">
        <v>212</v>
      </c>
      <c r="C31" s="12"/>
      <c r="D31" s="11">
        <v>4740.45</v>
      </c>
      <c r="E31" s="11">
        <v>153596.64000000001</v>
      </c>
      <c r="F31" s="11">
        <v>149453.91</v>
      </c>
      <c r="G31" s="12"/>
      <c r="H31" s="15">
        <v>597.72</v>
      </c>
    </row>
    <row r="32" spans="1:8" ht="30" x14ac:dyDescent="0.25">
      <c r="A32" s="13" t="s">
        <v>213</v>
      </c>
      <c r="B32" s="10" t="s">
        <v>214</v>
      </c>
      <c r="C32" s="12"/>
      <c r="D32" s="11">
        <v>4217.37</v>
      </c>
      <c r="E32" s="11">
        <v>5326.84</v>
      </c>
      <c r="F32" s="11">
        <v>23740.32</v>
      </c>
      <c r="G32" s="12"/>
      <c r="H32" s="11">
        <v>22630.85</v>
      </c>
    </row>
    <row r="33" spans="1:8" ht="30" x14ac:dyDescent="0.25">
      <c r="A33" s="14" t="s">
        <v>215</v>
      </c>
      <c r="B33" s="10" t="s">
        <v>216</v>
      </c>
      <c r="C33" s="12"/>
      <c r="D33" s="11">
        <v>1612.38</v>
      </c>
      <c r="E33" s="15">
        <v>78.11</v>
      </c>
      <c r="F33" s="11">
        <v>19979.78</v>
      </c>
      <c r="G33" s="12"/>
      <c r="H33" s="11">
        <v>21514.06</v>
      </c>
    </row>
    <row r="34" spans="1:8" x14ac:dyDescent="0.25">
      <c r="A34" s="14" t="s">
        <v>217</v>
      </c>
      <c r="B34" s="10" t="s">
        <v>218</v>
      </c>
      <c r="C34" s="12"/>
      <c r="D34" s="11">
        <v>2604.98</v>
      </c>
      <c r="E34" s="11">
        <v>5248.73</v>
      </c>
      <c r="F34" s="11">
        <v>3760.54</v>
      </c>
      <c r="G34" s="12"/>
      <c r="H34" s="11">
        <v>1116.8</v>
      </c>
    </row>
    <row r="35" spans="1:8" x14ac:dyDescent="0.25">
      <c r="A35" s="6" t="s">
        <v>219</v>
      </c>
      <c r="B35" s="6" t="s">
        <v>220</v>
      </c>
      <c r="C35" s="7">
        <v>13240.04</v>
      </c>
      <c r="D35" s="8"/>
      <c r="E35" s="7">
        <v>158293.59</v>
      </c>
      <c r="F35" s="7">
        <v>153205.53</v>
      </c>
      <c r="G35" s="7">
        <v>18328.099999999999</v>
      </c>
      <c r="H35" s="8"/>
    </row>
    <row r="36" spans="1:8" x14ac:dyDescent="0.25">
      <c r="A36" s="9" t="s">
        <v>221</v>
      </c>
      <c r="B36" s="10" t="s">
        <v>222</v>
      </c>
      <c r="C36" s="11">
        <v>5531.39</v>
      </c>
      <c r="D36" s="12"/>
      <c r="E36" s="11">
        <v>149518.99</v>
      </c>
      <c r="F36" s="11">
        <v>147779.62</v>
      </c>
      <c r="G36" s="11">
        <v>7270.76</v>
      </c>
      <c r="H36" s="12"/>
    </row>
    <row r="37" spans="1:8" x14ac:dyDescent="0.25">
      <c r="A37" s="13" t="s">
        <v>223</v>
      </c>
      <c r="B37" s="10" t="s">
        <v>224</v>
      </c>
      <c r="C37" s="12"/>
      <c r="D37" s="12"/>
      <c r="E37" s="11">
        <v>117203.02</v>
      </c>
      <c r="F37" s="11">
        <v>117203.02</v>
      </c>
      <c r="G37" s="12"/>
      <c r="H37" s="12"/>
    </row>
    <row r="38" spans="1:8" ht="30" x14ac:dyDescent="0.25">
      <c r="A38" s="13" t="s">
        <v>225</v>
      </c>
      <c r="B38" s="10" t="s">
        <v>226</v>
      </c>
      <c r="C38" s="15">
        <v>87.78</v>
      </c>
      <c r="D38" s="12"/>
      <c r="E38" s="11">
        <v>1366.13</v>
      </c>
      <c r="F38" s="11">
        <v>1453.9</v>
      </c>
      <c r="G38" s="12"/>
      <c r="H38" s="12"/>
    </row>
    <row r="39" spans="1:8" ht="30" x14ac:dyDescent="0.25">
      <c r="A39" s="13" t="s">
        <v>227</v>
      </c>
      <c r="B39" s="10" t="s">
        <v>228</v>
      </c>
      <c r="C39" s="12"/>
      <c r="D39" s="12"/>
      <c r="E39" s="15">
        <v>230.18</v>
      </c>
      <c r="F39" s="15">
        <v>230.18</v>
      </c>
      <c r="G39" s="12"/>
      <c r="H39" s="12"/>
    </row>
    <row r="40" spans="1:8" x14ac:dyDescent="0.25">
      <c r="A40" s="13" t="s">
        <v>229</v>
      </c>
      <c r="B40" s="10" t="s">
        <v>230</v>
      </c>
      <c r="C40" s="15">
        <v>361.03</v>
      </c>
      <c r="D40" s="12"/>
      <c r="E40" s="15">
        <v>26.94</v>
      </c>
      <c r="F40" s="15">
        <v>387.97</v>
      </c>
      <c r="G40" s="12"/>
      <c r="H40" s="12"/>
    </row>
    <row r="41" spans="1:8" x14ac:dyDescent="0.25">
      <c r="A41" s="13" t="s">
        <v>231</v>
      </c>
      <c r="B41" s="10" t="s">
        <v>232</v>
      </c>
      <c r="C41" s="11">
        <v>5091.18</v>
      </c>
      <c r="D41" s="12"/>
      <c r="E41" s="11">
        <v>30692.720000000001</v>
      </c>
      <c r="F41" s="11">
        <v>28504.55</v>
      </c>
      <c r="G41" s="106">
        <v>7279.35</v>
      </c>
      <c r="H41" s="12"/>
    </row>
    <row r="42" spans="1:8" ht="30" x14ac:dyDescent="0.25">
      <c r="A42" s="13" t="s">
        <v>233</v>
      </c>
      <c r="B42" s="10" t="s">
        <v>234</v>
      </c>
      <c r="C42" s="12"/>
      <c r="D42" s="15">
        <v>8.59</v>
      </c>
      <c r="E42" s="12"/>
      <c r="F42" s="12"/>
      <c r="G42" s="12"/>
      <c r="H42" s="107">
        <v>8.59</v>
      </c>
    </row>
    <row r="43" spans="1:8" ht="30" x14ac:dyDescent="0.25">
      <c r="A43" s="14" t="s">
        <v>235</v>
      </c>
      <c r="B43" s="10" t="s">
        <v>236</v>
      </c>
      <c r="C43" s="12"/>
      <c r="D43" s="15">
        <v>0.1</v>
      </c>
      <c r="E43" s="12"/>
      <c r="F43" s="12"/>
      <c r="G43" s="12"/>
      <c r="H43" s="15">
        <v>0.1</v>
      </c>
    </row>
    <row r="44" spans="1:8" ht="30" x14ac:dyDescent="0.25">
      <c r="A44" s="14" t="s">
        <v>237</v>
      </c>
      <c r="B44" s="10" t="s">
        <v>238</v>
      </c>
      <c r="C44" s="12"/>
      <c r="D44" s="15">
        <v>0.04</v>
      </c>
      <c r="E44" s="12"/>
      <c r="F44" s="12"/>
      <c r="G44" s="12"/>
      <c r="H44" s="15">
        <v>0.04</v>
      </c>
    </row>
    <row r="45" spans="1:8" ht="30" x14ac:dyDescent="0.25">
      <c r="A45" s="14" t="s">
        <v>239</v>
      </c>
      <c r="B45" s="10" t="s">
        <v>240</v>
      </c>
      <c r="C45" s="12"/>
      <c r="D45" s="15">
        <v>8.4499999999999993</v>
      </c>
      <c r="E45" s="12"/>
      <c r="F45" s="12"/>
      <c r="G45" s="12"/>
      <c r="H45" s="15">
        <v>8.4499999999999993</v>
      </c>
    </row>
    <row r="46" spans="1:8" x14ac:dyDescent="0.25">
      <c r="A46" s="9" t="s">
        <v>241</v>
      </c>
      <c r="B46" s="10" t="s">
        <v>242</v>
      </c>
      <c r="C46" s="11">
        <v>7708.65</v>
      </c>
      <c r="D46" s="12"/>
      <c r="E46" s="11">
        <v>8774.61</v>
      </c>
      <c r="F46" s="11">
        <v>5425.91</v>
      </c>
      <c r="G46" s="11">
        <v>11057.34</v>
      </c>
      <c r="H46" s="12"/>
    </row>
    <row r="47" spans="1:8" x14ac:dyDescent="0.25">
      <c r="A47" s="13" t="s">
        <v>243</v>
      </c>
      <c r="B47" s="10" t="s">
        <v>244</v>
      </c>
      <c r="C47" s="11">
        <v>3500</v>
      </c>
      <c r="D47" s="12"/>
      <c r="E47" s="12"/>
      <c r="F47" s="11">
        <v>1000</v>
      </c>
      <c r="G47" s="11">
        <v>2500</v>
      </c>
      <c r="H47" s="12"/>
    </row>
    <row r="48" spans="1:8" x14ac:dyDescent="0.25">
      <c r="A48" s="13" t="s">
        <v>245</v>
      </c>
      <c r="B48" s="10" t="s">
        <v>246</v>
      </c>
      <c r="C48" s="11">
        <v>4209.1000000000004</v>
      </c>
      <c r="D48" s="12"/>
      <c r="E48" s="11">
        <v>8774.6</v>
      </c>
      <c r="F48" s="11">
        <v>4425.8999999999996</v>
      </c>
      <c r="G48" s="11">
        <v>8557.7999999999993</v>
      </c>
      <c r="H48" s="12"/>
    </row>
    <row r="49" spans="1:8" ht="30" x14ac:dyDescent="0.25">
      <c r="A49" s="13" t="s">
        <v>247</v>
      </c>
      <c r="B49" s="10" t="s">
        <v>248</v>
      </c>
      <c r="C49" s="12"/>
      <c r="D49" s="15">
        <v>0.45</v>
      </c>
      <c r="E49" s="15">
        <v>0.01</v>
      </c>
      <c r="F49" s="15">
        <v>0.01</v>
      </c>
      <c r="G49" s="12"/>
      <c r="H49" s="15">
        <v>0.46</v>
      </c>
    </row>
    <row r="50" spans="1:8" ht="30" x14ac:dyDescent="0.25">
      <c r="A50" s="14" t="s">
        <v>249</v>
      </c>
      <c r="B50" s="10" t="s">
        <v>250</v>
      </c>
      <c r="C50" s="12"/>
      <c r="D50" s="15">
        <v>0.09</v>
      </c>
      <c r="E50" s="12"/>
      <c r="F50" s="12"/>
      <c r="G50" s="12"/>
      <c r="H50" s="15">
        <v>0.09</v>
      </c>
    </row>
    <row r="51" spans="1:8" ht="30" x14ac:dyDescent="0.25">
      <c r="A51" s="14" t="s">
        <v>251</v>
      </c>
      <c r="B51" s="10" t="s">
        <v>252</v>
      </c>
      <c r="C51" s="12"/>
      <c r="D51" s="15">
        <v>0.37</v>
      </c>
      <c r="E51" s="15">
        <v>0.01</v>
      </c>
      <c r="F51" s="15">
        <v>0.01</v>
      </c>
      <c r="G51" s="12"/>
      <c r="H51" s="15">
        <v>0.37</v>
      </c>
    </row>
    <row r="52" spans="1:8" x14ac:dyDescent="0.25">
      <c r="A52" s="6" t="s">
        <v>253</v>
      </c>
      <c r="B52" s="6" t="s">
        <v>254</v>
      </c>
      <c r="C52" s="7">
        <v>15123040.73</v>
      </c>
      <c r="D52" s="8"/>
      <c r="E52" s="7">
        <v>105300929.03</v>
      </c>
      <c r="F52" s="7">
        <v>108383198.51000001</v>
      </c>
      <c r="G52" s="7">
        <v>12040771.25</v>
      </c>
      <c r="H52" s="8"/>
    </row>
    <row r="53" spans="1:8" ht="30" x14ac:dyDescent="0.25">
      <c r="A53" s="9" t="s">
        <v>255</v>
      </c>
      <c r="B53" s="10" t="s">
        <v>256</v>
      </c>
      <c r="C53" s="11">
        <v>7925569.9500000002</v>
      </c>
      <c r="D53" s="12"/>
      <c r="E53" s="11">
        <v>19008724.370000001</v>
      </c>
      <c r="F53" s="11">
        <v>18026176.829999998</v>
      </c>
      <c r="G53" s="11">
        <v>8908117.4900000002</v>
      </c>
      <c r="H53" s="12"/>
    </row>
    <row r="54" spans="1:8" ht="30" x14ac:dyDescent="0.25">
      <c r="A54" s="13" t="s">
        <v>257</v>
      </c>
      <c r="B54" s="10" t="s">
        <v>258</v>
      </c>
      <c r="C54" s="12"/>
      <c r="D54" s="12"/>
      <c r="E54" s="15">
        <v>111.53</v>
      </c>
      <c r="F54" s="15">
        <v>111.53</v>
      </c>
      <c r="G54" s="12"/>
      <c r="H54" s="12"/>
    </row>
    <row r="55" spans="1:8" x14ac:dyDescent="0.25">
      <c r="A55" s="13" t="s">
        <v>259</v>
      </c>
      <c r="B55" s="10" t="s">
        <v>260</v>
      </c>
      <c r="C55" s="11">
        <v>322645.65000000002</v>
      </c>
      <c r="D55" s="12"/>
      <c r="E55" s="12"/>
      <c r="F55" s="11">
        <v>322645.65000000002</v>
      </c>
      <c r="G55" s="12"/>
      <c r="H55" s="12"/>
    </row>
    <row r="56" spans="1:8" x14ac:dyDescent="0.25">
      <c r="A56" s="13" t="s">
        <v>261</v>
      </c>
      <c r="B56" s="10" t="s">
        <v>262</v>
      </c>
      <c r="C56" s="12"/>
      <c r="D56" s="12"/>
      <c r="E56" s="11">
        <v>9600</v>
      </c>
      <c r="F56" s="15">
        <v>300</v>
      </c>
      <c r="G56" s="11">
        <v>9300</v>
      </c>
      <c r="H56" s="12"/>
    </row>
    <row r="57" spans="1:8" x14ac:dyDescent="0.25">
      <c r="A57" s="13" t="s">
        <v>263</v>
      </c>
      <c r="B57" s="10" t="s">
        <v>264</v>
      </c>
      <c r="C57" s="11">
        <v>7602924.2999999998</v>
      </c>
      <c r="D57" s="12"/>
      <c r="E57" s="11">
        <v>18999012.84</v>
      </c>
      <c r="F57" s="11">
        <v>17703119.66</v>
      </c>
      <c r="G57" s="11">
        <v>8898817.4900000002</v>
      </c>
      <c r="H57" s="12"/>
    </row>
    <row r="58" spans="1:8" ht="30" x14ac:dyDescent="0.25">
      <c r="A58" s="9" t="s">
        <v>265</v>
      </c>
      <c r="B58" s="10" t="s">
        <v>266</v>
      </c>
      <c r="C58" s="11">
        <v>7676474.25</v>
      </c>
      <c r="D58" s="12"/>
      <c r="E58" s="11">
        <v>26176962.68</v>
      </c>
      <c r="F58" s="11">
        <v>29736313.050000001</v>
      </c>
      <c r="G58" s="11">
        <v>4117123.88</v>
      </c>
      <c r="H58" s="12"/>
    </row>
    <row r="59" spans="1:8" ht="30" x14ac:dyDescent="0.25">
      <c r="A59" s="13" t="s">
        <v>267</v>
      </c>
      <c r="B59" s="10" t="s">
        <v>268</v>
      </c>
      <c r="C59" s="11">
        <v>6809363.2400000002</v>
      </c>
      <c r="D59" s="12"/>
      <c r="E59" s="11">
        <v>20543835.809999999</v>
      </c>
      <c r="F59" s="11">
        <v>23568347.530000001</v>
      </c>
      <c r="G59" s="11">
        <v>3784851.52</v>
      </c>
      <c r="H59" s="12"/>
    </row>
    <row r="60" spans="1:8" x14ac:dyDescent="0.25">
      <c r="A60" s="13" t="s">
        <v>269</v>
      </c>
      <c r="B60" s="10" t="s">
        <v>270</v>
      </c>
      <c r="C60" s="11">
        <v>867111</v>
      </c>
      <c r="D60" s="12"/>
      <c r="E60" s="11">
        <v>5547998.4900000002</v>
      </c>
      <c r="F60" s="11">
        <v>6167965.5199999996</v>
      </c>
      <c r="G60" s="11">
        <v>247143.97</v>
      </c>
      <c r="H60" s="12"/>
    </row>
    <row r="61" spans="1:8" ht="30" x14ac:dyDescent="0.25">
      <c r="A61" s="13" t="s">
        <v>271</v>
      </c>
      <c r="B61" s="10" t="s">
        <v>272</v>
      </c>
      <c r="C61" s="12"/>
      <c r="D61" s="12"/>
      <c r="E61" s="11">
        <v>85128.38</v>
      </c>
      <c r="F61" s="12"/>
      <c r="G61" s="11">
        <v>85128.38</v>
      </c>
      <c r="H61" s="12"/>
    </row>
    <row r="62" spans="1:8" ht="45" x14ac:dyDescent="0.25">
      <c r="A62" s="9" t="s">
        <v>273</v>
      </c>
      <c r="B62" s="10" t="s">
        <v>274</v>
      </c>
      <c r="C62" s="12"/>
      <c r="D62" s="12"/>
      <c r="E62" s="11">
        <v>57103495.259999998</v>
      </c>
      <c r="F62" s="11">
        <v>57103495.259999998</v>
      </c>
      <c r="G62" s="12"/>
      <c r="H62" s="12"/>
    </row>
    <row r="63" spans="1:8" ht="45" x14ac:dyDescent="0.25">
      <c r="A63" s="13" t="s">
        <v>275</v>
      </c>
      <c r="B63" s="10" t="s">
        <v>274</v>
      </c>
      <c r="C63" s="12"/>
      <c r="D63" s="12"/>
      <c r="E63" s="11">
        <v>57103495.259999998</v>
      </c>
      <c r="F63" s="11">
        <v>57103495.259999998</v>
      </c>
      <c r="G63" s="12"/>
      <c r="H63" s="12"/>
    </row>
    <row r="64" spans="1:8" x14ac:dyDescent="0.25">
      <c r="A64" s="9" t="s">
        <v>276</v>
      </c>
      <c r="B64" s="10" t="s">
        <v>277</v>
      </c>
      <c r="C64" s="11">
        <v>35459.160000000003</v>
      </c>
      <c r="D64" s="12"/>
      <c r="E64" s="11">
        <v>217677.02</v>
      </c>
      <c r="F64" s="11">
        <v>208619.02</v>
      </c>
      <c r="G64" s="106">
        <v>44517.16</v>
      </c>
      <c r="H64" s="12"/>
    </row>
    <row r="65" spans="1:10" ht="30" x14ac:dyDescent="0.25">
      <c r="A65" s="13" t="s">
        <v>278</v>
      </c>
      <c r="B65" s="10" t="s">
        <v>279</v>
      </c>
      <c r="C65" s="11">
        <v>13401.4</v>
      </c>
      <c r="D65" s="12"/>
      <c r="E65" s="11">
        <v>34161.550000000003</v>
      </c>
      <c r="F65" s="11">
        <v>30801.37</v>
      </c>
      <c r="G65" s="11">
        <v>16761.580000000002</v>
      </c>
      <c r="H65" s="12"/>
    </row>
    <row r="66" spans="1:10" x14ac:dyDescent="0.25">
      <c r="A66" s="13" t="s">
        <v>280</v>
      </c>
      <c r="B66" s="10" t="s">
        <v>281</v>
      </c>
      <c r="C66" s="11">
        <v>4684.07</v>
      </c>
      <c r="D66" s="12"/>
      <c r="E66" s="11">
        <v>160163.29</v>
      </c>
      <c r="F66" s="11">
        <v>154500.29</v>
      </c>
      <c r="G66" s="11">
        <v>10347.08</v>
      </c>
      <c r="H66" s="12"/>
    </row>
    <row r="67" spans="1:10" ht="30" x14ac:dyDescent="0.25">
      <c r="A67" s="13" t="s">
        <v>282</v>
      </c>
      <c r="B67" s="10" t="s">
        <v>283</v>
      </c>
      <c r="C67" s="12"/>
      <c r="D67" s="12"/>
      <c r="E67" s="15">
        <v>60</v>
      </c>
      <c r="F67" s="15">
        <v>60</v>
      </c>
      <c r="G67" s="12"/>
      <c r="H67" s="12"/>
    </row>
    <row r="68" spans="1:10" x14ac:dyDescent="0.25">
      <c r="A68" s="13" t="s">
        <v>284</v>
      </c>
      <c r="B68" s="10" t="s">
        <v>285</v>
      </c>
      <c r="C68" s="11">
        <v>4756.1099999999997</v>
      </c>
      <c r="D68" s="12"/>
      <c r="E68" s="11">
        <v>8814.1200000000008</v>
      </c>
      <c r="F68" s="11">
        <v>9006.07</v>
      </c>
      <c r="G68" s="11">
        <v>4564.16</v>
      </c>
      <c r="H68" s="12"/>
    </row>
    <row r="69" spans="1:10" ht="30" x14ac:dyDescent="0.25">
      <c r="A69" s="13" t="s">
        <v>286</v>
      </c>
      <c r="B69" s="10" t="s">
        <v>287</v>
      </c>
      <c r="C69" s="11">
        <v>12291.6</v>
      </c>
      <c r="D69" s="12"/>
      <c r="E69" s="11">
        <v>13987.76</v>
      </c>
      <c r="F69" s="11">
        <v>13436.88</v>
      </c>
      <c r="G69" s="11">
        <v>12842.48</v>
      </c>
      <c r="H69" s="12"/>
    </row>
    <row r="70" spans="1:10" ht="30" x14ac:dyDescent="0.25">
      <c r="A70" s="13" t="s">
        <v>288</v>
      </c>
      <c r="B70" s="10" t="s">
        <v>289</v>
      </c>
      <c r="C70" s="15">
        <v>158.47</v>
      </c>
      <c r="D70" s="12"/>
      <c r="E70" s="15">
        <v>317.04000000000002</v>
      </c>
      <c r="F70" s="15">
        <v>473.66</v>
      </c>
      <c r="G70" s="15">
        <v>1.85</v>
      </c>
      <c r="H70" s="12"/>
    </row>
    <row r="71" spans="1:10" x14ac:dyDescent="0.25">
      <c r="A71" s="16">
        <v>1251</v>
      </c>
      <c r="B71" s="10" t="s">
        <v>290</v>
      </c>
      <c r="C71" s="12"/>
      <c r="D71" s="12"/>
      <c r="E71" s="15">
        <v>131.38999999999999</v>
      </c>
      <c r="F71" s="15">
        <v>131.38999999999999</v>
      </c>
      <c r="G71" s="12"/>
      <c r="H71" s="12"/>
    </row>
    <row r="72" spans="1:10" ht="30" x14ac:dyDescent="0.25">
      <c r="A72" s="16">
        <v>1254</v>
      </c>
      <c r="B72" s="10" t="s">
        <v>291</v>
      </c>
      <c r="C72" s="15">
        <v>167.5</v>
      </c>
      <c r="D72" s="12"/>
      <c r="E72" s="15">
        <v>41.88</v>
      </c>
      <c r="F72" s="15">
        <v>209.38</v>
      </c>
      <c r="G72" s="12"/>
      <c r="H72" s="12"/>
    </row>
    <row r="73" spans="1:10" x14ac:dyDescent="0.25">
      <c r="A73" s="9" t="s">
        <v>292</v>
      </c>
      <c r="B73" s="10" t="s">
        <v>293</v>
      </c>
      <c r="C73" s="11">
        <v>352710.37</v>
      </c>
      <c r="D73" s="12"/>
      <c r="E73" s="11">
        <v>193981.29</v>
      </c>
      <c r="F73" s="11">
        <v>226837.54</v>
      </c>
      <c r="G73" s="11">
        <v>319854.12</v>
      </c>
      <c r="H73" s="12"/>
    </row>
    <row r="74" spans="1:10" x14ac:dyDescent="0.25">
      <c r="A74" s="13" t="s">
        <v>294</v>
      </c>
      <c r="B74" s="10" t="s">
        <v>295</v>
      </c>
      <c r="C74" s="11">
        <v>1095.52</v>
      </c>
      <c r="D74" s="12"/>
      <c r="E74" s="11">
        <v>13479.32</v>
      </c>
      <c r="F74" s="11">
        <v>9593.7000000000007</v>
      </c>
      <c r="G74" s="106">
        <v>4981.13</v>
      </c>
      <c r="H74" s="12"/>
    </row>
    <row r="75" spans="1:10" x14ac:dyDescent="0.25">
      <c r="A75" s="13" t="s">
        <v>296</v>
      </c>
      <c r="B75" s="10" t="s">
        <v>297</v>
      </c>
      <c r="C75" s="11">
        <v>351614.85</v>
      </c>
      <c r="D75" s="12"/>
      <c r="E75" s="11">
        <v>180501.97</v>
      </c>
      <c r="F75" s="11">
        <v>217243.84</v>
      </c>
      <c r="G75" s="11">
        <v>314872.99</v>
      </c>
      <c r="H75" s="12"/>
    </row>
    <row r="76" spans="1:10" x14ac:dyDescent="0.25">
      <c r="A76" s="9" t="s">
        <v>298</v>
      </c>
      <c r="B76" s="10" t="s">
        <v>299</v>
      </c>
      <c r="C76" s="11">
        <v>881194.2</v>
      </c>
      <c r="D76" s="12"/>
      <c r="E76" s="11">
        <v>1038516.23</v>
      </c>
      <c r="F76" s="11">
        <v>1066917.6200000001</v>
      </c>
      <c r="G76" s="106">
        <v>852792.82</v>
      </c>
      <c r="H76" s="12"/>
    </row>
    <row r="77" spans="1:10" x14ac:dyDescent="0.25">
      <c r="A77" s="13" t="s">
        <v>300</v>
      </c>
      <c r="B77" s="10" t="s">
        <v>301</v>
      </c>
      <c r="C77" s="11">
        <v>6091.2</v>
      </c>
      <c r="D77" s="12"/>
      <c r="E77" s="11">
        <v>1219.77</v>
      </c>
      <c r="F77" s="11">
        <v>6414.75</v>
      </c>
      <c r="G77" s="15">
        <v>896.22</v>
      </c>
      <c r="H77" s="12"/>
    </row>
    <row r="78" spans="1:10" x14ac:dyDescent="0.25">
      <c r="A78" s="13" t="s">
        <v>302</v>
      </c>
      <c r="B78" s="10" t="s">
        <v>303</v>
      </c>
      <c r="C78" s="11">
        <v>33786.67</v>
      </c>
      <c r="D78" s="12"/>
      <c r="E78" s="11">
        <v>2410.6</v>
      </c>
      <c r="F78" s="11">
        <v>1518.18</v>
      </c>
      <c r="G78" s="11">
        <v>34679.1</v>
      </c>
      <c r="H78" s="12"/>
    </row>
    <row r="79" spans="1:10" ht="30" x14ac:dyDescent="0.25">
      <c r="A79" s="13" t="s">
        <v>304</v>
      </c>
      <c r="B79" s="10" t="s">
        <v>305</v>
      </c>
      <c r="C79" s="11">
        <v>4292.2</v>
      </c>
      <c r="D79" s="12"/>
      <c r="E79" s="11">
        <v>8870.1299999999992</v>
      </c>
      <c r="F79" s="11">
        <v>8870.1299999999992</v>
      </c>
      <c r="G79" s="11">
        <v>4292.2</v>
      </c>
      <c r="H79" s="12"/>
    </row>
    <row r="80" spans="1:10" x14ac:dyDescent="0.25">
      <c r="A80" s="13" t="s">
        <v>306</v>
      </c>
      <c r="B80" s="10" t="s">
        <v>299</v>
      </c>
      <c r="C80" s="11">
        <v>837024.13</v>
      </c>
      <c r="D80" s="12"/>
      <c r="E80" s="11">
        <v>1026015.74</v>
      </c>
      <c r="F80" s="11">
        <v>1050114.5600000001</v>
      </c>
      <c r="G80" s="11">
        <v>812925.3</v>
      </c>
      <c r="H80" s="12"/>
      <c r="I80" s="105">
        <f>'квартиры 1270'!V7</f>
        <v>21280.444750000002</v>
      </c>
      <c r="J80" s="1">
        <f>G80-I80</f>
        <v>791644.85525000002</v>
      </c>
    </row>
    <row r="81" spans="1:8" x14ac:dyDescent="0.25">
      <c r="A81" s="9" t="s">
        <v>307</v>
      </c>
      <c r="B81" s="10" t="s">
        <v>308</v>
      </c>
      <c r="C81" s="12"/>
      <c r="D81" s="11">
        <v>1748367.21</v>
      </c>
      <c r="E81" s="11">
        <v>1561572.18</v>
      </c>
      <c r="F81" s="11">
        <v>2014839.19</v>
      </c>
      <c r="G81" s="12"/>
      <c r="H81" s="11">
        <v>2201634.21</v>
      </c>
    </row>
    <row r="82" spans="1:8" ht="30" x14ac:dyDescent="0.25">
      <c r="A82" s="13" t="s">
        <v>309</v>
      </c>
      <c r="B82" s="10" t="s">
        <v>310</v>
      </c>
      <c r="C82" s="12"/>
      <c r="D82" s="11">
        <v>1039647.73</v>
      </c>
      <c r="E82" s="11">
        <v>1553325.4</v>
      </c>
      <c r="F82" s="11">
        <v>2014464.74</v>
      </c>
      <c r="G82" s="12"/>
      <c r="H82" s="11">
        <v>1500787.07</v>
      </c>
    </row>
    <row r="83" spans="1:8" ht="30" x14ac:dyDescent="0.25">
      <c r="A83" s="14" t="s">
        <v>311</v>
      </c>
      <c r="B83" s="10" t="s">
        <v>312</v>
      </c>
      <c r="C83" s="12"/>
      <c r="D83" s="11">
        <v>920697.7</v>
      </c>
      <c r="E83" s="11">
        <v>1553325.4</v>
      </c>
      <c r="F83" s="11">
        <v>2027663.72</v>
      </c>
      <c r="G83" s="12"/>
      <c r="H83" s="11">
        <v>1395036.02</v>
      </c>
    </row>
    <row r="84" spans="1:8" ht="30" x14ac:dyDescent="0.25">
      <c r="A84" s="14" t="s">
        <v>313</v>
      </c>
      <c r="B84" s="10" t="s">
        <v>314</v>
      </c>
      <c r="C84" s="12"/>
      <c r="D84" s="11">
        <v>68469.5</v>
      </c>
      <c r="E84" s="12"/>
      <c r="F84" s="17">
        <v>-17009.79</v>
      </c>
      <c r="G84" s="12"/>
      <c r="H84" s="11">
        <v>51459.71</v>
      </c>
    </row>
    <row r="85" spans="1:8" ht="30" x14ac:dyDescent="0.25">
      <c r="A85" s="14" t="s">
        <v>315</v>
      </c>
      <c r="B85" s="10" t="s">
        <v>316</v>
      </c>
      <c r="C85" s="12"/>
      <c r="D85" s="11">
        <v>50480.53</v>
      </c>
      <c r="E85" s="12"/>
      <c r="F85" s="11">
        <v>3810.81</v>
      </c>
      <c r="G85" s="12"/>
      <c r="H85" s="11">
        <v>54291.34</v>
      </c>
    </row>
    <row r="86" spans="1:8" ht="30" x14ac:dyDescent="0.25">
      <c r="A86" s="13" t="s">
        <v>317</v>
      </c>
      <c r="B86" s="10" t="s">
        <v>318</v>
      </c>
      <c r="C86" s="12"/>
      <c r="D86" s="11">
        <v>3947.08</v>
      </c>
      <c r="E86" s="15">
        <v>34.93</v>
      </c>
      <c r="F86" s="15">
        <v>283.41000000000003</v>
      </c>
      <c r="G86" s="12"/>
      <c r="H86" s="108">
        <v>4195.5600000000004</v>
      </c>
    </row>
    <row r="87" spans="1:8" x14ac:dyDescent="0.25">
      <c r="A87" s="13" t="s">
        <v>319</v>
      </c>
      <c r="B87" s="10" t="s">
        <v>320</v>
      </c>
      <c r="C87" s="12"/>
      <c r="D87" s="11">
        <v>704772.4</v>
      </c>
      <c r="E87" s="11">
        <v>8211.85</v>
      </c>
      <c r="F87" s="15">
        <v>91.03</v>
      </c>
      <c r="G87" s="12"/>
      <c r="H87" s="108">
        <v>696651.59</v>
      </c>
    </row>
    <row r="88" spans="1:8" x14ac:dyDescent="0.25">
      <c r="A88" s="6" t="s">
        <v>321</v>
      </c>
      <c r="B88" s="6" t="s">
        <v>322</v>
      </c>
      <c r="C88" s="7">
        <v>1295466.78</v>
      </c>
      <c r="D88" s="8"/>
      <c r="E88" s="7">
        <v>4550633.8899999997</v>
      </c>
      <c r="F88" s="7">
        <v>2462822.87</v>
      </c>
      <c r="G88" s="7">
        <v>3383277.8</v>
      </c>
      <c r="H88" s="8"/>
    </row>
    <row r="89" spans="1:8" x14ac:dyDescent="0.25">
      <c r="A89" s="9" t="s">
        <v>323</v>
      </c>
      <c r="B89" s="10" t="s">
        <v>324</v>
      </c>
      <c r="C89" s="11">
        <v>1880345.14</v>
      </c>
      <c r="D89" s="12"/>
      <c r="E89" s="11">
        <v>4138086.08</v>
      </c>
      <c r="F89" s="11">
        <v>2025902.46</v>
      </c>
      <c r="G89" s="11">
        <v>3992528.76</v>
      </c>
      <c r="H89" s="12"/>
    </row>
    <row r="90" spans="1:8" x14ac:dyDescent="0.25">
      <c r="A90" s="13" t="s">
        <v>325</v>
      </c>
      <c r="B90" s="10" t="s">
        <v>326</v>
      </c>
      <c r="C90" s="11">
        <v>9073.56</v>
      </c>
      <c r="D90" s="12"/>
      <c r="E90" s="11">
        <v>36085.42</v>
      </c>
      <c r="F90" s="11">
        <v>3964.26</v>
      </c>
      <c r="G90" s="11">
        <v>41194.720000000001</v>
      </c>
      <c r="H90" s="12"/>
    </row>
    <row r="91" spans="1:8" ht="30" x14ac:dyDescent="0.25">
      <c r="A91" s="14" t="s">
        <v>327</v>
      </c>
      <c r="B91" s="10" t="s">
        <v>328</v>
      </c>
      <c r="C91" s="11">
        <v>8018.81</v>
      </c>
      <c r="D91" s="12"/>
      <c r="E91" s="11">
        <v>36085.42</v>
      </c>
      <c r="F91" s="11">
        <v>3962.86</v>
      </c>
      <c r="G91" s="11">
        <v>40141.370000000003</v>
      </c>
      <c r="H91" s="12"/>
    </row>
    <row r="92" spans="1:8" ht="30" x14ac:dyDescent="0.25">
      <c r="A92" s="14" t="s">
        <v>329</v>
      </c>
      <c r="B92" s="10" t="s">
        <v>330</v>
      </c>
      <c r="C92" s="15">
        <v>6.3</v>
      </c>
      <c r="D92" s="12"/>
      <c r="E92" s="12"/>
      <c r="F92" s="15">
        <v>1.4</v>
      </c>
      <c r="G92" s="15">
        <v>4.9000000000000004</v>
      </c>
      <c r="H92" s="12"/>
    </row>
    <row r="93" spans="1:8" ht="30" x14ac:dyDescent="0.25">
      <c r="A93" s="14" t="s">
        <v>331</v>
      </c>
      <c r="B93" s="10" t="s">
        <v>332</v>
      </c>
      <c r="C93" s="11">
        <v>1048.46</v>
      </c>
      <c r="D93" s="12"/>
      <c r="E93" s="12"/>
      <c r="F93" s="12"/>
      <c r="G93" s="11">
        <v>1048.46</v>
      </c>
      <c r="H93" s="12"/>
    </row>
    <row r="94" spans="1:8" x14ac:dyDescent="0.25">
      <c r="A94" s="13" t="s">
        <v>333</v>
      </c>
      <c r="B94" s="10" t="s">
        <v>334</v>
      </c>
      <c r="C94" s="11">
        <v>349550.06</v>
      </c>
      <c r="D94" s="12"/>
      <c r="E94" s="11">
        <v>278008.7</v>
      </c>
      <c r="F94" s="11">
        <v>290086.07</v>
      </c>
      <c r="G94" s="11">
        <v>337472.69</v>
      </c>
      <c r="H94" s="12"/>
    </row>
    <row r="95" spans="1:8" x14ac:dyDescent="0.25">
      <c r="A95" s="14" t="s">
        <v>333</v>
      </c>
      <c r="B95" s="10" t="s">
        <v>334</v>
      </c>
      <c r="C95" s="12"/>
      <c r="D95" s="12"/>
      <c r="E95" s="11">
        <v>1979.15</v>
      </c>
      <c r="F95" s="11">
        <v>1319.43</v>
      </c>
      <c r="G95" s="15">
        <v>659.72</v>
      </c>
      <c r="H95" s="12"/>
    </row>
    <row r="96" spans="1:8" ht="30" x14ac:dyDescent="0.25">
      <c r="A96" s="14" t="s">
        <v>335</v>
      </c>
      <c r="B96" s="10" t="s">
        <v>336</v>
      </c>
      <c r="C96" s="11">
        <v>225250.61</v>
      </c>
      <c r="D96" s="12"/>
      <c r="E96" s="11">
        <v>220921.82</v>
      </c>
      <c r="F96" s="11">
        <v>200047.62</v>
      </c>
      <c r="G96" s="11">
        <v>246124.79999999999</v>
      </c>
      <c r="H96" s="12"/>
    </row>
    <row r="97" spans="1:8" ht="30" x14ac:dyDescent="0.25">
      <c r="A97" s="14" t="s">
        <v>337</v>
      </c>
      <c r="B97" s="10" t="s">
        <v>338</v>
      </c>
      <c r="C97" s="11">
        <v>2948.6</v>
      </c>
      <c r="D97" s="12"/>
      <c r="E97" s="15">
        <v>755.13</v>
      </c>
      <c r="F97" s="11">
        <v>1112.82</v>
      </c>
      <c r="G97" s="11">
        <v>2590.9</v>
      </c>
      <c r="H97" s="12"/>
    </row>
    <row r="98" spans="1:8" ht="30" x14ac:dyDescent="0.25">
      <c r="A98" s="14" t="s">
        <v>339</v>
      </c>
      <c r="B98" s="10" t="s">
        <v>340</v>
      </c>
      <c r="C98" s="12"/>
      <c r="D98" s="12"/>
      <c r="E98" s="11">
        <v>1404.48</v>
      </c>
      <c r="F98" s="15">
        <v>394.29</v>
      </c>
      <c r="G98" s="11">
        <v>1010.19</v>
      </c>
      <c r="H98" s="12"/>
    </row>
    <row r="99" spans="1:8" ht="30" x14ac:dyDescent="0.25">
      <c r="A99" s="14" t="s">
        <v>341</v>
      </c>
      <c r="B99" s="10" t="s">
        <v>342</v>
      </c>
      <c r="C99" s="11">
        <v>121350.85</v>
      </c>
      <c r="D99" s="12"/>
      <c r="E99" s="11">
        <v>52948.13</v>
      </c>
      <c r="F99" s="11">
        <v>87211.9</v>
      </c>
      <c r="G99" s="11">
        <v>87087.08</v>
      </c>
      <c r="H99" s="12"/>
    </row>
    <row r="100" spans="1:8" x14ac:dyDescent="0.25">
      <c r="A100" s="13" t="s">
        <v>343</v>
      </c>
      <c r="B100" s="10" t="s">
        <v>344</v>
      </c>
      <c r="C100" s="11">
        <v>523991.02</v>
      </c>
      <c r="D100" s="12"/>
      <c r="E100" s="11">
        <v>413958.96</v>
      </c>
      <c r="F100" s="11">
        <v>346916.28</v>
      </c>
      <c r="G100" s="11">
        <v>591033.68999999994</v>
      </c>
      <c r="H100" s="12"/>
    </row>
    <row r="101" spans="1:8" x14ac:dyDescent="0.25">
      <c r="A101" s="14" t="s">
        <v>343</v>
      </c>
      <c r="B101" s="10" t="s">
        <v>344</v>
      </c>
      <c r="C101" s="15">
        <v>137.94999999999999</v>
      </c>
      <c r="D101" s="12"/>
      <c r="E101" s="12"/>
      <c r="F101" s="12"/>
      <c r="G101" s="15">
        <v>137.94999999999999</v>
      </c>
      <c r="H101" s="12"/>
    </row>
    <row r="102" spans="1:8" ht="30" x14ac:dyDescent="0.25">
      <c r="A102" s="14" t="s">
        <v>345</v>
      </c>
      <c r="B102" s="10" t="s">
        <v>346</v>
      </c>
      <c r="C102" s="11">
        <v>503253.84</v>
      </c>
      <c r="D102" s="12"/>
      <c r="E102" s="11">
        <v>403667.7</v>
      </c>
      <c r="F102" s="11">
        <v>337393.88</v>
      </c>
      <c r="G102" s="11">
        <v>569527.67000000004</v>
      </c>
      <c r="H102" s="12"/>
    </row>
    <row r="103" spans="1:8" ht="30" x14ac:dyDescent="0.25">
      <c r="A103" s="14" t="s">
        <v>347</v>
      </c>
      <c r="B103" s="10" t="s">
        <v>348</v>
      </c>
      <c r="C103" s="15">
        <v>180.42</v>
      </c>
      <c r="D103" s="12"/>
      <c r="E103" s="15">
        <v>117.6</v>
      </c>
      <c r="F103" s="15">
        <v>172.84</v>
      </c>
      <c r="G103" s="15">
        <v>125.18</v>
      </c>
      <c r="H103" s="12"/>
    </row>
    <row r="104" spans="1:8" ht="30" x14ac:dyDescent="0.25">
      <c r="A104" s="14" t="s">
        <v>349</v>
      </c>
      <c r="B104" s="10" t="s">
        <v>350</v>
      </c>
      <c r="C104" s="12"/>
      <c r="D104" s="12"/>
      <c r="E104" s="11">
        <v>2626.06</v>
      </c>
      <c r="F104" s="12"/>
      <c r="G104" s="11">
        <v>2626.06</v>
      </c>
      <c r="H104" s="12"/>
    </row>
    <row r="105" spans="1:8" ht="30" x14ac:dyDescent="0.25">
      <c r="A105" s="14" t="s">
        <v>351</v>
      </c>
      <c r="B105" s="10" t="s">
        <v>352</v>
      </c>
      <c r="C105" s="11">
        <v>20418.8</v>
      </c>
      <c r="D105" s="12"/>
      <c r="E105" s="11">
        <v>7547.6</v>
      </c>
      <c r="F105" s="11">
        <v>9349.5499999999993</v>
      </c>
      <c r="G105" s="11">
        <v>18616.849999999999</v>
      </c>
      <c r="H105" s="12"/>
    </row>
    <row r="106" spans="1:8" x14ac:dyDescent="0.25">
      <c r="A106" s="13" t="s">
        <v>353</v>
      </c>
      <c r="B106" s="10" t="s">
        <v>354</v>
      </c>
      <c r="C106" s="11">
        <v>11305.07</v>
      </c>
      <c r="D106" s="12"/>
      <c r="E106" s="11">
        <v>307278.46999999997</v>
      </c>
      <c r="F106" s="11">
        <v>291617.28000000003</v>
      </c>
      <c r="G106" s="11">
        <v>26966.26</v>
      </c>
      <c r="H106" s="12"/>
    </row>
    <row r="107" spans="1:8" ht="30" x14ac:dyDescent="0.25">
      <c r="A107" s="14" t="s">
        <v>355</v>
      </c>
      <c r="B107" s="10" t="s">
        <v>356</v>
      </c>
      <c r="C107" s="11">
        <v>11305.07</v>
      </c>
      <c r="D107" s="12"/>
      <c r="E107" s="11">
        <v>307278.46999999997</v>
      </c>
      <c r="F107" s="11">
        <v>291617.28000000003</v>
      </c>
      <c r="G107" s="11">
        <v>26966.26</v>
      </c>
      <c r="H107" s="12"/>
    </row>
    <row r="108" spans="1:8" x14ac:dyDescent="0.25">
      <c r="A108" s="13" t="s">
        <v>357</v>
      </c>
      <c r="B108" s="10" t="s">
        <v>358</v>
      </c>
      <c r="C108" s="15">
        <v>10.71</v>
      </c>
      <c r="D108" s="12"/>
      <c r="E108" s="12"/>
      <c r="F108" s="12"/>
      <c r="G108" s="15">
        <v>10.71</v>
      </c>
      <c r="H108" s="12"/>
    </row>
    <row r="109" spans="1:8" ht="30" x14ac:dyDescent="0.25">
      <c r="A109" s="14" t="s">
        <v>359</v>
      </c>
      <c r="B109" s="10" t="s">
        <v>360</v>
      </c>
      <c r="C109" s="15">
        <v>10.71</v>
      </c>
      <c r="D109" s="12"/>
      <c r="E109" s="12"/>
      <c r="F109" s="12"/>
      <c r="G109" s="15">
        <v>10.71</v>
      </c>
      <c r="H109" s="12"/>
    </row>
    <row r="110" spans="1:8" x14ac:dyDescent="0.25">
      <c r="A110" s="13" t="s">
        <v>361</v>
      </c>
      <c r="B110" s="10" t="s">
        <v>362</v>
      </c>
      <c r="C110" s="15">
        <v>17.8</v>
      </c>
      <c r="D110" s="12"/>
      <c r="E110" s="12"/>
      <c r="F110" s="15">
        <v>17.8</v>
      </c>
      <c r="G110" s="12"/>
      <c r="H110" s="12"/>
    </row>
    <row r="111" spans="1:8" ht="30" x14ac:dyDescent="0.25">
      <c r="A111" s="14" t="s">
        <v>363</v>
      </c>
      <c r="B111" s="10" t="s">
        <v>364</v>
      </c>
      <c r="C111" s="15">
        <v>17.8</v>
      </c>
      <c r="D111" s="12"/>
      <c r="E111" s="12"/>
      <c r="F111" s="15">
        <v>17.8</v>
      </c>
      <c r="G111" s="12"/>
      <c r="H111" s="12"/>
    </row>
    <row r="112" spans="1:8" x14ac:dyDescent="0.25">
      <c r="A112" s="13" t="s">
        <v>365</v>
      </c>
      <c r="B112" s="10" t="s">
        <v>366</v>
      </c>
      <c r="C112" s="11">
        <v>314459.94</v>
      </c>
      <c r="D112" s="12"/>
      <c r="E112" s="11">
        <v>225075.67</v>
      </c>
      <c r="F112" s="11">
        <v>192668.57</v>
      </c>
      <c r="G112" s="11">
        <v>346867.04</v>
      </c>
      <c r="H112" s="12"/>
    </row>
    <row r="113" spans="1:8" x14ac:dyDescent="0.25">
      <c r="A113" s="14" t="s">
        <v>365</v>
      </c>
      <c r="B113" s="10" t="s">
        <v>366</v>
      </c>
      <c r="C113" s="15">
        <v>210.63</v>
      </c>
      <c r="D113" s="12"/>
      <c r="E113" s="11">
        <v>2298.66</v>
      </c>
      <c r="F113" s="11">
        <v>2464.29</v>
      </c>
      <c r="G113" s="15">
        <v>45</v>
      </c>
      <c r="H113" s="12"/>
    </row>
    <row r="114" spans="1:8" ht="30" x14ac:dyDescent="0.25">
      <c r="A114" s="14" t="s">
        <v>367</v>
      </c>
      <c r="B114" s="10" t="s">
        <v>368</v>
      </c>
      <c r="C114" s="11">
        <v>238111.62</v>
      </c>
      <c r="D114" s="12"/>
      <c r="E114" s="11">
        <v>163336.82</v>
      </c>
      <c r="F114" s="11">
        <v>138938.39000000001</v>
      </c>
      <c r="G114" s="11">
        <v>262510.05</v>
      </c>
      <c r="H114" s="12"/>
    </row>
    <row r="115" spans="1:8" ht="30" x14ac:dyDescent="0.25">
      <c r="A115" s="14" t="s">
        <v>369</v>
      </c>
      <c r="B115" s="10" t="s">
        <v>370</v>
      </c>
      <c r="C115" s="15">
        <v>16.100000000000001</v>
      </c>
      <c r="D115" s="12"/>
      <c r="E115" s="11">
        <v>13500</v>
      </c>
      <c r="F115" s="11">
        <v>13507.7</v>
      </c>
      <c r="G115" s="15">
        <v>8.4</v>
      </c>
      <c r="H115" s="12"/>
    </row>
    <row r="116" spans="1:8" ht="30" x14ac:dyDescent="0.25">
      <c r="A116" s="14" t="s">
        <v>371</v>
      </c>
      <c r="B116" s="10" t="s">
        <v>372</v>
      </c>
      <c r="C116" s="11">
        <v>76121.59</v>
      </c>
      <c r="D116" s="12"/>
      <c r="E116" s="11">
        <v>30445.23</v>
      </c>
      <c r="F116" s="11">
        <v>35782.89</v>
      </c>
      <c r="G116" s="11">
        <v>70783.94</v>
      </c>
      <c r="H116" s="12"/>
    </row>
    <row r="117" spans="1:8" ht="30" x14ac:dyDescent="0.25">
      <c r="A117" s="14" t="s">
        <v>373</v>
      </c>
      <c r="B117" s="10" t="s">
        <v>374</v>
      </c>
      <c r="C117" s="12"/>
      <c r="D117" s="12"/>
      <c r="E117" s="11">
        <v>15494.95</v>
      </c>
      <c r="F117" s="11">
        <v>1975.3</v>
      </c>
      <c r="G117" s="11">
        <v>13519.65</v>
      </c>
      <c r="H117" s="12"/>
    </row>
    <row r="118" spans="1:8" x14ac:dyDescent="0.25">
      <c r="A118" s="13" t="s">
        <v>375</v>
      </c>
      <c r="B118" s="10" t="s">
        <v>376</v>
      </c>
      <c r="C118" s="15">
        <v>2.2400000000000002</v>
      </c>
      <c r="D118" s="12"/>
      <c r="E118" s="15">
        <v>370.54</v>
      </c>
      <c r="F118" s="15">
        <v>2.2400000000000002</v>
      </c>
      <c r="G118" s="15">
        <v>370.54</v>
      </c>
      <c r="H118" s="12"/>
    </row>
    <row r="119" spans="1:8" ht="30" x14ac:dyDescent="0.25">
      <c r="A119" s="14" t="s">
        <v>377</v>
      </c>
      <c r="B119" s="10" t="s">
        <v>378</v>
      </c>
      <c r="C119" s="15">
        <v>2.2400000000000002</v>
      </c>
      <c r="D119" s="12"/>
      <c r="E119" s="15">
        <v>368.3</v>
      </c>
      <c r="F119" s="15">
        <v>2.2400000000000002</v>
      </c>
      <c r="G119" s="15">
        <v>368.3</v>
      </c>
      <c r="H119" s="12"/>
    </row>
    <row r="120" spans="1:8" ht="30" x14ac:dyDescent="0.25">
      <c r="A120" s="14" t="s">
        <v>379</v>
      </c>
      <c r="B120" s="10" t="s">
        <v>380</v>
      </c>
      <c r="C120" s="12"/>
      <c r="D120" s="12"/>
      <c r="E120" s="15">
        <v>2.2400000000000002</v>
      </c>
      <c r="F120" s="12"/>
      <c r="G120" s="15">
        <v>2.2400000000000002</v>
      </c>
      <c r="H120" s="12"/>
    </row>
    <row r="121" spans="1:8" x14ac:dyDescent="0.25">
      <c r="A121" s="13" t="s">
        <v>381</v>
      </c>
      <c r="B121" s="10" t="s">
        <v>382</v>
      </c>
      <c r="C121" s="11">
        <v>589599.04</v>
      </c>
      <c r="D121" s="12"/>
      <c r="E121" s="11">
        <v>2686435.72</v>
      </c>
      <c r="F121" s="11">
        <v>748203.99</v>
      </c>
      <c r="G121" s="11">
        <v>2527830.77</v>
      </c>
      <c r="H121" s="12"/>
    </row>
    <row r="122" spans="1:8" x14ac:dyDescent="0.25">
      <c r="A122" s="14" t="s">
        <v>381</v>
      </c>
      <c r="B122" s="10" t="s">
        <v>382</v>
      </c>
      <c r="C122" s="11">
        <v>1280.0899999999999</v>
      </c>
      <c r="D122" s="12"/>
      <c r="E122" s="15">
        <v>63</v>
      </c>
      <c r="F122" s="12"/>
      <c r="G122" s="11">
        <v>1343.09</v>
      </c>
      <c r="H122" s="12"/>
    </row>
    <row r="123" spans="1:8" ht="30" x14ac:dyDescent="0.25">
      <c r="A123" s="14" t="s">
        <v>383</v>
      </c>
      <c r="B123" s="10" t="s">
        <v>384</v>
      </c>
      <c r="C123" s="11">
        <v>548026.81000000006</v>
      </c>
      <c r="D123" s="12"/>
      <c r="E123" s="11">
        <v>2650111.15</v>
      </c>
      <c r="F123" s="11">
        <v>724043.5</v>
      </c>
      <c r="G123" s="11">
        <v>2474094.46</v>
      </c>
      <c r="H123" s="12"/>
    </row>
    <row r="124" spans="1:8" ht="30" x14ac:dyDescent="0.25">
      <c r="A124" s="14" t="s">
        <v>385</v>
      </c>
      <c r="B124" s="10" t="s">
        <v>386</v>
      </c>
      <c r="C124" s="15">
        <v>46.9</v>
      </c>
      <c r="D124" s="12"/>
      <c r="E124" s="12"/>
      <c r="F124" s="15">
        <v>8.75</v>
      </c>
      <c r="G124" s="15">
        <v>38.15</v>
      </c>
      <c r="H124" s="12"/>
    </row>
    <row r="125" spans="1:8" ht="30" x14ac:dyDescent="0.25">
      <c r="A125" s="14" t="s">
        <v>387</v>
      </c>
      <c r="B125" s="10" t="s">
        <v>388</v>
      </c>
      <c r="C125" s="11">
        <v>40245.24</v>
      </c>
      <c r="D125" s="12"/>
      <c r="E125" s="11">
        <v>21156.58</v>
      </c>
      <c r="F125" s="11">
        <v>20441.05</v>
      </c>
      <c r="G125" s="11">
        <v>40960.769999999997</v>
      </c>
      <c r="H125" s="12"/>
    </row>
    <row r="126" spans="1:8" ht="30" x14ac:dyDescent="0.25">
      <c r="A126" s="14" t="s">
        <v>389</v>
      </c>
      <c r="B126" s="10" t="s">
        <v>390</v>
      </c>
      <c r="C126" s="12"/>
      <c r="D126" s="12"/>
      <c r="E126" s="11">
        <v>15105</v>
      </c>
      <c r="F126" s="11">
        <v>3710.69</v>
      </c>
      <c r="G126" s="11">
        <v>11394.31</v>
      </c>
      <c r="H126" s="12"/>
    </row>
    <row r="127" spans="1:8" ht="30" x14ac:dyDescent="0.25">
      <c r="A127" s="13" t="s">
        <v>391</v>
      </c>
      <c r="B127" s="10" t="s">
        <v>392</v>
      </c>
      <c r="C127" s="15">
        <v>717.32</v>
      </c>
      <c r="D127" s="12"/>
      <c r="E127" s="12"/>
      <c r="F127" s="12"/>
      <c r="G127" s="15">
        <v>717.32</v>
      </c>
      <c r="H127" s="12"/>
    </row>
    <row r="128" spans="1:8" x14ac:dyDescent="0.25">
      <c r="A128" s="13" t="s">
        <v>393</v>
      </c>
      <c r="B128" s="10" t="s">
        <v>394</v>
      </c>
      <c r="C128" s="11">
        <v>39266.11</v>
      </c>
      <c r="D128" s="12"/>
      <c r="E128" s="11">
        <v>45200.68</v>
      </c>
      <c r="F128" s="11">
        <v>49945.89</v>
      </c>
      <c r="G128" s="11">
        <v>34520.9</v>
      </c>
      <c r="H128" s="12"/>
    </row>
    <row r="129" spans="1:8" x14ac:dyDescent="0.25">
      <c r="A129" s="14" t="s">
        <v>393</v>
      </c>
      <c r="B129" s="10" t="s">
        <v>394</v>
      </c>
      <c r="C129" s="12"/>
      <c r="D129" s="12"/>
      <c r="E129" s="15">
        <v>485.71</v>
      </c>
      <c r="F129" s="12"/>
      <c r="G129" s="15">
        <v>485.71</v>
      </c>
      <c r="H129" s="12"/>
    </row>
    <row r="130" spans="1:8" ht="30" x14ac:dyDescent="0.25">
      <c r="A130" s="14" t="s">
        <v>395</v>
      </c>
      <c r="B130" s="10" t="s">
        <v>396</v>
      </c>
      <c r="C130" s="11">
        <v>37317.17</v>
      </c>
      <c r="D130" s="12"/>
      <c r="E130" s="11">
        <v>39751.49</v>
      </c>
      <c r="F130" s="11">
        <v>48107.35</v>
      </c>
      <c r="G130" s="11">
        <v>28961.31</v>
      </c>
      <c r="H130" s="12"/>
    </row>
    <row r="131" spans="1:8" ht="30" x14ac:dyDescent="0.25">
      <c r="A131" s="14" t="s">
        <v>397</v>
      </c>
      <c r="B131" s="10" t="s">
        <v>398</v>
      </c>
      <c r="C131" s="11">
        <v>1948.93</v>
      </c>
      <c r="D131" s="12"/>
      <c r="E131" s="15">
        <v>877.56</v>
      </c>
      <c r="F131" s="11">
        <v>1284.1400000000001</v>
      </c>
      <c r="G131" s="11">
        <v>1542.35</v>
      </c>
      <c r="H131" s="12"/>
    </row>
    <row r="132" spans="1:8" ht="30" x14ac:dyDescent="0.25">
      <c r="A132" s="14" t="s">
        <v>399</v>
      </c>
      <c r="B132" s="10" t="s">
        <v>400</v>
      </c>
      <c r="C132" s="12"/>
      <c r="D132" s="12"/>
      <c r="E132" s="11">
        <v>4085.92</v>
      </c>
      <c r="F132" s="15">
        <v>554.4</v>
      </c>
      <c r="G132" s="11">
        <v>3531.52</v>
      </c>
      <c r="H132" s="12"/>
    </row>
    <row r="133" spans="1:8" x14ac:dyDescent="0.25">
      <c r="A133" s="13" t="s">
        <v>401</v>
      </c>
      <c r="B133" s="10" t="s">
        <v>402</v>
      </c>
      <c r="C133" s="11">
        <v>36332.449999999997</v>
      </c>
      <c r="D133" s="12"/>
      <c r="E133" s="11">
        <v>128212.15</v>
      </c>
      <c r="F133" s="11">
        <v>93253.48</v>
      </c>
      <c r="G133" s="11">
        <v>71291.12</v>
      </c>
      <c r="H133" s="12"/>
    </row>
    <row r="134" spans="1:8" x14ac:dyDescent="0.25">
      <c r="A134" s="14" t="s">
        <v>401</v>
      </c>
      <c r="B134" s="10" t="s">
        <v>402</v>
      </c>
      <c r="C134" s="12"/>
      <c r="D134" s="12"/>
      <c r="E134" s="15">
        <v>340</v>
      </c>
      <c r="F134" s="12"/>
      <c r="G134" s="15">
        <v>340</v>
      </c>
      <c r="H134" s="12"/>
    </row>
    <row r="135" spans="1:8" ht="30" x14ac:dyDescent="0.25">
      <c r="A135" s="14" t="s">
        <v>403</v>
      </c>
      <c r="B135" s="10" t="s">
        <v>404</v>
      </c>
      <c r="C135" s="11">
        <v>36178.269999999997</v>
      </c>
      <c r="D135" s="12"/>
      <c r="E135" s="11">
        <v>127574.56</v>
      </c>
      <c r="F135" s="11">
        <v>92955.89</v>
      </c>
      <c r="G135" s="11">
        <v>70796.929999999993</v>
      </c>
      <c r="H135" s="12"/>
    </row>
    <row r="136" spans="1:8" ht="30" x14ac:dyDescent="0.25">
      <c r="A136" s="14" t="s">
        <v>405</v>
      </c>
      <c r="B136" s="10" t="s">
        <v>406</v>
      </c>
      <c r="C136" s="15">
        <v>154.19</v>
      </c>
      <c r="D136" s="12"/>
      <c r="E136" s="15">
        <v>297.58999999999997</v>
      </c>
      <c r="F136" s="15">
        <v>297.58999999999997</v>
      </c>
      <c r="G136" s="15">
        <v>154.19</v>
      </c>
      <c r="H136" s="12"/>
    </row>
    <row r="137" spans="1:8" x14ac:dyDescent="0.25">
      <c r="A137" s="13" t="s">
        <v>407</v>
      </c>
      <c r="B137" s="10" t="s">
        <v>408</v>
      </c>
      <c r="C137" s="11">
        <v>6019.82</v>
      </c>
      <c r="D137" s="12"/>
      <c r="E137" s="11">
        <v>17459.78</v>
      </c>
      <c r="F137" s="11">
        <v>9226.6</v>
      </c>
      <c r="G137" s="11">
        <v>14253</v>
      </c>
      <c r="H137" s="12"/>
    </row>
    <row r="138" spans="1:8" ht="30" x14ac:dyDescent="0.25">
      <c r="A138" s="14" t="s">
        <v>409</v>
      </c>
      <c r="B138" s="10" t="s">
        <v>410</v>
      </c>
      <c r="C138" s="11">
        <v>5744.91</v>
      </c>
      <c r="D138" s="12"/>
      <c r="E138" s="11">
        <v>17270.18</v>
      </c>
      <c r="F138" s="11">
        <v>8966.06</v>
      </c>
      <c r="G138" s="11">
        <v>14049.03</v>
      </c>
      <c r="H138" s="12"/>
    </row>
    <row r="139" spans="1:8" ht="30" x14ac:dyDescent="0.25">
      <c r="A139" s="14" t="s">
        <v>411</v>
      </c>
      <c r="B139" s="10" t="s">
        <v>412</v>
      </c>
      <c r="C139" s="15">
        <v>147.94</v>
      </c>
      <c r="D139" s="12"/>
      <c r="E139" s="15">
        <v>98</v>
      </c>
      <c r="F139" s="15">
        <v>168.94</v>
      </c>
      <c r="G139" s="15">
        <v>77</v>
      </c>
      <c r="H139" s="12"/>
    </row>
    <row r="140" spans="1:8" ht="30" x14ac:dyDescent="0.25">
      <c r="A140" s="14" t="s">
        <v>413</v>
      </c>
      <c r="B140" s="10" t="s">
        <v>414</v>
      </c>
      <c r="C140" s="15">
        <v>126.97</v>
      </c>
      <c r="D140" s="12"/>
      <c r="E140" s="15">
        <v>91.6</v>
      </c>
      <c r="F140" s="15">
        <v>91.6</v>
      </c>
      <c r="G140" s="15">
        <v>126.97</v>
      </c>
      <c r="H140" s="12"/>
    </row>
    <row r="141" spans="1:8" x14ac:dyDescent="0.25">
      <c r="A141" s="9" t="s">
        <v>415</v>
      </c>
      <c r="B141" s="10" t="s">
        <v>416</v>
      </c>
      <c r="C141" s="12"/>
      <c r="D141" s="11">
        <v>584878.36</v>
      </c>
      <c r="E141" s="11">
        <v>412547.81</v>
      </c>
      <c r="F141" s="11">
        <v>436920.41</v>
      </c>
      <c r="G141" s="12"/>
      <c r="H141" s="11">
        <v>609250.96</v>
      </c>
    </row>
    <row r="142" spans="1:8" ht="30" x14ac:dyDescent="0.25">
      <c r="A142" s="13" t="s">
        <v>417</v>
      </c>
      <c r="B142" s="10" t="s">
        <v>418</v>
      </c>
      <c r="C142" s="12"/>
      <c r="D142" s="11">
        <v>584878.36</v>
      </c>
      <c r="E142" s="11">
        <v>412547.81</v>
      </c>
      <c r="F142" s="11">
        <v>436920.41</v>
      </c>
      <c r="G142" s="12"/>
      <c r="H142" s="11">
        <v>609250.96</v>
      </c>
    </row>
    <row r="143" spans="1:8" x14ac:dyDescent="0.25">
      <c r="A143" s="6" t="s">
        <v>419</v>
      </c>
      <c r="B143" s="6" t="s">
        <v>420</v>
      </c>
      <c r="C143" s="7">
        <v>2817442.48</v>
      </c>
      <c r="D143" s="8"/>
      <c r="E143" s="7">
        <v>5682771.3899999997</v>
      </c>
      <c r="F143" s="7">
        <v>5210732.25</v>
      </c>
      <c r="G143" s="7">
        <v>3289481.62</v>
      </c>
      <c r="H143" s="8"/>
    </row>
    <row r="144" spans="1:8" x14ac:dyDescent="0.25">
      <c r="A144" s="9" t="s">
        <v>421</v>
      </c>
      <c r="B144" s="10" t="s">
        <v>422</v>
      </c>
      <c r="C144" s="11">
        <v>121842.7</v>
      </c>
      <c r="D144" s="12"/>
      <c r="E144" s="11">
        <v>261734.75</v>
      </c>
      <c r="F144" s="11">
        <v>6528.22</v>
      </c>
      <c r="G144" s="11">
        <v>377049.24</v>
      </c>
      <c r="H144" s="12"/>
    </row>
    <row r="145" spans="1:8" ht="30" x14ac:dyDescent="0.25">
      <c r="A145" s="13" t="s">
        <v>423</v>
      </c>
      <c r="B145" s="10" t="s">
        <v>424</v>
      </c>
      <c r="C145" s="11">
        <v>100815.4</v>
      </c>
      <c r="D145" s="12"/>
      <c r="E145" s="11">
        <v>245200.98</v>
      </c>
      <c r="F145" s="11">
        <v>6528.22</v>
      </c>
      <c r="G145" s="11">
        <v>339488.16</v>
      </c>
      <c r="H145" s="12"/>
    </row>
    <row r="146" spans="1:8" ht="45" x14ac:dyDescent="0.25">
      <c r="A146" s="13" t="s">
        <v>425</v>
      </c>
      <c r="B146" s="10" t="s">
        <v>426</v>
      </c>
      <c r="C146" s="11">
        <v>21027.3</v>
      </c>
      <c r="D146" s="12"/>
      <c r="E146" s="11">
        <v>16533.77</v>
      </c>
      <c r="F146" s="12"/>
      <c r="G146" s="11">
        <v>37561.08</v>
      </c>
      <c r="H146" s="12"/>
    </row>
    <row r="147" spans="1:8" x14ac:dyDescent="0.25">
      <c r="A147" s="9" t="s">
        <v>427</v>
      </c>
      <c r="B147" s="10" t="s">
        <v>428</v>
      </c>
      <c r="C147" s="11">
        <v>1901092.47</v>
      </c>
      <c r="D147" s="12"/>
      <c r="E147" s="11">
        <v>3288131.74</v>
      </c>
      <c r="F147" s="11">
        <v>4702337.09</v>
      </c>
      <c r="G147" s="106">
        <v>486887.13</v>
      </c>
      <c r="H147" s="12"/>
    </row>
    <row r="148" spans="1:8" x14ac:dyDescent="0.25">
      <c r="A148" s="13" t="s">
        <v>429</v>
      </c>
      <c r="B148" s="10" t="s">
        <v>428</v>
      </c>
      <c r="C148" s="11">
        <v>1740710.05</v>
      </c>
      <c r="D148" s="12"/>
      <c r="E148" s="11">
        <v>3098310.12</v>
      </c>
      <c r="F148" s="11">
        <v>4423618.1500000004</v>
      </c>
      <c r="G148" s="11">
        <v>415402.01</v>
      </c>
      <c r="H148" s="12"/>
    </row>
    <row r="149" spans="1:8" ht="30" x14ac:dyDescent="0.25">
      <c r="A149" s="14" t="s">
        <v>430</v>
      </c>
      <c r="B149" s="10" t="s">
        <v>431</v>
      </c>
      <c r="C149" s="11">
        <v>1740710.05</v>
      </c>
      <c r="D149" s="12"/>
      <c r="E149" s="11">
        <v>2770488.95</v>
      </c>
      <c r="F149" s="11">
        <v>4099044.68</v>
      </c>
      <c r="G149" s="11">
        <v>412154.32</v>
      </c>
      <c r="H149" s="12"/>
    </row>
    <row r="150" spans="1:8" ht="30" x14ac:dyDescent="0.25">
      <c r="A150" s="14" t="s">
        <v>432</v>
      </c>
      <c r="B150" s="10" t="s">
        <v>433</v>
      </c>
      <c r="C150" s="12"/>
      <c r="D150" s="12"/>
      <c r="E150" s="18">
        <v>-468.31</v>
      </c>
      <c r="F150" s="18">
        <v>-478.13</v>
      </c>
      <c r="G150" s="15">
        <v>9.83</v>
      </c>
      <c r="H150" s="12"/>
    </row>
    <row r="151" spans="1:8" ht="30" x14ac:dyDescent="0.25">
      <c r="A151" s="14" t="s">
        <v>434</v>
      </c>
      <c r="B151" s="10" t="s">
        <v>435</v>
      </c>
      <c r="C151" s="12"/>
      <c r="D151" s="12"/>
      <c r="E151" s="11">
        <v>328289.46999999997</v>
      </c>
      <c r="F151" s="11">
        <v>325051.61</v>
      </c>
      <c r="G151" s="11">
        <v>3237.86</v>
      </c>
      <c r="H151" s="12"/>
    </row>
    <row r="152" spans="1:8" ht="30" x14ac:dyDescent="0.25">
      <c r="A152" s="13" t="s">
        <v>436</v>
      </c>
      <c r="B152" s="10" t="s">
        <v>437</v>
      </c>
      <c r="C152" s="11">
        <v>160382.43</v>
      </c>
      <c r="D152" s="12"/>
      <c r="E152" s="11">
        <v>189821.63</v>
      </c>
      <c r="F152" s="11">
        <v>278718.93</v>
      </c>
      <c r="G152" s="11">
        <v>71485.119999999995</v>
      </c>
      <c r="H152" s="12"/>
    </row>
    <row r="153" spans="1:8" ht="30" x14ac:dyDescent="0.25">
      <c r="A153" s="9" t="s">
        <v>438</v>
      </c>
      <c r="B153" s="10" t="s">
        <v>439</v>
      </c>
      <c r="C153" s="11">
        <v>349770.13</v>
      </c>
      <c r="D153" s="12"/>
      <c r="E153" s="17">
        <v>-172151.28</v>
      </c>
      <c r="F153" s="11">
        <v>43679.68</v>
      </c>
      <c r="G153" s="106">
        <v>133939.17000000001</v>
      </c>
      <c r="H153" s="12"/>
    </row>
    <row r="154" spans="1:8" ht="30" x14ac:dyDescent="0.25">
      <c r="A154" s="13" t="s">
        <v>440</v>
      </c>
      <c r="B154" s="10" t="s">
        <v>439</v>
      </c>
      <c r="C154" s="11">
        <v>349770.13</v>
      </c>
      <c r="D154" s="12"/>
      <c r="E154" s="17">
        <v>-172151.28</v>
      </c>
      <c r="F154" s="11">
        <v>43679.68</v>
      </c>
      <c r="G154" s="11">
        <v>133939.17000000001</v>
      </c>
      <c r="H154" s="12"/>
    </row>
    <row r="155" spans="1:8" ht="30" x14ac:dyDescent="0.25">
      <c r="A155" s="9" t="s">
        <v>441</v>
      </c>
      <c r="B155" s="10" t="s">
        <v>442</v>
      </c>
      <c r="C155" s="11">
        <v>426582.44</v>
      </c>
      <c r="D155" s="12"/>
      <c r="E155" s="11">
        <v>2284479.4</v>
      </c>
      <c r="F155" s="11">
        <v>429298.05</v>
      </c>
      <c r="G155" s="106">
        <v>2281763.7999999998</v>
      </c>
      <c r="H155" s="12"/>
    </row>
    <row r="156" spans="1:8" x14ac:dyDescent="0.25">
      <c r="A156" s="9" t="s">
        <v>443</v>
      </c>
      <c r="B156" s="10" t="s">
        <v>444</v>
      </c>
      <c r="C156" s="11">
        <v>17971.05</v>
      </c>
      <c r="D156" s="12"/>
      <c r="E156" s="11">
        <v>20525.68</v>
      </c>
      <c r="F156" s="11">
        <v>28888.04</v>
      </c>
      <c r="G156" s="106">
        <v>9608.69</v>
      </c>
      <c r="H156" s="12"/>
    </row>
    <row r="157" spans="1:8" x14ac:dyDescent="0.25">
      <c r="A157" s="13" t="s">
        <v>445</v>
      </c>
      <c r="B157" s="10" t="s">
        <v>446</v>
      </c>
      <c r="C157" s="12"/>
      <c r="D157" s="12"/>
      <c r="E157" s="15">
        <v>280</v>
      </c>
      <c r="F157" s="12"/>
      <c r="G157" s="15">
        <v>280</v>
      </c>
      <c r="H157" s="12"/>
    </row>
    <row r="158" spans="1:8" x14ac:dyDescent="0.25">
      <c r="A158" s="13" t="s">
        <v>447</v>
      </c>
      <c r="B158" s="10" t="s">
        <v>448</v>
      </c>
      <c r="C158" s="15">
        <v>305.89</v>
      </c>
      <c r="D158" s="12"/>
      <c r="E158" s="15">
        <v>249.14</v>
      </c>
      <c r="F158" s="15">
        <v>82.63</v>
      </c>
      <c r="G158" s="15">
        <v>472.4</v>
      </c>
      <c r="H158" s="12"/>
    </row>
    <row r="159" spans="1:8" x14ac:dyDescent="0.25">
      <c r="A159" s="13" t="s">
        <v>449</v>
      </c>
      <c r="B159" s="10" t="s">
        <v>450</v>
      </c>
      <c r="C159" s="15">
        <v>110.95</v>
      </c>
      <c r="D159" s="12"/>
      <c r="E159" s="11">
        <v>1279.23</v>
      </c>
      <c r="F159" s="15">
        <v>7.87</v>
      </c>
      <c r="G159" s="11">
        <v>1382.31</v>
      </c>
      <c r="H159" s="12"/>
    </row>
    <row r="160" spans="1:8" x14ac:dyDescent="0.25">
      <c r="A160" s="13" t="s">
        <v>451</v>
      </c>
      <c r="B160" s="10" t="s">
        <v>452</v>
      </c>
      <c r="C160" s="11">
        <v>16502.509999999998</v>
      </c>
      <c r="D160" s="12"/>
      <c r="E160" s="11">
        <v>9430.5400000000009</v>
      </c>
      <c r="F160" s="11">
        <v>20251.46</v>
      </c>
      <c r="G160" s="11">
        <v>5681.59</v>
      </c>
      <c r="H160" s="12"/>
    </row>
    <row r="161" spans="1:8" x14ac:dyDescent="0.25">
      <c r="A161" s="13" t="s">
        <v>453</v>
      </c>
      <c r="B161" s="10" t="s">
        <v>454</v>
      </c>
      <c r="C161" s="15">
        <v>246.9</v>
      </c>
      <c r="D161" s="12"/>
      <c r="E161" s="15">
        <v>319.05</v>
      </c>
      <c r="F161" s="15">
        <v>24.37</v>
      </c>
      <c r="G161" s="15">
        <v>541.59</v>
      </c>
      <c r="H161" s="12"/>
    </row>
    <row r="162" spans="1:8" x14ac:dyDescent="0.25">
      <c r="A162" s="13" t="s">
        <v>455</v>
      </c>
      <c r="B162" s="10" t="s">
        <v>456</v>
      </c>
      <c r="C162" s="15">
        <v>227.97</v>
      </c>
      <c r="D162" s="12"/>
      <c r="E162" s="15">
        <v>39.58</v>
      </c>
      <c r="F162" s="15">
        <v>112.56</v>
      </c>
      <c r="G162" s="15">
        <v>154.99</v>
      </c>
      <c r="H162" s="12"/>
    </row>
    <row r="163" spans="1:8" x14ac:dyDescent="0.25">
      <c r="A163" s="13" t="s">
        <v>457</v>
      </c>
      <c r="B163" s="10" t="s">
        <v>458</v>
      </c>
      <c r="C163" s="15">
        <v>560.19000000000005</v>
      </c>
      <c r="D163" s="12"/>
      <c r="E163" s="15">
        <v>250.77</v>
      </c>
      <c r="F163" s="15">
        <v>160.13999999999999</v>
      </c>
      <c r="G163" s="15">
        <v>650.80999999999995</v>
      </c>
      <c r="H163" s="12"/>
    </row>
    <row r="164" spans="1:8" ht="30" x14ac:dyDescent="0.25">
      <c r="A164" s="13" t="s">
        <v>459</v>
      </c>
      <c r="B164" s="10" t="s">
        <v>460</v>
      </c>
      <c r="C164" s="15">
        <v>1</v>
      </c>
      <c r="D164" s="12"/>
      <c r="E164" s="15">
        <v>415</v>
      </c>
      <c r="F164" s="12"/>
      <c r="G164" s="15">
        <v>416</v>
      </c>
      <c r="H164" s="12"/>
    </row>
    <row r="165" spans="1:8" ht="30" x14ac:dyDescent="0.25">
      <c r="A165" s="13" t="s">
        <v>461</v>
      </c>
      <c r="B165" s="10" t="s">
        <v>462</v>
      </c>
      <c r="C165" s="15">
        <v>4.8099999999999996</v>
      </c>
      <c r="D165" s="12"/>
      <c r="E165" s="11">
        <v>8262.3700000000008</v>
      </c>
      <c r="F165" s="11">
        <v>8249</v>
      </c>
      <c r="G165" s="15">
        <v>18.18</v>
      </c>
      <c r="H165" s="12"/>
    </row>
    <row r="166" spans="1:8" x14ac:dyDescent="0.25">
      <c r="A166" s="13" t="s">
        <v>463</v>
      </c>
      <c r="B166" s="10" t="s">
        <v>464</v>
      </c>
      <c r="C166" s="15">
        <v>10.83</v>
      </c>
      <c r="D166" s="12"/>
      <c r="E166" s="12"/>
      <c r="F166" s="12"/>
      <c r="G166" s="15">
        <v>10.83</v>
      </c>
      <c r="H166" s="12"/>
    </row>
    <row r="167" spans="1:8" ht="30" x14ac:dyDescent="0.25">
      <c r="A167" s="9" t="s">
        <v>465</v>
      </c>
      <c r="B167" s="10" t="s">
        <v>466</v>
      </c>
      <c r="C167" s="15">
        <v>183.68</v>
      </c>
      <c r="D167" s="12"/>
      <c r="E167" s="15">
        <v>51.1</v>
      </c>
      <c r="F167" s="15">
        <v>1.18</v>
      </c>
      <c r="G167" s="107">
        <v>233.59</v>
      </c>
      <c r="H167" s="12"/>
    </row>
    <row r="168" spans="1:8" x14ac:dyDescent="0.25">
      <c r="A168" s="13" t="s">
        <v>467</v>
      </c>
      <c r="B168" s="10" t="s">
        <v>468</v>
      </c>
      <c r="C168" s="15">
        <v>5.91</v>
      </c>
      <c r="D168" s="12"/>
      <c r="E168" s="15">
        <v>10</v>
      </c>
      <c r="F168" s="15">
        <v>1.18</v>
      </c>
      <c r="G168" s="15">
        <v>14.72</v>
      </c>
      <c r="H168" s="12"/>
    </row>
    <row r="169" spans="1:8" x14ac:dyDescent="0.25">
      <c r="A169" s="13" t="s">
        <v>469</v>
      </c>
      <c r="B169" s="10" t="s">
        <v>470</v>
      </c>
      <c r="C169" s="15">
        <v>44.66</v>
      </c>
      <c r="D169" s="12"/>
      <c r="E169" s="12"/>
      <c r="F169" s="12"/>
      <c r="G169" s="15">
        <v>44.66</v>
      </c>
      <c r="H169" s="12"/>
    </row>
    <row r="170" spans="1:8" x14ac:dyDescent="0.25">
      <c r="A170" s="13" t="s">
        <v>471</v>
      </c>
      <c r="B170" s="10" t="s">
        <v>472</v>
      </c>
      <c r="C170" s="15">
        <v>1.01</v>
      </c>
      <c r="D170" s="12"/>
      <c r="E170" s="12"/>
      <c r="F170" s="12"/>
      <c r="G170" s="15">
        <v>1.01</v>
      </c>
      <c r="H170" s="12"/>
    </row>
    <row r="171" spans="1:8" x14ac:dyDescent="0.25">
      <c r="A171" s="13" t="s">
        <v>473</v>
      </c>
      <c r="B171" s="10" t="s">
        <v>474</v>
      </c>
      <c r="C171" s="15">
        <v>114.17</v>
      </c>
      <c r="D171" s="12"/>
      <c r="E171" s="15">
        <v>33.1</v>
      </c>
      <c r="F171" s="12"/>
      <c r="G171" s="15">
        <v>147.27000000000001</v>
      </c>
      <c r="H171" s="12"/>
    </row>
    <row r="172" spans="1:8" x14ac:dyDescent="0.25">
      <c r="A172" s="13" t="s">
        <v>475</v>
      </c>
      <c r="B172" s="10" t="s">
        <v>476</v>
      </c>
      <c r="C172" s="15">
        <v>9.7100000000000009</v>
      </c>
      <c r="D172" s="12"/>
      <c r="E172" s="12"/>
      <c r="F172" s="12"/>
      <c r="G172" s="15">
        <v>9.7100000000000009</v>
      </c>
      <c r="H172" s="12"/>
    </row>
    <row r="173" spans="1:8" x14ac:dyDescent="0.25">
      <c r="A173" s="13" t="s">
        <v>477</v>
      </c>
      <c r="B173" s="10" t="s">
        <v>478</v>
      </c>
      <c r="C173" s="15">
        <v>0.84</v>
      </c>
      <c r="D173" s="12"/>
      <c r="E173" s="12"/>
      <c r="F173" s="12"/>
      <c r="G173" s="15">
        <v>0.84</v>
      </c>
      <c r="H173" s="12"/>
    </row>
    <row r="174" spans="1:8" x14ac:dyDescent="0.25">
      <c r="A174" s="13" t="s">
        <v>479</v>
      </c>
      <c r="B174" s="10" t="s">
        <v>480</v>
      </c>
      <c r="C174" s="15">
        <v>4.9800000000000004</v>
      </c>
      <c r="D174" s="12"/>
      <c r="E174" s="12"/>
      <c r="F174" s="12"/>
      <c r="G174" s="15">
        <v>4.9800000000000004</v>
      </c>
      <c r="H174" s="12"/>
    </row>
    <row r="175" spans="1:8" ht="30" x14ac:dyDescent="0.25">
      <c r="A175" s="13" t="s">
        <v>481</v>
      </c>
      <c r="B175" s="10" t="s">
        <v>482</v>
      </c>
      <c r="C175" s="15">
        <v>2.4</v>
      </c>
      <c r="D175" s="12"/>
      <c r="E175" s="15">
        <v>8</v>
      </c>
      <c r="F175" s="12"/>
      <c r="G175" s="15">
        <v>10.4</v>
      </c>
      <c r="H175" s="12"/>
    </row>
    <row r="176" spans="1:8" x14ac:dyDescent="0.25">
      <c r="A176" s="19">
        <v>1700</v>
      </c>
      <c r="B176" s="6" t="s">
        <v>483</v>
      </c>
      <c r="C176" s="7">
        <v>5859235.4299999997</v>
      </c>
      <c r="D176" s="8"/>
      <c r="E176" s="7">
        <v>16524041.859999999</v>
      </c>
      <c r="F176" s="7">
        <v>13603398.939999999</v>
      </c>
      <c r="G176" s="7">
        <v>8779878.3599999994</v>
      </c>
      <c r="H176" s="8"/>
    </row>
    <row r="177" spans="1:8" x14ac:dyDescent="0.25">
      <c r="A177" s="9" t="s">
        <v>484</v>
      </c>
      <c r="B177" s="10" t="s">
        <v>485</v>
      </c>
      <c r="C177" s="11">
        <v>3599938.26</v>
      </c>
      <c r="D177" s="12"/>
      <c r="E177" s="11">
        <v>1663110.16</v>
      </c>
      <c r="F177" s="11">
        <v>2420703.11</v>
      </c>
      <c r="G177" s="11">
        <v>2842345.31</v>
      </c>
      <c r="H177" s="12"/>
    </row>
    <row r="178" spans="1:8" x14ac:dyDescent="0.25">
      <c r="A178" s="13" t="s">
        <v>486</v>
      </c>
      <c r="B178" s="10" t="s">
        <v>487</v>
      </c>
      <c r="C178" s="11">
        <v>119272.16</v>
      </c>
      <c r="D178" s="12"/>
      <c r="E178" s="11">
        <v>310562.55</v>
      </c>
      <c r="F178" s="11">
        <v>315191.76</v>
      </c>
      <c r="G178" s="11">
        <v>114642.95</v>
      </c>
      <c r="H178" s="12"/>
    </row>
    <row r="179" spans="1:8" ht="30" x14ac:dyDescent="0.25">
      <c r="A179" s="13" t="s">
        <v>488</v>
      </c>
      <c r="B179" s="10" t="s">
        <v>489</v>
      </c>
      <c r="C179" s="11">
        <v>3481227.61</v>
      </c>
      <c r="D179" s="12"/>
      <c r="E179" s="11">
        <v>1352547.62</v>
      </c>
      <c r="F179" s="11">
        <v>2105511.35</v>
      </c>
      <c r="G179" s="11">
        <v>2728263.87</v>
      </c>
      <c r="H179" s="12"/>
    </row>
    <row r="180" spans="1:8" ht="30" x14ac:dyDescent="0.25">
      <c r="A180" s="13" t="s">
        <v>490</v>
      </c>
      <c r="B180" s="10" t="s">
        <v>491</v>
      </c>
      <c r="C180" s="12"/>
      <c r="D180" s="15">
        <v>561.51</v>
      </c>
      <c r="E180" s="12"/>
      <c r="F180" s="12"/>
      <c r="G180" s="12"/>
      <c r="H180" s="15">
        <v>561.51</v>
      </c>
    </row>
    <row r="181" spans="1:8" x14ac:dyDescent="0.25">
      <c r="A181" s="9" t="s">
        <v>492</v>
      </c>
      <c r="B181" s="10" t="s">
        <v>493</v>
      </c>
      <c r="C181" s="11">
        <v>1490790.81</v>
      </c>
      <c r="D181" s="12"/>
      <c r="E181" s="11">
        <v>15502222.73</v>
      </c>
      <c r="F181" s="11">
        <v>11200949.65</v>
      </c>
      <c r="G181" s="106">
        <v>5792063.8799999999</v>
      </c>
      <c r="H181" s="12"/>
    </row>
    <row r="182" spans="1:8" x14ac:dyDescent="0.25">
      <c r="A182" s="13" t="s">
        <v>494</v>
      </c>
      <c r="B182" s="10" t="s">
        <v>495</v>
      </c>
      <c r="C182" s="11">
        <v>23862.11</v>
      </c>
      <c r="D182" s="12"/>
      <c r="E182" s="11">
        <v>323056.71999999997</v>
      </c>
      <c r="F182" s="11">
        <v>134403.16</v>
      </c>
      <c r="G182" s="11">
        <v>212515.67</v>
      </c>
      <c r="H182" s="12"/>
    </row>
    <row r="183" spans="1:8" x14ac:dyDescent="0.25">
      <c r="A183" s="13" t="s">
        <v>496</v>
      </c>
      <c r="B183" s="10" t="s">
        <v>497</v>
      </c>
      <c r="C183" s="11">
        <v>1466928.7</v>
      </c>
      <c r="D183" s="12"/>
      <c r="E183" s="11">
        <v>15179166</v>
      </c>
      <c r="F183" s="11">
        <v>11066546.49</v>
      </c>
      <c r="G183" s="11">
        <v>5579548.21</v>
      </c>
      <c r="H183" s="12"/>
    </row>
    <row r="184" spans="1:8" x14ac:dyDescent="0.25">
      <c r="A184" s="14" t="s">
        <v>496</v>
      </c>
      <c r="B184" s="10" t="s">
        <v>497</v>
      </c>
      <c r="C184" s="11">
        <v>1466928.7</v>
      </c>
      <c r="D184" s="12"/>
      <c r="E184" s="11">
        <v>11131543.800000001</v>
      </c>
      <c r="F184" s="11">
        <v>11022629.689999999</v>
      </c>
      <c r="G184" s="11">
        <v>1575842.81</v>
      </c>
      <c r="H184" s="12"/>
    </row>
    <row r="185" spans="1:8" ht="30" x14ac:dyDescent="0.25">
      <c r="A185" s="14" t="s">
        <v>498</v>
      </c>
      <c r="B185" s="10" t="s">
        <v>499</v>
      </c>
      <c r="C185" s="12"/>
      <c r="D185" s="12"/>
      <c r="E185" s="11">
        <v>4047622.2</v>
      </c>
      <c r="F185" s="11">
        <v>43916.800000000003</v>
      </c>
      <c r="G185" s="11">
        <v>4003705.4</v>
      </c>
      <c r="H185" s="12"/>
    </row>
    <row r="186" spans="1:8" x14ac:dyDescent="0.25">
      <c r="A186" s="9" t="s">
        <v>500</v>
      </c>
      <c r="B186" s="10" t="s">
        <v>501</v>
      </c>
      <c r="C186" s="11">
        <v>756602.19</v>
      </c>
      <c r="D186" s="12"/>
      <c r="E186" s="17">
        <v>-641298.43000000005</v>
      </c>
      <c r="F186" s="17">
        <v>-18254.240000000002</v>
      </c>
      <c r="G186" s="106">
        <v>133558</v>
      </c>
      <c r="H186" s="12"/>
    </row>
    <row r="187" spans="1:8" x14ac:dyDescent="0.25">
      <c r="A187" s="13" t="s">
        <v>502</v>
      </c>
      <c r="B187" s="10" t="s">
        <v>501</v>
      </c>
      <c r="C187" s="11">
        <v>774856.43</v>
      </c>
      <c r="D187" s="12"/>
      <c r="E187" s="17">
        <v>-641298.43000000005</v>
      </c>
      <c r="F187" s="12"/>
      <c r="G187" s="11">
        <v>133558</v>
      </c>
      <c r="H187" s="12"/>
    </row>
    <row r="188" spans="1:8" ht="30" x14ac:dyDescent="0.25">
      <c r="A188" s="13" t="s">
        <v>503</v>
      </c>
      <c r="B188" s="10" t="s">
        <v>504</v>
      </c>
      <c r="C188" s="12"/>
      <c r="D188" s="11">
        <v>18254.240000000002</v>
      </c>
      <c r="E188" s="12"/>
      <c r="F188" s="17">
        <v>-18254.240000000002</v>
      </c>
      <c r="G188" s="12"/>
      <c r="H188" s="12"/>
    </row>
    <row r="189" spans="1:8" ht="30" x14ac:dyDescent="0.25">
      <c r="A189" s="14" t="s">
        <v>505</v>
      </c>
      <c r="B189" s="10" t="s">
        <v>504</v>
      </c>
      <c r="C189" s="12"/>
      <c r="D189" s="11">
        <v>18254.240000000002</v>
      </c>
      <c r="E189" s="12"/>
      <c r="F189" s="17">
        <v>-18254.240000000002</v>
      </c>
      <c r="G189" s="12"/>
      <c r="H189" s="12"/>
    </row>
    <row r="190" spans="1:8" x14ac:dyDescent="0.25">
      <c r="A190" s="9" t="s">
        <v>506</v>
      </c>
      <c r="B190" s="10" t="s">
        <v>483</v>
      </c>
      <c r="C190" s="11">
        <v>11899.92</v>
      </c>
      <c r="D190" s="12"/>
      <c r="E190" s="12"/>
      <c r="F190" s="12"/>
      <c r="G190" s="11">
        <v>11899.92</v>
      </c>
      <c r="H190" s="12"/>
    </row>
    <row r="191" spans="1:8" ht="30" x14ac:dyDescent="0.25">
      <c r="A191" s="13" t="s">
        <v>507</v>
      </c>
      <c r="B191" s="10" t="s">
        <v>508</v>
      </c>
      <c r="C191" s="12"/>
      <c r="D191" s="11">
        <v>2420120</v>
      </c>
      <c r="E191" s="12"/>
      <c r="F191" s="12"/>
      <c r="G191" s="12"/>
      <c r="H191" s="108">
        <v>2420120</v>
      </c>
    </row>
    <row r="192" spans="1:8" x14ac:dyDescent="0.25">
      <c r="A192" s="13" t="s">
        <v>509</v>
      </c>
      <c r="B192" s="10" t="s">
        <v>483</v>
      </c>
      <c r="C192" s="11">
        <v>2432000</v>
      </c>
      <c r="D192" s="12"/>
      <c r="E192" s="12"/>
      <c r="F192" s="12"/>
      <c r="G192" s="106">
        <v>2432000</v>
      </c>
      <c r="H192" s="12"/>
    </row>
    <row r="193" spans="1:8" x14ac:dyDescent="0.25">
      <c r="A193" s="13" t="s">
        <v>510</v>
      </c>
      <c r="B193" s="10" t="s">
        <v>511</v>
      </c>
      <c r="C193" s="15">
        <v>5.38</v>
      </c>
      <c r="D193" s="12"/>
      <c r="E193" s="12"/>
      <c r="F193" s="12"/>
      <c r="G193" s="107">
        <v>5.38</v>
      </c>
      <c r="H193" s="12"/>
    </row>
    <row r="194" spans="1:8" x14ac:dyDescent="0.25">
      <c r="A194" s="13" t="s">
        <v>512</v>
      </c>
      <c r="B194" s="10" t="s">
        <v>513</v>
      </c>
      <c r="C194" s="15">
        <v>14.54</v>
      </c>
      <c r="D194" s="12"/>
      <c r="E194" s="12"/>
      <c r="F194" s="12"/>
      <c r="G194" s="107">
        <v>14.54</v>
      </c>
      <c r="H194" s="12"/>
    </row>
    <row r="195" spans="1:8" x14ac:dyDescent="0.25">
      <c r="A195" s="9" t="s">
        <v>514</v>
      </c>
      <c r="B195" s="10" t="s">
        <v>515</v>
      </c>
      <c r="C195" s="15">
        <v>4.26</v>
      </c>
      <c r="D195" s="12"/>
      <c r="E195" s="15">
        <v>7.4</v>
      </c>
      <c r="F195" s="15">
        <v>0.41</v>
      </c>
      <c r="G195" s="107">
        <v>11.24</v>
      </c>
      <c r="H195" s="12"/>
    </row>
    <row r="196" spans="1:8" x14ac:dyDescent="0.25">
      <c r="A196" s="13" t="s">
        <v>516</v>
      </c>
      <c r="B196" s="10" t="s">
        <v>517</v>
      </c>
      <c r="C196" s="15">
        <v>1.02</v>
      </c>
      <c r="D196" s="12"/>
      <c r="E196" s="15">
        <v>5.33</v>
      </c>
      <c r="F196" s="12"/>
      <c r="G196" s="15">
        <v>6.35</v>
      </c>
      <c r="H196" s="12"/>
    </row>
    <row r="197" spans="1:8" x14ac:dyDescent="0.25">
      <c r="A197" s="13" t="s">
        <v>518</v>
      </c>
      <c r="B197" s="10" t="s">
        <v>519</v>
      </c>
      <c r="C197" s="15">
        <v>2.6</v>
      </c>
      <c r="D197" s="12"/>
      <c r="E197" s="12"/>
      <c r="F197" s="15">
        <v>0.41</v>
      </c>
      <c r="G197" s="15">
        <v>2.19</v>
      </c>
      <c r="H197" s="12"/>
    </row>
    <row r="198" spans="1:8" ht="30" x14ac:dyDescent="0.25">
      <c r="A198" s="13" t="s">
        <v>520</v>
      </c>
      <c r="B198" s="10" t="s">
        <v>521</v>
      </c>
      <c r="C198" s="15">
        <v>0.63</v>
      </c>
      <c r="D198" s="12"/>
      <c r="E198" s="15">
        <v>2.0299999999999998</v>
      </c>
      <c r="F198" s="12"/>
      <c r="G198" s="15">
        <v>2.66</v>
      </c>
      <c r="H198" s="12"/>
    </row>
    <row r="199" spans="1:8" ht="30" x14ac:dyDescent="0.25">
      <c r="A199" s="13" t="s">
        <v>522</v>
      </c>
      <c r="B199" s="10" t="s">
        <v>523</v>
      </c>
      <c r="C199" s="12"/>
      <c r="D199" s="12"/>
      <c r="E199" s="15">
        <v>0.03</v>
      </c>
      <c r="F199" s="12"/>
      <c r="G199" s="15">
        <v>0.03</v>
      </c>
      <c r="H199" s="12"/>
    </row>
    <row r="200" spans="1:8" x14ac:dyDescent="0.25">
      <c r="A200" s="6" t="s">
        <v>524</v>
      </c>
      <c r="B200" s="6" t="s">
        <v>525</v>
      </c>
      <c r="C200" s="7">
        <v>130738.98</v>
      </c>
      <c r="D200" s="8"/>
      <c r="E200" s="20">
        <v>650.92999999999995</v>
      </c>
      <c r="F200" s="8"/>
      <c r="G200" s="7">
        <v>131389.91</v>
      </c>
      <c r="H200" s="8"/>
    </row>
    <row r="201" spans="1:8" x14ac:dyDescent="0.25">
      <c r="A201" s="9" t="s">
        <v>526</v>
      </c>
      <c r="B201" s="10" t="s">
        <v>527</v>
      </c>
      <c r="C201" s="11">
        <v>130738.98</v>
      </c>
      <c r="D201" s="12"/>
      <c r="E201" s="15">
        <v>650.92999999999995</v>
      </c>
      <c r="F201" s="12"/>
      <c r="G201" s="11">
        <v>131389.91</v>
      </c>
      <c r="H201" s="12"/>
    </row>
    <row r="202" spans="1:8" x14ac:dyDescent="0.25">
      <c r="A202" s="13" t="s">
        <v>528</v>
      </c>
      <c r="B202" s="10" t="s">
        <v>529</v>
      </c>
      <c r="C202" s="11">
        <v>134972.06</v>
      </c>
      <c r="D202" s="12"/>
      <c r="E202" s="15">
        <v>650.92999999999995</v>
      </c>
      <c r="F202" s="12"/>
      <c r="G202" s="11">
        <v>135622.99</v>
      </c>
      <c r="H202" s="12"/>
    </row>
    <row r="203" spans="1:8" x14ac:dyDescent="0.25">
      <c r="A203" s="13" t="s">
        <v>530</v>
      </c>
      <c r="B203" s="10" t="s">
        <v>531</v>
      </c>
      <c r="C203" s="12"/>
      <c r="D203" s="11">
        <v>4233.08</v>
      </c>
      <c r="E203" s="12"/>
      <c r="F203" s="12"/>
      <c r="G203" s="12"/>
      <c r="H203" s="11">
        <v>4233.08</v>
      </c>
    </row>
    <row r="204" spans="1:8" x14ac:dyDescent="0.25">
      <c r="A204" s="6" t="s">
        <v>532</v>
      </c>
      <c r="B204" s="6" t="s">
        <v>533</v>
      </c>
      <c r="C204" s="7">
        <v>293866.62</v>
      </c>
      <c r="D204" s="8"/>
      <c r="E204" s="7">
        <v>84085.85</v>
      </c>
      <c r="F204" s="7">
        <v>167773.11</v>
      </c>
      <c r="G204" s="7">
        <v>210179.36</v>
      </c>
      <c r="H204" s="8"/>
    </row>
    <row r="205" spans="1:8" x14ac:dyDescent="0.25">
      <c r="A205" s="9" t="s">
        <v>534</v>
      </c>
      <c r="B205" s="10" t="s">
        <v>535</v>
      </c>
      <c r="C205" s="11">
        <v>4194.42</v>
      </c>
      <c r="D205" s="12"/>
      <c r="E205" s="12"/>
      <c r="F205" s="12"/>
      <c r="G205" s="11">
        <v>4194.42</v>
      </c>
      <c r="H205" s="12"/>
    </row>
    <row r="206" spans="1:8" x14ac:dyDescent="0.25">
      <c r="A206" s="13" t="s">
        <v>536</v>
      </c>
      <c r="B206" s="10" t="s">
        <v>535</v>
      </c>
      <c r="C206" s="11">
        <v>4194.42</v>
      </c>
      <c r="D206" s="12"/>
      <c r="E206" s="12"/>
      <c r="F206" s="12"/>
      <c r="G206" s="11">
        <v>4194.42</v>
      </c>
      <c r="H206" s="12"/>
    </row>
    <row r="207" spans="1:8" x14ac:dyDescent="0.25">
      <c r="A207" s="9" t="s">
        <v>537</v>
      </c>
      <c r="B207" s="10" t="s">
        <v>538</v>
      </c>
      <c r="C207" s="11">
        <v>70971.66</v>
      </c>
      <c r="D207" s="12"/>
      <c r="E207" s="11">
        <v>5849.84</v>
      </c>
      <c r="F207" s="11">
        <v>12595.21</v>
      </c>
      <c r="G207" s="11">
        <v>64226.29</v>
      </c>
      <c r="H207" s="12"/>
    </row>
    <row r="208" spans="1:8" x14ac:dyDescent="0.25">
      <c r="A208" s="13" t="s">
        <v>539</v>
      </c>
      <c r="B208" s="10" t="s">
        <v>538</v>
      </c>
      <c r="C208" s="11">
        <v>70971.66</v>
      </c>
      <c r="D208" s="12"/>
      <c r="E208" s="11">
        <v>5849.84</v>
      </c>
      <c r="F208" s="11">
        <v>12595.21</v>
      </c>
      <c r="G208" s="11">
        <v>64226.29</v>
      </c>
      <c r="H208" s="12"/>
    </row>
    <row r="209" spans="1:8" x14ac:dyDescent="0.25">
      <c r="A209" s="9" t="s">
        <v>540</v>
      </c>
      <c r="B209" s="10" t="s">
        <v>541</v>
      </c>
      <c r="C209" s="11">
        <v>127794.84</v>
      </c>
      <c r="D209" s="12"/>
      <c r="E209" s="11">
        <v>70293.03</v>
      </c>
      <c r="F209" s="11">
        <v>139268.5</v>
      </c>
      <c r="G209" s="11">
        <v>58819.37</v>
      </c>
      <c r="H209" s="12"/>
    </row>
    <row r="210" spans="1:8" x14ac:dyDescent="0.25">
      <c r="A210" s="13" t="s">
        <v>542</v>
      </c>
      <c r="B210" s="10" t="s">
        <v>543</v>
      </c>
      <c r="C210" s="11">
        <v>127794.84</v>
      </c>
      <c r="D210" s="12"/>
      <c r="E210" s="11">
        <v>70293.03</v>
      </c>
      <c r="F210" s="11">
        <v>139268.5</v>
      </c>
      <c r="G210" s="11">
        <v>58819.37</v>
      </c>
      <c r="H210" s="12"/>
    </row>
    <row r="211" spans="1:8" x14ac:dyDescent="0.25">
      <c r="A211" s="9" t="s">
        <v>544</v>
      </c>
      <c r="B211" s="10" t="s">
        <v>545</v>
      </c>
      <c r="C211" s="11">
        <v>90905.7</v>
      </c>
      <c r="D211" s="12"/>
      <c r="E211" s="11">
        <v>7942.97</v>
      </c>
      <c r="F211" s="11">
        <v>15909.4</v>
      </c>
      <c r="G211" s="11">
        <v>82939.27</v>
      </c>
      <c r="H211" s="12"/>
    </row>
    <row r="212" spans="1:8" x14ac:dyDescent="0.25">
      <c r="A212" s="13" t="s">
        <v>546</v>
      </c>
      <c r="B212" s="10" t="s">
        <v>545</v>
      </c>
      <c r="C212" s="11">
        <v>90905.7</v>
      </c>
      <c r="D212" s="12"/>
      <c r="E212" s="11">
        <v>7942.97</v>
      </c>
      <c r="F212" s="11">
        <v>15909.4</v>
      </c>
      <c r="G212" s="11">
        <v>82939.27</v>
      </c>
      <c r="H212" s="12"/>
    </row>
    <row r="213" spans="1:8" x14ac:dyDescent="0.25">
      <c r="A213" s="6" t="s">
        <v>547</v>
      </c>
      <c r="B213" s="6" t="s">
        <v>9</v>
      </c>
      <c r="C213" s="7">
        <v>80590526.510000005</v>
      </c>
      <c r="D213" s="8"/>
      <c r="E213" s="7">
        <v>57870431.32</v>
      </c>
      <c r="F213" s="7">
        <v>35646433.539999999</v>
      </c>
      <c r="G213" s="7">
        <v>102814524.29000001</v>
      </c>
      <c r="H213" s="8"/>
    </row>
    <row r="214" spans="1:8" x14ac:dyDescent="0.25">
      <c r="A214" s="9" t="s">
        <v>548</v>
      </c>
      <c r="B214" s="10" t="s">
        <v>9</v>
      </c>
      <c r="C214" s="11">
        <v>141812510.72</v>
      </c>
      <c r="D214" s="12"/>
      <c r="E214" s="11">
        <v>48381457.380000003</v>
      </c>
      <c r="F214" s="11">
        <v>18846694.449999999</v>
      </c>
      <c r="G214" s="11">
        <v>171347273.66</v>
      </c>
      <c r="H214" s="12"/>
    </row>
    <row r="215" spans="1:8" x14ac:dyDescent="0.25">
      <c r="A215" s="13" t="s">
        <v>549</v>
      </c>
      <c r="B215" s="10" t="s">
        <v>550</v>
      </c>
      <c r="C215" s="11">
        <v>182609.75</v>
      </c>
      <c r="D215" s="12"/>
      <c r="E215" s="11">
        <v>168599.5</v>
      </c>
      <c r="F215" s="11">
        <v>168599.5</v>
      </c>
      <c r="G215" s="11">
        <v>182609.75</v>
      </c>
      <c r="H215" s="12"/>
    </row>
    <row r="216" spans="1:8" x14ac:dyDescent="0.25">
      <c r="A216" s="13" t="s">
        <v>551</v>
      </c>
      <c r="B216" s="10" t="s">
        <v>552</v>
      </c>
      <c r="C216" s="11">
        <v>4144323.02</v>
      </c>
      <c r="D216" s="12"/>
      <c r="E216" s="11">
        <v>9423666.1300000008</v>
      </c>
      <c r="F216" s="11">
        <v>1548516.57</v>
      </c>
      <c r="G216" s="11">
        <v>12019472.57</v>
      </c>
      <c r="H216" s="12"/>
    </row>
    <row r="217" spans="1:8" x14ac:dyDescent="0.25">
      <c r="A217" s="13" t="s">
        <v>553</v>
      </c>
      <c r="B217" s="10" t="s">
        <v>554</v>
      </c>
      <c r="C217" s="11">
        <v>551228.81000000006</v>
      </c>
      <c r="D217" s="12"/>
      <c r="E217" s="11">
        <v>2783505.1</v>
      </c>
      <c r="F217" s="11">
        <v>227549.86</v>
      </c>
      <c r="G217" s="11">
        <v>3107184.06</v>
      </c>
      <c r="H217" s="12"/>
    </row>
    <row r="218" spans="1:8" x14ac:dyDescent="0.25">
      <c r="A218" s="13" t="s">
        <v>555</v>
      </c>
      <c r="B218" s="10" t="s">
        <v>556</v>
      </c>
      <c r="C218" s="11">
        <v>36692110.18</v>
      </c>
      <c r="D218" s="12"/>
      <c r="E218" s="11">
        <v>8317949.9100000001</v>
      </c>
      <c r="F218" s="11">
        <v>7021824.8499999996</v>
      </c>
      <c r="G218" s="11">
        <v>37988235.240000002</v>
      </c>
      <c r="H218" s="12"/>
    </row>
    <row r="219" spans="1:8" x14ac:dyDescent="0.25">
      <c r="A219" s="13" t="s">
        <v>557</v>
      </c>
      <c r="B219" s="10" t="s">
        <v>558</v>
      </c>
      <c r="C219" s="11">
        <v>99036549.810000002</v>
      </c>
      <c r="D219" s="12"/>
      <c r="E219" s="11">
        <v>26573898.140000001</v>
      </c>
      <c r="F219" s="11">
        <v>9386359.8800000008</v>
      </c>
      <c r="G219" s="11">
        <v>116224088.06999999</v>
      </c>
      <c r="H219" s="12"/>
    </row>
    <row r="220" spans="1:8" ht="30" x14ac:dyDescent="0.25">
      <c r="A220" s="14" t="s">
        <v>559</v>
      </c>
      <c r="B220" s="10" t="s">
        <v>560</v>
      </c>
      <c r="C220" s="11">
        <v>74706810.680000007</v>
      </c>
      <c r="D220" s="12"/>
      <c r="E220" s="11">
        <v>7821779.0300000003</v>
      </c>
      <c r="F220" s="11">
        <v>7534588.0499999998</v>
      </c>
      <c r="G220" s="11">
        <v>74994001.659999996</v>
      </c>
      <c r="H220" s="12"/>
    </row>
    <row r="221" spans="1:8" ht="30" x14ac:dyDescent="0.25">
      <c r="A221" s="14" t="s">
        <v>561</v>
      </c>
      <c r="B221" s="10" t="s">
        <v>562</v>
      </c>
      <c r="C221" s="11">
        <v>1890.36</v>
      </c>
      <c r="D221" s="12"/>
      <c r="E221" s="15">
        <v>106</v>
      </c>
      <c r="F221" s="15">
        <v>106</v>
      </c>
      <c r="G221" s="11">
        <v>1890.36</v>
      </c>
      <c r="H221" s="12"/>
    </row>
    <row r="222" spans="1:8" ht="30" x14ac:dyDescent="0.25">
      <c r="A222" s="14" t="s">
        <v>563</v>
      </c>
      <c r="B222" s="10" t="s">
        <v>564</v>
      </c>
      <c r="C222" s="11">
        <v>32771.360000000001</v>
      </c>
      <c r="D222" s="12"/>
      <c r="E222" s="11">
        <v>1661.8</v>
      </c>
      <c r="F222" s="11">
        <v>4566.2</v>
      </c>
      <c r="G222" s="11">
        <v>29866.959999999999</v>
      </c>
      <c r="H222" s="12"/>
    </row>
    <row r="223" spans="1:8" ht="30" x14ac:dyDescent="0.25">
      <c r="A223" s="14" t="s">
        <v>565</v>
      </c>
      <c r="B223" s="10" t="s">
        <v>566</v>
      </c>
      <c r="C223" s="11">
        <v>51094.22</v>
      </c>
      <c r="D223" s="12"/>
      <c r="E223" s="11">
        <v>12277.71</v>
      </c>
      <c r="F223" s="11">
        <v>12817.92</v>
      </c>
      <c r="G223" s="11">
        <v>50554.02</v>
      </c>
      <c r="H223" s="12"/>
    </row>
    <row r="224" spans="1:8" ht="30" x14ac:dyDescent="0.25">
      <c r="A224" s="14" t="s">
        <v>567</v>
      </c>
      <c r="B224" s="10" t="s">
        <v>568</v>
      </c>
      <c r="C224" s="11">
        <v>622953.25</v>
      </c>
      <c r="D224" s="12"/>
      <c r="E224" s="11">
        <v>143569.82999999999</v>
      </c>
      <c r="F224" s="11">
        <v>100481.13</v>
      </c>
      <c r="G224" s="11">
        <v>666041.94999999995</v>
      </c>
      <c r="H224" s="12"/>
    </row>
    <row r="225" spans="1:8" ht="30" x14ac:dyDescent="0.25">
      <c r="A225" s="14" t="s">
        <v>569</v>
      </c>
      <c r="B225" s="10" t="s">
        <v>570</v>
      </c>
      <c r="C225" s="11">
        <v>1343216.36</v>
      </c>
      <c r="D225" s="12"/>
      <c r="E225" s="11">
        <v>379649.18</v>
      </c>
      <c r="F225" s="11">
        <v>232834.19</v>
      </c>
      <c r="G225" s="11">
        <v>1490031.35</v>
      </c>
      <c r="H225" s="12"/>
    </row>
    <row r="226" spans="1:8" ht="30" x14ac:dyDescent="0.25">
      <c r="A226" s="14" t="s">
        <v>571</v>
      </c>
      <c r="B226" s="10" t="s">
        <v>572</v>
      </c>
      <c r="C226" s="11">
        <v>298538.82</v>
      </c>
      <c r="D226" s="12"/>
      <c r="E226" s="11">
        <v>130414.59</v>
      </c>
      <c r="F226" s="11">
        <v>129779.83</v>
      </c>
      <c r="G226" s="11">
        <v>299173.58</v>
      </c>
      <c r="H226" s="12"/>
    </row>
    <row r="227" spans="1:8" ht="30" x14ac:dyDescent="0.25">
      <c r="A227" s="14" t="s">
        <v>573</v>
      </c>
      <c r="B227" s="10" t="s">
        <v>574</v>
      </c>
      <c r="C227" s="11">
        <v>21979274.75</v>
      </c>
      <c r="D227" s="12"/>
      <c r="E227" s="11">
        <v>18084440</v>
      </c>
      <c r="F227" s="11">
        <v>1371186.57</v>
      </c>
      <c r="G227" s="11">
        <v>38692528.189999998</v>
      </c>
      <c r="H227" s="12"/>
    </row>
    <row r="228" spans="1:8" x14ac:dyDescent="0.25">
      <c r="A228" s="13" t="s">
        <v>575</v>
      </c>
      <c r="B228" s="10" t="s">
        <v>576</v>
      </c>
      <c r="C228" s="11">
        <v>644681.93000000005</v>
      </c>
      <c r="D228" s="12"/>
      <c r="E228" s="11">
        <v>118101.67</v>
      </c>
      <c r="F228" s="11">
        <v>145279.35</v>
      </c>
      <c r="G228" s="11">
        <v>617504.25</v>
      </c>
      <c r="H228" s="12"/>
    </row>
    <row r="229" spans="1:8" x14ac:dyDescent="0.25">
      <c r="A229" s="13" t="s">
        <v>577</v>
      </c>
      <c r="B229" s="10" t="s">
        <v>578</v>
      </c>
      <c r="C229" s="11">
        <v>99509</v>
      </c>
      <c r="D229" s="12"/>
      <c r="E229" s="11">
        <v>25189.69</v>
      </c>
      <c r="F229" s="11">
        <v>20600.63</v>
      </c>
      <c r="G229" s="11">
        <v>104098.06</v>
      </c>
      <c r="H229" s="12"/>
    </row>
    <row r="230" spans="1:8" x14ac:dyDescent="0.25">
      <c r="A230" s="13" t="s">
        <v>579</v>
      </c>
      <c r="B230" s="10" t="s">
        <v>580</v>
      </c>
      <c r="C230" s="11">
        <v>23693.42</v>
      </c>
      <c r="D230" s="12"/>
      <c r="E230" s="11">
        <v>16545.09</v>
      </c>
      <c r="F230" s="11">
        <v>5799.87</v>
      </c>
      <c r="G230" s="11">
        <v>34438.639999999999</v>
      </c>
      <c r="H230" s="12"/>
    </row>
    <row r="231" spans="1:8" x14ac:dyDescent="0.25">
      <c r="A231" s="13" t="s">
        <v>581</v>
      </c>
      <c r="B231" s="10" t="s">
        <v>582</v>
      </c>
      <c r="C231" s="11">
        <v>437804.79999999999</v>
      </c>
      <c r="D231" s="12"/>
      <c r="E231" s="11">
        <v>954002.15</v>
      </c>
      <c r="F231" s="11">
        <v>322163.93</v>
      </c>
      <c r="G231" s="11">
        <v>1069643.02</v>
      </c>
      <c r="H231" s="12"/>
    </row>
    <row r="232" spans="1:8" x14ac:dyDescent="0.25">
      <c r="A232" s="9" t="s">
        <v>583</v>
      </c>
      <c r="B232" s="10" t="s">
        <v>584</v>
      </c>
      <c r="C232" s="12"/>
      <c r="D232" s="11">
        <v>63390036.299999997</v>
      </c>
      <c r="E232" s="11">
        <v>9488973.9499999993</v>
      </c>
      <c r="F232" s="11">
        <v>15900829.869999999</v>
      </c>
      <c r="G232" s="12"/>
      <c r="H232" s="11">
        <v>69801892.219999999</v>
      </c>
    </row>
    <row r="233" spans="1:8" x14ac:dyDescent="0.25">
      <c r="A233" s="13" t="s">
        <v>585</v>
      </c>
      <c r="B233" s="10" t="s">
        <v>586</v>
      </c>
      <c r="C233" s="12"/>
      <c r="D233" s="11">
        <v>1830585.81</v>
      </c>
      <c r="E233" s="11">
        <v>806451.59</v>
      </c>
      <c r="F233" s="11">
        <v>1001782.59</v>
      </c>
      <c r="G233" s="12"/>
      <c r="H233" s="11">
        <v>2025916.81</v>
      </c>
    </row>
    <row r="234" spans="1:8" x14ac:dyDescent="0.25">
      <c r="A234" s="13" t="s">
        <v>587</v>
      </c>
      <c r="B234" s="10" t="s">
        <v>588</v>
      </c>
      <c r="C234" s="12"/>
      <c r="D234" s="11">
        <v>389962.8</v>
      </c>
      <c r="E234" s="11">
        <v>147713.07</v>
      </c>
      <c r="F234" s="11">
        <v>194090.72</v>
      </c>
      <c r="G234" s="12"/>
      <c r="H234" s="11">
        <v>436340.45</v>
      </c>
    </row>
    <row r="235" spans="1:8" x14ac:dyDescent="0.25">
      <c r="A235" s="13" t="s">
        <v>589</v>
      </c>
      <c r="B235" s="10" t="s">
        <v>590</v>
      </c>
      <c r="C235" s="12"/>
      <c r="D235" s="11">
        <v>16387858.75</v>
      </c>
      <c r="E235" s="11">
        <v>3472800.19</v>
      </c>
      <c r="F235" s="11">
        <v>4490729.9800000004</v>
      </c>
      <c r="G235" s="12"/>
      <c r="H235" s="11">
        <v>17405788.539999999</v>
      </c>
    </row>
    <row r="236" spans="1:8" x14ac:dyDescent="0.25">
      <c r="A236" s="13" t="s">
        <v>591</v>
      </c>
      <c r="B236" s="10" t="s">
        <v>592</v>
      </c>
      <c r="C236" s="12"/>
      <c r="D236" s="11">
        <v>44169104.649999999</v>
      </c>
      <c r="E236" s="11">
        <v>4858592.38</v>
      </c>
      <c r="F236" s="11">
        <v>9938948.7799999993</v>
      </c>
      <c r="G236" s="12"/>
      <c r="H236" s="11">
        <v>49249461.049999997</v>
      </c>
    </row>
    <row r="237" spans="1:8" ht="30" x14ac:dyDescent="0.25">
      <c r="A237" s="14" t="s">
        <v>593</v>
      </c>
      <c r="B237" s="10" t="s">
        <v>594</v>
      </c>
      <c r="C237" s="12"/>
      <c r="D237" s="11">
        <v>38364548.990000002</v>
      </c>
      <c r="E237" s="11">
        <v>3665171.73</v>
      </c>
      <c r="F237" s="11">
        <v>6334424.75</v>
      </c>
      <c r="G237" s="12"/>
      <c r="H237" s="11">
        <v>41033802.009999998</v>
      </c>
    </row>
    <row r="238" spans="1:8" ht="30" x14ac:dyDescent="0.25">
      <c r="A238" s="14" t="s">
        <v>595</v>
      </c>
      <c r="B238" s="10" t="s">
        <v>596</v>
      </c>
      <c r="C238" s="12"/>
      <c r="D238" s="11">
        <v>1890.36</v>
      </c>
      <c r="E238" s="15">
        <v>106</v>
      </c>
      <c r="F238" s="15">
        <v>106</v>
      </c>
      <c r="G238" s="12"/>
      <c r="H238" s="11">
        <v>1890.36</v>
      </c>
    </row>
    <row r="239" spans="1:8" ht="30" x14ac:dyDescent="0.25">
      <c r="A239" s="14" t="s">
        <v>597</v>
      </c>
      <c r="B239" s="10" t="s">
        <v>598</v>
      </c>
      <c r="C239" s="12"/>
      <c r="D239" s="11">
        <v>32760.44</v>
      </c>
      <c r="E239" s="11">
        <v>4566.2</v>
      </c>
      <c r="F239" s="11">
        <v>1661.8</v>
      </c>
      <c r="G239" s="12"/>
      <c r="H239" s="11">
        <v>29856.04</v>
      </c>
    </row>
    <row r="240" spans="1:8" ht="30" x14ac:dyDescent="0.25">
      <c r="A240" s="14" t="s">
        <v>599</v>
      </c>
      <c r="B240" s="10" t="s">
        <v>600</v>
      </c>
      <c r="C240" s="12"/>
      <c r="D240" s="11">
        <v>34976.89</v>
      </c>
      <c r="E240" s="11">
        <v>8080.78</v>
      </c>
      <c r="F240" s="11">
        <v>10094.209999999999</v>
      </c>
      <c r="G240" s="12"/>
      <c r="H240" s="11">
        <v>36990.32</v>
      </c>
    </row>
    <row r="241" spans="1:8" ht="30" x14ac:dyDescent="0.25">
      <c r="A241" s="14" t="s">
        <v>601</v>
      </c>
      <c r="B241" s="10" t="s">
        <v>602</v>
      </c>
      <c r="C241" s="12"/>
      <c r="D241" s="11">
        <v>477777.95</v>
      </c>
      <c r="E241" s="11">
        <v>76142.820000000007</v>
      </c>
      <c r="F241" s="11">
        <v>98153.51</v>
      </c>
      <c r="G241" s="12"/>
      <c r="H241" s="11">
        <v>499788.64</v>
      </c>
    </row>
    <row r="242" spans="1:8" ht="30" x14ac:dyDescent="0.25">
      <c r="A242" s="14" t="s">
        <v>603</v>
      </c>
      <c r="B242" s="10" t="s">
        <v>604</v>
      </c>
      <c r="C242" s="12"/>
      <c r="D242" s="11">
        <v>1135206.8500000001</v>
      </c>
      <c r="E242" s="11">
        <v>185038.76</v>
      </c>
      <c r="F242" s="11">
        <v>245536.92</v>
      </c>
      <c r="G242" s="12"/>
      <c r="H242" s="11">
        <v>1195705.01</v>
      </c>
    </row>
    <row r="243" spans="1:8" ht="30" x14ac:dyDescent="0.25">
      <c r="A243" s="14" t="s">
        <v>605</v>
      </c>
      <c r="B243" s="10" t="s">
        <v>606</v>
      </c>
      <c r="C243" s="12"/>
      <c r="D243" s="11">
        <v>281475.74</v>
      </c>
      <c r="E243" s="11">
        <v>126943.09</v>
      </c>
      <c r="F243" s="11">
        <v>126159.61</v>
      </c>
      <c r="G243" s="12"/>
      <c r="H243" s="11">
        <v>280692.26</v>
      </c>
    </row>
    <row r="244" spans="1:8" ht="30" x14ac:dyDescent="0.25">
      <c r="A244" s="14" t="s">
        <v>607</v>
      </c>
      <c r="B244" s="10" t="s">
        <v>608</v>
      </c>
      <c r="C244" s="12"/>
      <c r="D244" s="11">
        <v>3840467.43</v>
      </c>
      <c r="E244" s="11">
        <v>792543.01</v>
      </c>
      <c r="F244" s="11">
        <v>3122811.97</v>
      </c>
      <c r="G244" s="12"/>
      <c r="H244" s="11">
        <v>6170736.4000000004</v>
      </c>
    </row>
    <row r="245" spans="1:8" x14ac:dyDescent="0.25">
      <c r="A245" s="13" t="s">
        <v>609</v>
      </c>
      <c r="B245" s="10" t="s">
        <v>610</v>
      </c>
      <c r="C245" s="12"/>
      <c r="D245" s="11">
        <v>299815.81</v>
      </c>
      <c r="E245" s="11">
        <v>113576.94</v>
      </c>
      <c r="F245" s="11">
        <v>109339.11</v>
      </c>
      <c r="G245" s="12"/>
      <c r="H245" s="11">
        <v>295577.98</v>
      </c>
    </row>
    <row r="246" spans="1:8" x14ac:dyDescent="0.25">
      <c r="A246" s="13" t="s">
        <v>611</v>
      </c>
      <c r="B246" s="10" t="s">
        <v>612</v>
      </c>
      <c r="C246" s="12"/>
      <c r="D246" s="11">
        <v>63152.99</v>
      </c>
      <c r="E246" s="11">
        <v>12414.97</v>
      </c>
      <c r="F246" s="11">
        <v>17781.57</v>
      </c>
      <c r="G246" s="12"/>
      <c r="H246" s="11">
        <v>68519.59</v>
      </c>
    </row>
    <row r="247" spans="1:8" ht="30" x14ac:dyDescent="0.25">
      <c r="A247" s="13" t="s">
        <v>613</v>
      </c>
      <c r="B247" s="10" t="s">
        <v>614</v>
      </c>
      <c r="C247" s="12"/>
      <c r="D247" s="11">
        <v>18173.150000000001</v>
      </c>
      <c r="E247" s="11">
        <v>5648.09</v>
      </c>
      <c r="F247" s="11">
        <v>6902.42</v>
      </c>
      <c r="G247" s="12"/>
      <c r="H247" s="11">
        <v>19427.48</v>
      </c>
    </row>
    <row r="248" spans="1:8" x14ac:dyDescent="0.25">
      <c r="A248" s="13" t="s">
        <v>615</v>
      </c>
      <c r="B248" s="10" t="s">
        <v>616</v>
      </c>
      <c r="C248" s="12"/>
      <c r="D248" s="11">
        <v>231382.33</v>
      </c>
      <c r="E248" s="11">
        <v>71776.72</v>
      </c>
      <c r="F248" s="11">
        <v>141254.71</v>
      </c>
      <c r="G248" s="12"/>
      <c r="H248" s="11">
        <v>300860.32</v>
      </c>
    </row>
    <row r="249" spans="1:8" ht="30" x14ac:dyDescent="0.25">
      <c r="A249" s="9" t="s">
        <v>617</v>
      </c>
      <c r="B249" s="10" t="s">
        <v>618</v>
      </c>
      <c r="C249" s="12"/>
      <c r="D249" s="15">
        <v>139.21</v>
      </c>
      <c r="E249" s="12"/>
      <c r="F249" s="12"/>
      <c r="G249" s="12"/>
      <c r="H249" s="15">
        <v>139.21</v>
      </c>
    </row>
    <row r="250" spans="1:8" x14ac:dyDescent="0.25">
      <c r="A250" s="13" t="s">
        <v>619</v>
      </c>
      <c r="B250" s="10" t="s">
        <v>620</v>
      </c>
      <c r="C250" s="12"/>
      <c r="D250" s="15">
        <v>36.04</v>
      </c>
      <c r="E250" s="12"/>
      <c r="F250" s="12"/>
      <c r="G250" s="12"/>
      <c r="H250" s="15">
        <v>36.04</v>
      </c>
    </row>
    <row r="251" spans="1:8" ht="30" x14ac:dyDescent="0.25">
      <c r="A251" s="14" t="s">
        <v>621</v>
      </c>
      <c r="B251" s="10" t="s">
        <v>622</v>
      </c>
      <c r="C251" s="12"/>
      <c r="D251" s="15">
        <v>10.92</v>
      </c>
      <c r="E251" s="12"/>
      <c r="F251" s="12"/>
      <c r="G251" s="12"/>
      <c r="H251" s="15">
        <v>10.92</v>
      </c>
    </row>
    <row r="252" spans="1:8" ht="30" x14ac:dyDescent="0.25">
      <c r="A252" s="14" t="s">
        <v>623</v>
      </c>
      <c r="B252" s="10" t="s">
        <v>624</v>
      </c>
      <c r="C252" s="12"/>
      <c r="D252" s="15">
        <v>14.01</v>
      </c>
      <c r="E252" s="12"/>
      <c r="F252" s="12"/>
      <c r="G252" s="12"/>
      <c r="H252" s="15">
        <v>14.01</v>
      </c>
    </row>
    <row r="253" spans="1:8" ht="30" x14ac:dyDescent="0.25">
      <c r="A253" s="14" t="s">
        <v>625</v>
      </c>
      <c r="B253" s="10" t="s">
        <v>626</v>
      </c>
      <c r="C253" s="12"/>
      <c r="D253" s="15">
        <v>11.11</v>
      </c>
      <c r="E253" s="12"/>
      <c r="F253" s="12"/>
      <c r="G253" s="12"/>
      <c r="H253" s="15">
        <v>11.11</v>
      </c>
    </row>
    <row r="254" spans="1:8" x14ac:dyDescent="0.25">
      <c r="A254" s="13" t="s">
        <v>627</v>
      </c>
      <c r="B254" s="10" t="s">
        <v>628</v>
      </c>
      <c r="C254" s="12"/>
      <c r="D254" s="15">
        <v>103.17</v>
      </c>
      <c r="E254" s="12"/>
      <c r="F254" s="12"/>
      <c r="G254" s="12"/>
      <c r="H254" s="15">
        <v>103.17</v>
      </c>
    </row>
    <row r="255" spans="1:8" ht="30" x14ac:dyDescent="0.25">
      <c r="A255" s="9" t="s">
        <v>629</v>
      </c>
      <c r="B255" s="10" t="s">
        <v>630</v>
      </c>
      <c r="C255" s="11">
        <v>3237029.13</v>
      </c>
      <c r="D255" s="12"/>
      <c r="E255" s="12"/>
      <c r="F255" s="12"/>
      <c r="G255" s="11">
        <v>3237029.13</v>
      </c>
      <c r="H255" s="12"/>
    </row>
    <row r="256" spans="1:8" x14ac:dyDescent="0.25">
      <c r="A256" s="13" t="s">
        <v>631</v>
      </c>
      <c r="B256" s="10" t="s">
        <v>552</v>
      </c>
      <c r="C256" s="11">
        <v>772887.94</v>
      </c>
      <c r="D256" s="12"/>
      <c r="E256" s="12"/>
      <c r="F256" s="12"/>
      <c r="G256" s="11">
        <v>772887.94</v>
      </c>
      <c r="H256" s="12"/>
    </row>
    <row r="257" spans="1:8" x14ac:dyDescent="0.25">
      <c r="A257" s="13" t="s">
        <v>632</v>
      </c>
      <c r="B257" s="10" t="s">
        <v>554</v>
      </c>
      <c r="C257" s="11">
        <v>245195.5</v>
      </c>
      <c r="D257" s="12"/>
      <c r="E257" s="12"/>
      <c r="F257" s="12"/>
      <c r="G257" s="11">
        <v>245195.5</v>
      </c>
      <c r="H257" s="12"/>
    </row>
    <row r="258" spans="1:8" x14ac:dyDescent="0.25">
      <c r="A258" s="13" t="s">
        <v>633</v>
      </c>
      <c r="B258" s="10" t="s">
        <v>556</v>
      </c>
      <c r="C258" s="11">
        <v>1957257.88</v>
      </c>
      <c r="D258" s="12"/>
      <c r="E258" s="12"/>
      <c r="F258" s="12"/>
      <c r="G258" s="11">
        <v>1957257.88</v>
      </c>
      <c r="H258" s="12"/>
    </row>
    <row r="259" spans="1:8" x14ac:dyDescent="0.25">
      <c r="A259" s="13" t="s">
        <v>634</v>
      </c>
      <c r="B259" s="10" t="s">
        <v>558</v>
      </c>
      <c r="C259" s="11">
        <v>213151.89</v>
      </c>
      <c r="D259" s="12"/>
      <c r="E259" s="12"/>
      <c r="F259" s="12"/>
      <c r="G259" s="11">
        <v>213151.89</v>
      </c>
      <c r="H259" s="12"/>
    </row>
    <row r="260" spans="1:8" x14ac:dyDescent="0.25">
      <c r="A260" s="13" t="s">
        <v>635</v>
      </c>
      <c r="B260" s="10" t="s">
        <v>576</v>
      </c>
      <c r="C260" s="11">
        <v>48535.93</v>
      </c>
      <c r="D260" s="12"/>
      <c r="E260" s="12"/>
      <c r="F260" s="12"/>
      <c r="G260" s="11">
        <v>48535.93</v>
      </c>
      <c r="H260" s="12"/>
    </row>
    <row r="261" spans="1:8" ht="30" x14ac:dyDescent="0.25">
      <c r="A261" s="9" t="s">
        <v>636</v>
      </c>
      <c r="B261" s="10" t="s">
        <v>637</v>
      </c>
      <c r="C261" s="12"/>
      <c r="D261" s="11">
        <v>1068837.8400000001</v>
      </c>
      <c r="E261" s="12"/>
      <c r="F261" s="11">
        <v>898909.22</v>
      </c>
      <c r="G261" s="12"/>
      <c r="H261" s="11">
        <v>1967747.06</v>
      </c>
    </row>
    <row r="262" spans="1:8" x14ac:dyDescent="0.25">
      <c r="A262" s="13" t="s">
        <v>638</v>
      </c>
      <c r="B262" s="10" t="s">
        <v>639</v>
      </c>
      <c r="C262" s="12"/>
      <c r="D262" s="11">
        <v>399284.16</v>
      </c>
      <c r="E262" s="12"/>
      <c r="F262" s="11">
        <v>112081.13</v>
      </c>
      <c r="G262" s="12"/>
      <c r="H262" s="11">
        <v>511365.29</v>
      </c>
    </row>
    <row r="263" spans="1:8" x14ac:dyDescent="0.25">
      <c r="A263" s="13" t="s">
        <v>640</v>
      </c>
      <c r="B263" s="10" t="s">
        <v>641</v>
      </c>
      <c r="C263" s="12"/>
      <c r="D263" s="11">
        <v>24264.17</v>
      </c>
      <c r="E263" s="12"/>
      <c r="F263" s="12"/>
      <c r="G263" s="12"/>
      <c r="H263" s="11">
        <v>24264.17</v>
      </c>
    </row>
    <row r="264" spans="1:8" x14ac:dyDescent="0.25">
      <c r="A264" s="13" t="s">
        <v>642</v>
      </c>
      <c r="B264" s="10" t="s">
        <v>590</v>
      </c>
      <c r="C264" s="12"/>
      <c r="D264" s="11">
        <v>575664.07999999996</v>
      </c>
      <c r="E264" s="12"/>
      <c r="F264" s="11">
        <v>690796.9</v>
      </c>
      <c r="G264" s="12"/>
      <c r="H264" s="11">
        <v>1266460.98</v>
      </c>
    </row>
    <row r="265" spans="1:8" x14ac:dyDescent="0.25">
      <c r="A265" s="13" t="s">
        <v>643</v>
      </c>
      <c r="B265" s="10" t="s">
        <v>644</v>
      </c>
      <c r="C265" s="12"/>
      <c r="D265" s="11">
        <v>62691.73</v>
      </c>
      <c r="E265" s="12"/>
      <c r="F265" s="11">
        <v>75230.080000000002</v>
      </c>
      <c r="G265" s="12"/>
      <c r="H265" s="11">
        <v>137921.81</v>
      </c>
    </row>
    <row r="266" spans="1:8" x14ac:dyDescent="0.25">
      <c r="A266" s="13" t="s">
        <v>645</v>
      </c>
      <c r="B266" s="10" t="s">
        <v>646</v>
      </c>
      <c r="C266" s="12"/>
      <c r="D266" s="11">
        <v>6933.7</v>
      </c>
      <c r="E266" s="12"/>
      <c r="F266" s="11">
        <v>20801.11</v>
      </c>
      <c r="G266" s="12"/>
      <c r="H266" s="11">
        <v>27734.82</v>
      </c>
    </row>
    <row r="267" spans="1:8" x14ac:dyDescent="0.25">
      <c r="A267" s="6" t="s">
        <v>647</v>
      </c>
      <c r="B267" s="6" t="s">
        <v>10</v>
      </c>
      <c r="C267" s="7">
        <v>4735528.12</v>
      </c>
      <c r="D267" s="8"/>
      <c r="E267" s="7">
        <v>378674.89</v>
      </c>
      <c r="F267" s="7">
        <v>943018.16</v>
      </c>
      <c r="G267" s="7">
        <v>4171184.85</v>
      </c>
      <c r="H267" s="8"/>
    </row>
    <row r="268" spans="1:8" x14ac:dyDescent="0.25">
      <c r="A268" s="9" t="s">
        <v>648</v>
      </c>
      <c r="B268" s="10" t="s">
        <v>649</v>
      </c>
      <c r="C268" s="11">
        <v>9797950.3699999992</v>
      </c>
      <c r="D268" s="12"/>
      <c r="E268" s="11">
        <v>308315.68</v>
      </c>
      <c r="F268" s="11">
        <v>187205.15</v>
      </c>
      <c r="G268" s="11">
        <v>9919060.9100000001</v>
      </c>
      <c r="H268" s="12"/>
    </row>
    <row r="269" spans="1:8" x14ac:dyDescent="0.25">
      <c r="A269" s="13" t="s">
        <v>650</v>
      </c>
      <c r="B269" s="10" t="s">
        <v>651</v>
      </c>
      <c r="C269" s="11">
        <v>3920214.76</v>
      </c>
      <c r="D269" s="12"/>
      <c r="E269" s="11">
        <v>10675.45</v>
      </c>
      <c r="F269" s="12"/>
      <c r="G269" s="11">
        <v>3930890.21</v>
      </c>
      <c r="H269" s="12"/>
    </row>
    <row r="270" spans="1:8" x14ac:dyDescent="0.25">
      <c r="A270" s="13" t="s">
        <v>652</v>
      </c>
      <c r="B270" s="10" t="s">
        <v>653</v>
      </c>
      <c r="C270" s="11">
        <v>3148219.54</v>
      </c>
      <c r="D270" s="12"/>
      <c r="E270" s="11">
        <v>222506.49</v>
      </c>
      <c r="F270" s="11">
        <v>187205.15</v>
      </c>
      <c r="G270" s="11">
        <v>3183520.87</v>
      </c>
      <c r="H270" s="12"/>
    </row>
    <row r="271" spans="1:8" x14ac:dyDescent="0.25">
      <c r="A271" s="13" t="s">
        <v>654</v>
      </c>
      <c r="B271" s="10" t="s">
        <v>655</v>
      </c>
      <c r="C271" s="15">
        <v>36.54</v>
      </c>
      <c r="D271" s="12"/>
      <c r="E271" s="12"/>
      <c r="F271" s="12"/>
      <c r="G271" s="15">
        <v>36.54</v>
      </c>
      <c r="H271" s="12"/>
    </row>
    <row r="272" spans="1:8" x14ac:dyDescent="0.25">
      <c r="A272" s="13" t="s">
        <v>656</v>
      </c>
      <c r="B272" s="10" t="s">
        <v>649</v>
      </c>
      <c r="C272" s="11">
        <v>2729479.53</v>
      </c>
      <c r="D272" s="12"/>
      <c r="E272" s="11">
        <v>75133.75</v>
      </c>
      <c r="F272" s="12"/>
      <c r="G272" s="11">
        <v>2804613.28</v>
      </c>
      <c r="H272" s="12"/>
    </row>
    <row r="273" spans="1:8" x14ac:dyDescent="0.25">
      <c r="A273" s="9" t="s">
        <v>657</v>
      </c>
      <c r="B273" s="10" t="s">
        <v>658</v>
      </c>
      <c r="C273" s="12"/>
      <c r="D273" s="11">
        <v>5062422.25</v>
      </c>
      <c r="E273" s="11">
        <v>70359.210000000006</v>
      </c>
      <c r="F273" s="11">
        <v>755813.01</v>
      </c>
      <c r="G273" s="12"/>
      <c r="H273" s="11">
        <v>5747876.0599999996</v>
      </c>
    </row>
    <row r="274" spans="1:8" x14ac:dyDescent="0.25">
      <c r="A274" s="13" t="s">
        <v>659</v>
      </c>
      <c r="B274" s="10" t="s">
        <v>660</v>
      </c>
      <c r="C274" s="12"/>
      <c r="D274" s="11">
        <v>1558682.91</v>
      </c>
      <c r="E274" s="12"/>
      <c r="F274" s="11">
        <v>225097.31</v>
      </c>
      <c r="G274" s="12"/>
      <c r="H274" s="11">
        <v>1783780.23</v>
      </c>
    </row>
    <row r="275" spans="1:8" x14ac:dyDescent="0.25">
      <c r="A275" s="13" t="s">
        <v>661</v>
      </c>
      <c r="B275" s="10" t="s">
        <v>662</v>
      </c>
      <c r="C275" s="12"/>
      <c r="D275" s="11">
        <v>1711015.92</v>
      </c>
      <c r="E275" s="11">
        <v>70359.210000000006</v>
      </c>
      <c r="F275" s="11">
        <v>391695.1</v>
      </c>
      <c r="G275" s="12"/>
      <c r="H275" s="11">
        <v>2032351.82</v>
      </c>
    </row>
    <row r="276" spans="1:8" x14ac:dyDescent="0.25">
      <c r="A276" s="13" t="s">
        <v>663</v>
      </c>
      <c r="B276" s="10" t="s">
        <v>664</v>
      </c>
      <c r="C276" s="12"/>
      <c r="D276" s="11">
        <v>1792723.42</v>
      </c>
      <c r="E276" s="12"/>
      <c r="F276" s="11">
        <v>139020.6</v>
      </c>
      <c r="G276" s="12"/>
      <c r="H276" s="11">
        <v>1931744.02</v>
      </c>
    </row>
    <row r="277" spans="1:8" x14ac:dyDescent="0.25">
      <c r="A277" s="6" t="s">
        <v>665</v>
      </c>
      <c r="B277" s="6" t="s">
        <v>13</v>
      </c>
      <c r="C277" s="7">
        <v>58844378.329999998</v>
      </c>
      <c r="D277" s="8"/>
      <c r="E277" s="7">
        <v>103395222.52</v>
      </c>
      <c r="F277" s="7">
        <v>115571366.61</v>
      </c>
      <c r="G277" s="7">
        <v>46668234.240000002</v>
      </c>
      <c r="H277" s="8"/>
    </row>
    <row r="278" spans="1:8" x14ac:dyDescent="0.25">
      <c r="A278" s="9" t="s">
        <v>666</v>
      </c>
      <c r="B278" s="10" t="s">
        <v>667</v>
      </c>
      <c r="C278" s="11">
        <v>6289339.6299999999</v>
      </c>
      <c r="D278" s="12"/>
      <c r="E278" s="11">
        <v>3635791.37</v>
      </c>
      <c r="F278" s="11">
        <v>3283673.81</v>
      </c>
      <c r="G278" s="11">
        <v>6641457.1900000004</v>
      </c>
      <c r="H278" s="12"/>
    </row>
    <row r="279" spans="1:8" ht="30" x14ac:dyDescent="0.25">
      <c r="A279" s="13" t="s">
        <v>668</v>
      </c>
      <c r="B279" s="10" t="s">
        <v>669</v>
      </c>
      <c r="C279" s="11">
        <v>7107994.5</v>
      </c>
      <c r="D279" s="12"/>
      <c r="E279" s="11">
        <v>3635791.37</v>
      </c>
      <c r="F279" s="11">
        <v>3283673.81</v>
      </c>
      <c r="G279" s="11">
        <v>7460112.0599999996</v>
      </c>
      <c r="H279" s="12"/>
    </row>
    <row r="280" spans="1:8" ht="30" x14ac:dyDescent="0.25">
      <c r="A280" s="14" t="s">
        <v>670</v>
      </c>
      <c r="B280" s="10" t="s">
        <v>671</v>
      </c>
      <c r="C280" s="11">
        <v>7107994.5</v>
      </c>
      <c r="D280" s="12"/>
      <c r="E280" s="11">
        <v>3635791.37</v>
      </c>
      <c r="F280" s="11">
        <v>3283673.81</v>
      </c>
      <c r="G280" s="11">
        <v>7460112.0599999996</v>
      </c>
      <c r="H280" s="12"/>
    </row>
    <row r="281" spans="1:8" ht="30" x14ac:dyDescent="0.25">
      <c r="A281" s="13" t="s">
        <v>672</v>
      </c>
      <c r="B281" s="10" t="s">
        <v>673</v>
      </c>
      <c r="C281" s="12"/>
      <c r="D281" s="11">
        <v>818654.87</v>
      </c>
      <c r="E281" s="12"/>
      <c r="F281" s="12"/>
      <c r="G281" s="12"/>
      <c r="H281" s="11">
        <v>818654.87</v>
      </c>
    </row>
    <row r="282" spans="1:8" x14ac:dyDescent="0.25">
      <c r="A282" s="9" t="s">
        <v>674</v>
      </c>
      <c r="B282" s="10" t="s">
        <v>675</v>
      </c>
      <c r="C282" s="12"/>
      <c r="D282" s="12"/>
      <c r="E282" s="11">
        <v>13284832.74</v>
      </c>
      <c r="F282" s="11">
        <v>6862000.3799999999</v>
      </c>
      <c r="G282" s="11">
        <v>6422832.3600000003</v>
      </c>
      <c r="H282" s="12"/>
    </row>
    <row r="283" spans="1:8" x14ac:dyDescent="0.25">
      <c r="A283" s="13" t="s">
        <v>676</v>
      </c>
      <c r="B283" s="10" t="s">
        <v>497</v>
      </c>
      <c r="C283" s="12"/>
      <c r="D283" s="12"/>
      <c r="E283" s="11">
        <v>13284832.74</v>
      </c>
      <c r="F283" s="11">
        <v>6862000.3799999999</v>
      </c>
      <c r="G283" s="11">
        <v>6422832.3600000003</v>
      </c>
      <c r="H283" s="12"/>
    </row>
    <row r="284" spans="1:8" x14ac:dyDescent="0.25">
      <c r="A284" s="14" t="s">
        <v>676</v>
      </c>
      <c r="B284" s="10" t="s">
        <v>497</v>
      </c>
      <c r="C284" s="12"/>
      <c r="D284" s="12"/>
      <c r="E284" s="11">
        <v>6642416.3700000001</v>
      </c>
      <c r="F284" s="11">
        <v>6642416.3700000001</v>
      </c>
      <c r="G284" s="12"/>
      <c r="H284" s="12"/>
    </row>
    <row r="285" spans="1:8" ht="30" x14ac:dyDescent="0.25">
      <c r="A285" s="14" t="s">
        <v>677</v>
      </c>
      <c r="B285" s="10" t="s">
        <v>499</v>
      </c>
      <c r="C285" s="12"/>
      <c r="D285" s="12"/>
      <c r="E285" s="11">
        <v>6642416.3700000001</v>
      </c>
      <c r="F285" s="11">
        <v>219584.01</v>
      </c>
      <c r="G285" s="11">
        <v>6422832.3600000003</v>
      </c>
      <c r="H285" s="12"/>
    </row>
    <row r="286" spans="1:8" x14ac:dyDescent="0.25">
      <c r="A286" s="9" t="s">
        <v>678</v>
      </c>
      <c r="B286" s="10" t="s">
        <v>679</v>
      </c>
      <c r="C286" s="11">
        <v>49102111.670000002</v>
      </c>
      <c r="D286" s="12"/>
      <c r="E286" s="11">
        <v>86474598.409999996</v>
      </c>
      <c r="F286" s="11">
        <v>105413236.45999999</v>
      </c>
      <c r="G286" s="11">
        <v>30163473.620000001</v>
      </c>
      <c r="H286" s="12"/>
    </row>
    <row r="287" spans="1:8" ht="45" x14ac:dyDescent="0.25">
      <c r="A287" s="13" t="s">
        <v>680</v>
      </c>
      <c r="B287" s="10" t="s">
        <v>681</v>
      </c>
      <c r="C287" s="11">
        <v>41512799.390000001</v>
      </c>
      <c r="D287" s="12"/>
      <c r="E287" s="11">
        <v>34688382.82</v>
      </c>
      <c r="F287" s="11">
        <v>63125983.100000001</v>
      </c>
      <c r="G287" s="11">
        <v>13075199.109999999</v>
      </c>
      <c r="H287" s="12"/>
    </row>
    <row r="288" spans="1:8" ht="45" x14ac:dyDescent="0.25">
      <c r="A288" s="14" t="s">
        <v>680</v>
      </c>
      <c r="B288" s="10" t="s">
        <v>681</v>
      </c>
      <c r="C288" s="11">
        <v>41512799.390000001</v>
      </c>
      <c r="D288" s="12"/>
      <c r="E288" s="11">
        <v>33382860.18</v>
      </c>
      <c r="F288" s="11">
        <v>63124833.609999999</v>
      </c>
      <c r="G288" s="11">
        <v>11770825.960000001</v>
      </c>
      <c r="H288" s="12"/>
    </row>
    <row r="289" spans="1:8" ht="45" x14ac:dyDescent="0.25">
      <c r="A289" s="14" t="s">
        <v>682</v>
      </c>
      <c r="B289" s="10" t="s">
        <v>683</v>
      </c>
      <c r="C289" s="12"/>
      <c r="D289" s="12"/>
      <c r="E289" s="11">
        <v>1304373.1499999999</v>
      </c>
      <c r="F289" s="12"/>
      <c r="G289" s="11">
        <v>1304373.1499999999</v>
      </c>
      <c r="H289" s="12"/>
    </row>
    <row r="290" spans="1:8" ht="45" x14ac:dyDescent="0.25">
      <c r="A290" s="14" t="s">
        <v>684</v>
      </c>
      <c r="B290" s="10" t="s">
        <v>685</v>
      </c>
      <c r="C290" s="12"/>
      <c r="D290" s="12"/>
      <c r="E290" s="11">
        <v>1149.49</v>
      </c>
      <c r="F290" s="11">
        <v>1149.49</v>
      </c>
      <c r="G290" s="12"/>
      <c r="H290" s="12"/>
    </row>
    <row r="291" spans="1:8" ht="30" x14ac:dyDescent="0.25">
      <c r="A291" s="13" t="s">
        <v>686</v>
      </c>
      <c r="B291" s="10" t="s">
        <v>687</v>
      </c>
      <c r="C291" s="11">
        <v>5272517.42</v>
      </c>
      <c r="D291" s="12"/>
      <c r="E291" s="11">
        <v>35027786.950000003</v>
      </c>
      <c r="F291" s="11">
        <v>23174980.780000001</v>
      </c>
      <c r="G291" s="11">
        <v>17125323.600000001</v>
      </c>
      <c r="H291" s="12"/>
    </row>
    <row r="292" spans="1:8" ht="30" x14ac:dyDescent="0.25">
      <c r="A292" s="14" t="s">
        <v>686</v>
      </c>
      <c r="B292" s="10" t="s">
        <v>687</v>
      </c>
      <c r="C292" s="11">
        <v>5272517.42</v>
      </c>
      <c r="D292" s="12"/>
      <c r="E292" s="11">
        <v>34616456.859999999</v>
      </c>
      <c r="F292" s="11">
        <v>23174980.780000001</v>
      </c>
      <c r="G292" s="11">
        <v>16713993.5</v>
      </c>
      <c r="H292" s="12"/>
    </row>
    <row r="293" spans="1:8" ht="30" x14ac:dyDescent="0.25">
      <c r="A293" s="14" t="s">
        <v>688</v>
      </c>
      <c r="B293" s="10" t="s">
        <v>689</v>
      </c>
      <c r="C293" s="12"/>
      <c r="D293" s="12"/>
      <c r="E293" s="11">
        <v>411330.1</v>
      </c>
      <c r="F293" s="12"/>
      <c r="G293" s="11">
        <v>411330.1</v>
      </c>
      <c r="H293" s="12"/>
    </row>
    <row r="294" spans="1:8" ht="30" x14ac:dyDescent="0.25">
      <c r="A294" s="13" t="s">
        <v>690</v>
      </c>
      <c r="B294" s="10" t="s">
        <v>691</v>
      </c>
      <c r="C294" s="11">
        <v>2775257.66</v>
      </c>
      <c r="D294" s="12"/>
      <c r="E294" s="11">
        <v>16758428.640000001</v>
      </c>
      <c r="F294" s="11">
        <v>19533686.300000001</v>
      </c>
      <c r="G294" s="12"/>
      <c r="H294" s="12"/>
    </row>
    <row r="295" spans="1:8" ht="30" x14ac:dyDescent="0.25">
      <c r="A295" s="13" t="s">
        <v>692</v>
      </c>
      <c r="B295" s="10" t="s">
        <v>693</v>
      </c>
      <c r="C295" s="12"/>
      <c r="D295" s="11">
        <v>458462.79</v>
      </c>
      <c r="E295" s="12"/>
      <c r="F295" s="17">
        <v>-421413.71</v>
      </c>
      <c r="G295" s="12"/>
      <c r="H295" s="11">
        <v>37049.08</v>
      </c>
    </row>
    <row r="296" spans="1:8" x14ac:dyDescent="0.25">
      <c r="A296" s="9" t="s">
        <v>694</v>
      </c>
      <c r="B296" s="10" t="s">
        <v>13</v>
      </c>
      <c r="C296" s="11">
        <v>3432940.96</v>
      </c>
      <c r="D296" s="12"/>
      <c r="E296" s="12"/>
      <c r="F296" s="11">
        <v>12455.96</v>
      </c>
      <c r="G296" s="11">
        <v>3420485.01</v>
      </c>
      <c r="H296" s="12"/>
    </row>
    <row r="297" spans="1:8" x14ac:dyDescent="0.25">
      <c r="A297" s="13" t="s">
        <v>695</v>
      </c>
      <c r="B297" s="10" t="s">
        <v>696</v>
      </c>
      <c r="C297" s="11">
        <v>3432940.96</v>
      </c>
      <c r="D297" s="12"/>
      <c r="E297" s="12"/>
      <c r="F297" s="11">
        <v>12455.96</v>
      </c>
      <c r="G297" s="11">
        <v>3420485.01</v>
      </c>
      <c r="H297" s="12"/>
    </row>
    <row r="298" spans="1:8" ht="30" x14ac:dyDescent="0.25">
      <c r="A298" s="9" t="s">
        <v>697</v>
      </c>
      <c r="B298" s="10" t="s">
        <v>698</v>
      </c>
      <c r="C298" s="11">
        <v>19986.060000000001</v>
      </c>
      <c r="D298" s="12"/>
      <c r="E298" s="12"/>
      <c r="F298" s="12"/>
      <c r="G298" s="11">
        <v>19986.060000000001</v>
      </c>
      <c r="H298" s="12"/>
    </row>
    <row r="299" spans="1:8" x14ac:dyDescent="0.25">
      <c r="A299" s="13" t="s">
        <v>699</v>
      </c>
      <c r="B299" s="10" t="s">
        <v>700</v>
      </c>
      <c r="C299" s="11">
        <v>20100</v>
      </c>
      <c r="D299" s="12"/>
      <c r="E299" s="12"/>
      <c r="F299" s="12"/>
      <c r="G299" s="11">
        <v>20100</v>
      </c>
      <c r="H299" s="12"/>
    </row>
    <row r="300" spans="1:8" ht="30" x14ac:dyDescent="0.25">
      <c r="A300" s="13" t="s">
        <v>701</v>
      </c>
      <c r="B300" s="10" t="s">
        <v>702</v>
      </c>
      <c r="C300" s="12"/>
      <c r="D300" s="15">
        <v>113.94</v>
      </c>
      <c r="E300" s="12"/>
      <c r="F300" s="12"/>
      <c r="G300" s="12"/>
      <c r="H300" s="15">
        <v>113.94</v>
      </c>
    </row>
    <row r="301" spans="1:8" x14ac:dyDescent="0.25">
      <c r="A301" s="6" t="s">
        <v>703</v>
      </c>
      <c r="B301" s="6" t="s">
        <v>704</v>
      </c>
      <c r="C301" s="8"/>
      <c r="D301" s="7">
        <v>16650234.98</v>
      </c>
      <c r="E301" s="7">
        <v>17755233.93</v>
      </c>
      <c r="F301" s="7">
        <v>20118420.84</v>
      </c>
      <c r="G301" s="8"/>
      <c r="H301" s="7">
        <v>19013421.899999999</v>
      </c>
    </row>
    <row r="302" spans="1:8" ht="30" x14ac:dyDescent="0.25">
      <c r="A302" s="9" t="s">
        <v>705</v>
      </c>
      <c r="B302" s="10" t="s">
        <v>706</v>
      </c>
      <c r="C302" s="12"/>
      <c r="D302" s="11">
        <v>780000</v>
      </c>
      <c r="E302" s="11">
        <v>5233000</v>
      </c>
      <c r="F302" s="11">
        <v>9055125</v>
      </c>
      <c r="G302" s="12"/>
      <c r="H302" s="11">
        <v>4602125</v>
      </c>
    </row>
    <row r="303" spans="1:8" x14ac:dyDescent="0.25">
      <c r="A303" s="13" t="s">
        <v>707</v>
      </c>
      <c r="B303" s="10" t="s">
        <v>708</v>
      </c>
      <c r="C303" s="12"/>
      <c r="D303" s="11">
        <v>780000</v>
      </c>
      <c r="E303" s="11">
        <v>5233000</v>
      </c>
      <c r="F303" s="11">
        <v>9055125</v>
      </c>
      <c r="G303" s="12"/>
      <c r="H303" s="11">
        <v>4602125</v>
      </c>
    </row>
    <row r="304" spans="1:8" ht="30" x14ac:dyDescent="0.25">
      <c r="A304" s="9" t="s">
        <v>709</v>
      </c>
      <c r="B304" s="10" t="s">
        <v>710</v>
      </c>
      <c r="C304" s="12"/>
      <c r="D304" s="11">
        <v>2469517.63</v>
      </c>
      <c r="E304" s="12"/>
      <c r="F304" s="12"/>
      <c r="G304" s="12"/>
      <c r="H304" s="11">
        <v>2469517.63</v>
      </c>
    </row>
    <row r="305" spans="1:8" x14ac:dyDescent="0.25">
      <c r="A305" s="13" t="s">
        <v>711</v>
      </c>
      <c r="B305" s="10" t="s">
        <v>49</v>
      </c>
      <c r="C305" s="12"/>
      <c r="D305" s="11">
        <v>2469517.63</v>
      </c>
      <c r="E305" s="12"/>
      <c r="F305" s="12"/>
      <c r="G305" s="12"/>
      <c r="H305" s="11">
        <v>2469517.63</v>
      </c>
    </row>
    <row r="306" spans="1:8" x14ac:dyDescent="0.25">
      <c r="A306" s="9" t="s">
        <v>712</v>
      </c>
      <c r="B306" s="10" t="s">
        <v>713</v>
      </c>
      <c r="C306" s="12"/>
      <c r="D306" s="11">
        <v>1133133.42</v>
      </c>
      <c r="E306" s="11">
        <v>5157192.67</v>
      </c>
      <c r="F306" s="11">
        <v>5249879.59</v>
      </c>
      <c r="G306" s="12"/>
      <c r="H306" s="11">
        <v>1225820.3400000001</v>
      </c>
    </row>
    <row r="307" spans="1:8" x14ac:dyDescent="0.25">
      <c r="A307" s="13" t="s">
        <v>714</v>
      </c>
      <c r="B307" s="10" t="s">
        <v>715</v>
      </c>
      <c r="C307" s="12"/>
      <c r="D307" s="11">
        <v>2426.67</v>
      </c>
      <c r="E307" s="11">
        <v>102747.99</v>
      </c>
      <c r="F307" s="11">
        <v>161797.41</v>
      </c>
      <c r="G307" s="12"/>
      <c r="H307" s="11">
        <v>61476.09</v>
      </c>
    </row>
    <row r="308" spans="1:8" x14ac:dyDescent="0.25">
      <c r="A308" s="13" t="s">
        <v>716</v>
      </c>
      <c r="B308" s="10" t="s">
        <v>717</v>
      </c>
      <c r="C308" s="12"/>
      <c r="D308" s="11">
        <v>578916.71</v>
      </c>
      <c r="E308" s="11">
        <v>3031910.23</v>
      </c>
      <c r="F308" s="11">
        <v>2995965.86</v>
      </c>
      <c r="G308" s="12"/>
      <c r="H308" s="11">
        <v>542972.34</v>
      </c>
    </row>
    <row r="309" spans="1:8" x14ac:dyDescent="0.25">
      <c r="A309" s="13" t="s">
        <v>718</v>
      </c>
      <c r="B309" s="10" t="s">
        <v>719</v>
      </c>
      <c r="C309" s="12"/>
      <c r="D309" s="11">
        <v>546875</v>
      </c>
      <c r="E309" s="11">
        <v>1927992.52</v>
      </c>
      <c r="F309" s="11">
        <v>1996766.81</v>
      </c>
      <c r="G309" s="12"/>
      <c r="H309" s="11">
        <v>615649.29</v>
      </c>
    </row>
    <row r="310" spans="1:8" x14ac:dyDescent="0.25">
      <c r="A310" s="13" t="s">
        <v>720</v>
      </c>
      <c r="B310" s="10" t="s">
        <v>721</v>
      </c>
      <c r="C310" s="12"/>
      <c r="D310" s="11">
        <v>4915.04</v>
      </c>
      <c r="E310" s="11">
        <v>94541.92</v>
      </c>
      <c r="F310" s="11">
        <v>95349.5</v>
      </c>
      <c r="G310" s="12"/>
      <c r="H310" s="11">
        <v>5722.62</v>
      </c>
    </row>
    <row r="311" spans="1:8" x14ac:dyDescent="0.25">
      <c r="A311" s="9" t="s">
        <v>722</v>
      </c>
      <c r="B311" s="10" t="s">
        <v>723</v>
      </c>
      <c r="C311" s="12"/>
      <c r="D311" s="11">
        <v>12267583.939999999</v>
      </c>
      <c r="E311" s="11">
        <v>7365041.2599999998</v>
      </c>
      <c r="F311" s="11">
        <v>5813416.2599999998</v>
      </c>
      <c r="G311" s="12"/>
      <c r="H311" s="11">
        <v>10715958.93</v>
      </c>
    </row>
    <row r="312" spans="1:8" ht="45" x14ac:dyDescent="0.25">
      <c r="A312" s="13" t="s">
        <v>724</v>
      </c>
      <c r="B312" s="10" t="s">
        <v>725</v>
      </c>
      <c r="C312" s="12"/>
      <c r="D312" s="11">
        <v>12267583.939999999</v>
      </c>
      <c r="E312" s="11">
        <v>7365041.2599999998</v>
      </c>
      <c r="F312" s="11">
        <v>5813416.2599999998</v>
      </c>
      <c r="G312" s="12"/>
      <c r="H312" s="11">
        <v>10715958.93</v>
      </c>
    </row>
    <row r="313" spans="1:8" x14ac:dyDescent="0.25">
      <c r="A313" s="6" t="s">
        <v>726</v>
      </c>
      <c r="B313" s="6" t="s">
        <v>727</v>
      </c>
      <c r="C313" s="8"/>
      <c r="D313" s="7">
        <v>468186.2</v>
      </c>
      <c r="E313" s="7">
        <v>6600600.5999999996</v>
      </c>
      <c r="F313" s="7">
        <v>6451961.2800000003</v>
      </c>
      <c r="G313" s="8"/>
      <c r="H313" s="7">
        <v>319546.88</v>
      </c>
    </row>
    <row r="314" spans="1:8" x14ac:dyDescent="0.25">
      <c r="A314" s="9" t="s">
        <v>728</v>
      </c>
      <c r="B314" s="10" t="s">
        <v>729</v>
      </c>
      <c r="C314" s="12"/>
      <c r="D314" s="11">
        <v>116582.58</v>
      </c>
      <c r="E314" s="11">
        <v>419803.37</v>
      </c>
      <c r="F314" s="11">
        <v>431645.02</v>
      </c>
      <c r="G314" s="12"/>
      <c r="H314" s="11">
        <v>128424.22</v>
      </c>
    </row>
    <row r="315" spans="1:8" ht="30" x14ac:dyDescent="0.25">
      <c r="A315" s="13" t="s">
        <v>730</v>
      </c>
      <c r="B315" s="10" t="s">
        <v>731</v>
      </c>
      <c r="C315" s="12"/>
      <c r="D315" s="12"/>
      <c r="E315" s="11">
        <v>252386.15</v>
      </c>
      <c r="F315" s="11">
        <v>245200.98</v>
      </c>
      <c r="G315" s="12"/>
      <c r="H315" s="17">
        <v>-7185.17</v>
      </c>
    </row>
    <row r="316" spans="1:8" ht="30" x14ac:dyDescent="0.25">
      <c r="A316" s="13" t="s">
        <v>732</v>
      </c>
      <c r="B316" s="10" t="s">
        <v>733</v>
      </c>
      <c r="C316" s="12"/>
      <c r="D316" s="11">
        <v>116582.58</v>
      </c>
      <c r="E316" s="11">
        <v>167417.23000000001</v>
      </c>
      <c r="F316" s="11">
        <v>186444.04</v>
      </c>
      <c r="G316" s="12"/>
      <c r="H316" s="11">
        <v>135609.38</v>
      </c>
    </row>
    <row r="317" spans="1:8" x14ac:dyDescent="0.25">
      <c r="A317" s="9" t="s">
        <v>734</v>
      </c>
      <c r="B317" s="10" t="s">
        <v>735</v>
      </c>
      <c r="C317" s="12"/>
      <c r="D317" s="11">
        <v>104479.4</v>
      </c>
      <c r="E317" s="11">
        <v>455830.95</v>
      </c>
      <c r="F317" s="11">
        <v>425478.67</v>
      </c>
      <c r="G317" s="12"/>
      <c r="H317" s="11">
        <v>74127.13</v>
      </c>
    </row>
    <row r="318" spans="1:8" ht="30" x14ac:dyDescent="0.25">
      <c r="A318" s="13" t="s">
        <v>736</v>
      </c>
      <c r="B318" s="10" t="s">
        <v>460</v>
      </c>
      <c r="C318" s="12"/>
      <c r="D318" s="11">
        <v>97034.48</v>
      </c>
      <c r="E318" s="11">
        <v>405111.54</v>
      </c>
      <c r="F318" s="11">
        <v>376211.54</v>
      </c>
      <c r="G318" s="12"/>
      <c r="H318" s="11">
        <v>68134.490000000005</v>
      </c>
    </row>
    <row r="319" spans="1:8" ht="30" x14ac:dyDescent="0.25">
      <c r="A319" s="13" t="s">
        <v>737</v>
      </c>
      <c r="B319" s="10" t="s">
        <v>462</v>
      </c>
      <c r="C319" s="12"/>
      <c r="D319" s="11">
        <v>4243.88</v>
      </c>
      <c r="E319" s="11">
        <v>43056.37</v>
      </c>
      <c r="F319" s="11">
        <v>44304.92</v>
      </c>
      <c r="G319" s="12"/>
      <c r="H319" s="11">
        <v>5492.42</v>
      </c>
    </row>
    <row r="320" spans="1:8" ht="30" x14ac:dyDescent="0.25">
      <c r="A320" s="13" t="s">
        <v>738</v>
      </c>
      <c r="B320" s="10" t="s">
        <v>739</v>
      </c>
      <c r="C320" s="12"/>
      <c r="D320" s="11">
        <v>3201.04</v>
      </c>
      <c r="E320" s="11">
        <v>7663.04</v>
      </c>
      <c r="F320" s="11">
        <v>4962.21</v>
      </c>
      <c r="G320" s="12"/>
      <c r="H320" s="15">
        <v>500.21</v>
      </c>
    </row>
    <row r="321" spans="1:8" x14ac:dyDescent="0.25">
      <c r="A321" s="9" t="s">
        <v>740</v>
      </c>
      <c r="B321" s="10" t="s">
        <v>741</v>
      </c>
      <c r="C321" s="12"/>
      <c r="D321" s="12"/>
      <c r="E321" s="15">
        <v>19.71</v>
      </c>
      <c r="F321" s="15">
        <v>19.71</v>
      </c>
      <c r="G321" s="12"/>
      <c r="H321" s="12"/>
    </row>
    <row r="322" spans="1:8" ht="30" x14ac:dyDescent="0.25">
      <c r="A322" s="13" t="s">
        <v>742</v>
      </c>
      <c r="B322" s="10" t="s">
        <v>743</v>
      </c>
      <c r="C322" s="12"/>
      <c r="D322" s="12"/>
      <c r="E322" s="15">
        <v>19.71</v>
      </c>
      <c r="F322" s="15">
        <v>19.71</v>
      </c>
      <c r="G322" s="12"/>
      <c r="H322" s="12"/>
    </row>
    <row r="323" spans="1:8" x14ac:dyDescent="0.25">
      <c r="A323" s="9" t="s">
        <v>744</v>
      </c>
      <c r="B323" s="10" t="s">
        <v>428</v>
      </c>
      <c r="C323" s="12"/>
      <c r="D323" s="11">
        <v>160382.43</v>
      </c>
      <c r="E323" s="11">
        <v>4990510.28</v>
      </c>
      <c r="F323" s="11">
        <v>4838304.3899999997</v>
      </c>
      <c r="G323" s="12"/>
      <c r="H323" s="11">
        <v>8176.54</v>
      </c>
    </row>
    <row r="324" spans="1:8" x14ac:dyDescent="0.25">
      <c r="A324" s="13" t="s">
        <v>745</v>
      </c>
      <c r="B324" s="10" t="s">
        <v>428</v>
      </c>
      <c r="C324" s="12"/>
      <c r="D324" s="12"/>
      <c r="E324" s="11">
        <v>4640306.22</v>
      </c>
      <c r="F324" s="11">
        <v>4648482.7699999996</v>
      </c>
      <c r="G324" s="12"/>
      <c r="H324" s="11">
        <v>8176.54</v>
      </c>
    </row>
    <row r="325" spans="1:8" ht="30" x14ac:dyDescent="0.25">
      <c r="A325" s="14" t="s">
        <v>746</v>
      </c>
      <c r="B325" s="10" t="s">
        <v>747</v>
      </c>
      <c r="C325" s="12"/>
      <c r="D325" s="12"/>
      <c r="E325" s="11">
        <v>4592071.42</v>
      </c>
      <c r="F325" s="11">
        <v>4592071.5199999996</v>
      </c>
      <c r="G325" s="12"/>
      <c r="H325" s="15">
        <v>0.1</v>
      </c>
    </row>
    <row r="326" spans="1:8" ht="30" x14ac:dyDescent="0.25">
      <c r="A326" s="14" t="s">
        <v>748</v>
      </c>
      <c r="B326" s="10" t="s">
        <v>749</v>
      </c>
      <c r="C326" s="12"/>
      <c r="D326" s="12"/>
      <c r="E326" s="17">
        <v>-6248.01</v>
      </c>
      <c r="F326" s="17">
        <v>-6466.96</v>
      </c>
      <c r="G326" s="12"/>
      <c r="H326" s="18">
        <v>-218.95</v>
      </c>
    </row>
    <row r="327" spans="1:8" ht="30" x14ac:dyDescent="0.25">
      <c r="A327" s="14" t="s">
        <v>750</v>
      </c>
      <c r="B327" s="10" t="s">
        <v>435</v>
      </c>
      <c r="C327" s="12"/>
      <c r="D327" s="12"/>
      <c r="E327" s="11">
        <v>54482.82</v>
      </c>
      <c r="F327" s="11">
        <v>62878.21</v>
      </c>
      <c r="G327" s="12"/>
      <c r="H327" s="11">
        <v>8395.39</v>
      </c>
    </row>
    <row r="328" spans="1:8" x14ac:dyDescent="0.25">
      <c r="A328" s="13" t="s">
        <v>751</v>
      </c>
      <c r="B328" s="10" t="s">
        <v>752</v>
      </c>
      <c r="C328" s="12"/>
      <c r="D328" s="11">
        <v>160382.43</v>
      </c>
      <c r="E328" s="11">
        <v>350204.05</v>
      </c>
      <c r="F328" s="11">
        <v>189821.63</v>
      </c>
      <c r="G328" s="12"/>
      <c r="H328" s="12"/>
    </row>
    <row r="329" spans="1:8" ht="30" x14ac:dyDescent="0.25">
      <c r="A329" s="9" t="s">
        <v>753</v>
      </c>
      <c r="B329" s="10" t="s">
        <v>439</v>
      </c>
      <c r="C329" s="12"/>
      <c r="D329" s="12"/>
      <c r="E329" s="11">
        <v>43679.68</v>
      </c>
      <c r="F329" s="11">
        <v>97117.02</v>
      </c>
      <c r="G329" s="12"/>
      <c r="H329" s="11">
        <v>53437.34</v>
      </c>
    </row>
    <row r="330" spans="1:8" ht="30" x14ac:dyDescent="0.25">
      <c r="A330" s="13" t="s">
        <v>754</v>
      </c>
      <c r="B330" s="10" t="s">
        <v>439</v>
      </c>
      <c r="C330" s="12"/>
      <c r="D330" s="12"/>
      <c r="E330" s="11">
        <v>43679.68</v>
      </c>
      <c r="F330" s="11">
        <v>97117.02</v>
      </c>
      <c r="G330" s="12"/>
      <c r="H330" s="11">
        <v>53437.34</v>
      </c>
    </row>
    <row r="331" spans="1:8" x14ac:dyDescent="0.25">
      <c r="A331" s="9" t="s">
        <v>755</v>
      </c>
      <c r="B331" s="10" t="s">
        <v>446</v>
      </c>
      <c r="C331" s="12"/>
      <c r="D331" s="11">
        <v>81974.34</v>
      </c>
      <c r="E331" s="11">
        <v>411122.47</v>
      </c>
      <c r="F331" s="11">
        <v>383452.84</v>
      </c>
      <c r="G331" s="12"/>
      <c r="H331" s="11">
        <v>54304.72</v>
      </c>
    </row>
    <row r="332" spans="1:8" x14ac:dyDescent="0.25">
      <c r="A332" s="13" t="s">
        <v>756</v>
      </c>
      <c r="B332" s="10" t="s">
        <v>446</v>
      </c>
      <c r="C332" s="12"/>
      <c r="D332" s="11">
        <v>81974.34</v>
      </c>
      <c r="E332" s="11">
        <v>411122.47</v>
      </c>
      <c r="F332" s="11">
        <v>383452.84</v>
      </c>
      <c r="G332" s="12"/>
      <c r="H332" s="11">
        <v>54304.72</v>
      </c>
    </row>
    <row r="333" spans="1:8" x14ac:dyDescent="0.25">
      <c r="A333" s="9" t="s">
        <v>757</v>
      </c>
      <c r="B333" s="10" t="s">
        <v>468</v>
      </c>
      <c r="C333" s="12"/>
      <c r="D333" s="12"/>
      <c r="E333" s="15">
        <v>21.28</v>
      </c>
      <c r="F333" s="15">
        <v>19.48</v>
      </c>
      <c r="G333" s="12"/>
      <c r="H333" s="18">
        <v>-1.8</v>
      </c>
    </row>
    <row r="334" spans="1:8" x14ac:dyDescent="0.25">
      <c r="A334" s="13" t="s">
        <v>758</v>
      </c>
      <c r="B334" s="10" t="s">
        <v>468</v>
      </c>
      <c r="C334" s="12"/>
      <c r="D334" s="12"/>
      <c r="E334" s="15">
        <v>21.28</v>
      </c>
      <c r="F334" s="15">
        <v>19.48</v>
      </c>
      <c r="G334" s="12"/>
      <c r="H334" s="18">
        <v>-1.8</v>
      </c>
    </row>
    <row r="335" spans="1:8" x14ac:dyDescent="0.25">
      <c r="A335" s="9" t="s">
        <v>759</v>
      </c>
      <c r="B335" s="10" t="s">
        <v>448</v>
      </c>
      <c r="C335" s="12"/>
      <c r="D335" s="15">
        <v>0.99</v>
      </c>
      <c r="E335" s="15">
        <v>486.46</v>
      </c>
      <c r="F335" s="15">
        <v>485.46</v>
      </c>
      <c r="G335" s="12"/>
      <c r="H335" s="12"/>
    </row>
    <row r="336" spans="1:8" x14ac:dyDescent="0.25">
      <c r="A336" s="13" t="s">
        <v>760</v>
      </c>
      <c r="B336" s="10" t="s">
        <v>448</v>
      </c>
      <c r="C336" s="12"/>
      <c r="D336" s="15">
        <v>0.99</v>
      </c>
      <c r="E336" s="15">
        <v>486.46</v>
      </c>
      <c r="F336" s="15">
        <v>485.46</v>
      </c>
      <c r="G336" s="12"/>
      <c r="H336" s="12"/>
    </row>
    <row r="337" spans="1:8" x14ac:dyDescent="0.25">
      <c r="A337" s="9" t="s">
        <v>761</v>
      </c>
      <c r="B337" s="10" t="s">
        <v>450</v>
      </c>
      <c r="C337" s="12"/>
      <c r="D337" s="12"/>
      <c r="E337" s="11">
        <v>2402.35</v>
      </c>
      <c r="F337" s="11">
        <v>2894.73</v>
      </c>
      <c r="G337" s="12"/>
      <c r="H337" s="15">
        <v>492.38</v>
      </c>
    </row>
    <row r="338" spans="1:8" x14ac:dyDescent="0.25">
      <c r="A338" s="13" t="s">
        <v>762</v>
      </c>
      <c r="B338" s="10" t="s">
        <v>450</v>
      </c>
      <c r="C338" s="12"/>
      <c r="D338" s="12"/>
      <c r="E338" s="11">
        <v>2402.35</v>
      </c>
      <c r="F338" s="11">
        <v>2894.73</v>
      </c>
      <c r="G338" s="12"/>
      <c r="H338" s="15">
        <v>492.38</v>
      </c>
    </row>
    <row r="339" spans="1:8" x14ac:dyDescent="0.25">
      <c r="A339" s="9" t="s">
        <v>763</v>
      </c>
      <c r="B339" s="10" t="s">
        <v>452</v>
      </c>
      <c r="C339" s="12"/>
      <c r="D339" s="11">
        <v>4766.46</v>
      </c>
      <c r="E339" s="11">
        <v>276621.11</v>
      </c>
      <c r="F339" s="11">
        <v>272441.01</v>
      </c>
      <c r="G339" s="12"/>
      <c r="H339" s="15">
        <v>586.35</v>
      </c>
    </row>
    <row r="340" spans="1:8" x14ac:dyDescent="0.25">
      <c r="A340" s="13" t="s">
        <v>764</v>
      </c>
      <c r="B340" s="10" t="s">
        <v>452</v>
      </c>
      <c r="C340" s="12"/>
      <c r="D340" s="11">
        <v>4766.46</v>
      </c>
      <c r="E340" s="11">
        <v>276621.11</v>
      </c>
      <c r="F340" s="11">
        <v>272441.01</v>
      </c>
      <c r="G340" s="12"/>
      <c r="H340" s="15">
        <v>586.35</v>
      </c>
    </row>
    <row r="341" spans="1:8" x14ac:dyDescent="0.25">
      <c r="A341" s="9" t="s">
        <v>765</v>
      </c>
      <c r="B341" s="10" t="s">
        <v>474</v>
      </c>
      <c r="C341" s="12"/>
      <c r="D341" s="12"/>
      <c r="E341" s="15">
        <v>102.94</v>
      </c>
      <c r="F341" s="15">
        <v>102.94</v>
      </c>
      <c r="G341" s="12"/>
      <c r="H341" s="12"/>
    </row>
    <row r="342" spans="1:8" x14ac:dyDescent="0.25">
      <c r="A342" s="13" t="s">
        <v>766</v>
      </c>
      <c r="B342" s="10" t="s">
        <v>474</v>
      </c>
      <c r="C342" s="12"/>
      <c r="D342" s="12"/>
      <c r="E342" s="15">
        <v>102.94</v>
      </c>
      <c r="F342" s="15">
        <v>102.94</v>
      </c>
      <c r="G342" s="12"/>
      <c r="H342" s="12"/>
    </row>
    <row r="343" spans="1:8" x14ac:dyDescent="0.25">
      <c r="A343" s="6" t="s">
        <v>767</v>
      </c>
      <c r="B343" s="6" t="s">
        <v>768</v>
      </c>
      <c r="C343" s="8"/>
      <c r="D343" s="7">
        <v>152561.23000000001</v>
      </c>
      <c r="E343" s="7">
        <v>1106055.1599999999</v>
      </c>
      <c r="F343" s="7">
        <v>1129727.97</v>
      </c>
      <c r="G343" s="8"/>
      <c r="H343" s="7">
        <v>176234.04</v>
      </c>
    </row>
    <row r="344" spans="1:8" x14ac:dyDescent="0.25">
      <c r="A344" s="9" t="s">
        <v>769</v>
      </c>
      <c r="B344" s="10" t="s">
        <v>770</v>
      </c>
      <c r="C344" s="12"/>
      <c r="D344" s="11">
        <v>51194.34</v>
      </c>
      <c r="E344" s="11">
        <v>317966.27</v>
      </c>
      <c r="F344" s="11">
        <v>318091.92</v>
      </c>
      <c r="G344" s="12"/>
      <c r="H344" s="11">
        <v>51319.99</v>
      </c>
    </row>
    <row r="345" spans="1:8" x14ac:dyDescent="0.25">
      <c r="A345" s="13" t="s">
        <v>771</v>
      </c>
      <c r="B345" s="10" t="s">
        <v>770</v>
      </c>
      <c r="C345" s="12"/>
      <c r="D345" s="11">
        <v>25530.32</v>
      </c>
      <c r="E345" s="11">
        <v>140892.57</v>
      </c>
      <c r="F345" s="11">
        <v>136970.18</v>
      </c>
      <c r="G345" s="12"/>
      <c r="H345" s="11">
        <v>21607.93</v>
      </c>
    </row>
    <row r="346" spans="1:8" ht="30" x14ac:dyDescent="0.25">
      <c r="A346" s="13" t="s">
        <v>772</v>
      </c>
      <c r="B346" s="10" t="s">
        <v>773</v>
      </c>
      <c r="C346" s="12"/>
      <c r="D346" s="11">
        <v>16808.919999999998</v>
      </c>
      <c r="E346" s="11">
        <v>91537.2</v>
      </c>
      <c r="F346" s="11">
        <v>89052.56</v>
      </c>
      <c r="G346" s="12"/>
      <c r="H346" s="11">
        <v>14324.28</v>
      </c>
    </row>
    <row r="347" spans="1:8" ht="30" x14ac:dyDescent="0.25">
      <c r="A347" s="13" t="s">
        <v>774</v>
      </c>
      <c r="B347" s="10" t="s">
        <v>775</v>
      </c>
      <c r="C347" s="12"/>
      <c r="D347" s="11">
        <v>8593.23</v>
      </c>
      <c r="E347" s="11">
        <v>82459.649999999994</v>
      </c>
      <c r="F347" s="11">
        <v>88675.92</v>
      </c>
      <c r="G347" s="12"/>
      <c r="H347" s="11">
        <v>14809.5</v>
      </c>
    </row>
    <row r="348" spans="1:8" ht="30" x14ac:dyDescent="0.25">
      <c r="A348" s="13" t="s">
        <v>776</v>
      </c>
      <c r="B348" s="10" t="s">
        <v>777</v>
      </c>
      <c r="C348" s="12"/>
      <c r="D348" s="15">
        <v>261.87</v>
      </c>
      <c r="E348" s="11">
        <v>3076.86</v>
      </c>
      <c r="F348" s="11">
        <v>3393.26</v>
      </c>
      <c r="G348" s="12"/>
      <c r="H348" s="15">
        <v>578.27</v>
      </c>
    </row>
    <row r="349" spans="1:8" x14ac:dyDescent="0.25">
      <c r="A349" s="9" t="s">
        <v>778</v>
      </c>
      <c r="B349" s="10" t="s">
        <v>779</v>
      </c>
      <c r="C349" s="12"/>
      <c r="D349" s="12"/>
      <c r="E349" s="15">
        <v>21.16</v>
      </c>
      <c r="F349" s="15">
        <v>19.760000000000002</v>
      </c>
      <c r="G349" s="12"/>
      <c r="H349" s="18">
        <v>-1.4</v>
      </c>
    </row>
    <row r="350" spans="1:8" x14ac:dyDescent="0.25">
      <c r="A350" s="13" t="s">
        <v>780</v>
      </c>
      <c r="B350" s="10" t="s">
        <v>779</v>
      </c>
      <c r="C350" s="12"/>
      <c r="D350" s="12"/>
      <c r="E350" s="15">
        <v>15.18</v>
      </c>
      <c r="F350" s="15">
        <v>15.18</v>
      </c>
      <c r="G350" s="12"/>
      <c r="H350" s="12"/>
    </row>
    <row r="351" spans="1:8" ht="30" x14ac:dyDescent="0.25">
      <c r="A351" s="13" t="s">
        <v>781</v>
      </c>
      <c r="B351" s="10" t="s">
        <v>782</v>
      </c>
      <c r="C351" s="12"/>
      <c r="D351" s="12"/>
      <c r="E351" s="15">
        <v>4.08</v>
      </c>
      <c r="F351" s="15">
        <v>2.68</v>
      </c>
      <c r="G351" s="12"/>
      <c r="H351" s="18">
        <v>-1.4</v>
      </c>
    </row>
    <row r="352" spans="1:8" ht="30" x14ac:dyDescent="0.25">
      <c r="A352" s="13" t="s">
        <v>783</v>
      </c>
      <c r="B352" s="10" t="s">
        <v>784</v>
      </c>
      <c r="C352" s="12"/>
      <c r="D352" s="12"/>
      <c r="E352" s="15">
        <v>1.9</v>
      </c>
      <c r="F352" s="15">
        <v>1.9</v>
      </c>
      <c r="G352" s="12"/>
      <c r="H352" s="12"/>
    </row>
    <row r="353" spans="1:8" x14ac:dyDescent="0.25">
      <c r="A353" s="9" t="s">
        <v>785</v>
      </c>
      <c r="B353" s="10" t="s">
        <v>786</v>
      </c>
      <c r="C353" s="12"/>
      <c r="D353" s="11">
        <v>100565.38</v>
      </c>
      <c r="E353" s="11">
        <v>563004.1</v>
      </c>
      <c r="F353" s="11">
        <v>553706.34</v>
      </c>
      <c r="G353" s="12"/>
      <c r="H353" s="11">
        <v>91267.62</v>
      </c>
    </row>
    <row r="354" spans="1:8" x14ac:dyDescent="0.25">
      <c r="A354" s="13" t="s">
        <v>787</v>
      </c>
      <c r="B354" s="10" t="s">
        <v>786</v>
      </c>
      <c r="C354" s="12"/>
      <c r="D354" s="11">
        <v>100565.38</v>
      </c>
      <c r="E354" s="11">
        <v>563004.1</v>
      </c>
      <c r="F354" s="11">
        <v>553706.34</v>
      </c>
      <c r="G354" s="12"/>
      <c r="H354" s="11">
        <v>91267.62</v>
      </c>
    </row>
    <row r="355" spans="1:8" ht="30" x14ac:dyDescent="0.25">
      <c r="A355" s="9" t="s">
        <v>788</v>
      </c>
      <c r="B355" s="10" t="s">
        <v>789</v>
      </c>
      <c r="C355" s="12"/>
      <c r="D355" s="12"/>
      <c r="E355" s="15">
        <v>0.41</v>
      </c>
      <c r="F355" s="15">
        <v>0.41</v>
      </c>
      <c r="G355" s="12"/>
      <c r="H355" s="12"/>
    </row>
    <row r="356" spans="1:8" ht="30" x14ac:dyDescent="0.25">
      <c r="A356" s="13" t="s">
        <v>790</v>
      </c>
      <c r="B356" s="10" t="s">
        <v>789</v>
      </c>
      <c r="C356" s="12"/>
      <c r="D356" s="12"/>
      <c r="E356" s="15">
        <v>0.41</v>
      </c>
      <c r="F356" s="15">
        <v>0.41</v>
      </c>
      <c r="G356" s="12"/>
      <c r="H356" s="12"/>
    </row>
    <row r="357" spans="1:8" x14ac:dyDescent="0.25">
      <c r="A357" s="9" t="s">
        <v>791</v>
      </c>
      <c r="B357" s="10" t="s">
        <v>792</v>
      </c>
      <c r="C357" s="12"/>
      <c r="D357" s="15">
        <v>801.51</v>
      </c>
      <c r="E357" s="11">
        <v>224955.82</v>
      </c>
      <c r="F357" s="11">
        <v>257802.15</v>
      </c>
      <c r="G357" s="12"/>
      <c r="H357" s="11">
        <v>33647.839999999997</v>
      </c>
    </row>
    <row r="358" spans="1:8" ht="30" x14ac:dyDescent="0.25">
      <c r="A358" s="13" t="s">
        <v>793</v>
      </c>
      <c r="B358" s="10" t="s">
        <v>794</v>
      </c>
      <c r="C358" s="12"/>
      <c r="D358" s="12"/>
      <c r="E358" s="18">
        <v>-12.63</v>
      </c>
      <c r="F358" s="18">
        <v>-12.63</v>
      </c>
      <c r="G358" s="12"/>
      <c r="H358" s="12"/>
    </row>
    <row r="359" spans="1:8" x14ac:dyDescent="0.25">
      <c r="A359" s="13" t="s">
        <v>795</v>
      </c>
      <c r="B359" s="10" t="s">
        <v>796</v>
      </c>
      <c r="C359" s="12"/>
      <c r="D359" s="12"/>
      <c r="E359" s="15">
        <v>145.85</v>
      </c>
      <c r="F359" s="15">
        <v>145.85</v>
      </c>
      <c r="G359" s="12"/>
      <c r="H359" s="12"/>
    </row>
    <row r="360" spans="1:8" x14ac:dyDescent="0.25">
      <c r="A360" s="13" t="s">
        <v>797</v>
      </c>
      <c r="B360" s="10" t="s">
        <v>454</v>
      </c>
      <c r="C360" s="12"/>
      <c r="D360" s="12"/>
      <c r="E360" s="11">
        <v>2285.2800000000002</v>
      </c>
      <c r="F360" s="11">
        <v>2285.2800000000002</v>
      </c>
      <c r="G360" s="12"/>
      <c r="H360" s="12"/>
    </row>
    <row r="361" spans="1:8" x14ac:dyDescent="0.25">
      <c r="A361" s="13" t="s">
        <v>798</v>
      </c>
      <c r="B361" s="10" t="s">
        <v>456</v>
      </c>
      <c r="C361" s="12"/>
      <c r="D361" s="15">
        <v>801.51</v>
      </c>
      <c r="E361" s="11">
        <v>1620.83</v>
      </c>
      <c r="F361" s="11">
        <v>1466.7</v>
      </c>
      <c r="G361" s="12"/>
      <c r="H361" s="15">
        <v>647.38</v>
      </c>
    </row>
    <row r="362" spans="1:8" x14ac:dyDescent="0.25">
      <c r="A362" s="13" t="s">
        <v>799</v>
      </c>
      <c r="B362" s="10" t="s">
        <v>458</v>
      </c>
      <c r="C362" s="12"/>
      <c r="D362" s="12"/>
      <c r="E362" s="11">
        <v>11256.4</v>
      </c>
      <c r="F362" s="11">
        <v>11256.72</v>
      </c>
      <c r="G362" s="12"/>
      <c r="H362" s="15">
        <v>0.32</v>
      </c>
    </row>
    <row r="363" spans="1:8" ht="30" x14ac:dyDescent="0.25">
      <c r="A363" s="13" t="s">
        <v>800</v>
      </c>
      <c r="B363" s="10" t="s">
        <v>801</v>
      </c>
      <c r="C363" s="12"/>
      <c r="D363" s="12"/>
      <c r="E363" s="11">
        <v>208792.67</v>
      </c>
      <c r="F363" s="11">
        <v>208792.67</v>
      </c>
      <c r="G363" s="12"/>
      <c r="H363" s="12"/>
    </row>
    <row r="364" spans="1:8" x14ac:dyDescent="0.25">
      <c r="A364" s="13" t="s">
        <v>802</v>
      </c>
      <c r="B364" s="10" t="s">
        <v>803</v>
      </c>
      <c r="C364" s="12"/>
      <c r="D364" s="12"/>
      <c r="E364" s="15">
        <v>867.42</v>
      </c>
      <c r="F364" s="11">
        <v>33867.56</v>
      </c>
      <c r="G364" s="12"/>
      <c r="H364" s="11">
        <v>33000.14</v>
      </c>
    </row>
    <row r="365" spans="1:8" ht="30" x14ac:dyDescent="0.25">
      <c r="A365" s="9" t="s">
        <v>804</v>
      </c>
      <c r="B365" s="10" t="s">
        <v>805</v>
      </c>
      <c r="C365" s="12"/>
      <c r="D365" s="12"/>
      <c r="E365" s="15">
        <v>107.39</v>
      </c>
      <c r="F365" s="15">
        <v>107.39</v>
      </c>
      <c r="G365" s="12"/>
      <c r="H365" s="12"/>
    </row>
    <row r="366" spans="1:8" x14ac:dyDescent="0.25">
      <c r="A366" s="13" t="s">
        <v>806</v>
      </c>
      <c r="B366" s="10" t="s">
        <v>478</v>
      </c>
      <c r="C366" s="12"/>
      <c r="D366" s="12"/>
      <c r="E366" s="15">
        <v>107.39</v>
      </c>
      <c r="F366" s="15">
        <v>107.39</v>
      </c>
      <c r="G366" s="12"/>
      <c r="H366" s="12"/>
    </row>
    <row r="367" spans="1:8" x14ac:dyDescent="0.25">
      <c r="A367" s="6" t="s">
        <v>807</v>
      </c>
      <c r="B367" s="6" t="s">
        <v>808</v>
      </c>
      <c r="C367" s="8"/>
      <c r="D367" s="7">
        <v>27946308.32</v>
      </c>
      <c r="E367" s="7">
        <v>92014525.219999999</v>
      </c>
      <c r="F367" s="7">
        <v>91415452.129999995</v>
      </c>
      <c r="G367" s="8"/>
      <c r="H367" s="7">
        <v>27347235.23</v>
      </c>
    </row>
    <row r="368" spans="1:8" x14ac:dyDescent="0.25">
      <c r="A368" s="9" t="s">
        <v>809</v>
      </c>
      <c r="B368" s="10" t="s">
        <v>810</v>
      </c>
      <c r="C368" s="12"/>
      <c r="D368" s="11">
        <v>24021757.309999999</v>
      </c>
      <c r="E368" s="11">
        <v>82542084.75</v>
      </c>
      <c r="F368" s="11">
        <v>81489036.739999995</v>
      </c>
      <c r="G368" s="12"/>
      <c r="H368" s="11">
        <v>22968709.300000001</v>
      </c>
    </row>
    <row r="369" spans="1:8" x14ac:dyDescent="0.25">
      <c r="A369" s="13" t="s">
        <v>811</v>
      </c>
      <c r="B369" s="10" t="s">
        <v>812</v>
      </c>
      <c r="C369" s="12"/>
      <c r="D369" s="11">
        <v>2718486.16</v>
      </c>
      <c r="E369" s="11">
        <v>4367605.46</v>
      </c>
      <c r="F369" s="11">
        <v>3175610.96</v>
      </c>
      <c r="G369" s="12"/>
      <c r="H369" s="11">
        <v>1526491.67</v>
      </c>
    </row>
    <row r="370" spans="1:8" ht="30" x14ac:dyDescent="0.25">
      <c r="A370" s="14" t="s">
        <v>813</v>
      </c>
      <c r="B370" s="10" t="s">
        <v>814</v>
      </c>
      <c r="C370" s="12"/>
      <c r="D370" s="11">
        <v>2717947.67</v>
      </c>
      <c r="E370" s="11">
        <v>4366900.8899999997</v>
      </c>
      <c r="F370" s="11">
        <v>3174170.97</v>
      </c>
      <c r="G370" s="12"/>
      <c r="H370" s="11">
        <v>1525217.76</v>
      </c>
    </row>
    <row r="371" spans="1:8" ht="30" x14ac:dyDescent="0.25">
      <c r="A371" s="14" t="s">
        <v>815</v>
      </c>
      <c r="B371" s="10" t="s">
        <v>816</v>
      </c>
      <c r="C371" s="12"/>
      <c r="D371" s="15">
        <v>538.48</v>
      </c>
      <c r="E371" s="15">
        <v>704.57</v>
      </c>
      <c r="F371" s="11">
        <v>1440</v>
      </c>
      <c r="G371" s="12"/>
      <c r="H371" s="11">
        <v>1273.9100000000001</v>
      </c>
    </row>
    <row r="372" spans="1:8" x14ac:dyDescent="0.25">
      <c r="A372" s="13" t="s">
        <v>817</v>
      </c>
      <c r="B372" s="10" t="s">
        <v>818</v>
      </c>
      <c r="C372" s="12"/>
      <c r="D372" s="11">
        <v>10673927.039999999</v>
      </c>
      <c r="E372" s="11">
        <v>43213885.939999998</v>
      </c>
      <c r="F372" s="11">
        <v>46561858.899999999</v>
      </c>
      <c r="G372" s="12"/>
      <c r="H372" s="11">
        <v>14021900</v>
      </c>
    </row>
    <row r="373" spans="1:8" ht="30" x14ac:dyDescent="0.25">
      <c r="A373" s="14" t="s">
        <v>819</v>
      </c>
      <c r="B373" s="10" t="s">
        <v>820</v>
      </c>
      <c r="C373" s="12"/>
      <c r="D373" s="11">
        <v>10356959.039999999</v>
      </c>
      <c r="E373" s="11">
        <v>43199130.439999998</v>
      </c>
      <c r="F373" s="11">
        <v>46533080.340000004</v>
      </c>
      <c r="G373" s="12"/>
      <c r="H373" s="11">
        <v>13690908.939999999</v>
      </c>
    </row>
    <row r="374" spans="1:8" ht="30" x14ac:dyDescent="0.25">
      <c r="A374" s="14" t="s">
        <v>821</v>
      </c>
      <c r="B374" s="10" t="s">
        <v>822</v>
      </c>
      <c r="C374" s="12"/>
      <c r="D374" s="11">
        <v>316968</v>
      </c>
      <c r="E374" s="11">
        <v>14755.5</v>
      </c>
      <c r="F374" s="11">
        <v>28778.560000000001</v>
      </c>
      <c r="G374" s="12"/>
      <c r="H374" s="11">
        <v>330991.06</v>
      </c>
    </row>
    <row r="375" spans="1:8" x14ac:dyDescent="0.25">
      <c r="A375" s="13" t="s">
        <v>823</v>
      </c>
      <c r="B375" s="10" t="s">
        <v>824</v>
      </c>
      <c r="C375" s="12"/>
      <c r="D375" s="11">
        <v>10629344.109999999</v>
      </c>
      <c r="E375" s="11">
        <v>34960593.359999999</v>
      </c>
      <c r="F375" s="11">
        <v>31751566.879999999</v>
      </c>
      <c r="G375" s="12"/>
      <c r="H375" s="11">
        <v>7420317.6299999999</v>
      </c>
    </row>
    <row r="376" spans="1:8" ht="30" x14ac:dyDescent="0.25">
      <c r="A376" s="14" t="s">
        <v>825</v>
      </c>
      <c r="B376" s="10" t="s">
        <v>826</v>
      </c>
      <c r="C376" s="12"/>
      <c r="D376" s="11">
        <v>9052543.9199999999</v>
      </c>
      <c r="E376" s="11">
        <v>32149009.530000001</v>
      </c>
      <c r="F376" s="11">
        <v>29239048.390000001</v>
      </c>
      <c r="G376" s="12"/>
      <c r="H376" s="11">
        <v>6142582.7699999996</v>
      </c>
    </row>
    <row r="377" spans="1:8" ht="30" x14ac:dyDescent="0.25">
      <c r="A377" s="14" t="s">
        <v>827</v>
      </c>
      <c r="B377" s="10" t="s">
        <v>828</v>
      </c>
      <c r="C377" s="12"/>
      <c r="D377" s="11">
        <v>1576800.19</v>
      </c>
      <c r="E377" s="11">
        <v>2811583.83</v>
      </c>
      <c r="F377" s="11">
        <v>2512518.5</v>
      </c>
      <c r="G377" s="12"/>
      <c r="H377" s="11">
        <v>1277734.8600000001</v>
      </c>
    </row>
    <row r="378" spans="1:8" ht="30" x14ac:dyDescent="0.25">
      <c r="A378" s="9" t="s">
        <v>829</v>
      </c>
      <c r="B378" s="10" t="s">
        <v>830</v>
      </c>
      <c r="C378" s="12"/>
      <c r="D378" s="11">
        <v>158220.92000000001</v>
      </c>
      <c r="E378" s="11">
        <v>1543864.67</v>
      </c>
      <c r="F378" s="11">
        <v>2386083.83</v>
      </c>
      <c r="G378" s="12"/>
      <c r="H378" s="11">
        <v>1000440.08</v>
      </c>
    </row>
    <row r="379" spans="1:8" ht="30" x14ac:dyDescent="0.25">
      <c r="A379" s="13" t="s">
        <v>831</v>
      </c>
      <c r="B379" s="10" t="s">
        <v>832</v>
      </c>
      <c r="C379" s="12"/>
      <c r="D379" s="11">
        <v>138336.79</v>
      </c>
      <c r="E379" s="11">
        <v>531468.17000000004</v>
      </c>
      <c r="F379" s="11">
        <v>1227035.17</v>
      </c>
      <c r="G379" s="12"/>
      <c r="H379" s="11">
        <v>833903.79</v>
      </c>
    </row>
    <row r="380" spans="1:8" x14ac:dyDescent="0.25">
      <c r="A380" s="13" t="s">
        <v>833</v>
      </c>
      <c r="B380" s="10" t="s">
        <v>270</v>
      </c>
      <c r="C380" s="12"/>
      <c r="D380" s="11">
        <v>19884.13</v>
      </c>
      <c r="E380" s="11">
        <v>1012396.5</v>
      </c>
      <c r="F380" s="11">
        <v>1159048.6599999999</v>
      </c>
      <c r="G380" s="12"/>
      <c r="H380" s="11">
        <v>166536.29</v>
      </c>
    </row>
    <row r="381" spans="1:8" x14ac:dyDescent="0.25">
      <c r="A381" s="9" t="s">
        <v>834</v>
      </c>
      <c r="B381" s="10" t="s">
        <v>835</v>
      </c>
      <c r="C381" s="12"/>
      <c r="D381" s="11">
        <v>390095.69</v>
      </c>
      <c r="E381" s="11">
        <v>5301158.95</v>
      </c>
      <c r="F381" s="11">
        <v>5610915.6799999997</v>
      </c>
      <c r="G381" s="12"/>
      <c r="H381" s="11">
        <v>699852.43</v>
      </c>
    </row>
    <row r="382" spans="1:8" x14ac:dyDescent="0.25">
      <c r="A382" s="13" t="s">
        <v>836</v>
      </c>
      <c r="B382" s="10" t="s">
        <v>837</v>
      </c>
      <c r="C382" s="12"/>
      <c r="D382" s="11">
        <v>389826.05</v>
      </c>
      <c r="E382" s="11">
        <v>5301158.95</v>
      </c>
      <c r="F382" s="11">
        <v>5610915.6799999997</v>
      </c>
      <c r="G382" s="12"/>
      <c r="H382" s="11">
        <v>699582.79</v>
      </c>
    </row>
    <row r="383" spans="1:8" x14ac:dyDescent="0.25">
      <c r="A383" s="13" t="s">
        <v>838</v>
      </c>
      <c r="B383" s="10" t="s">
        <v>839</v>
      </c>
      <c r="C383" s="12"/>
      <c r="D383" s="15">
        <v>269.64</v>
      </c>
      <c r="E383" s="12"/>
      <c r="F383" s="12"/>
      <c r="G383" s="12"/>
      <c r="H383" s="15">
        <v>269.64</v>
      </c>
    </row>
    <row r="384" spans="1:8" x14ac:dyDescent="0.25">
      <c r="A384" s="9" t="s">
        <v>840</v>
      </c>
      <c r="B384" s="10" t="s">
        <v>841</v>
      </c>
      <c r="C384" s="12"/>
      <c r="D384" s="11">
        <v>2633438.0299999998</v>
      </c>
      <c r="E384" s="11">
        <v>1506238.05</v>
      </c>
      <c r="F384" s="11">
        <v>546566.75</v>
      </c>
      <c r="G384" s="12"/>
      <c r="H384" s="11">
        <v>1673766.72</v>
      </c>
    </row>
    <row r="385" spans="1:8" ht="30" x14ac:dyDescent="0.25">
      <c r="A385" s="13" t="s">
        <v>842</v>
      </c>
      <c r="B385" s="10" t="s">
        <v>843</v>
      </c>
      <c r="C385" s="12"/>
      <c r="D385" s="11">
        <v>69360.77</v>
      </c>
      <c r="E385" s="11">
        <v>340006.58</v>
      </c>
      <c r="F385" s="11">
        <v>339155.04</v>
      </c>
      <c r="G385" s="12"/>
      <c r="H385" s="11">
        <v>68509.23</v>
      </c>
    </row>
    <row r="386" spans="1:8" ht="30" x14ac:dyDescent="0.25">
      <c r="A386" s="14" t="s">
        <v>842</v>
      </c>
      <c r="B386" s="10" t="s">
        <v>843</v>
      </c>
      <c r="C386" s="12"/>
      <c r="D386" s="11">
        <v>69360.77</v>
      </c>
      <c r="E386" s="11">
        <v>339870.14</v>
      </c>
      <c r="F386" s="11">
        <v>339018.6</v>
      </c>
      <c r="G386" s="12"/>
      <c r="H386" s="11">
        <v>68509.23</v>
      </c>
    </row>
    <row r="387" spans="1:8" ht="30" x14ac:dyDescent="0.25">
      <c r="A387" s="14" t="s">
        <v>844</v>
      </c>
      <c r="B387" s="10" t="s">
        <v>826</v>
      </c>
      <c r="C387" s="12"/>
      <c r="D387" s="12"/>
      <c r="E387" s="15">
        <v>136.44</v>
      </c>
      <c r="F387" s="15">
        <v>136.44</v>
      </c>
      <c r="G387" s="12"/>
      <c r="H387" s="12"/>
    </row>
    <row r="388" spans="1:8" ht="30" x14ac:dyDescent="0.25">
      <c r="A388" s="13" t="s">
        <v>845</v>
      </c>
      <c r="B388" s="10" t="s">
        <v>846</v>
      </c>
      <c r="C388" s="12"/>
      <c r="D388" s="11">
        <v>2564077.2599999998</v>
      </c>
      <c r="E388" s="11">
        <v>1166231.47</v>
      </c>
      <c r="F388" s="11">
        <v>207411.71</v>
      </c>
      <c r="G388" s="12"/>
      <c r="H388" s="11">
        <v>1605257.49</v>
      </c>
    </row>
    <row r="389" spans="1:8" x14ac:dyDescent="0.25">
      <c r="A389" s="9" t="s">
        <v>847</v>
      </c>
      <c r="B389" s="10" t="s">
        <v>848</v>
      </c>
      <c r="C389" s="12"/>
      <c r="D389" s="11">
        <v>742796.37</v>
      </c>
      <c r="E389" s="11">
        <v>1121178.8</v>
      </c>
      <c r="F389" s="11">
        <v>1382849.12</v>
      </c>
      <c r="G389" s="12"/>
      <c r="H389" s="11">
        <v>1004466.7</v>
      </c>
    </row>
    <row r="390" spans="1:8" ht="30" x14ac:dyDescent="0.25">
      <c r="A390" s="13" t="s">
        <v>849</v>
      </c>
      <c r="B390" s="10" t="s">
        <v>850</v>
      </c>
      <c r="C390" s="12"/>
      <c r="D390" s="15">
        <v>418.15</v>
      </c>
      <c r="E390" s="11">
        <v>21248.55</v>
      </c>
      <c r="F390" s="11">
        <v>24326.47</v>
      </c>
      <c r="G390" s="12"/>
      <c r="H390" s="11">
        <v>3496.08</v>
      </c>
    </row>
    <row r="391" spans="1:8" x14ac:dyDescent="0.25">
      <c r="A391" s="13" t="s">
        <v>851</v>
      </c>
      <c r="B391" s="10" t="s">
        <v>852</v>
      </c>
      <c r="C391" s="12"/>
      <c r="D391" s="15">
        <v>429.96</v>
      </c>
      <c r="E391" s="11">
        <v>25123.43</v>
      </c>
      <c r="F391" s="11">
        <v>30229.16</v>
      </c>
      <c r="G391" s="12"/>
      <c r="H391" s="11">
        <v>5535.68</v>
      </c>
    </row>
    <row r="392" spans="1:8" x14ac:dyDescent="0.25">
      <c r="A392" s="14" t="s">
        <v>851</v>
      </c>
      <c r="B392" s="10" t="s">
        <v>852</v>
      </c>
      <c r="C392" s="12"/>
      <c r="D392" s="15">
        <v>51.63</v>
      </c>
      <c r="E392" s="12"/>
      <c r="F392" s="18">
        <v>-51.63</v>
      </c>
      <c r="G392" s="12"/>
      <c r="H392" s="12"/>
    </row>
    <row r="393" spans="1:8" ht="30" x14ac:dyDescent="0.25">
      <c r="A393" s="14" t="s">
        <v>853</v>
      </c>
      <c r="B393" s="10" t="s">
        <v>854</v>
      </c>
      <c r="C393" s="12"/>
      <c r="D393" s="15">
        <v>378.32</v>
      </c>
      <c r="E393" s="11">
        <v>25123.43</v>
      </c>
      <c r="F393" s="11">
        <v>30280.79</v>
      </c>
      <c r="G393" s="12"/>
      <c r="H393" s="11">
        <v>5535.68</v>
      </c>
    </row>
    <row r="394" spans="1:8" ht="30" x14ac:dyDescent="0.25">
      <c r="A394" s="13" t="s">
        <v>855</v>
      </c>
      <c r="B394" s="10" t="s">
        <v>856</v>
      </c>
      <c r="C394" s="12"/>
      <c r="D394" s="11">
        <v>51828.72</v>
      </c>
      <c r="E394" s="11">
        <v>6672.09</v>
      </c>
      <c r="F394" s="11">
        <v>30392.26</v>
      </c>
      <c r="G394" s="12"/>
      <c r="H394" s="11">
        <v>75548.89</v>
      </c>
    </row>
    <row r="395" spans="1:8" ht="30" x14ac:dyDescent="0.25">
      <c r="A395" s="13" t="s">
        <v>857</v>
      </c>
      <c r="B395" s="10" t="s">
        <v>858</v>
      </c>
      <c r="C395" s="12"/>
      <c r="D395" s="11">
        <v>4302.25</v>
      </c>
      <c r="E395" s="11">
        <v>34294.58</v>
      </c>
      <c r="F395" s="11">
        <v>35006.29</v>
      </c>
      <c r="G395" s="12"/>
      <c r="H395" s="11">
        <v>5013.96</v>
      </c>
    </row>
    <row r="396" spans="1:8" ht="30" x14ac:dyDescent="0.25">
      <c r="A396" s="14" t="s">
        <v>859</v>
      </c>
      <c r="B396" s="10" t="s">
        <v>860</v>
      </c>
      <c r="C396" s="12"/>
      <c r="D396" s="15">
        <v>114.37</v>
      </c>
      <c r="E396" s="11">
        <v>12845.84</v>
      </c>
      <c r="F396" s="11">
        <v>12870.22</v>
      </c>
      <c r="G396" s="12"/>
      <c r="H396" s="15">
        <v>138.75</v>
      </c>
    </row>
    <row r="397" spans="1:8" ht="30" x14ac:dyDescent="0.25">
      <c r="A397" s="14" t="s">
        <v>861</v>
      </c>
      <c r="B397" s="10" t="s">
        <v>862</v>
      </c>
      <c r="C397" s="12"/>
      <c r="D397" s="11">
        <v>4187.88</v>
      </c>
      <c r="E397" s="11">
        <v>21448.74</v>
      </c>
      <c r="F397" s="11">
        <v>22136.07</v>
      </c>
      <c r="G397" s="12"/>
      <c r="H397" s="11">
        <v>4875.21</v>
      </c>
    </row>
    <row r="398" spans="1:8" x14ac:dyDescent="0.25">
      <c r="A398" s="13" t="s">
        <v>863</v>
      </c>
      <c r="B398" s="10" t="s">
        <v>864</v>
      </c>
      <c r="C398" s="12"/>
      <c r="D398" s="11">
        <v>685817.3</v>
      </c>
      <c r="E398" s="11">
        <v>1033840.15</v>
      </c>
      <c r="F398" s="11">
        <v>1262894.95</v>
      </c>
      <c r="G398" s="12"/>
      <c r="H398" s="11">
        <v>914872.09</v>
      </c>
    </row>
    <row r="399" spans="1:8" x14ac:dyDescent="0.25">
      <c r="A399" s="6" t="s">
        <v>865</v>
      </c>
      <c r="B399" s="6" t="s">
        <v>866</v>
      </c>
      <c r="C399" s="8"/>
      <c r="D399" s="7">
        <v>849818.64</v>
      </c>
      <c r="E399" s="8"/>
      <c r="F399" s="8"/>
      <c r="G399" s="8"/>
      <c r="H399" s="7">
        <v>849818.64</v>
      </c>
    </row>
    <row r="400" spans="1:8" x14ac:dyDescent="0.25">
      <c r="A400" s="9" t="s">
        <v>867</v>
      </c>
      <c r="B400" s="10" t="s">
        <v>868</v>
      </c>
      <c r="C400" s="12"/>
      <c r="D400" s="11">
        <v>20570.57</v>
      </c>
      <c r="E400" s="12"/>
      <c r="F400" s="12"/>
      <c r="G400" s="12"/>
      <c r="H400" s="11">
        <v>20570.57</v>
      </c>
    </row>
    <row r="401" spans="1:9" x14ac:dyDescent="0.25">
      <c r="A401" s="13" t="s">
        <v>869</v>
      </c>
      <c r="B401" s="10" t="s">
        <v>870</v>
      </c>
      <c r="C401" s="12"/>
      <c r="D401" s="11">
        <v>20570.57</v>
      </c>
      <c r="E401" s="12"/>
      <c r="F401" s="12"/>
      <c r="G401" s="12"/>
      <c r="H401" s="11">
        <v>20570.57</v>
      </c>
    </row>
    <row r="402" spans="1:9" ht="30" x14ac:dyDescent="0.25">
      <c r="A402" s="9" t="s">
        <v>871</v>
      </c>
      <c r="B402" s="10" t="s">
        <v>872</v>
      </c>
      <c r="C402" s="12"/>
      <c r="D402" s="11">
        <v>829248.07</v>
      </c>
      <c r="E402" s="12"/>
      <c r="F402" s="12"/>
      <c r="G402" s="12"/>
      <c r="H402" s="11">
        <v>829248.07</v>
      </c>
    </row>
    <row r="403" spans="1:9" ht="30" x14ac:dyDescent="0.25">
      <c r="A403" s="13" t="s">
        <v>873</v>
      </c>
      <c r="B403" s="10" t="s">
        <v>872</v>
      </c>
      <c r="C403" s="12"/>
      <c r="D403" s="11">
        <v>829248.07</v>
      </c>
      <c r="E403" s="12"/>
      <c r="F403" s="12"/>
      <c r="G403" s="12"/>
      <c r="H403" s="11">
        <v>829248.07</v>
      </c>
      <c r="I403">
        <v>48395</v>
      </c>
    </row>
    <row r="404" spans="1:9" x14ac:dyDescent="0.25">
      <c r="A404" s="6" t="s">
        <v>874</v>
      </c>
      <c r="B404" s="6" t="s">
        <v>875</v>
      </c>
      <c r="C404" s="8"/>
      <c r="D404" s="7">
        <v>2430908.37</v>
      </c>
      <c r="E404" s="7">
        <v>4181043.22</v>
      </c>
      <c r="F404" s="7">
        <v>5554739.6299999999</v>
      </c>
      <c r="G404" s="8"/>
      <c r="H404" s="7">
        <v>3804604.78</v>
      </c>
    </row>
    <row r="405" spans="1:9" x14ac:dyDescent="0.25">
      <c r="A405" s="9" t="s">
        <v>876</v>
      </c>
      <c r="B405" s="10" t="s">
        <v>877</v>
      </c>
      <c r="C405" s="12"/>
      <c r="D405" s="11">
        <v>1393200.02</v>
      </c>
      <c r="E405" s="11">
        <v>4181043.22</v>
      </c>
      <c r="F405" s="11">
        <v>5554739.6299999999</v>
      </c>
      <c r="G405" s="12"/>
      <c r="H405" s="11">
        <v>2766896.42</v>
      </c>
    </row>
    <row r="406" spans="1:9" ht="30" x14ac:dyDescent="0.25">
      <c r="A406" s="13" t="s">
        <v>878</v>
      </c>
      <c r="B406" s="10" t="s">
        <v>879</v>
      </c>
      <c r="C406" s="12"/>
      <c r="D406" s="15">
        <v>984.14</v>
      </c>
      <c r="E406" s="15">
        <v>0.16</v>
      </c>
      <c r="F406" s="12"/>
      <c r="G406" s="12"/>
      <c r="H406" s="15">
        <v>983.98</v>
      </c>
    </row>
    <row r="407" spans="1:9" ht="30" x14ac:dyDescent="0.25">
      <c r="A407" s="14" t="s">
        <v>880</v>
      </c>
      <c r="B407" s="10" t="s">
        <v>881</v>
      </c>
      <c r="C407" s="12"/>
      <c r="D407" s="15">
        <v>984.14</v>
      </c>
      <c r="E407" s="15">
        <v>0.16</v>
      </c>
      <c r="F407" s="12"/>
      <c r="G407" s="12"/>
      <c r="H407" s="15">
        <v>983.98</v>
      </c>
    </row>
    <row r="408" spans="1:9" ht="30" x14ac:dyDescent="0.25">
      <c r="A408" s="13" t="s">
        <v>882</v>
      </c>
      <c r="B408" s="10" t="s">
        <v>883</v>
      </c>
      <c r="C408" s="12"/>
      <c r="D408" s="11">
        <v>1392215.88</v>
      </c>
      <c r="E408" s="11">
        <v>4181043.06</v>
      </c>
      <c r="F408" s="11">
        <v>5554739.6299999999</v>
      </c>
      <c r="G408" s="12"/>
      <c r="H408" s="11">
        <v>2765912.45</v>
      </c>
    </row>
    <row r="409" spans="1:9" ht="30" x14ac:dyDescent="0.25">
      <c r="A409" s="14" t="s">
        <v>884</v>
      </c>
      <c r="B409" s="10" t="s">
        <v>885</v>
      </c>
      <c r="C409" s="12"/>
      <c r="D409" s="11">
        <v>1258195.01</v>
      </c>
      <c r="E409" s="11">
        <v>3702636.77</v>
      </c>
      <c r="F409" s="11">
        <v>5029248.2300000004</v>
      </c>
      <c r="G409" s="12"/>
      <c r="H409" s="11">
        <v>2584806.4700000002</v>
      </c>
    </row>
    <row r="410" spans="1:9" ht="30" x14ac:dyDescent="0.25">
      <c r="A410" s="14" t="s">
        <v>886</v>
      </c>
      <c r="B410" s="10" t="s">
        <v>887</v>
      </c>
      <c r="C410" s="12"/>
      <c r="D410" s="11">
        <v>134020.87</v>
      </c>
      <c r="E410" s="11">
        <v>478406.29</v>
      </c>
      <c r="F410" s="11">
        <v>525491.4</v>
      </c>
      <c r="G410" s="12"/>
      <c r="H410" s="11">
        <v>181105.98</v>
      </c>
    </row>
    <row r="411" spans="1:9" x14ac:dyDescent="0.25">
      <c r="A411" s="9" t="s">
        <v>888</v>
      </c>
      <c r="B411" s="10" t="s">
        <v>889</v>
      </c>
      <c r="C411" s="12"/>
      <c r="D411" s="11">
        <v>374934.21</v>
      </c>
      <c r="E411" s="12"/>
      <c r="F411" s="12"/>
      <c r="G411" s="12"/>
      <c r="H411" s="11">
        <v>374934.21</v>
      </c>
    </row>
    <row r="412" spans="1:9" x14ac:dyDescent="0.25">
      <c r="A412" s="13" t="s">
        <v>890</v>
      </c>
      <c r="B412" s="10" t="s">
        <v>891</v>
      </c>
      <c r="C412" s="12"/>
      <c r="D412" s="11">
        <v>374934.21</v>
      </c>
      <c r="E412" s="12"/>
      <c r="F412" s="12"/>
      <c r="G412" s="12"/>
      <c r="H412" s="11">
        <v>374934.21</v>
      </c>
    </row>
    <row r="413" spans="1:9" x14ac:dyDescent="0.25">
      <c r="A413" s="9" t="s">
        <v>892</v>
      </c>
      <c r="B413" s="10" t="s">
        <v>875</v>
      </c>
      <c r="C413" s="12"/>
      <c r="D413" s="11">
        <v>662774.15</v>
      </c>
      <c r="E413" s="12"/>
      <c r="F413" s="12"/>
      <c r="G413" s="12"/>
      <c r="H413" s="11">
        <v>662774.15</v>
      </c>
    </row>
    <row r="414" spans="1:9" x14ac:dyDescent="0.25">
      <c r="A414" s="13" t="s">
        <v>893</v>
      </c>
      <c r="B414" s="10" t="s">
        <v>894</v>
      </c>
      <c r="C414" s="12"/>
      <c r="D414" s="11">
        <v>662774.15</v>
      </c>
      <c r="E414" s="12"/>
      <c r="F414" s="12"/>
      <c r="G414" s="12"/>
      <c r="H414" s="11">
        <v>662774.15</v>
      </c>
    </row>
    <row r="415" spans="1:9" x14ac:dyDescent="0.25">
      <c r="A415" s="6" t="s">
        <v>895</v>
      </c>
      <c r="B415" s="6" t="s">
        <v>896</v>
      </c>
      <c r="C415" s="8"/>
      <c r="D415" s="7">
        <v>42031171.75</v>
      </c>
      <c r="E415" s="7">
        <v>11383799.630000001</v>
      </c>
      <c r="F415" s="7">
        <v>9436050.9100000001</v>
      </c>
      <c r="G415" s="8"/>
      <c r="H415" s="7">
        <v>40083423.030000001</v>
      </c>
    </row>
    <row r="416" spans="1:9" ht="30" x14ac:dyDescent="0.25">
      <c r="A416" s="9" t="s">
        <v>897</v>
      </c>
      <c r="B416" s="10" t="s">
        <v>898</v>
      </c>
      <c r="C416" s="12"/>
      <c r="D416" s="11">
        <v>32849047.390000001</v>
      </c>
      <c r="E416" s="11">
        <v>10002682.109999999</v>
      </c>
      <c r="F416" s="11">
        <v>8083058.3899999997</v>
      </c>
      <c r="G416" s="12"/>
      <c r="H416" s="11">
        <v>30929423.670000002</v>
      </c>
    </row>
    <row r="417" spans="1:8" x14ac:dyDescent="0.25">
      <c r="A417" s="13" t="s">
        <v>899</v>
      </c>
      <c r="B417" s="10" t="s">
        <v>900</v>
      </c>
      <c r="C417" s="12"/>
      <c r="D417" s="11">
        <v>32849047.390000001</v>
      </c>
      <c r="E417" s="11">
        <v>10002682.109999999</v>
      </c>
      <c r="F417" s="11">
        <v>8083058.3899999997</v>
      </c>
      <c r="G417" s="12"/>
      <c r="H417" s="11">
        <v>30929423.670000002</v>
      </c>
    </row>
    <row r="418" spans="1:8" x14ac:dyDescent="0.25">
      <c r="A418" s="9" t="s">
        <v>901</v>
      </c>
      <c r="B418" s="10" t="s">
        <v>902</v>
      </c>
      <c r="C418" s="12"/>
      <c r="D418" s="11">
        <v>9182124.3499999996</v>
      </c>
      <c r="E418" s="11">
        <v>1381117.52</v>
      </c>
      <c r="F418" s="11">
        <v>1352992.52</v>
      </c>
      <c r="G418" s="12"/>
      <c r="H418" s="11">
        <v>9153999.3599999994</v>
      </c>
    </row>
    <row r="419" spans="1:8" x14ac:dyDescent="0.25">
      <c r="A419" s="13" t="s">
        <v>903</v>
      </c>
      <c r="B419" s="10" t="s">
        <v>529</v>
      </c>
      <c r="C419" s="12"/>
      <c r="D419" s="11">
        <v>9182124.3499999996</v>
      </c>
      <c r="E419" s="11">
        <v>1381117.52</v>
      </c>
      <c r="F419" s="11">
        <v>1352992.52</v>
      </c>
      <c r="G419" s="12"/>
      <c r="H419" s="11">
        <v>9153999.3599999994</v>
      </c>
    </row>
    <row r="420" spans="1:8" x14ac:dyDescent="0.25">
      <c r="A420" s="6" t="s">
        <v>904</v>
      </c>
      <c r="B420" s="6" t="s">
        <v>905</v>
      </c>
      <c r="C420" s="8"/>
      <c r="D420" s="7">
        <v>46562258.270000003</v>
      </c>
      <c r="E420" s="7">
        <v>13342890.9</v>
      </c>
      <c r="F420" s="7">
        <v>24813556.59</v>
      </c>
      <c r="G420" s="8"/>
      <c r="H420" s="7">
        <v>58032923.960000001</v>
      </c>
    </row>
    <row r="421" spans="1:8" x14ac:dyDescent="0.25">
      <c r="A421" s="9" t="s">
        <v>906</v>
      </c>
      <c r="B421" s="10" t="s">
        <v>907</v>
      </c>
      <c r="C421" s="12"/>
      <c r="D421" s="11">
        <v>46136804.579999998</v>
      </c>
      <c r="E421" s="11">
        <v>13164272.77</v>
      </c>
      <c r="F421" s="11">
        <v>24813556.59</v>
      </c>
      <c r="G421" s="12"/>
      <c r="H421" s="11">
        <v>57786088.399999999</v>
      </c>
    </row>
    <row r="422" spans="1:8" ht="30" x14ac:dyDescent="0.25">
      <c r="A422" s="13" t="s">
        <v>908</v>
      </c>
      <c r="B422" s="10" t="s">
        <v>909</v>
      </c>
      <c r="C422" s="12"/>
      <c r="D422" s="11">
        <v>46136804.579999998</v>
      </c>
      <c r="E422" s="11">
        <v>13164272.77</v>
      </c>
      <c r="F422" s="11">
        <v>24813556.59</v>
      </c>
      <c r="G422" s="12"/>
      <c r="H422" s="11">
        <v>57786088.399999999</v>
      </c>
    </row>
    <row r="423" spans="1:8" x14ac:dyDescent="0.25">
      <c r="A423" s="9" t="s">
        <v>910</v>
      </c>
      <c r="B423" s="10" t="s">
        <v>911</v>
      </c>
      <c r="C423" s="12"/>
      <c r="D423" s="11">
        <v>425453.69</v>
      </c>
      <c r="E423" s="11">
        <v>178618.13</v>
      </c>
      <c r="F423" s="12"/>
      <c r="G423" s="12"/>
      <c r="H423" s="11">
        <v>246835.56</v>
      </c>
    </row>
    <row r="424" spans="1:8" ht="30" x14ac:dyDescent="0.25">
      <c r="A424" s="13" t="s">
        <v>912</v>
      </c>
      <c r="B424" s="10" t="s">
        <v>913</v>
      </c>
      <c r="C424" s="12"/>
      <c r="D424" s="11">
        <v>425453.69</v>
      </c>
      <c r="E424" s="11">
        <v>178618.13</v>
      </c>
      <c r="F424" s="12"/>
      <c r="G424" s="12"/>
      <c r="H424" s="11">
        <v>246835.56</v>
      </c>
    </row>
    <row r="425" spans="1:8" x14ac:dyDescent="0.25">
      <c r="A425" s="6" t="s">
        <v>914</v>
      </c>
      <c r="B425" s="6" t="s">
        <v>915</v>
      </c>
      <c r="C425" s="8"/>
      <c r="D425" s="7">
        <v>548867</v>
      </c>
      <c r="E425" s="8"/>
      <c r="F425" s="8"/>
      <c r="G425" s="8"/>
      <c r="H425" s="7">
        <v>548867</v>
      </c>
    </row>
    <row r="426" spans="1:8" ht="30" x14ac:dyDescent="0.25">
      <c r="A426" s="9" t="s">
        <v>916</v>
      </c>
      <c r="B426" s="10" t="s">
        <v>917</v>
      </c>
      <c r="C426" s="12"/>
      <c r="D426" s="11">
        <v>548867</v>
      </c>
      <c r="E426" s="12"/>
      <c r="F426" s="12"/>
      <c r="G426" s="12"/>
      <c r="H426" s="11">
        <v>548867</v>
      </c>
    </row>
    <row r="427" spans="1:8" x14ac:dyDescent="0.25">
      <c r="A427" s="13" t="s">
        <v>918</v>
      </c>
      <c r="B427" s="10" t="s">
        <v>919</v>
      </c>
      <c r="C427" s="12"/>
      <c r="D427" s="11">
        <v>548867</v>
      </c>
      <c r="E427" s="12"/>
      <c r="F427" s="12"/>
      <c r="G427" s="12"/>
      <c r="H427" s="11">
        <v>548867</v>
      </c>
    </row>
    <row r="428" spans="1:8" x14ac:dyDescent="0.25">
      <c r="A428" s="6" t="s">
        <v>920</v>
      </c>
      <c r="B428" s="6" t="s">
        <v>921</v>
      </c>
      <c r="C428" s="8"/>
      <c r="D428" s="7">
        <v>4791192.6100000003</v>
      </c>
      <c r="E428" s="8"/>
      <c r="F428" s="8"/>
      <c r="G428" s="8"/>
      <c r="H428" s="7">
        <v>4791192.6100000003</v>
      </c>
    </row>
    <row r="429" spans="1:8" ht="30" x14ac:dyDescent="0.25">
      <c r="A429" s="9" t="s">
        <v>922</v>
      </c>
      <c r="B429" s="10" t="s">
        <v>923</v>
      </c>
      <c r="C429" s="12"/>
      <c r="D429" s="11">
        <v>4791192.6100000003</v>
      </c>
      <c r="E429" s="12"/>
      <c r="F429" s="12"/>
      <c r="G429" s="12"/>
      <c r="H429" s="11">
        <v>4791192.6100000003</v>
      </c>
    </row>
    <row r="430" spans="1:8" ht="30" x14ac:dyDescent="0.25">
      <c r="A430" s="13" t="s">
        <v>924</v>
      </c>
      <c r="B430" s="10" t="s">
        <v>923</v>
      </c>
      <c r="C430" s="12"/>
      <c r="D430" s="11">
        <v>4791192.6100000003</v>
      </c>
      <c r="E430" s="12"/>
      <c r="F430" s="12"/>
      <c r="G430" s="12"/>
      <c r="H430" s="11">
        <v>4791192.6100000003</v>
      </c>
    </row>
    <row r="431" spans="1:8" x14ac:dyDescent="0.25">
      <c r="A431" s="6" t="s">
        <v>925</v>
      </c>
      <c r="B431" s="6" t="s">
        <v>926</v>
      </c>
      <c r="C431" s="8"/>
      <c r="D431" s="7">
        <v>1015190.81</v>
      </c>
      <c r="E431" s="7">
        <v>102344.5</v>
      </c>
      <c r="F431" s="7">
        <v>534986.15</v>
      </c>
      <c r="G431" s="8"/>
      <c r="H431" s="7">
        <v>1447832.45</v>
      </c>
    </row>
    <row r="432" spans="1:8" x14ac:dyDescent="0.25">
      <c r="A432" s="9" t="s">
        <v>927</v>
      </c>
      <c r="B432" s="10" t="s">
        <v>928</v>
      </c>
      <c r="C432" s="12"/>
      <c r="D432" s="11">
        <v>1015190.81</v>
      </c>
      <c r="E432" s="11">
        <v>102344.5</v>
      </c>
      <c r="F432" s="11">
        <v>534986.15</v>
      </c>
      <c r="G432" s="12"/>
      <c r="H432" s="11">
        <v>1447832.45</v>
      </c>
    </row>
    <row r="433" spans="1:8" x14ac:dyDescent="0.25">
      <c r="A433" s="13" t="s">
        <v>929</v>
      </c>
      <c r="B433" s="10" t="s">
        <v>928</v>
      </c>
      <c r="C433" s="12"/>
      <c r="D433" s="11">
        <v>1015190.81</v>
      </c>
      <c r="E433" s="11">
        <v>102344.5</v>
      </c>
      <c r="F433" s="11">
        <v>534986.15</v>
      </c>
      <c r="G433" s="12"/>
      <c r="H433" s="11">
        <v>1447832.45</v>
      </c>
    </row>
    <row r="434" spans="1:8" x14ac:dyDescent="0.25">
      <c r="A434" s="6" t="s">
        <v>930</v>
      </c>
      <c r="B434" s="6" t="s">
        <v>931</v>
      </c>
      <c r="C434" s="8"/>
      <c r="D434" s="7">
        <v>13081089</v>
      </c>
      <c r="E434" s="7">
        <v>36634677.869999997</v>
      </c>
      <c r="F434" s="7">
        <v>36634677.869999997</v>
      </c>
      <c r="G434" s="8"/>
      <c r="H434" s="7">
        <v>13081089</v>
      </c>
    </row>
    <row r="435" spans="1:8" x14ac:dyDescent="0.25">
      <c r="A435" s="9" t="s">
        <v>932</v>
      </c>
      <c r="B435" s="10" t="s">
        <v>933</v>
      </c>
      <c r="C435" s="12"/>
      <c r="D435" s="11">
        <v>13081089</v>
      </c>
      <c r="E435" s="12"/>
      <c r="F435" s="12"/>
      <c r="G435" s="12"/>
      <c r="H435" s="11">
        <v>13081089</v>
      </c>
    </row>
    <row r="436" spans="1:8" x14ac:dyDescent="0.25">
      <c r="A436" s="13" t="s">
        <v>934</v>
      </c>
      <c r="B436" s="10" t="s">
        <v>933</v>
      </c>
      <c r="C436" s="12"/>
      <c r="D436" s="11">
        <v>13081089</v>
      </c>
      <c r="E436" s="12"/>
      <c r="F436" s="12"/>
      <c r="G436" s="12"/>
      <c r="H436" s="11">
        <v>13081089</v>
      </c>
    </row>
    <row r="437" spans="1:8" x14ac:dyDescent="0.25">
      <c r="A437" s="9" t="s">
        <v>935</v>
      </c>
      <c r="B437" s="10" t="s">
        <v>936</v>
      </c>
      <c r="C437" s="12"/>
      <c r="D437" s="12"/>
      <c r="E437" s="11">
        <v>36634677.869999997</v>
      </c>
      <c r="F437" s="11">
        <v>36634677.869999997</v>
      </c>
      <c r="G437" s="12"/>
      <c r="H437" s="12"/>
    </row>
    <row r="438" spans="1:8" x14ac:dyDescent="0.25">
      <c r="A438" s="6" t="s">
        <v>937</v>
      </c>
      <c r="B438" s="6" t="s">
        <v>938</v>
      </c>
      <c r="C438" s="8"/>
      <c r="D438" s="21">
        <v>-839602</v>
      </c>
      <c r="E438" s="8"/>
      <c r="F438" s="8"/>
      <c r="G438" s="8"/>
      <c r="H438" s="21">
        <v>-839602</v>
      </c>
    </row>
    <row r="439" spans="1:8" x14ac:dyDescent="0.25">
      <c r="A439" s="9" t="s">
        <v>939</v>
      </c>
      <c r="B439" s="10" t="s">
        <v>938</v>
      </c>
      <c r="C439" s="12"/>
      <c r="D439" s="17">
        <v>-839602</v>
      </c>
      <c r="E439" s="12"/>
      <c r="F439" s="12"/>
      <c r="G439" s="12"/>
      <c r="H439" s="17">
        <v>-839602</v>
      </c>
    </row>
    <row r="440" spans="1:8" x14ac:dyDescent="0.25">
      <c r="A440" s="13" t="s">
        <v>940</v>
      </c>
      <c r="B440" s="10" t="s">
        <v>938</v>
      </c>
      <c r="C440" s="12"/>
      <c r="D440" s="17">
        <v>-839602</v>
      </c>
      <c r="E440" s="12"/>
      <c r="F440" s="12"/>
      <c r="G440" s="12"/>
      <c r="H440" s="17">
        <v>-839602</v>
      </c>
    </row>
    <row r="441" spans="1:8" x14ac:dyDescent="0.25">
      <c r="A441" s="6" t="s">
        <v>941</v>
      </c>
      <c r="B441" s="6" t="s">
        <v>942</v>
      </c>
      <c r="C441" s="8"/>
      <c r="D441" s="7">
        <v>18839332.109999999</v>
      </c>
      <c r="E441" s="8"/>
      <c r="F441" s="21">
        <v>-888976.51</v>
      </c>
      <c r="G441" s="8"/>
      <c r="H441" s="7">
        <v>17950355.600000001</v>
      </c>
    </row>
    <row r="442" spans="1:8" ht="30" x14ac:dyDescent="0.25">
      <c r="A442" s="9" t="s">
        <v>943</v>
      </c>
      <c r="B442" s="10" t="s">
        <v>944</v>
      </c>
      <c r="C442" s="12"/>
      <c r="D442" s="12"/>
      <c r="E442" s="12"/>
      <c r="F442" s="17">
        <v>-888976.51</v>
      </c>
      <c r="G442" s="12"/>
      <c r="H442" s="17">
        <v>-888976.51</v>
      </c>
    </row>
    <row r="443" spans="1:8" ht="30" x14ac:dyDescent="0.25">
      <c r="A443" s="9" t="s">
        <v>945</v>
      </c>
      <c r="B443" s="10" t="s">
        <v>946</v>
      </c>
      <c r="C443" s="12"/>
      <c r="D443" s="11">
        <v>18839332.109999999</v>
      </c>
      <c r="E443" s="12"/>
      <c r="F443" s="12"/>
      <c r="G443" s="12"/>
      <c r="H443" s="11">
        <v>18839332.109999999</v>
      </c>
    </row>
    <row r="444" spans="1:8" ht="30" x14ac:dyDescent="0.25">
      <c r="A444" s="13" t="s">
        <v>947</v>
      </c>
      <c r="B444" s="10" t="s">
        <v>946</v>
      </c>
      <c r="C444" s="12"/>
      <c r="D444" s="11">
        <v>18839332.109999999</v>
      </c>
      <c r="E444" s="12"/>
      <c r="F444" s="12"/>
      <c r="G444" s="12"/>
      <c r="H444" s="11">
        <v>18839332.109999999</v>
      </c>
    </row>
    <row r="445" spans="1:8" x14ac:dyDescent="0.25">
      <c r="A445" s="6" t="s">
        <v>948</v>
      </c>
      <c r="B445" s="6" t="s">
        <v>949</v>
      </c>
      <c r="C445" s="8"/>
      <c r="D445" s="8"/>
      <c r="E445" s="7">
        <v>33146142.969999999</v>
      </c>
      <c r="F445" s="7">
        <v>33146142.969999999</v>
      </c>
      <c r="G445" s="8"/>
      <c r="H445" s="8"/>
    </row>
    <row r="446" spans="1:8" ht="30" x14ac:dyDescent="0.25">
      <c r="A446" s="9" t="s">
        <v>950</v>
      </c>
      <c r="B446" s="10" t="s">
        <v>951</v>
      </c>
      <c r="C446" s="12"/>
      <c r="D446" s="12"/>
      <c r="E446" s="11">
        <v>33064550.969999999</v>
      </c>
      <c r="F446" s="11">
        <v>33064550.969999999</v>
      </c>
      <c r="G446" s="12"/>
      <c r="H446" s="12"/>
    </row>
    <row r="447" spans="1:8" ht="30" x14ac:dyDescent="0.25">
      <c r="A447" s="13" t="s">
        <v>952</v>
      </c>
      <c r="B447" s="10" t="s">
        <v>953</v>
      </c>
      <c r="C447" s="12"/>
      <c r="D447" s="12"/>
      <c r="E447" s="11">
        <v>12318210.130000001</v>
      </c>
      <c r="F447" s="11">
        <v>12318210.130000001</v>
      </c>
      <c r="G447" s="12"/>
      <c r="H447" s="12"/>
    </row>
    <row r="448" spans="1:8" ht="45" x14ac:dyDescent="0.25">
      <c r="A448" s="13" t="s">
        <v>954</v>
      </c>
      <c r="B448" s="10" t="s">
        <v>955</v>
      </c>
      <c r="C448" s="12"/>
      <c r="D448" s="12"/>
      <c r="E448" s="11">
        <v>4919419.0199999996</v>
      </c>
      <c r="F448" s="11">
        <v>4919419.0199999996</v>
      </c>
      <c r="G448" s="12"/>
      <c r="H448" s="12"/>
    </row>
    <row r="449" spans="1:8" ht="30" x14ac:dyDescent="0.25">
      <c r="A449" s="13" t="s">
        <v>956</v>
      </c>
      <c r="B449" s="10" t="s">
        <v>957</v>
      </c>
      <c r="C449" s="12"/>
      <c r="D449" s="12"/>
      <c r="E449" s="11">
        <v>15826921.82</v>
      </c>
      <c r="F449" s="11">
        <v>15826921.82</v>
      </c>
      <c r="G449" s="12"/>
      <c r="H449" s="12"/>
    </row>
    <row r="450" spans="1:8" x14ac:dyDescent="0.25">
      <c r="A450" s="9" t="s">
        <v>958</v>
      </c>
      <c r="B450" s="10" t="s">
        <v>959</v>
      </c>
      <c r="C450" s="12"/>
      <c r="D450" s="12"/>
      <c r="E450" s="11">
        <v>81592</v>
      </c>
      <c r="F450" s="11">
        <v>81592</v>
      </c>
      <c r="G450" s="12"/>
      <c r="H450" s="12"/>
    </row>
    <row r="451" spans="1:8" x14ac:dyDescent="0.25">
      <c r="A451" s="13" t="s">
        <v>960</v>
      </c>
      <c r="B451" s="10" t="s">
        <v>961</v>
      </c>
      <c r="C451" s="12"/>
      <c r="D451" s="12"/>
      <c r="E451" s="11">
        <v>81592</v>
      </c>
      <c r="F451" s="11">
        <v>81592</v>
      </c>
      <c r="G451" s="12"/>
      <c r="H451" s="12"/>
    </row>
    <row r="452" spans="1:8" x14ac:dyDescent="0.25">
      <c r="A452" s="6" t="s">
        <v>962</v>
      </c>
      <c r="B452" s="6" t="s">
        <v>96</v>
      </c>
      <c r="C452" s="8"/>
      <c r="D452" s="8"/>
      <c r="E452" s="7">
        <v>499749.58</v>
      </c>
      <c r="F452" s="7">
        <v>499749.58</v>
      </c>
      <c r="G452" s="8"/>
      <c r="H452" s="8"/>
    </row>
    <row r="453" spans="1:8" x14ac:dyDescent="0.25">
      <c r="A453" s="9" t="s">
        <v>963</v>
      </c>
      <c r="B453" s="10" t="s">
        <v>964</v>
      </c>
      <c r="C453" s="12"/>
      <c r="D453" s="12"/>
      <c r="E453" s="11">
        <v>135657.73000000001</v>
      </c>
      <c r="F453" s="11">
        <v>135657.73000000001</v>
      </c>
      <c r="G453" s="12"/>
      <c r="H453" s="12"/>
    </row>
    <row r="454" spans="1:8" x14ac:dyDescent="0.25">
      <c r="A454" s="13" t="s">
        <v>965</v>
      </c>
      <c r="B454" s="10" t="s">
        <v>966</v>
      </c>
      <c r="C454" s="12"/>
      <c r="D454" s="12"/>
      <c r="E454" s="11">
        <v>118785.63</v>
      </c>
      <c r="F454" s="11">
        <v>118785.63</v>
      </c>
      <c r="G454" s="12"/>
      <c r="H454" s="12"/>
    </row>
    <row r="455" spans="1:8" x14ac:dyDescent="0.25">
      <c r="A455" s="13" t="s">
        <v>967</v>
      </c>
      <c r="B455" s="10" t="s">
        <v>968</v>
      </c>
      <c r="C455" s="12"/>
      <c r="D455" s="12"/>
      <c r="E455" s="15">
        <v>26.94</v>
      </c>
      <c r="F455" s="15">
        <v>26.94</v>
      </c>
      <c r="G455" s="12"/>
      <c r="H455" s="12"/>
    </row>
    <row r="456" spans="1:8" x14ac:dyDescent="0.25">
      <c r="A456" s="13" t="s">
        <v>969</v>
      </c>
      <c r="B456" s="10" t="s">
        <v>970</v>
      </c>
      <c r="C456" s="12"/>
      <c r="D456" s="12"/>
      <c r="E456" s="11">
        <v>16845.150000000001</v>
      </c>
      <c r="F456" s="11">
        <v>16845.150000000001</v>
      </c>
      <c r="G456" s="12"/>
      <c r="H456" s="12"/>
    </row>
    <row r="457" spans="1:8" x14ac:dyDescent="0.25">
      <c r="A457" s="9" t="s">
        <v>971</v>
      </c>
      <c r="B457" s="10" t="s">
        <v>972</v>
      </c>
      <c r="C457" s="12"/>
      <c r="D457" s="12"/>
      <c r="E457" s="11">
        <v>25300.13</v>
      </c>
      <c r="F457" s="11">
        <v>25300.13</v>
      </c>
      <c r="G457" s="12"/>
      <c r="H457" s="12"/>
    </row>
    <row r="458" spans="1:8" x14ac:dyDescent="0.25">
      <c r="A458" s="13" t="s">
        <v>973</v>
      </c>
      <c r="B458" s="10" t="s">
        <v>974</v>
      </c>
      <c r="C458" s="12"/>
      <c r="D458" s="12"/>
      <c r="E458" s="11">
        <v>25300.13</v>
      </c>
      <c r="F458" s="11">
        <v>25300.13</v>
      </c>
      <c r="G458" s="12"/>
      <c r="H458" s="12"/>
    </row>
    <row r="459" spans="1:8" x14ac:dyDescent="0.25">
      <c r="A459" s="9" t="s">
        <v>975</v>
      </c>
      <c r="B459" s="10" t="s">
        <v>976</v>
      </c>
      <c r="C459" s="12"/>
      <c r="D459" s="12"/>
      <c r="E459" s="11">
        <v>338791.72</v>
      </c>
      <c r="F459" s="11">
        <v>338791.72</v>
      </c>
      <c r="G459" s="12"/>
      <c r="H459" s="12"/>
    </row>
    <row r="460" spans="1:8" x14ac:dyDescent="0.25">
      <c r="A460" s="13" t="s">
        <v>977</v>
      </c>
      <c r="B460" s="10" t="s">
        <v>976</v>
      </c>
      <c r="C460" s="12"/>
      <c r="D460" s="12"/>
      <c r="E460" s="11">
        <v>338791.72</v>
      </c>
      <c r="F460" s="11">
        <v>338791.72</v>
      </c>
      <c r="G460" s="12"/>
      <c r="H460" s="12"/>
    </row>
    <row r="461" spans="1:8" x14ac:dyDescent="0.25">
      <c r="A461" s="6" t="s">
        <v>978</v>
      </c>
      <c r="B461" s="6" t="s">
        <v>66</v>
      </c>
      <c r="C461" s="8"/>
      <c r="D461" s="8"/>
      <c r="E461" s="7">
        <v>2988785.33</v>
      </c>
      <c r="F461" s="7">
        <v>2988785.33</v>
      </c>
      <c r="G461" s="8"/>
      <c r="H461" s="8"/>
    </row>
    <row r="462" spans="1:8" x14ac:dyDescent="0.25">
      <c r="A462" s="9" t="s">
        <v>979</v>
      </c>
      <c r="B462" s="10" t="s">
        <v>980</v>
      </c>
      <c r="C462" s="12"/>
      <c r="D462" s="12"/>
      <c r="E462" s="11">
        <v>8571.43</v>
      </c>
      <c r="F462" s="11">
        <v>8571.43</v>
      </c>
      <c r="G462" s="12"/>
      <c r="H462" s="12"/>
    </row>
    <row r="463" spans="1:8" x14ac:dyDescent="0.25">
      <c r="A463" s="13" t="s">
        <v>981</v>
      </c>
      <c r="B463" s="10" t="s">
        <v>982</v>
      </c>
      <c r="C463" s="12"/>
      <c r="D463" s="12"/>
      <c r="E463" s="11">
        <v>8571.43</v>
      </c>
      <c r="F463" s="11">
        <v>8571.43</v>
      </c>
      <c r="G463" s="12"/>
      <c r="H463" s="12"/>
    </row>
    <row r="464" spans="1:8" x14ac:dyDescent="0.25">
      <c r="A464" s="9" t="s">
        <v>983</v>
      </c>
      <c r="B464" s="10" t="s">
        <v>984</v>
      </c>
      <c r="C464" s="12"/>
      <c r="D464" s="12"/>
      <c r="E464" s="11">
        <v>2251762.1</v>
      </c>
      <c r="F464" s="11">
        <v>2251762.1</v>
      </c>
      <c r="G464" s="12"/>
      <c r="H464" s="12"/>
    </row>
    <row r="465" spans="1:8" x14ac:dyDescent="0.25">
      <c r="A465" s="13" t="s">
        <v>985</v>
      </c>
      <c r="B465" s="10" t="s">
        <v>986</v>
      </c>
      <c r="C465" s="12"/>
      <c r="D465" s="12"/>
      <c r="E465" s="11">
        <v>2225621.5</v>
      </c>
      <c r="F465" s="11">
        <v>2225621.5</v>
      </c>
      <c r="G465" s="12"/>
      <c r="H465" s="12"/>
    </row>
    <row r="466" spans="1:8" ht="30" x14ac:dyDescent="0.25">
      <c r="A466" s="13" t="s">
        <v>987</v>
      </c>
      <c r="B466" s="10" t="s">
        <v>988</v>
      </c>
      <c r="C466" s="12"/>
      <c r="D466" s="12"/>
      <c r="E466" s="11">
        <v>26140.6</v>
      </c>
      <c r="F466" s="11">
        <v>26140.6</v>
      </c>
      <c r="G466" s="12"/>
      <c r="H466" s="12"/>
    </row>
    <row r="467" spans="1:8" x14ac:dyDescent="0.25">
      <c r="A467" s="9" t="s">
        <v>989</v>
      </c>
      <c r="B467" s="10" t="s">
        <v>66</v>
      </c>
      <c r="C467" s="12"/>
      <c r="D467" s="12"/>
      <c r="E467" s="11">
        <v>728451.8</v>
      </c>
      <c r="F467" s="11">
        <v>728451.8</v>
      </c>
      <c r="G467" s="12"/>
      <c r="H467" s="12"/>
    </row>
    <row r="468" spans="1:8" ht="30" x14ac:dyDescent="0.25">
      <c r="A468" s="13" t="s">
        <v>990</v>
      </c>
      <c r="B468" s="10" t="s">
        <v>991</v>
      </c>
      <c r="C468" s="12"/>
      <c r="D468" s="12"/>
      <c r="E468" s="11">
        <v>36998.699999999997</v>
      </c>
      <c r="F468" s="11">
        <v>36998.699999999997</v>
      </c>
      <c r="G468" s="12"/>
      <c r="H468" s="12"/>
    </row>
    <row r="469" spans="1:8" x14ac:dyDescent="0.25">
      <c r="A469" s="13" t="s">
        <v>992</v>
      </c>
      <c r="B469" s="10" t="s">
        <v>66</v>
      </c>
      <c r="C469" s="12"/>
      <c r="D469" s="12"/>
      <c r="E469" s="11">
        <v>691453.1</v>
      </c>
      <c r="F469" s="11">
        <v>691453.1</v>
      </c>
      <c r="G469" s="12"/>
      <c r="H469" s="12"/>
    </row>
    <row r="470" spans="1:8" x14ac:dyDescent="0.25">
      <c r="A470" s="6" t="s">
        <v>993</v>
      </c>
      <c r="B470" s="6" t="s">
        <v>994</v>
      </c>
      <c r="C470" s="8"/>
      <c r="D470" s="8"/>
      <c r="E470" s="7">
        <v>24112717.289999999</v>
      </c>
      <c r="F470" s="7">
        <v>24112717.289999999</v>
      </c>
      <c r="G470" s="8"/>
      <c r="H470" s="8"/>
    </row>
    <row r="471" spans="1:8" ht="30" x14ac:dyDescent="0.25">
      <c r="A471" s="9" t="s">
        <v>995</v>
      </c>
      <c r="B471" s="10" t="s">
        <v>996</v>
      </c>
      <c r="C471" s="12"/>
      <c r="D471" s="12"/>
      <c r="E471" s="11">
        <v>24056363.719999999</v>
      </c>
      <c r="F471" s="11">
        <v>24056363.719999999</v>
      </c>
      <c r="G471" s="12"/>
      <c r="H471" s="12"/>
    </row>
    <row r="472" spans="1:8" ht="30" x14ac:dyDescent="0.25">
      <c r="A472" s="13" t="s">
        <v>997</v>
      </c>
      <c r="B472" s="10" t="s">
        <v>998</v>
      </c>
      <c r="C472" s="12"/>
      <c r="D472" s="12"/>
      <c r="E472" s="11">
        <v>7532261.3600000003</v>
      </c>
      <c r="F472" s="11">
        <v>7532261.3600000003</v>
      </c>
      <c r="G472" s="12"/>
      <c r="H472" s="12"/>
    </row>
    <row r="473" spans="1:8" ht="45" x14ac:dyDescent="0.25">
      <c r="A473" s="13" t="s">
        <v>999</v>
      </c>
      <c r="B473" s="10" t="s">
        <v>1000</v>
      </c>
      <c r="C473" s="12"/>
      <c r="D473" s="12"/>
      <c r="E473" s="11">
        <v>4357251.57</v>
      </c>
      <c r="F473" s="11">
        <v>4357251.57</v>
      </c>
      <c r="G473" s="12"/>
      <c r="H473" s="12"/>
    </row>
    <row r="474" spans="1:8" ht="30" x14ac:dyDescent="0.25">
      <c r="A474" s="13" t="s">
        <v>1001</v>
      </c>
      <c r="B474" s="10" t="s">
        <v>1002</v>
      </c>
      <c r="C474" s="12"/>
      <c r="D474" s="12"/>
      <c r="E474" s="11">
        <v>12166850.779999999</v>
      </c>
      <c r="F474" s="11">
        <v>12166850.779999999</v>
      </c>
      <c r="G474" s="12"/>
      <c r="H474" s="12"/>
    </row>
    <row r="475" spans="1:8" x14ac:dyDescent="0.25">
      <c r="A475" s="9" t="s">
        <v>1003</v>
      </c>
      <c r="B475" s="10" t="s">
        <v>1004</v>
      </c>
      <c r="C475" s="12"/>
      <c r="D475" s="12"/>
      <c r="E475" s="11">
        <v>56353.57</v>
      </c>
      <c r="F475" s="11">
        <v>56353.57</v>
      </c>
      <c r="G475" s="12"/>
      <c r="H475" s="12"/>
    </row>
    <row r="476" spans="1:8" x14ac:dyDescent="0.25">
      <c r="A476" s="13" t="s">
        <v>1005</v>
      </c>
      <c r="B476" s="10" t="s">
        <v>1006</v>
      </c>
      <c r="C476" s="12"/>
      <c r="D476" s="12"/>
      <c r="E476" s="11">
        <v>56353.57</v>
      </c>
      <c r="F476" s="11">
        <v>56353.57</v>
      </c>
      <c r="G476" s="12"/>
      <c r="H476" s="12"/>
    </row>
    <row r="477" spans="1:8" x14ac:dyDescent="0.25">
      <c r="A477" s="6" t="s">
        <v>1007</v>
      </c>
      <c r="B477" s="6" t="s">
        <v>1008</v>
      </c>
      <c r="C477" s="8"/>
      <c r="D477" s="8"/>
      <c r="E477" s="7">
        <v>2780878.25</v>
      </c>
      <c r="F477" s="7">
        <v>2780878.25</v>
      </c>
      <c r="G477" s="8"/>
      <c r="H477" s="8"/>
    </row>
    <row r="478" spans="1:8" x14ac:dyDescent="0.25">
      <c r="A478" s="9" t="s">
        <v>1009</v>
      </c>
      <c r="B478" s="10" t="s">
        <v>1008</v>
      </c>
      <c r="C478" s="12"/>
      <c r="D478" s="12"/>
      <c r="E478" s="11">
        <v>2780878.25</v>
      </c>
      <c r="F478" s="11">
        <v>2780878.25</v>
      </c>
      <c r="G478" s="12"/>
      <c r="H478" s="12"/>
    </row>
    <row r="479" spans="1:8" x14ac:dyDescent="0.25">
      <c r="A479" s="13" t="s">
        <v>1010</v>
      </c>
      <c r="B479" s="10" t="s">
        <v>1008</v>
      </c>
      <c r="C479" s="12"/>
      <c r="D479" s="12"/>
      <c r="E479" s="11">
        <v>1821593.14</v>
      </c>
      <c r="F479" s="11">
        <v>1821593.14</v>
      </c>
      <c r="G479" s="12"/>
      <c r="H479" s="12"/>
    </row>
    <row r="480" spans="1:8" x14ac:dyDescent="0.25">
      <c r="A480" s="13" t="s">
        <v>1011</v>
      </c>
      <c r="B480" s="10" t="s">
        <v>1012</v>
      </c>
      <c r="C480" s="12"/>
      <c r="D480" s="12"/>
      <c r="E480" s="11">
        <v>527221.62</v>
      </c>
      <c r="F480" s="11">
        <v>527221.62</v>
      </c>
      <c r="G480" s="12"/>
      <c r="H480" s="12"/>
    </row>
    <row r="481" spans="1:8" x14ac:dyDescent="0.25">
      <c r="A481" s="13" t="s">
        <v>1013</v>
      </c>
      <c r="B481" s="10" t="s">
        <v>1014</v>
      </c>
      <c r="C481" s="12"/>
      <c r="D481" s="12"/>
      <c r="E481" s="11">
        <v>204444.06</v>
      </c>
      <c r="F481" s="11">
        <v>204444.06</v>
      </c>
      <c r="G481" s="12"/>
      <c r="H481" s="12"/>
    </row>
    <row r="482" spans="1:8" x14ac:dyDescent="0.25">
      <c r="A482" s="13" t="s">
        <v>1015</v>
      </c>
      <c r="B482" s="10" t="s">
        <v>1016</v>
      </c>
      <c r="C482" s="12"/>
      <c r="D482" s="12"/>
      <c r="E482" s="15">
        <v>800</v>
      </c>
      <c r="F482" s="15">
        <v>800</v>
      </c>
      <c r="G482" s="12"/>
      <c r="H482" s="12"/>
    </row>
    <row r="483" spans="1:8" x14ac:dyDescent="0.25">
      <c r="A483" s="13" t="s">
        <v>1017</v>
      </c>
      <c r="B483" s="10" t="s">
        <v>1018</v>
      </c>
      <c r="C483" s="12"/>
      <c r="D483" s="12"/>
      <c r="E483" s="11">
        <v>226819.43</v>
      </c>
      <c r="F483" s="11">
        <v>226819.43</v>
      </c>
      <c r="G483" s="12"/>
      <c r="H483" s="12"/>
    </row>
    <row r="484" spans="1:8" x14ac:dyDescent="0.25">
      <c r="A484" s="6" t="s">
        <v>1019</v>
      </c>
      <c r="B484" s="6" t="s">
        <v>1020</v>
      </c>
      <c r="C484" s="8"/>
      <c r="D484" s="8"/>
      <c r="E484" s="7">
        <v>5577340.0899999999</v>
      </c>
      <c r="F484" s="7">
        <v>5577340.0899999999</v>
      </c>
      <c r="G484" s="8"/>
      <c r="H484" s="8"/>
    </row>
    <row r="485" spans="1:8" x14ac:dyDescent="0.25">
      <c r="A485" s="9" t="s">
        <v>1021</v>
      </c>
      <c r="B485" s="10" t="s">
        <v>1022</v>
      </c>
      <c r="C485" s="12"/>
      <c r="D485" s="12"/>
      <c r="E485" s="11">
        <v>3096732.7</v>
      </c>
      <c r="F485" s="11">
        <v>3096732.7</v>
      </c>
      <c r="G485" s="12"/>
      <c r="H485" s="12"/>
    </row>
    <row r="486" spans="1:8" x14ac:dyDescent="0.25">
      <c r="A486" s="13" t="s">
        <v>1023</v>
      </c>
      <c r="B486" s="10" t="s">
        <v>1024</v>
      </c>
      <c r="C486" s="12"/>
      <c r="D486" s="12"/>
      <c r="E486" s="11">
        <v>2481083.41</v>
      </c>
      <c r="F486" s="11">
        <v>2481083.41</v>
      </c>
      <c r="G486" s="12"/>
      <c r="H486" s="12"/>
    </row>
    <row r="487" spans="1:8" x14ac:dyDescent="0.25">
      <c r="A487" s="13" t="s">
        <v>1025</v>
      </c>
      <c r="B487" s="10" t="s">
        <v>968</v>
      </c>
      <c r="C487" s="12"/>
      <c r="D487" s="12"/>
      <c r="E487" s="11">
        <v>615649.29</v>
      </c>
      <c r="F487" s="11">
        <v>615649.29</v>
      </c>
      <c r="G487" s="12"/>
      <c r="H487" s="12"/>
    </row>
    <row r="488" spans="1:8" x14ac:dyDescent="0.25">
      <c r="A488" s="9" t="s">
        <v>1026</v>
      </c>
      <c r="B488" s="10" t="s">
        <v>1027</v>
      </c>
      <c r="C488" s="12"/>
      <c r="D488" s="12"/>
      <c r="E488" s="11">
        <v>118700.8</v>
      </c>
      <c r="F488" s="11">
        <v>118700.8</v>
      </c>
      <c r="G488" s="12"/>
      <c r="H488" s="12"/>
    </row>
    <row r="489" spans="1:8" x14ac:dyDescent="0.25">
      <c r="A489" s="13" t="s">
        <v>1028</v>
      </c>
      <c r="B489" s="10" t="s">
        <v>1029</v>
      </c>
      <c r="C489" s="12"/>
      <c r="D489" s="12"/>
      <c r="E489" s="11">
        <v>118700.8</v>
      </c>
      <c r="F489" s="11">
        <v>118700.8</v>
      </c>
      <c r="G489" s="12"/>
      <c r="H489" s="12"/>
    </row>
    <row r="490" spans="1:8" x14ac:dyDescent="0.25">
      <c r="A490" s="9" t="s">
        <v>1030</v>
      </c>
      <c r="B490" s="10" t="s">
        <v>1031</v>
      </c>
      <c r="C490" s="12"/>
      <c r="D490" s="12"/>
      <c r="E490" s="11">
        <v>2361906.58</v>
      </c>
      <c r="F490" s="11">
        <v>2361906.58</v>
      </c>
      <c r="G490" s="12"/>
      <c r="H490" s="12"/>
    </row>
    <row r="491" spans="1:8" x14ac:dyDescent="0.25">
      <c r="A491" s="13" t="s">
        <v>1032</v>
      </c>
      <c r="B491" s="10" t="s">
        <v>1031</v>
      </c>
      <c r="C491" s="12"/>
      <c r="D491" s="12"/>
      <c r="E491" s="11">
        <v>2361906.58</v>
      </c>
      <c r="F491" s="11">
        <v>2361906.58</v>
      </c>
      <c r="G491" s="12"/>
      <c r="H491" s="12"/>
    </row>
    <row r="492" spans="1:8" x14ac:dyDescent="0.25">
      <c r="A492" s="6" t="s">
        <v>1033</v>
      </c>
      <c r="B492" s="6" t="s">
        <v>1034</v>
      </c>
      <c r="C492" s="8"/>
      <c r="D492" s="8"/>
      <c r="E492" s="7">
        <v>7180178.2000000002</v>
      </c>
      <c r="F492" s="7">
        <v>7180178.2000000002</v>
      </c>
      <c r="G492" s="8"/>
      <c r="H492" s="8"/>
    </row>
    <row r="493" spans="1:8" x14ac:dyDescent="0.25">
      <c r="A493" s="9" t="s">
        <v>1035</v>
      </c>
      <c r="B493" s="10" t="s">
        <v>1036</v>
      </c>
      <c r="C493" s="12"/>
      <c r="D493" s="12"/>
      <c r="E493" s="11">
        <v>2146.65</v>
      </c>
      <c r="F493" s="11">
        <v>2146.65</v>
      </c>
      <c r="G493" s="12"/>
      <c r="H493" s="12"/>
    </row>
    <row r="494" spans="1:8" x14ac:dyDescent="0.25">
      <c r="A494" s="13" t="s">
        <v>1037</v>
      </c>
      <c r="B494" s="10" t="s">
        <v>1038</v>
      </c>
      <c r="C494" s="12"/>
      <c r="D494" s="12"/>
      <c r="E494" s="11">
        <v>2146.65</v>
      </c>
      <c r="F494" s="11">
        <v>2146.65</v>
      </c>
      <c r="G494" s="12"/>
      <c r="H494" s="12"/>
    </row>
    <row r="495" spans="1:8" x14ac:dyDescent="0.25">
      <c r="A495" s="9" t="s">
        <v>1039</v>
      </c>
      <c r="B495" s="10" t="s">
        <v>1040</v>
      </c>
      <c r="C495" s="12"/>
      <c r="D495" s="12"/>
      <c r="E495" s="11">
        <v>216733.54</v>
      </c>
      <c r="F495" s="11">
        <v>216733.54</v>
      </c>
      <c r="G495" s="12"/>
      <c r="H495" s="12"/>
    </row>
    <row r="496" spans="1:8" x14ac:dyDescent="0.25">
      <c r="A496" s="13" t="s">
        <v>1041</v>
      </c>
      <c r="B496" s="10" t="s">
        <v>1042</v>
      </c>
      <c r="C496" s="12"/>
      <c r="D496" s="12"/>
      <c r="E496" s="11">
        <v>216733.54</v>
      </c>
      <c r="F496" s="11">
        <v>216733.54</v>
      </c>
      <c r="G496" s="12"/>
      <c r="H496" s="12"/>
    </row>
    <row r="497" spans="1:8" x14ac:dyDescent="0.25">
      <c r="A497" s="9" t="s">
        <v>1043</v>
      </c>
      <c r="B497" s="10" t="s">
        <v>1044</v>
      </c>
      <c r="C497" s="12"/>
      <c r="D497" s="12"/>
      <c r="E497" s="11">
        <v>4536217.7</v>
      </c>
      <c r="F497" s="11">
        <v>4536217.7</v>
      </c>
      <c r="G497" s="12"/>
      <c r="H497" s="12"/>
    </row>
    <row r="498" spans="1:8" x14ac:dyDescent="0.25">
      <c r="A498" s="13" t="s">
        <v>1045</v>
      </c>
      <c r="B498" s="10" t="s">
        <v>1046</v>
      </c>
      <c r="C498" s="12"/>
      <c r="D498" s="12"/>
      <c r="E498" s="11">
        <v>4462869.07</v>
      </c>
      <c r="F498" s="11">
        <v>4462869.07</v>
      </c>
      <c r="G498" s="12"/>
      <c r="H498" s="12"/>
    </row>
    <row r="499" spans="1:8" ht="30" x14ac:dyDescent="0.25">
      <c r="A499" s="13" t="s">
        <v>1047</v>
      </c>
      <c r="B499" s="10" t="s">
        <v>1048</v>
      </c>
      <c r="C499" s="12"/>
      <c r="D499" s="12"/>
      <c r="E499" s="11">
        <v>73348.63</v>
      </c>
      <c r="F499" s="11">
        <v>73348.63</v>
      </c>
      <c r="G499" s="12"/>
      <c r="H499" s="12"/>
    </row>
    <row r="500" spans="1:8" ht="30" x14ac:dyDescent="0.25">
      <c r="A500" s="9" t="s">
        <v>1049</v>
      </c>
      <c r="B500" s="10" t="s">
        <v>1050</v>
      </c>
      <c r="C500" s="12"/>
      <c r="D500" s="12"/>
      <c r="E500" s="11">
        <v>2425080.31</v>
      </c>
      <c r="F500" s="11">
        <v>2425080.31</v>
      </c>
      <c r="G500" s="12"/>
      <c r="H500" s="12"/>
    </row>
    <row r="501" spans="1:8" ht="30" x14ac:dyDescent="0.25">
      <c r="A501" s="13" t="s">
        <v>1051</v>
      </c>
      <c r="B501" s="10" t="s">
        <v>310</v>
      </c>
      <c r="C501" s="12"/>
      <c r="D501" s="12"/>
      <c r="E501" s="11">
        <v>1987884.77</v>
      </c>
      <c r="F501" s="11">
        <v>1987884.77</v>
      </c>
      <c r="G501" s="12"/>
      <c r="H501" s="12"/>
    </row>
    <row r="502" spans="1:8" ht="30" x14ac:dyDescent="0.25">
      <c r="A502" s="13" t="s">
        <v>1052</v>
      </c>
      <c r="B502" s="10" t="s">
        <v>1053</v>
      </c>
      <c r="C502" s="12"/>
      <c r="D502" s="12"/>
      <c r="E502" s="15">
        <v>111.24</v>
      </c>
      <c r="F502" s="15">
        <v>111.24</v>
      </c>
      <c r="G502" s="12"/>
      <c r="H502" s="12"/>
    </row>
    <row r="503" spans="1:8" x14ac:dyDescent="0.25">
      <c r="A503" s="13" t="s">
        <v>1054</v>
      </c>
      <c r="B503" s="10" t="s">
        <v>1055</v>
      </c>
      <c r="C503" s="12"/>
      <c r="D503" s="12"/>
      <c r="E503" s="11">
        <v>436920.41</v>
      </c>
      <c r="F503" s="11">
        <v>436920.41</v>
      </c>
      <c r="G503" s="12"/>
      <c r="H503" s="12"/>
    </row>
    <row r="504" spans="1:8" x14ac:dyDescent="0.25">
      <c r="A504" s="13" t="s">
        <v>1056</v>
      </c>
      <c r="B504" s="10" t="s">
        <v>1057</v>
      </c>
      <c r="C504" s="12"/>
      <c r="D504" s="12"/>
      <c r="E504" s="15">
        <v>163.89</v>
      </c>
      <c r="F504" s="15">
        <v>163.89</v>
      </c>
      <c r="G504" s="12"/>
      <c r="H504" s="12"/>
    </row>
    <row r="505" spans="1:8" x14ac:dyDescent="0.25">
      <c r="A505" s="6" t="s">
        <v>1058</v>
      </c>
      <c r="B505" s="6" t="s">
        <v>1059</v>
      </c>
      <c r="C505" s="8"/>
      <c r="D505" s="8"/>
      <c r="E505" s="7">
        <v>40849719.93</v>
      </c>
      <c r="F505" s="7">
        <v>40849719.93</v>
      </c>
      <c r="G505" s="8"/>
      <c r="H505" s="8"/>
    </row>
    <row r="506" spans="1:8" x14ac:dyDescent="0.25">
      <c r="A506" s="9" t="s">
        <v>1060</v>
      </c>
      <c r="B506" s="10" t="s">
        <v>1059</v>
      </c>
      <c r="C506" s="12"/>
      <c r="D506" s="12"/>
      <c r="E506" s="11">
        <v>24056363.719999999</v>
      </c>
      <c r="F506" s="11">
        <v>24056363.719999999</v>
      </c>
      <c r="G506" s="12"/>
      <c r="H506" s="12"/>
    </row>
    <row r="507" spans="1:8" ht="30" x14ac:dyDescent="0.25">
      <c r="A507" s="13" t="s">
        <v>1061</v>
      </c>
      <c r="B507" s="10" t="s">
        <v>1062</v>
      </c>
      <c r="C507" s="12"/>
      <c r="D507" s="12"/>
      <c r="E507" s="11">
        <v>4459563.59</v>
      </c>
      <c r="F507" s="11">
        <v>4459563.59</v>
      </c>
      <c r="G507" s="12"/>
      <c r="H507" s="12"/>
    </row>
    <row r="508" spans="1:8" ht="30" x14ac:dyDescent="0.25">
      <c r="A508" s="13" t="s">
        <v>1063</v>
      </c>
      <c r="B508" s="10" t="s">
        <v>1064</v>
      </c>
      <c r="C508" s="12"/>
      <c r="D508" s="12"/>
      <c r="E508" s="11">
        <v>57569.74</v>
      </c>
      <c r="F508" s="11">
        <v>57569.74</v>
      </c>
      <c r="G508" s="12"/>
      <c r="H508" s="12"/>
    </row>
    <row r="509" spans="1:8" ht="30" x14ac:dyDescent="0.25">
      <c r="A509" s="13" t="s">
        <v>1065</v>
      </c>
      <c r="B509" s="10" t="s">
        <v>1066</v>
      </c>
      <c r="C509" s="12"/>
      <c r="D509" s="12"/>
      <c r="E509" s="11">
        <v>67263.41</v>
      </c>
      <c r="F509" s="11">
        <v>67263.41</v>
      </c>
      <c r="G509" s="12"/>
      <c r="H509" s="12"/>
    </row>
    <row r="510" spans="1:8" ht="30" x14ac:dyDescent="0.25">
      <c r="A510" s="13" t="s">
        <v>1067</v>
      </c>
      <c r="B510" s="10" t="s">
        <v>1068</v>
      </c>
      <c r="C510" s="12"/>
      <c r="D510" s="12"/>
      <c r="E510" s="11">
        <v>2947864.62</v>
      </c>
      <c r="F510" s="11">
        <v>2947864.62</v>
      </c>
      <c r="G510" s="12"/>
      <c r="H510" s="12"/>
    </row>
    <row r="511" spans="1:8" ht="30" x14ac:dyDescent="0.25">
      <c r="A511" s="13" t="s">
        <v>1069</v>
      </c>
      <c r="B511" s="10" t="s">
        <v>1070</v>
      </c>
      <c r="C511" s="12"/>
      <c r="D511" s="12"/>
      <c r="E511" s="11">
        <v>1550329.42</v>
      </c>
      <c r="F511" s="11">
        <v>1550329.42</v>
      </c>
      <c r="G511" s="12"/>
      <c r="H511" s="12"/>
    </row>
    <row r="512" spans="1:8" ht="30" x14ac:dyDescent="0.25">
      <c r="A512" s="13" t="s">
        <v>1071</v>
      </c>
      <c r="B512" s="10" t="s">
        <v>1072</v>
      </c>
      <c r="C512" s="12"/>
      <c r="D512" s="12"/>
      <c r="E512" s="11">
        <v>2806922.15</v>
      </c>
      <c r="F512" s="11">
        <v>2806922.15</v>
      </c>
      <c r="G512" s="12"/>
      <c r="H512" s="12"/>
    </row>
    <row r="513" spans="1:8" ht="30" x14ac:dyDescent="0.25">
      <c r="A513" s="13" t="s">
        <v>1073</v>
      </c>
      <c r="B513" s="10" t="s">
        <v>1074</v>
      </c>
      <c r="C513" s="12"/>
      <c r="D513" s="12"/>
      <c r="E513" s="11">
        <v>4508104.62</v>
      </c>
      <c r="F513" s="11">
        <v>4508104.62</v>
      </c>
      <c r="G513" s="12"/>
      <c r="H513" s="12"/>
    </row>
    <row r="514" spans="1:8" ht="30" x14ac:dyDescent="0.25">
      <c r="A514" s="13" t="s">
        <v>1075</v>
      </c>
      <c r="B514" s="10" t="s">
        <v>1076</v>
      </c>
      <c r="C514" s="12"/>
      <c r="D514" s="12"/>
      <c r="E514" s="11">
        <v>147161.24</v>
      </c>
      <c r="F514" s="11">
        <v>147161.24</v>
      </c>
      <c r="G514" s="12"/>
      <c r="H514" s="12"/>
    </row>
    <row r="515" spans="1:8" x14ac:dyDescent="0.25">
      <c r="A515" s="13" t="s">
        <v>1077</v>
      </c>
      <c r="B515" s="10" t="s">
        <v>1078</v>
      </c>
      <c r="C515" s="12"/>
      <c r="D515" s="12"/>
      <c r="E515" s="11">
        <v>7511584.9199999999</v>
      </c>
      <c r="F515" s="11">
        <v>7511584.9199999999</v>
      </c>
      <c r="G515" s="12"/>
      <c r="H515" s="12"/>
    </row>
    <row r="516" spans="1:8" x14ac:dyDescent="0.25">
      <c r="A516" s="9" t="s">
        <v>1079</v>
      </c>
      <c r="B516" s="10" t="s">
        <v>1080</v>
      </c>
      <c r="C516" s="12"/>
      <c r="D516" s="12"/>
      <c r="E516" s="11">
        <v>16793356.210000001</v>
      </c>
      <c r="F516" s="11">
        <v>16793356.210000001</v>
      </c>
      <c r="G516" s="12"/>
      <c r="H516" s="12"/>
    </row>
    <row r="517" spans="1:8" ht="30" x14ac:dyDescent="0.25">
      <c r="A517" s="13" t="s">
        <v>1081</v>
      </c>
      <c r="B517" s="10" t="s">
        <v>1082</v>
      </c>
      <c r="C517" s="12"/>
      <c r="D517" s="12"/>
      <c r="E517" s="11">
        <v>1032797.95</v>
      </c>
      <c r="F517" s="11">
        <v>1032797.95</v>
      </c>
      <c r="G517" s="12"/>
      <c r="H517" s="12"/>
    </row>
    <row r="518" spans="1:8" ht="30" x14ac:dyDescent="0.25">
      <c r="A518" s="13" t="s">
        <v>1083</v>
      </c>
      <c r="B518" s="10" t="s">
        <v>1066</v>
      </c>
      <c r="C518" s="12"/>
      <c r="D518" s="12"/>
      <c r="E518" s="11">
        <v>67237.59</v>
      </c>
      <c r="F518" s="11">
        <v>67237.59</v>
      </c>
      <c r="G518" s="12"/>
      <c r="H518" s="12"/>
    </row>
    <row r="519" spans="1:8" ht="30" x14ac:dyDescent="0.25">
      <c r="A519" s="13" t="s">
        <v>1084</v>
      </c>
      <c r="B519" s="10" t="s">
        <v>1085</v>
      </c>
      <c r="C519" s="12"/>
      <c r="D519" s="12"/>
      <c r="E519" s="11">
        <v>2943491.51</v>
      </c>
      <c r="F519" s="11">
        <v>2943491.51</v>
      </c>
      <c r="G519" s="12"/>
      <c r="H519" s="12"/>
    </row>
    <row r="520" spans="1:8" ht="30" x14ac:dyDescent="0.25">
      <c r="A520" s="13" t="s">
        <v>1086</v>
      </c>
      <c r="B520" s="10" t="s">
        <v>1070</v>
      </c>
      <c r="C520" s="12"/>
      <c r="D520" s="12"/>
      <c r="E520" s="11">
        <v>359043.44</v>
      </c>
      <c r="F520" s="11">
        <v>359043.44</v>
      </c>
      <c r="G520" s="12"/>
      <c r="H520" s="12"/>
    </row>
    <row r="521" spans="1:8" ht="30" x14ac:dyDescent="0.25">
      <c r="A521" s="13" t="s">
        <v>1087</v>
      </c>
      <c r="B521" s="10" t="s">
        <v>1072</v>
      </c>
      <c r="C521" s="12"/>
      <c r="D521" s="12"/>
      <c r="E521" s="11">
        <v>1632211.26</v>
      </c>
      <c r="F521" s="11">
        <v>1632211.26</v>
      </c>
      <c r="G521" s="12"/>
      <c r="H521" s="12"/>
    </row>
    <row r="522" spans="1:8" ht="30" x14ac:dyDescent="0.25">
      <c r="A522" s="13" t="s">
        <v>1088</v>
      </c>
      <c r="B522" s="10" t="s">
        <v>1074</v>
      </c>
      <c r="C522" s="12"/>
      <c r="D522" s="12"/>
      <c r="E522" s="11">
        <v>1044002.81</v>
      </c>
      <c r="F522" s="11">
        <v>1044002.81</v>
      </c>
      <c r="G522" s="12"/>
      <c r="H522" s="12"/>
    </row>
    <row r="523" spans="1:8" x14ac:dyDescent="0.25">
      <c r="A523" s="13" t="s">
        <v>1089</v>
      </c>
      <c r="B523" s="10" t="s">
        <v>1078</v>
      </c>
      <c r="C523" s="12"/>
      <c r="D523" s="12"/>
      <c r="E523" s="11">
        <v>7278727.4400000004</v>
      </c>
      <c r="F523" s="11">
        <v>7278727.4400000004</v>
      </c>
      <c r="G523" s="12"/>
      <c r="H523" s="12"/>
    </row>
    <row r="524" spans="1:8" ht="45" x14ac:dyDescent="0.25">
      <c r="A524" s="13" t="s">
        <v>1090</v>
      </c>
      <c r="B524" s="10" t="s">
        <v>1091</v>
      </c>
      <c r="C524" s="12"/>
      <c r="D524" s="12"/>
      <c r="E524" s="11">
        <v>2225305.79</v>
      </c>
      <c r="F524" s="11">
        <v>2225305.79</v>
      </c>
      <c r="G524" s="12"/>
      <c r="H524" s="12"/>
    </row>
    <row r="525" spans="1:8" ht="45" x14ac:dyDescent="0.25">
      <c r="A525" s="13" t="s">
        <v>1092</v>
      </c>
      <c r="B525" s="10" t="s">
        <v>1093</v>
      </c>
      <c r="C525" s="12"/>
      <c r="D525" s="12"/>
      <c r="E525" s="11">
        <v>210538.41</v>
      </c>
      <c r="F525" s="11">
        <v>210538.41</v>
      </c>
      <c r="G525" s="12"/>
      <c r="H525" s="12"/>
    </row>
    <row r="526" spans="1:8" x14ac:dyDescent="0.25">
      <c r="A526" s="6" t="s">
        <v>1094</v>
      </c>
      <c r="B526" s="6" t="s">
        <v>1095</v>
      </c>
      <c r="C526" s="8"/>
      <c r="D526" s="8"/>
      <c r="E526" s="7">
        <v>9698851.7100000009</v>
      </c>
      <c r="F526" s="7">
        <v>9698851.7100000009</v>
      </c>
      <c r="G526" s="8"/>
      <c r="H526" s="8"/>
    </row>
    <row r="527" spans="1:8" ht="30" x14ac:dyDescent="0.25">
      <c r="A527" s="9" t="s">
        <v>1096</v>
      </c>
      <c r="B527" s="10" t="s">
        <v>1097</v>
      </c>
      <c r="C527" s="12"/>
      <c r="D527" s="12"/>
      <c r="E527" s="11">
        <v>3426765.64</v>
      </c>
      <c r="F527" s="11">
        <v>3426765.64</v>
      </c>
      <c r="G527" s="12"/>
      <c r="H527" s="12"/>
    </row>
    <row r="528" spans="1:8" ht="30" x14ac:dyDescent="0.25">
      <c r="A528" s="9" t="s">
        <v>1098</v>
      </c>
      <c r="B528" s="10" t="s">
        <v>1099</v>
      </c>
      <c r="C528" s="12"/>
      <c r="D528" s="12"/>
      <c r="E528" s="11">
        <v>57569.74</v>
      </c>
      <c r="F528" s="11">
        <v>57569.74</v>
      </c>
      <c r="G528" s="12"/>
      <c r="H528" s="12"/>
    </row>
    <row r="529" spans="1:8" ht="30" x14ac:dyDescent="0.25">
      <c r="A529" s="9" t="s">
        <v>1100</v>
      </c>
      <c r="B529" s="10" t="s">
        <v>1101</v>
      </c>
      <c r="C529" s="12"/>
      <c r="D529" s="12"/>
      <c r="E529" s="15">
        <v>25.82</v>
      </c>
      <c r="F529" s="15">
        <v>25.82</v>
      </c>
      <c r="G529" s="12"/>
      <c r="H529" s="12"/>
    </row>
    <row r="530" spans="1:8" ht="30" x14ac:dyDescent="0.25">
      <c r="A530" s="9" t="s">
        <v>1102</v>
      </c>
      <c r="B530" s="10" t="s">
        <v>1103</v>
      </c>
      <c r="C530" s="12"/>
      <c r="D530" s="12"/>
      <c r="E530" s="11">
        <v>4373.1099999999997</v>
      </c>
      <c r="F530" s="11">
        <v>4373.1099999999997</v>
      </c>
      <c r="G530" s="12"/>
      <c r="H530" s="12"/>
    </row>
    <row r="531" spans="1:8" ht="30" x14ac:dyDescent="0.25">
      <c r="A531" s="9" t="s">
        <v>1104</v>
      </c>
      <c r="B531" s="10" t="s">
        <v>1105</v>
      </c>
      <c r="C531" s="12"/>
      <c r="D531" s="12"/>
      <c r="E531" s="11">
        <v>1191285.99</v>
      </c>
      <c r="F531" s="11">
        <v>1191285.99</v>
      </c>
      <c r="G531" s="12"/>
      <c r="H531" s="12"/>
    </row>
    <row r="532" spans="1:8" ht="30" x14ac:dyDescent="0.25">
      <c r="A532" s="9" t="s">
        <v>1106</v>
      </c>
      <c r="B532" s="10" t="s">
        <v>1107</v>
      </c>
      <c r="C532" s="12"/>
      <c r="D532" s="12"/>
      <c r="E532" s="11">
        <v>1174710.8899999999</v>
      </c>
      <c r="F532" s="11">
        <v>1174710.8899999999</v>
      </c>
      <c r="G532" s="12"/>
      <c r="H532" s="12"/>
    </row>
    <row r="533" spans="1:8" ht="30" x14ac:dyDescent="0.25">
      <c r="A533" s="9" t="s">
        <v>1108</v>
      </c>
      <c r="B533" s="10" t="s">
        <v>1074</v>
      </c>
      <c r="C533" s="12"/>
      <c r="D533" s="12"/>
      <c r="E533" s="11">
        <v>3464101.8</v>
      </c>
      <c r="F533" s="11">
        <v>3464101.8</v>
      </c>
      <c r="G533" s="12"/>
      <c r="H533" s="12"/>
    </row>
    <row r="534" spans="1:8" ht="30" x14ac:dyDescent="0.25">
      <c r="A534" s="9" t="s">
        <v>1109</v>
      </c>
      <c r="B534" s="10" t="s">
        <v>1076</v>
      </c>
      <c r="C534" s="12"/>
      <c r="D534" s="12"/>
      <c r="E534" s="11">
        <v>147161.24</v>
      </c>
      <c r="F534" s="11">
        <v>147161.24</v>
      </c>
      <c r="G534" s="12"/>
      <c r="H534" s="12"/>
    </row>
    <row r="535" spans="1:8" x14ac:dyDescent="0.25">
      <c r="A535" s="9" t="s">
        <v>1110</v>
      </c>
      <c r="B535" s="10" t="s">
        <v>1078</v>
      </c>
      <c r="C535" s="12"/>
      <c r="D535" s="12"/>
      <c r="E535" s="11">
        <v>232857.48</v>
      </c>
      <c r="F535" s="11">
        <v>232857.48</v>
      </c>
      <c r="G535" s="12"/>
      <c r="H535" s="12"/>
    </row>
    <row r="536" spans="1:8" x14ac:dyDescent="0.25">
      <c r="A536" s="6" t="s">
        <v>1111</v>
      </c>
      <c r="B536" s="6" t="s">
        <v>1112</v>
      </c>
      <c r="C536" s="8"/>
      <c r="D536" s="8"/>
      <c r="E536" s="7">
        <v>9698692.7699999996</v>
      </c>
      <c r="F536" s="7">
        <v>9698692.7699999996</v>
      </c>
      <c r="G536" s="8"/>
      <c r="H536" s="8"/>
    </row>
    <row r="537" spans="1:8" x14ac:dyDescent="0.25">
      <c r="A537" s="9" t="s">
        <v>1113</v>
      </c>
      <c r="B537" s="10" t="s">
        <v>1112</v>
      </c>
      <c r="C537" s="12"/>
      <c r="D537" s="12"/>
      <c r="E537" s="11">
        <v>9698692.7699999996</v>
      </c>
      <c r="F537" s="11">
        <v>9698692.7699999996</v>
      </c>
      <c r="G537" s="12"/>
      <c r="H537" s="12"/>
    </row>
    <row r="538" spans="1:8" ht="30" x14ac:dyDescent="0.25">
      <c r="A538" s="13" t="s">
        <v>1114</v>
      </c>
      <c r="B538" s="10" t="s">
        <v>1115</v>
      </c>
      <c r="C538" s="12"/>
      <c r="D538" s="12"/>
      <c r="E538" s="11">
        <v>1192.21</v>
      </c>
      <c r="F538" s="11">
        <v>1192.21</v>
      </c>
      <c r="G538" s="12"/>
      <c r="H538" s="12"/>
    </row>
    <row r="539" spans="1:8" ht="30" x14ac:dyDescent="0.25">
      <c r="A539" s="13" t="s">
        <v>1116</v>
      </c>
      <c r="B539" s="10" t="s">
        <v>1117</v>
      </c>
      <c r="C539" s="12"/>
      <c r="D539" s="12"/>
      <c r="E539" s="15">
        <v>25.82</v>
      </c>
      <c r="F539" s="15">
        <v>25.82</v>
      </c>
      <c r="G539" s="12"/>
      <c r="H539" s="12"/>
    </row>
    <row r="540" spans="1:8" ht="30" x14ac:dyDescent="0.25">
      <c r="A540" s="13" t="s">
        <v>1118</v>
      </c>
      <c r="B540" s="10" t="s">
        <v>1119</v>
      </c>
      <c r="C540" s="12"/>
      <c r="D540" s="12"/>
      <c r="E540" s="15">
        <v>234.68</v>
      </c>
      <c r="F540" s="15">
        <v>234.68</v>
      </c>
      <c r="G540" s="12"/>
      <c r="H540" s="12"/>
    </row>
    <row r="541" spans="1:8" ht="30" x14ac:dyDescent="0.25">
      <c r="A541" s="13" t="s">
        <v>1120</v>
      </c>
      <c r="B541" s="10" t="s">
        <v>1107</v>
      </c>
      <c r="C541" s="12"/>
      <c r="D541" s="12"/>
      <c r="E541" s="11">
        <v>1174710.8899999999</v>
      </c>
      <c r="F541" s="11">
        <v>1174710.8899999999</v>
      </c>
      <c r="G541" s="12"/>
      <c r="H541" s="12"/>
    </row>
    <row r="542" spans="1:8" ht="30" x14ac:dyDescent="0.25">
      <c r="A542" s="13" t="s">
        <v>1121</v>
      </c>
      <c r="B542" s="10" t="s">
        <v>1076</v>
      </c>
      <c r="C542" s="12"/>
      <c r="D542" s="12"/>
      <c r="E542" s="11">
        <v>147161.24</v>
      </c>
      <c r="F542" s="11">
        <v>147161.24</v>
      </c>
      <c r="G542" s="12"/>
      <c r="H542" s="12"/>
    </row>
    <row r="543" spans="1:8" x14ac:dyDescent="0.25">
      <c r="A543" s="13" t="s">
        <v>1122</v>
      </c>
      <c r="B543" s="10" t="s">
        <v>1123</v>
      </c>
      <c r="C543" s="12"/>
      <c r="D543" s="12"/>
      <c r="E543" s="11">
        <v>228347.39</v>
      </c>
      <c r="F543" s="11">
        <v>228347.39</v>
      </c>
      <c r="G543" s="12"/>
      <c r="H543" s="12"/>
    </row>
    <row r="544" spans="1:8" ht="30" x14ac:dyDescent="0.25">
      <c r="A544" s="13" t="s">
        <v>1124</v>
      </c>
      <c r="B544" s="10" t="s">
        <v>1125</v>
      </c>
      <c r="C544" s="12"/>
      <c r="D544" s="12"/>
      <c r="E544" s="11">
        <v>6254511.0599999996</v>
      </c>
      <c r="F544" s="11">
        <v>6254511.0599999996</v>
      </c>
      <c r="G544" s="12"/>
      <c r="H544" s="12"/>
    </row>
    <row r="545" spans="1:8" ht="45" x14ac:dyDescent="0.25">
      <c r="A545" s="13" t="s">
        <v>1126</v>
      </c>
      <c r="B545" s="10" t="s">
        <v>1127</v>
      </c>
      <c r="C545" s="12"/>
      <c r="D545" s="12"/>
      <c r="E545" s="11">
        <v>56377.53</v>
      </c>
      <c r="F545" s="11">
        <v>56377.53</v>
      </c>
      <c r="G545" s="12"/>
      <c r="H545" s="12"/>
    </row>
    <row r="546" spans="1:8" ht="30" x14ac:dyDescent="0.25">
      <c r="A546" s="13" t="s">
        <v>1128</v>
      </c>
      <c r="B546" s="10" t="s">
        <v>1129</v>
      </c>
      <c r="C546" s="12"/>
      <c r="D546" s="12"/>
      <c r="E546" s="11">
        <v>1836131.94</v>
      </c>
      <c r="F546" s="11">
        <v>1836131.94</v>
      </c>
      <c r="G546" s="12"/>
      <c r="H546" s="12"/>
    </row>
    <row r="547" spans="1:8" x14ac:dyDescent="0.25">
      <c r="A547" s="250" t="s">
        <v>1130</v>
      </c>
      <c r="B547" s="250"/>
      <c r="C547" s="22">
        <v>174527517.28999999</v>
      </c>
      <c r="D547" s="22">
        <v>174527517.28999999</v>
      </c>
      <c r="E547" s="22">
        <v>804293919.23000002</v>
      </c>
      <c r="F547" s="22">
        <v>804293919.23000002</v>
      </c>
      <c r="G547" s="22">
        <v>186606943.12</v>
      </c>
      <c r="H547" s="22">
        <v>186606943.12</v>
      </c>
    </row>
  </sheetData>
  <mergeCells count="6">
    <mergeCell ref="G6:H6"/>
    <mergeCell ref="A547:B547"/>
    <mergeCell ref="A6:A7"/>
    <mergeCell ref="B6:B7"/>
    <mergeCell ref="C6:D6"/>
    <mergeCell ref="E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127" sqref="A127:D127"/>
    </sheetView>
  </sheetViews>
  <sheetFormatPr defaultRowHeight="15" x14ac:dyDescent="0.25"/>
  <cols>
    <col min="1" max="1" width="39.28515625" customWidth="1"/>
    <col min="2" max="8" width="19.28515625" customWidth="1"/>
  </cols>
  <sheetData>
    <row r="1" spans="1:8" ht="58.9" customHeight="1" x14ac:dyDescent="0.25">
      <c r="A1" s="41" t="s">
        <v>1141</v>
      </c>
      <c r="B1" s="41" t="s">
        <v>1142</v>
      </c>
      <c r="C1" s="41"/>
      <c r="D1" s="41" t="s">
        <v>1143</v>
      </c>
      <c r="E1" s="41"/>
      <c r="F1" s="41" t="s">
        <v>1229</v>
      </c>
      <c r="G1" s="41"/>
      <c r="H1" s="41" t="s">
        <v>1144</v>
      </c>
    </row>
    <row r="2" spans="1:8" ht="19.899999999999999" customHeight="1" x14ac:dyDescent="0.25">
      <c r="A2" s="42" t="s">
        <v>550</v>
      </c>
      <c r="B2" s="43">
        <f>ОСВ!G215</f>
        <v>182609.75</v>
      </c>
      <c r="C2" s="43">
        <v>182610</v>
      </c>
      <c r="D2" s="47"/>
      <c r="E2" s="47"/>
      <c r="F2" s="43">
        <f>B2-D2</f>
        <v>182609.75</v>
      </c>
      <c r="G2" s="43">
        <f>C2-E2</f>
        <v>182610</v>
      </c>
      <c r="H2" s="45"/>
    </row>
    <row r="3" spans="1:8" ht="19.899999999999999" customHeight="1" x14ac:dyDescent="0.25">
      <c r="A3" s="42" t="s">
        <v>1145</v>
      </c>
      <c r="B3" s="43">
        <f>ОСВ!G216+ОСВ!G217+ОСВ!G256+ОСВ!G257</f>
        <v>16144740.07</v>
      </c>
      <c r="C3" s="43">
        <v>16144740</v>
      </c>
      <c r="D3" s="47">
        <f>ОСВ!H233+ОСВ!H234+ОСВ!H262+ОСВ!H263</f>
        <v>2997886.72</v>
      </c>
      <c r="E3" s="47">
        <v>2997887</v>
      </c>
      <c r="F3" s="43">
        <f t="shared" ref="F3:F6" si="0">B3-D3</f>
        <v>13146853.35</v>
      </c>
      <c r="G3" s="43">
        <f t="shared" ref="G3:G6" si="1">C3-E3</f>
        <v>13146853</v>
      </c>
      <c r="H3" s="46">
        <f>D3/B3*100%</f>
        <v>0.18568813787040425</v>
      </c>
    </row>
    <row r="4" spans="1:8" ht="19.899999999999999" customHeight="1" x14ac:dyDescent="0.25">
      <c r="A4" s="42" t="s">
        <v>558</v>
      </c>
      <c r="B4" s="43">
        <f>ОСВ!G218+ОСВ!G219+ОСВ!G258+ОСВ!G259</f>
        <v>156382733.07999998</v>
      </c>
      <c r="C4" s="43">
        <v>156382733</v>
      </c>
      <c r="D4" s="47">
        <f>ОСВ!H235+ОСВ!H236+ОСВ!H250+ОСВ!H264+ОСВ!H265</f>
        <v>68059668.420000002</v>
      </c>
      <c r="E4" s="47">
        <v>68059668</v>
      </c>
      <c r="F4" s="43">
        <f t="shared" si="0"/>
        <v>88323064.659999982</v>
      </c>
      <c r="G4" s="43">
        <f t="shared" si="1"/>
        <v>88323065</v>
      </c>
      <c r="H4" s="46">
        <f t="shared" ref="H4:H8" si="2">D4/B4*100%</f>
        <v>0.43521216875767887</v>
      </c>
    </row>
    <row r="5" spans="1:8" ht="19.899999999999999" customHeight="1" x14ac:dyDescent="0.25">
      <c r="A5" s="42" t="s">
        <v>576</v>
      </c>
      <c r="B5" s="43">
        <f>ОСВ!G228+ОСВ!G260</f>
        <v>666040.18000000005</v>
      </c>
      <c r="C5" s="43">
        <v>666040</v>
      </c>
      <c r="D5" s="47">
        <f>ОСВ!H245+ОСВ!H266</f>
        <v>323312.8</v>
      </c>
      <c r="E5" s="47">
        <v>323313</v>
      </c>
      <c r="F5" s="43">
        <f t="shared" si="0"/>
        <v>342727.38000000006</v>
      </c>
      <c r="G5" s="43">
        <f t="shared" si="1"/>
        <v>342727</v>
      </c>
      <c r="H5" s="46">
        <f t="shared" si="2"/>
        <v>0.48542536878180526</v>
      </c>
    </row>
    <row r="6" spans="1:8" ht="19.899999999999999" customHeight="1" x14ac:dyDescent="0.25">
      <c r="A6" s="42" t="s">
        <v>1146</v>
      </c>
      <c r="B6" s="43">
        <f>ОСВ!G229+ОСВ!G230+ОСВ!G231</f>
        <v>1208179.72</v>
      </c>
      <c r="C6" s="43">
        <v>1208180</v>
      </c>
      <c r="D6" s="47">
        <f>ОСВ!H246+ОСВ!H247+ОСВ!H248+ОСВ!H254</f>
        <v>388910.56</v>
      </c>
      <c r="E6" s="47">
        <v>388911</v>
      </c>
      <c r="F6" s="43">
        <f t="shared" si="0"/>
        <v>819269.15999999992</v>
      </c>
      <c r="G6" s="43">
        <f t="shared" si="1"/>
        <v>819269</v>
      </c>
      <c r="H6" s="46">
        <f t="shared" si="2"/>
        <v>0.32189793750221202</v>
      </c>
    </row>
    <row r="7" spans="1:8" ht="19.899999999999999" customHeight="1" x14ac:dyDescent="0.25">
      <c r="A7" s="42" t="s">
        <v>1147</v>
      </c>
      <c r="B7" s="43"/>
      <c r="C7" s="43"/>
      <c r="D7" s="47"/>
      <c r="E7" s="47"/>
      <c r="F7" s="43">
        <f>ОСВ!G286</f>
        <v>30163473.620000001</v>
      </c>
      <c r="G7" s="43">
        <v>30163474</v>
      </c>
      <c r="H7" s="46"/>
    </row>
    <row r="8" spans="1:8" ht="21" customHeight="1" x14ac:dyDescent="0.25">
      <c r="A8" s="48" t="s">
        <v>1148</v>
      </c>
      <c r="B8" s="99">
        <f t="shared" ref="B8:D8" si="3">B2+B3+B4+B5+B6+B7</f>
        <v>174584302.79999998</v>
      </c>
      <c r="C8" s="99"/>
      <c r="D8" s="99">
        <f t="shared" si="3"/>
        <v>71769778.5</v>
      </c>
      <c r="E8" s="99"/>
      <c r="F8" s="49">
        <f>F2+F3+F4+F5+F6+F7</f>
        <v>132977997.91999997</v>
      </c>
      <c r="G8" s="49">
        <f>G2+G3+G4+G5+G6+G7</f>
        <v>132977998</v>
      </c>
      <c r="H8" s="52">
        <f t="shared" si="2"/>
        <v>0.41108952723096709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квартиры 1270</vt:lpstr>
      <vt:lpstr>BS</vt:lpstr>
      <vt:lpstr>IS</vt:lpstr>
      <vt:lpstr>CF</vt:lpstr>
      <vt:lpstr>Лист2</vt:lpstr>
      <vt:lpstr>анализ 7400</vt:lpstr>
      <vt:lpstr>SOCIE</vt:lpstr>
      <vt:lpstr>ОСВ</vt:lpstr>
      <vt:lpstr>5</vt:lpstr>
      <vt:lpstr>6</vt:lpstr>
      <vt:lpstr>7</vt:lpstr>
      <vt:lpstr>8</vt:lpstr>
      <vt:lpstr>9</vt:lpstr>
      <vt:lpstr>10</vt:lpstr>
      <vt:lpstr>12</vt:lpstr>
      <vt:lpstr>13</vt:lpstr>
      <vt:lpstr>14</vt:lpstr>
      <vt:lpstr>15</vt:lpstr>
      <vt:lpstr>17</vt:lpstr>
      <vt:lpstr>18</vt:lpstr>
      <vt:lpstr>19</vt:lpstr>
      <vt:lpstr>'10'!_Hlk2023601</vt:lpstr>
      <vt:lpstr>'10'!_Hlk2023613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Adminttc</dc:creator>
  <cp:lastModifiedBy>Артем Григорян (ТТК)</cp:lastModifiedBy>
  <dcterms:created xsi:type="dcterms:W3CDTF">2015-06-05T18:19:34Z</dcterms:created>
  <dcterms:modified xsi:type="dcterms:W3CDTF">2021-08-18T09:06:06Z</dcterms:modified>
</cp:coreProperties>
</file>