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635" windowHeight="1185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'ф.3'!$B$15</definedName>
    <definedName name="Z_650DB8ED_FD03_48A1_AF5F_C6A17B786369_.wvu.Cols" localSheetId="2" hidden="1">'ф.3'!#REF!</definedName>
    <definedName name="Z_650DB8ED_FD03_48A1_AF5F_C6A17B786369_.wvu.Cols" localSheetId="3" hidden="1">'ф.4'!$D:$D,'ф.4'!$G:$H,'ф.4'!$M:$N</definedName>
    <definedName name="Z_650DB8ED_FD03_48A1_AF5F_C6A17B786369_.wvu.PrintArea" localSheetId="1" hidden="1">'ф.2'!$A$1:$C$84</definedName>
    <definedName name="Z_650DB8ED_FD03_48A1_AF5F_C6A17B786369_.wvu.Rows" localSheetId="0" hidden="1">'ф.1'!$19:$19,'ф.1'!$47:$47,'ф.1'!$55:$56,'ф.1'!$61:$62</definedName>
    <definedName name="Z_650DB8ED_FD03_48A1_AF5F_C6A17B786369_.wvu.Rows" localSheetId="1" hidden="1">'ф.2'!$14:$14,'ф.2'!#REF!,'ф.2'!$51:$53,'ф.2'!$60:$62,'ф.2'!$64:$64,'ф.2'!$69:$71</definedName>
    <definedName name="Z_650DB8ED_FD03_48A1_AF5F_C6A17B786369_.wvu.Rows" localSheetId="2" hidden="1">'ф.3'!$50:$50,'ф.3'!#REF!,'ф.3'!$59:$59,'ф.3'!$67:$67</definedName>
    <definedName name="Z_650DB8ED_FD03_48A1_AF5F_C6A17B786369_.wvu.Rows" localSheetId="3" hidden="1">'ф.4'!$31:$31,'ф.4'!$33:$33,'ф.4'!$46:$47,'ф.4'!$54:$54,'ф.4'!$56:$56</definedName>
    <definedName name="Z_6F1EF12F_9811_40B2_B251_CE607831BA04_.wvu.Rows" localSheetId="1" hidden="1">'ф.2'!#REF!</definedName>
    <definedName name="Z_E062E976_5C69_4170_B000_953CF0486F6B_.wvu.Cols" localSheetId="2" hidden="1">'ф.3'!#REF!</definedName>
    <definedName name="Z_E062E976_5C69_4170_B000_953CF0486F6B_.wvu.Cols" localSheetId="3" hidden="1">'ф.4'!$D:$D</definedName>
    <definedName name="Z_E062E976_5C69_4170_B000_953CF0486F6B_.wvu.PrintArea" localSheetId="1" hidden="1">'ф.2'!$A$1:$C$84</definedName>
    <definedName name="Z_E062E976_5C69_4170_B000_953CF0486F6B_.wvu.Rows" localSheetId="0" hidden="1">'ф.1'!$61:$62</definedName>
    <definedName name="Z_E062E976_5C69_4170_B000_953CF0486F6B_.wvu.Rows" localSheetId="1" hidden="1">'ф.2'!#REF!,'ф.2'!$51:$53,'ф.2'!$69:$71</definedName>
    <definedName name="Z_E062E976_5C69_4170_B000_953CF0486F6B_.wvu.Rows" localSheetId="2" hidden="1">'ф.3'!$50:$50,'ф.3'!#REF!,'ф.3'!$59:$59,'ф.3'!#REF!,'ф.3'!#REF!</definedName>
    <definedName name="Z_E062E976_5C69_4170_B000_953CF0486F6B_.wvu.Rows" localSheetId="3" hidden="1">'ф.4'!$33:$33,'ф.4'!$56:$56,'ф.4'!$58:$58</definedName>
    <definedName name="_xlnm.Print_Area" localSheetId="0">'ф.1'!$A$1:$C$79</definedName>
    <definedName name="_xlnm.Print_Area" localSheetId="1">'ф.2'!$A$1:$C$84</definedName>
  </definedNames>
  <calcPr fullCalcOnLoad="1"/>
</workbook>
</file>

<file path=xl/comments1.xml><?xml version="1.0" encoding="utf-8"?>
<comments xmlns="http://schemas.openxmlformats.org/spreadsheetml/2006/main">
  <authors>
    <author>Зайченко Нина Валериевна</author>
  </authors>
  <commentList>
    <comment ref="B26" authorId="0">
      <text>
        <r>
          <rPr>
            <b/>
            <sz val="8"/>
            <rFont val="Tahoma"/>
            <family val="2"/>
          </rPr>
          <t>Зайченко Нина Валериевна:</t>
        </r>
        <r>
          <rPr>
            <sz val="8"/>
            <rFont val="Tahoma"/>
            <family val="2"/>
          </rPr>
          <t xml:space="preserve">
перепроверить у Плюс</t>
        </r>
      </text>
    </comment>
  </commentList>
</comments>
</file>

<file path=xl/sharedStrings.xml><?xml version="1.0" encoding="utf-8"?>
<sst xmlns="http://schemas.openxmlformats.org/spreadsheetml/2006/main" count="283" uniqueCount="214">
  <si>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</si>
  <si>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</si>
  <si>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</si>
  <si>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</si>
  <si>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</si>
  <si>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</si>
  <si>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</si>
  <si>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</si>
  <si>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</si>
  <si>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</si>
  <si>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</si>
  <si>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</si>
  <si>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</si>
  <si>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</si>
  <si>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</si>
  <si>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</si>
  <si>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</si>
  <si>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</si>
  <si>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</si>
  <si>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</si>
  <si>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</si>
  <si>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</si>
  <si>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</si>
  <si>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</si>
  <si>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</si>
  <si>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</si>
  <si>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</si>
  <si>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</si>
  <si>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</si>
  <si>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</si>
  <si>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</si>
  <si>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</si>
  <si>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</si>
  <si>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</si>
  <si>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</si>
  <si>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</si>
  <si>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</si>
  <si>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</si>
  <si>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 xml:space="preserve">* неаудированный </t>
  </si>
  <si>
    <t>ДВИЖЕНИЕ ДЕНЕЖНЫХ СРЕДСТВ ОТ ОПЕРАЦИОННОЙ ДЕЯТЕЛЬНОСТИ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</si>
  <si>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</si>
  <si>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</si>
  <si>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</si>
  <si>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</si>
  <si>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</si>
  <si>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</si>
  <si>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</si>
  <si>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</si>
  <si>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</si>
  <si>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</si>
  <si>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</si>
  <si>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</si>
  <si>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</si>
  <si>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</si>
  <si>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</si>
  <si>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Влияние изменения курсов обмена на денежные средства и их эквиваленты</t>
  </si>
  <si>
    <t>Выпуск акций</t>
  </si>
  <si>
    <t xml:space="preserve">                                                                     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</si>
  <si>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</si>
  <si>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</si>
  <si>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</si>
  <si>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</si>
  <si>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</si>
  <si>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</si>
  <si>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</si>
  <si>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</si>
  <si>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</si>
  <si>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 xml:space="preserve">Операции с собственниками, отраженные непосредственно в составе капитала 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</si>
  <si>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</si>
  <si>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</si>
  <si>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</si>
  <si>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</si>
  <si>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</si>
  <si>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</si>
  <si>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</si>
  <si>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</si>
  <si>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</si>
  <si>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</si>
  <si>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</si>
  <si>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</si>
  <si>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</si>
  <si>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</si>
  <si>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</si>
  <si>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</si>
  <si>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</si>
  <si>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</si>
  <si>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</si>
  <si>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</si>
  <si>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</si>
  <si>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</si>
  <si>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</si>
  <si>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</si>
  <si>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</si>
  <si>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</si>
  <si>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</si>
  <si>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</si>
  <si>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</si>
  <si>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</si>
  <si>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</si>
  <si>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</si>
  <si>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</si>
  <si>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</si>
  <si>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</si>
  <si>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</si>
  <si>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</si>
  <si>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</si>
  <si>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</si>
  <si>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</si>
  <si>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</si>
  <si>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</si>
  <si>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</si>
  <si>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</si>
  <si>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</si>
  <si>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</si>
  <si>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</si>
  <si>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</si>
  <si>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</si>
  <si>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</si>
  <si>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</si>
  <si>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4</t>
  </si>
  <si>
    <t>5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</si>
  <si>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</si>
  <si>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</si>
  <si>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</si>
  <si>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>10</t>
  </si>
  <si>
    <t>Изменения доли перестраховщиков в резервах по договорам страхования</t>
  </si>
  <si>
    <t>Кредиторская задолженность по сделкам "репо"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</si>
  <si>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</si>
  <si>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</si>
  <si>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</si>
  <si>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 xml:space="preserve"> - акционерам Банка</t>
  </si>
  <si>
    <t>Общий совокупный доход за период</t>
  </si>
  <si>
    <t>Поступления от продажи долгосрочных активов, предназначенных для продажи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</si>
  <si>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</si>
  <si>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Чистое поступление (использование) денежных средств от операционной деятельности до уплаты подоходного налога</t>
  </si>
  <si>
    <t>Чистое поступление (использование) денежных средств  от (в) операционной деятельности</t>
  </si>
  <si>
    <t xml:space="preserve">Чистое  (использование) поступление денежных средств (в)  от инвестиционной деятельности </t>
  </si>
  <si>
    <t>Чистое увеличение (уменьшение) денежных средств и их эквивалентов</t>
  </si>
  <si>
    <t>ОТЧЕТ О ДВИЖЕНИИ ДЕНЕЖНЫХ СРЕДСТВ (прямой метод)</t>
  </si>
  <si>
    <t>Чистое поступление (использование) денежных средств от (в) финансовой деятельности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</si>
  <si>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</si>
  <si>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Приобретение инвестиций в ассоциированные компании</t>
  </si>
  <si>
    <t>Прибыль за период</t>
  </si>
  <si>
    <t>Прочий совокупный доход (убыток) доход за период</t>
  </si>
  <si>
    <t>Всего совокупного дохода за период</t>
  </si>
  <si>
    <t xml:space="preserve"> - неконтролирующим акционерам</t>
  </si>
  <si>
    <t>Денежные средства и их эквиваленты на конец периода</t>
  </si>
  <si>
    <t>Инвестиции в ассоциированные компании</t>
  </si>
  <si>
    <t>Доход от инвестиции в ассоциированное предприятие</t>
  </si>
  <si>
    <t>(Выкуп)/продажа привилегированных акций</t>
  </si>
  <si>
    <t>Чистая прибыль (убыток) от операций с иностранной валютой и драгоценными металлами</t>
  </si>
  <si>
    <t>Доход от выбытия инвестиций в дочерние и ассоциированные компании</t>
  </si>
  <si>
    <t>Эффект от перехода на МСФО 9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</si>
  <si>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</si>
  <si>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</si>
  <si>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Резерв (провизии) на покрытие ожидаемых кредитных убытков по финансовым активам, имеющимся в наличии для продажи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</si>
  <si>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</si>
  <si>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Чистое изменение резерва по переоценке кредитов, выданных клиентам, оцениваемых по справедливой стоимости через прочий совокупный доход</t>
  </si>
  <si>
    <t>Перевод из обязательного резерва</t>
  </si>
  <si>
    <t>Расформирование динамического резерва</t>
  </si>
  <si>
    <t>Поступления от выбытия инвестиций ассоциированных компаний</t>
  </si>
  <si>
    <t>**- включает эффекты от пересчета курсовых разниц в отчете о прибыли или убытке  на сумму 510 млн.тг. и пересчета курсовых разниц в прочем совокупном доходе на сумму 120 млн.тг.</t>
  </si>
  <si>
    <t>Чистое изменение резерва по переоценке финансовых активов, имеющихся в наличии для продажи</t>
  </si>
  <si>
    <t>Чистое изменение резерва на покрытие убытков по финансовым активам, имеющимся в наличии для продажи</t>
  </si>
  <si>
    <t>Остаток по состоянию на 1 января 2018 года</t>
  </si>
  <si>
    <t>Чистые поступления по операциям с иностранной валютой и драгоценными металлами</t>
  </si>
  <si>
    <t>Остаток по состоянию на 1 января 2018 года с учетом МСФО 9*</t>
  </si>
  <si>
    <t>Чистое изменение резерва по переоценке финансовых активов, имеющихся в наличии для продажи (под ожидаемые кре.убытки)</t>
  </si>
  <si>
    <t>Продажа собственных привилегированных акций</t>
  </si>
  <si>
    <t>ОДДС</t>
  </si>
  <si>
    <t>Продажа (выкуп) собственных акций</t>
  </si>
  <si>
    <t>31.12.2018г.*</t>
  </si>
  <si>
    <t>Доход от признания дисконта по выпущенным облигациям</t>
  </si>
  <si>
    <t xml:space="preserve"> - чистое изменение справедливой стоимости ценных бумаг</t>
  </si>
  <si>
    <t xml:space="preserve"> - чистое изменение справедливой стоимости ценных бумаг, перенесенное в состав прибыли или убытка</t>
  </si>
  <si>
    <t>Резерв изменений справедливой стоимости ценных бумаг</t>
  </si>
  <si>
    <t>Резерв (провизии) на покрытие ожидаемых кредитных убытков по ценным бумагам, оцениваемым по справедливой стоимости через прочий совокупный доход</t>
  </si>
  <si>
    <t xml:space="preserve">Накопленный резерв по переводу в валюту представления данных 
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</si>
  <si>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</si>
  <si>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</si>
  <si>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Чистое изменение резерва на покрытие ожидаемых кредитных убытков по ценным бумагам</t>
  </si>
  <si>
    <t>(с учетом заключительных оборотов)</t>
  </si>
  <si>
    <t>Денежные средства и их эквиваленты на начало периода</t>
  </si>
  <si>
    <t>Резерв изменений справедливой стоимости ценных бумаг:</t>
  </si>
  <si>
    <t>Пирматов Б.О.</t>
  </si>
  <si>
    <t xml:space="preserve">Председатель Правления                                              </t>
  </si>
  <si>
    <t xml:space="preserve">Главный бухгалтер                                                        </t>
  </si>
  <si>
    <t>Багаутдинова Н.М.</t>
  </si>
  <si>
    <t>31.03.2019г.*</t>
  </si>
  <si>
    <t xml:space="preserve">  по состоянию на 31.03.2019 года</t>
  </si>
  <si>
    <t>за период, закончившийся 31.03.2019 года</t>
  </si>
  <si>
    <t>3 месяца 2019г.*</t>
  </si>
  <si>
    <t>Остаток по состоянию на 31 марта 2018 года*</t>
  </si>
  <si>
    <t>Остаток по состоянию на 1 января 2019 года*</t>
  </si>
  <si>
    <t>Остаток по состоянию на 31 марта 2019 года*</t>
  </si>
  <si>
    <t>Ценные бумаги, оцениваемые по справедливой стоимости через прочий совокупный доход</t>
  </si>
  <si>
    <t xml:space="preserve">Ценные бумаги, оцениваемые  по амортизированной стоимости </t>
  </si>
  <si>
    <t>Доход от признания дисконта по выпущенным облигациям и привлеченным займам</t>
  </si>
  <si>
    <t>Доход от переуступки прав требований по займам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</si>
  <si>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</si>
  <si>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Дивиденды по акциям</t>
  </si>
  <si>
    <t>Чистая прибыль (убыток) от операций с ценными бумагами, оцениваемыми по справедливой стоимости через прочий совокупный доход</t>
  </si>
  <si>
    <t xml:space="preserve">(Выкуп)/продажа собственных простых акций </t>
  </si>
  <si>
    <t>(Выкуп)/продажа собственных привилегированных акций</t>
  </si>
  <si>
    <t xml:space="preserve">Приобретение ценных бумаг, оцениваемых по справедливой стоимости через прочий совокупный доход </t>
  </si>
  <si>
    <t>Продажа и погашение ценных бумаг, оцениваемых по справедливой стоимости через прочий совокупный доход</t>
  </si>
  <si>
    <t xml:space="preserve">Приобретение ценных бумаг, оцениваемых по амортизированной стоимости </t>
  </si>
  <si>
    <t>Погашение ценных бумаг, оцениваемых по амортизированной стоимости</t>
  </si>
  <si>
    <t>3 месяца 2018г.*</t>
  </si>
  <si>
    <t>млн. тенге</t>
  </si>
  <si>
    <t>Балансовая стоимость одной простой акции по состоянию на 31.03.2019г. составляет 785 тенге</t>
  </si>
  <si>
    <t>Балансовая стоимость одной привилегированной акции по состоянию на 31.03.2019г. составляет 1,125 тенге</t>
  </si>
  <si>
    <t>Базовая прибыль (убыток) на простую акцию (в тенге)</t>
  </si>
  <si>
    <t>Разводненная прибыль (убыток) на простую акцию (в тенге)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</si>
</sst>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  <numFmt numFmtId="178" formatCode="_(* #,##0_);_(* \(#,##0\);_(* \-_);_(@_)"/>
    <numFmt numFmtId="179" formatCode="#,##0.0"/>
    <numFmt numFmtId="180" formatCode="_(* #,##0.00_);_(* \(#,##0.00\);_(* \-_);_(@_)"/>
    <numFmt numFmtId="181" formatCode="#,##0.00_ ;[Red]\-#,##0.00\ "/>
    <numFmt numFmtId="182" formatCode="mm/dd/yy"/>
    <numFmt numFmtId="183" formatCode="* \(#,##0\);* #,##0_);&quot;-&quot;??_);@"/>
    <numFmt numFmtId="184" formatCode="* #,##0_);* \(#,##0\);&quot;-&quot;??_);@"/>
    <numFmt numFmtId="185" formatCode="#,##0;\-#,##0;&quot;-&quot;"/>
    <numFmt numFmtId="186" formatCode="mmm/dd"/>
    <numFmt numFmtId="187" formatCode="_(* #,##0.000_);_(* \(#,##0.000\);_(* &quot;-&quot;??_);_(@_)"/>
    <numFmt numFmtId="188" formatCode="#,##0.000"/>
    <numFmt numFmtId="189" formatCode="0.0000%"/>
    <numFmt numFmtId="190" formatCode="#,##0.00000"/>
    <numFmt numFmtId="191" formatCode="_-* #,##0.00[$€-1]_-;\-* #,##0.00[$€-1]_-;_-* &quot;-&quot;??[$€-1]_-"/>
    <numFmt numFmtId="192" formatCode="_(* #,##0.0_);_(* \(#,##0.0\);_(* \-_);_(@_)"/>
    <numFmt numFmtId="193" formatCode="_(* #,##0.000_);_(* \(#,##0.000\);_(* \-_);_(@_)"/>
    <numFmt numFmtId="194" formatCode="000"/>
    <numFmt numFmtId="195" formatCode="[=0]&quot;-&quot;;General"/>
    <numFmt numFmtId="196" formatCode="0,"/>
    <numFmt numFmtId="197" formatCode="[=-1512658]&quot;(1 513)&quot;;General"/>
    <numFmt numFmtId="198" formatCode="0.000%"/>
    <numFmt numFmtId="199" formatCode="_-* #,##0.0000_р_._-;\-* #,##0.0000_р_._-;_-* &quot;-&quot;????_р_._-;_-@_-"/>
    <numFmt numFmtId="200" formatCode="#,##0_р_."/>
    <numFmt numFmtId="201" formatCode="_-* #,##0_-;\-* #,##0_-;_-* &quot;-&quot;??_-;_-@_-"/>
    <numFmt numFmtId="202" formatCode="0.000000%"/>
    <numFmt numFmtId="203" formatCode="#,##0;\(#,##0\);&quot;-&quot;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_р_._-;\-* #,##0.0_р_._-;_-* &quot;-&quot;??_р_._-;_-@_-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_ ;[Red]\-#,##0\ "/>
    <numFmt numFmtId="213" formatCode="#,##0\ _₽"/>
    <numFmt numFmtId="214" formatCode="_-* #,##0\ _₽_-;\-* #,##0\ _₽_-;_-* &quot;-&quot;??\ _₽_-;_-@_-"/>
    <numFmt numFmtId="215" formatCode="[$-2]###,000_);\([$-2]###,000\)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b/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3"/>
      <color indexed="9"/>
      <name val="Times New Roman"/>
      <family val="1"/>
    </font>
    <font>
      <b/>
      <sz val="12"/>
      <color indexed="9"/>
      <name val="Times New Roman"/>
      <family val="1"/>
    </font>
    <font>
      <sz val="15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0"/>
      <name val="Calibri"/>
      <family val="2"/>
    </font>
    <font>
      <sz val="10"/>
      <color theme="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3"/>
      <color theme="0"/>
      <name val="Times New Roman"/>
      <family val="1"/>
    </font>
    <font>
      <b/>
      <sz val="12"/>
      <color theme="0"/>
      <name val="Times New Roman"/>
      <family val="1"/>
    </font>
    <font>
      <sz val="15"/>
      <color theme="0"/>
      <name val="Times New Roman"/>
      <family val="1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5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88" fillId="28" borderId="0" applyNumberFormat="0" applyBorder="0" applyAlignment="0" applyProtection="0"/>
    <xf numFmtId="0" fontId="33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33" fillId="15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33" fillId="16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33" fillId="25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33" fillId="26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33" fillId="27" borderId="0" applyNumberFormat="0" applyBorder="0" applyAlignment="0" applyProtection="0"/>
    <xf numFmtId="0" fontId="88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185" fontId="58" fillId="0" borderId="0" applyFill="0" applyBorder="0" applyAlignment="0">
      <protection/>
    </xf>
    <xf numFmtId="0" fontId="36" fillId="38" borderId="1" applyNumberFormat="0" applyAlignment="0" applyProtection="0"/>
    <xf numFmtId="0" fontId="36" fillId="38" borderId="1" applyNumberFormat="0" applyAlignment="0" applyProtection="0"/>
    <xf numFmtId="0" fontId="41" fillId="39" borderId="2" applyNumberFormat="0" applyAlignment="0" applyProtection="0"/>
    <xf numFmtId="172" fontId="3" fillId="0" borderId="0" applyFont="0" applyFill="0" applyBorder="0" applyAlignment="0" applyProtection="0"/>
    <xf numFmtId="0" fontId="59" fillId="0" borderId="0" applyNumberFormat="0" applyAlignment="0">
      <protection/>
    </xf>
    <xf numFmtId="183" fontId="14" fillId="0" borderId="0" applyFill="0" applyBorder="0" applyProtection="0">
      <alignment/>
    </xf>
    <xf numFmtId="183" fontId="14" fillId="0" borderId="3" applyFill="0" applyProtection="0">
      <alignment/>
    </xf>
    <xf numFmtId="183" fontId="14" fillId="0" borderId="3" applyFill="0" applyProtection="0">
      <alignment/>
    </xf>
    <xf numFmtId="183" fontId="14" fillId="0" borderId="4" applyFill="0" applyProtection="0">
      <alignment/>
    </xf>
    <xf numFmtId="184" fontId="14" fillId="0" borderId="0" applyFill="0" applyBorder="0" applyProtection="0">
      <alignment/>
    </xf>
    <xf numFmtId="184" fontId="14" fillId="0" borderId="3" applyFill="0" applyProtection="0">
      <alignment/>
    </xf>
    <xf numFmtId="184" fontId="14" fillId="0" borderId="3" applyFill="0" applyProtection="0">
      <alignment/>
    </xf>
    <xf numFmtId="184" fontId="14" fillId="0" borderId="4" applyFill="0" applyProtection="0">
      <alignment/>
    </xf>
    <xf numFmtId="0" fontId="60" fillId="0" borderId="0" applyNumberFormat="0" applyAlignment="0">
      <protection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54" fillId="38" borderId="0" applyNumberFormat="0" applyBorder="0" applyAlignment="0" applyProtection="0"/>
    <xf numFmtId="0" fontId="31" fillId="0" borderId="5" applyNumberFormat="0" applyAlignment="0" applyProtection="0"/>
    <xf numFmtId="0" fontId="31" fillId="0" borderId="6">
      <alignment horizontal="left" vertical="center"/>
      <protection/>
    </xf>
    <xf numFmtId="0" fontId="31" fillId="0" borderId="6">
      <alignment horizontal="left" vertical="center"/>
      <protection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4" fillId="7" borderId="1" applyNumberFormat="0" applyAlignment="0" applyProtection="0"/>
    <xf numFmtId="10" fontId="54" fillId="40" borderId="10" applyNumberFormat="0" applyBorder="0" applyAlignment="0" applyProtection="0"/>
    <xf numFmtId="10" fontId="54" fillId="40" borderId="1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38" fontId="53" fillId="0" borderId="0">
      <alignment/>
      <protection/>
    </xf>
    <xf numFmtId="38" fontId="7" fillId="0" borderId="0">
      <alignment/>
      <protection/>
    </xf>
    <xf numFmtId="38" fontId="52" fillId="0" borderId="0">
      <alignment/>
      <protection/>
    </xf>
    <xf numFmtId="38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11" applyNumberFormat="0" applyFill="0" applyAlignment="0" applyProtection="0"/>
    <xf numFmtId="0" fontId="43" fillId="41" borderId="0" applyNumberFormat="0" applyBorder="0" applyAlignment="0" applyProtection="0"/>
    <xf numFmtId="186" fontId="3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61" fillId="0" borderId="0" applyNumberFormat="0" applyFill="0" applyBorder="0" applyAlignment="0" applyProtection="0"/>
    <xf numFmtId="40" fontId="62" fillId="0" borderId="0" applyBorder="0">
      <alignment horizontal="right"/>
      <protection/>
    </xf>
    <xf numFmtId="0" fontId="42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8" fillId="42" borderId="0" applyNumberFormat="0" applyBorder="0" applyAlignment="0" applyProtection="0"/>
    <xf numFmtId="0" fontId="33" fillId="34" borderId="0" applyNumberFormat="0" applyBorder="0" applyAlignment="0" applyProtection="0"/>
    <xf numFmtId="0" fontId="88" fillId="42" borderId="0" applyNumberFormat="0" applyBorder="0" applyAlignment="0" applyProtection="0"/>
    <xf numFmtId="0" fontId="88" fillId="43" borderId="0" applyNumberFormat="0" applyBorder="0" applyAlignment="0" applyProtection="0"/>
    <xf numFmtId="0" fontId="33" fillId="35" borderId="0" applyNumberFormat="0" applyBorder="0" applyAlignment="0" applyProtection="0"/>
    <xf numFmtId="0" fontId="88" fillId="43" borderId="0" applyNumberFormat="0" applyBorder="0" applyAlignment="0" applyProtection="0"/>
    <xf numFmtId="0" fontId="88" fillId="44" borderId="0" applyNumberFormat="0" applyBorder="0" applyAlignment="0" applyProtection="0"/>
    <xf numFmtId="0" fontId="33" fillId="36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33" fillId="25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33" fillId="26" borderId="0" applyNumberFormat="0" applyBorder="0" applyAlignment="0" applyProtection="0"/>
    <xf numFmtId="0" fontId="88" fillId="46" borderId="0" applyNumberFormat="0" applyBorder="0" applyAlignment="0" applyProtection="0"/>
    <xf numFmtId="0" fontId="88" fillId="47" borderId="0" applyNumberFormat="0" applyBorder="0" applyAlignment="0" applyProtection="0"/>
    <xf numFmtId="0" fontId="33" fillId="37" borderId="0" applyNumberFormat="0" applyBorder="0" applyAlignment="0" applyProtection="0"/>
    <xf numFmtId="0" fontId="88" fillId="47" borderId="0" applyNumberFormat="0" applyBorder="0" applyAlignment="0" applyProtection="0"/>
    <xf numFmtId="0" fontId="89" fillId="48" borderId="15" applyNumberFormat="0" applyAlignment="0" applyProtection="0"/>
    <xf numFmtId="0" fontId="89" fillId="48" borderId="15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90" fillId="49" borderId="16" applyNumberFormat="0" applyAlignment="0" applyProtection="0"/>
    <xf numFmtId="0" fontId="90" fillId="49" borderId="16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91" fillId="49" borderId="15" applyNumberFormat="0" applyAlignment="0" applyProtection="0"/>
    <xf numFmtId="0" fontId="91" fillId="49" borderId="15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9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3" fillId="0" borderId="17" applyNumberFormat="0" applyFill="0" applyAlignment="0" applyProtection="0"/>
    <xf numFmtId="0" fontId="93" fillId="0" borderId="1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6" fillId="0" borderId="20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96" fillId="0" borderId="20" applyNumberFormat="0" applyFill="0" applyAlignment="0" applyProtection="0"/>
    <xf numFmtId="0" fontId="40" fillId="0" borderId="14" applyNumberFormat="0" applyFill="0" applyAlignment="0" applyProtection="0"/>
    <xf numFmtId="0" fontId="97" fillId="50" borderId="21" applyNumberFormat="0" applyAlignment="0" applyProtection="0"/>
    <xf numFmtId="0" fontId="41" fillId="39" borderId="2" applyNumberFormat="0" applyAlignment="0" applyProtection="0"/>
    <xf numFmtId="0" fontId="97" fillId="50" borderId="21" applyNumberFormat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4" fillId="0" borderId="0">
      <alignment horizontal="left"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5" fillId="0" borderId="0">
      <alignment/>
      <protection/>
    </xf>
    <xf numFmtId="39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39" fontId="6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01" fillId="0" borderId="0" applyNumberFormat="0" applyFill="0" applyBorder="0" applyAlignment="0" applyProtection="0"/>
    <xf numFmtId="0" fontId="102" fillId="52" borderId="0" applyNumberFormat="0" applyBorder="0" applyAlignment="0" applyProtection="0"/>
    <xf numFmtId="0" fontId="44" fillId="3" borderId="0" applyNumberFormat="0" applyBorder="0" applyAlignment="0" applyProtection="0"/>
    <xf numFmtId="0" fontId="102" fillId="52" borderId="0" applyNumberFormat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3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06" fillId="54" borderId="0" applyNumberFormat="0" applyBorder="0" applyAlignment="0" applyProtection="0"/>
    <xf numFmtId="0" fontId="48" fillId="4" borderId="0" applyNumberFormat="0" applyBorder="0" applyAlignment="0" applyProtection="0"/>
    <xf numFmtId="0" fontId="106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31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29" xfId="0" applyFont="1" applyBorder="1" applyAlignment="1">
      <alignment vertical="center" wrapText="1"/>
    </xf>
    <xf numFmtId="177" fontId="25" fillId="0" borderId="0" xfId="0" applyNumberFormat="1" applyFont="1" applyAlignment="1">
      <alignment/>
    </xf>
    <xf numFmtId="177" fontId="18" fillId="0" borderId="0" xfId="508" applyNumberFormat="1" applyFont="1" applyAlignment="1">
      <alignment horizontal="center" vertical="center" wrapText="1"/>
      <protection/>
    </xf>
    <xf numFmtId="177" fontId="28" fillId="0" borderId="0" xfId="0" applyNumberFormat="1" applyFont="1" applyAlignment="1">
      <alignment/>
    </xf>
    <xf numFmtId="177" fontId="18" fillId="55" borderId="0" xfId="508" applyNumberFormat="1" applyFont="1" applyFill="1" applyAlignment="1">
      <alignment horizontal="left" vertical="top" wrapText="1"/>
      <protection/>
    </xf>
    <xf numFmtId="177" fontId="25" fillId="0" borderId="0" xfId="0" applyNumberFormat="1" applyFont="1" applyFill="1" applyAlignment="1">
      <alignment/>
    </xf>
    <xf numFmtId="0" fontId="20" fillId="0" borderId="30" xfId="0" applyFont="1" applyFill="1" applyBorder="1" applyAlignment="1">
      <alignment/>
    </xf>
    <xf numFmtId="0" fontId="18" fillId="0" borderId="30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wrapText="1"/>
    </xf>
    <xf numFmtId="0" fontId="30" fillId="0" borderId="3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wrapText="1"/>
    </xf>
    <xf numFmtId="177" fontId="27" fillId="0" borderId="0" xfId="0" applyNumberFormat="1" applyFont="1" applyFill="1" applyAlignment="1">
      <alignment/>
    </xf>
    <xf numFmtId="0" fontId="20" fillId="0" borderId="32" xfId="0" applyFont="1" applyFill="1" applyBorder="1" applyAlignment="1">
      <alignment wrapText="1"/>
    </xf>
    <xf numFmtId="177" fontId="20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25" fillId="0" borderId="0" xfId="0" applyNumberFormat="1" applyFont="1" applyAlignment="1">
      <alignment horizontal="left" vertical="top" wrapText="1"/>
    </xf>
    <xf numFmtId="177" fontId="18" fillId="55" borderId="31" xfId="508" applyNumberFormat="1" applyFont="1" applyFill="1" applyBorder="1" applyAlignment="1">
      <alignment horizontal="left" vertical="top" wrapText="1"/>
      <protection/>
    </xf>
    <xf numFmtId="0" fontId="18" fillId="0" borderId="33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5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177" fontId="18" fillId="0" borderId="0" xfId="508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25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3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2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2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7" fontId="20" fillId="0" borderId="38" xfId="510" applyNumberFormat="1" applyFont="1" applyFill="1" applyBorder="1" applyAlignment="1">
      <alignment horizontal="center" vertical="center" wrapText="1"/>
      <protection/>
    </xf>
    <xf numFmtId="177" fontId="31" fillId="0" borderId="34" xfId="0" applyNumberFormat="1" applyFont="1" applyFill="1" applyBorder="1" applyAlignment="1">
      <alignment horizontal="left" vertical="top" wrapText="1"/>
    </xf>
    <xf numFmtId="177" fontId="18" fillId="0" borderId="0" xfId="508" applyNumberFormat="1" applyFont="1" applyFill="1" applyAlignment="1">
      <alignment horizontal="right" vertical="top"/>
      <protection/>
    </xf>
    <xf numFmtId="177" fontId="20" fillId="0" borderId="38" xfId="508" applyNumberFormat="1" applyFont="1" applyFill="1" applyBorder="1" applyAlignment="1">
      <alignment horizontal="center" vertical="center" wrapText="1"/>
      <protection/>
    </xf>
    <xf numFmtId="177" fontId="25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vertical="top" wrapText="1"/>
    </xf>
    <xf numFmtId="175" fontId="5" fillId="0" borderId="27" xfId="1075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26" fillId="0" borderId="27" xfId="0" applyNumberFormat="1" applyFont="1" applyFill="1" applyBorder="1" applyAlignment="1">
      <alignment horizontal="center" vertical="top" wrapText="1"/>
    </xf>
    <xf numFmtId="175" fontId="10" fillId="0" borderId="26" xfId="0" applyNumberFormat="1" applyFont="1" applyFill="1" applyBorder="1" applyAlignment="1">
      <alignment wrapText="1"/>
    </xf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0" fontId="2" fillId="0" borderId="26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40" xfId="0" applyFont="1" applyBorder="1" applyAlignment="1">
      <alignment wrapText="1"/>
    </xf>
    <xf numFmtId="0" fontId="25" fillId="0" borderId="0" xfId="0" applyFont="1" applyFill="1" applyAlignment="1">
      <alignment vertical="top"/>
    </xf>
    <xf numFmtId="177" fontId="28" fillId="0" borderId="0" xfId="0" applyNumberFormat="1" applyFont="1" applyFill="1" applyAlignment="1">
      <alignment/>
    </xf>
    <xf numFmtId="177" fontId="50" fillId="0" borderId="0" xfId="0" applyNumberFormat="1" applyFont="1" applyFill="1" applyAlignment="1">
      <alignment/>
    </xf>
    <xf numFmtId="177" fontId="20" fillId="0" borderId="41" xfId="510" applyNumberFormat="1" applyFont="1" applyFill="1" applyBorder="1" applyAlignment="1">
      <alignment horizontal="center" vertical="center" wrapText="1"/>
      <protection/>
    </xf>
    <xf numFmtId="177" fontId="20" fillId="0" borderId="42" xfId="510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top"/>
    </xf>
    <xf numFmtId="177" fontId="18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horizontal="center" vertical="top"/>
    </xf>
    <xf numFmtId="177" fontId="51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171" fontId="0" fillId="0" borderId="0" xfId="0" applyNumberFormat="1" applyFill="1" applyAlignment="1">
      <alignment/>
    </xf>
    <xf numFmtId="3" fontId="105" fillId="0" borderId="0" xfId="0" applyNumberFormat="1" applyFont="1" applyFill="1" applyAlignment="1">
      <alignment/>
    </xf>
    <xf numFmtId="0" fontId="105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7" fontId="107" fillId="0" borderId="0" xfId="0" applyNumberFormat="1" applyFont="1" applyFill="1" applyAlignment="1">
      <alignment/>
    </xf>
    <xf numFmtId="0" fontId="5" fillId="0" borderId="43" xfId="0" applyFont="1" applyBorder="1" applyAlignment="1">
      <alignment horizontal="center" wrapText="1"/>
    </xf>
    <xf numFmtId="0" fontId="2" fillId="0" borderId="43" xfId="0" applyFont="1" applyBorder="1" applyAlignment="1">
      <alignment wrapText="1"/>
    </xf>
    <xf numFmtId="0" fontId="2" fillId="55" borderId="43" xfId="0" applyFont="1" applyFill="1" applyBorder="1" applyAlignment="1">
      <alignment wrapText="1"/>
    </xf>
    <xf numFmtId="0" fontId="2" fillId="0" borderId="43" xfId="0" applyFont="1" applyBorder="1" applyAlignment="1">
      <alignment vertical="center" wrapText="1"/>
    </xf>
    <xf numFmtId="0" fontId="5" fillId="0" borderId="27" xfId="0" applyFont="1" applyBorder="1" applyAlignment="1">
      <alignment horizontal="center" wrapText="1"/>
    </xf>
    <xf numFmtId="49" fontId="18" fillId="0" borderId="35" xfId="508" applyNumberFormat="1" applyFont="1" applyFill="1" applyBorder="1" applyAlignment="1">
      <alignment horizontal="center" vertical="center"/>
      <protection/>
    </xf>
    <xf numFmtId="49" fontId="18" fillId="0" borderId="44" xfId="508" applyNumberFormat="1" applyFont="1" applyFill="1" applyBorder="1" applyAlignment="1">
      <alignment horizontal="center" vertical="center"/>
      <protection/>
    </xf>
    <xf numFmtId="49" fontId="18" fillId="0" borderId="44" xfId="508" applyNumberFormat="1" applyFont="1" applyFill="1" applyBorder="1" applyAlignment="1" applyProtection="1">
      <alignment horizontal="center" vertical="center"/>
      <protection locked="0"/>
    </xf>
    <xf numFmtId="49" fontId="18" fillId="0" borderId="45" xfId="508" applyNumberFormat="1" applyFont="1" applyFill="1" applyBorder="1" applyAlignment="1">
      <alignment horizontal="center" vertical="center"/>
      <protection/>
    </xf>
    <xf numFmtId="0" fontId="20" fillId="0" borderId="3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0" fontId="18" fillId="0" borderId="30" xfId="0" applyFont="1" applyFill="1" applyBorder="1" applyAlignment="1">
      <alignment/>
    </xf>
    <xf numFmtId="0" fontId="20" fillId="0" borderId="46" xfId="0" applyFont="1" applyFill="1" applyBorder="1" applyAlignment="1">
      <alignment wrapText="1"/>
    </xf>
    <xf numFmtId="3" fontId="0" fillId="0" borderId="0" xfId="0" applyNumberFormat="1" applyAlignment="1">
      <alignment/>
    </xf>
    <xf numFmtId="173" fontId="0" fillId="0" borderId="0" xfId="553" applyNumberFormat="1" applyFont="1" applyAlignment="1">
      <alignment/>
    </xf>
    <xf numFmtId="0" fontId="0" fillId="0" borderId="0" xfId="0" applyAlignment="1">
      <alignment/>
    </xf>
    <xf numFmtId="177" fontId="108" fillId="0" borderId="0" xfId="0" applyNumberFormat="1" applyFont="1" applyFill="1" applyBorder="1" applyAlignment="1">
      <alignment horizontal="right" vertical="top"/>
    </xf>
    <xf numFmtId="175" fontId="26" fillId="0" borderId="47" xfId="0" applyNumberFormat="1" applyFont="1" applyFill="1" applyBorder="1" applyAlignment="1">
      <alignment wrapText="1"/>
    </xf>
    <xf numFmtId="175" fontId="26" fillId="0" borderId="48" xfId="0" applyNumberFormat="1" applyFont="1" applyFill="1" applyBorder="1" applyAlignment="1">
      <alignment wrapText="1"/>
    </xf>
    <xf numFmtId="0" fontId="88" fillId="0" borderId="0" xfId="0" applyFont="1" applyAlignment="1">
      <alignment/>
    </xf>
    <xf numFmtId="175" fontId="88" fillId="0" borderId="0" xfId="0" applyNumberFormat="1" applyFont="1" applyFill="1" applyAlignment="1">
      <alignment/>
    </xf>
    <xf numFmtId="0" fontId="24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/>
    </xf>
    <xf numFmtId="0" fontId="24" fillId="0" borderId="26" xfId="0" applyFont="1" applyBorder="1" applyAlignment="1">
      <alignment vertical="center" wrapText="1"/>
    </xf>
    <xf numFmtId="0" fontId="109" fillId="0" borderId="26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3" fontId="10" fillId="0" borderId="0" xfId="0" applyNumberFormat="1" applyFont="1" applyFill="1" applyAlignment="1">
      <alignment/>
    </xf>
    <xf numFmtId="0" fontId="2" fillId="0" borderId="0" xfId="0" applyFont="1" applyAlignment="1">
      <alignment vertical="top" wrapText="1"/>
    </xf>
    <xf numFmtId="175" fontId="9" fillId="0" borderId="0" xfId="553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7" fontId="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77" fontId="18" fillId="0" borderId="0" xfId="508" applyNumberFormat="1" applyFont="1" applyFill="1" applyAlignment="1">
      <alignment horizontal="left" vertical="top" wrapText="1"/>
      <protection/>
    </xf>
    <xf numFmtId="0" fontId="24" fillId="0" borderId="50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173" fontId="24" fillId="0" borderId="6" xfId="0" applyNumberFormat="1" applyFont="1" applyFill="1" applyBorder="1" applyAlignment="1">
      <alignment vertical="center" wrapText="1"/>
    </xf>
    <xf numFmtId="175" fontId="105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/>
    </xf>
    <xf numFmtId="177" fontId="71" fillId="0" borderId="0" xfId="0" applyNumberFormat="1" applyFont="1" applyFill="1" applyAlignment="1">
      <alignment/>
    </xf>
    <xf numFmtId="177" fontId="72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/>
    </xf>
    <xf numFmtId="173" fontId="23" fillId="0" borderId="6" xfId="0" applyNumberFormat="1" applyFont="1" applyFill="1" applyBorder="1" applyAlignment="1">
      <alignment vertical="center"/>
    </xf>
    <xf numFmtId="173" fontId="23" fillId="0" borderId="6" xfId="0" applyNumberFormat="1" applyFont="1" applyFill="1" applyBorder="1" applyAlignment="1">
      <alignment vertical="center" wrapText="1"/>
    </xf>
    <xf numFmtId="177" fontId="110" fillId="0" borderId="0" xfId="508" applyNumberFormat="1" applyFont="1" applyFill="1" applyAlignment="1">
      <alignment horizontal="left" vertical="top" wrapText="1"/>
      <protection/>
    </xf>
    <xf numFmtId="0" fontId="23" fillId="0" borderId="26" xfId="0" applyFont="1" applyFill="1" applyBorder="1" applyAlignment="1">
      <alignment vertical="center" wrapText="1"/>
    </xf>
    <xf numFmtId="0" fontId="111" fillId="0" borderId="0" xfId="0" applyFont="1" applyAlignment="1">
      <alignment/>
    </xf>
    <xf numFmtId="0" fontId="88" fillId="0" borderId="0" xfId="0" applyFont="1" applyAlignment="1">
      <alignment/>
    </xf>
    <xf numFmtId="0" fontId="111" fillId="0" borderId="0" xfId="0" applyFont="1" applyFill="1" applyAlignment="1">
      <alignment/>
    </xf>
    <xf numFmtId="174" fontId="111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0" fontId="112" fillId="0" borderId="0" xfId="0" applyFont="1" applyFill="1" applyAlignment="1">
      <alignment/>
    </xf>
    <xf numFmtId="174" fontId="113" fillId="0" borderId="0" xfId="0" applyNumberFormat="1" applyFont="1" applyFill="1" applyAlignment="1">
      <alignment/>
    </xf>
    <xf numFmtId="175" fontId="111" fillId="0" borderId="0" xfId="0" applyNumberFormat="1" applyFont="1" applyAlignment="1">
      <alignment/>
    </xf>
    <xf numFmtId="174" fontId="111" fillId="0" borderId="0" xfId="0" applyNumberFormat="1" applyFont="1" applyAlignment="1">
      <alignment/>
    </xf>
    <xf numFmtId="0" fontId="114" fillId="0" borderId="0" xfId="0" applyFont="1" applyFill="1" applyAlignment="1">
      <alignment/>
    </xf>
    <xf numFmtId="174" fontId="114" fillId="0" borderId="0" xfId="0" applyNumberFormat="1" applyFont="1" applyFill="1" applyAlignment="1">
      <alignment/>
    </xf>
    <xf numFmtId="0" fontId="105" fillId="0" borderId="0" xfId="0" applyFont="1" applyFill="1" applyAlignment="1">
      <alignment/>
    </xf>
    <xf numFmtId="175" fontId="105" fillId="0" borderId="0" xfId="0" applyNumberFormat="1" applyFont="1" applyFill="1" applyAlignment="1">
      <alignment/>
    </xf>
    <xf numFmtId="175" fontId="115" fillId="0" borderId="0" xfId="0" applyNumberFormat="1" applyFont="1" applyFill="1" applyAlignment="1">
      <alignment/>
    </xf>
    <xf numFmtId="174" fontId="115" fillId="0" borderId="0" xfId="0" applyNumberFormat="1" applyFont="1" applyFill="1" applyAlignment="1">
      <alignment/>
    </xf>
    <xf numFmtId="175" fontId="10" fillId="56" borderId="26" xfId="0" applyNumberFormat="1" applyFont="1" applyFill="1" applyBorder="1" applyAlignment="1">
      <alignment wrapText="1"/>
    </xf>
    <xf numFmtId="173" fontId="24" fillId="0" borderId="26" xfId="0" applyNumberFormat="1" applyFont="1" applyFill="1" applyBorder="1" applyAlignment="1">
      <alignment vertical="center" wrapText="1"/>
    </xf>
    <xf numFmtId="173" fontId="23" fillId="0" borderId="26" xfId="0" applyNumberFormat="1" applyFont="1" applyFill="1" applyBorder="1" applyAlignment="1">
      <alignment vertical="center"/>
    </xf>
    <xf numFmtId="173" fontId="23" fillId="0" borderId="26" xfId="0" applyNumberFormat="1" applyFont="1" applyFill="1" applyBorder="1" applyAlignment="1">
      <alignment vertical="center" wrapText="1"/>
    </xf>
    <xf numFmtId="175" fontId="10" fillId="0" borderId="26" xfId="0" applyNumberFormat="1" applyFont="1" applyFill="1" applyBorder="1" applyAlignment="1">
      <alignment vertical="top" wrapText="1"/>
    </xf>
    <xf numFmtId="177" fontId="20" fillId="0" borderId="10" xfId="0" applyNumberFormat="1" applyFont="1" applyFill="1" applyBorder="1" applyAlignment="1">
      <alignment horizontal="right" vertical="top"/>
    </xf>
    <xf numFmtId="177" fontId="20" fillId="0" borderId="51" xfId="0" applyNumberFormat="1" applyFont="1" applyFill="1" applyBorder="1" applyAlignment="1">
      <alignment horizontal="right" vertical="top"/>
    </xf>
    <xf numFmtId="177" fontId="18" fillId="0" borderId="10" xfId="0" applyNumberFormat="1" applyFont="1" applyFill="1" applyBorder="1" applyAlignment="1">
      <alignment horizontal="right" vertical="top"/>
    </xf>
    <xf numFmtId="175" fontId="18" fillId="0" borderId="10" xfId="0" applyNumberFormat="1" applyFont="1" applyFill="1" applyBorder="1" applyAlignment="1">
      <alignment horizontal="right" vertical="top"/>
    </xf>
    <xf numFmtId="177" fontId="29" fillId="0" borderId="10" xfId="0" applyNumberFormat="1" applyFont="1" applyFill="1" applyBorder="1" applyAlignment="1">
      <alignment horizontal="right" vertical="top"/>
    </xf>
    <xf numFmtId="177" fontId="18" fillId="0" borderId="38" xfId="0" applyNumberFormat="1" applyFont="1" applyFill="1" applyBorder="1" applyAlignment="1">
      <alignment horizontal="right" vertical="top"/>
    </xf>
    <xf numFmtId="177" fontId="20" fillId="0" borderId="42" xfId="0" applyNumberFormat="1" applyFont="1" applyFill="1" applyBorder="1" applyAlignment="1">
      <alignment horizontal="right" vertical="top"/>
    </xf>
    <xf numFmtId="177" fontId="20" fillId="0" borderId="38" xfId="0" applyNumberFormat="1" applyFont="1" applyFill="1" applyBorder="1" applyAlignment="1">
      <alignment horizontal="right" vertical="top"/>
    </xf>
    <xf numFmtId="177" fontId="20" fillId="0" borderId="52" xfId="0" applyNumberFormat="1" applyFont="1" applyFill="1" applyBorder="1" applyAlignment="1">
      <alignment horizontal="right" vertical="top"/>
    </xf>
    <xf numFmtId="177" fontId="20" fillId="0" borderId="53" xfId="0" applyNumberFormat="1" applyFont="1" applyFill="1" applyBorder="1" applyAlignment="1">
      <alignment horizontal="right" vertical="top"/>
    </xf>
    <xf numFmtId="177" fontId="18" fillId="0" borderId="44" xfId="0" applyNumberFormat="1" applyFont="1" applyFill="1" applyBorder="1" applyAlignment="1">
      <alignment horizontal="right" vertical="top"/>
    </xf>
    <xf numFmtId="177" fontId="20" fillId="0" borderId="44" xfId="0" applyNumberFormat="1" applyFont="1" applyFill="1" applyBorder="1" applyAlignment="1">
      <alignment horizontal="right" vertical="top"/>
    </xf>
    <xf numFmtId="177" fontId="20" fillId="0" borderId="45" xfId="0" applyNumberFormat="1" applyFont="1" applyFill="1" applyBorder="1" applyAlignment="1">
      <alignment horizontal="right" vertical="top"/>
    </xf>
    <xf numFmtId="177" fontId="20" fillId="0" borderId="54" xfId="0" applyNumberFormat="1" applyFont="1" applyFill="1" applyBorder="1" applyAlignment="1">
      <alignment horizontal="right" vertical="top"/>
    </xf>
    <xf numFmtId="177" fontId="20" fillId="0" borderId="55" xfId="0" applyNumberFormat="1" applyFont="1" applyFill="1" applyBorder="1" applyAlignment="1">
      <alignment horizontal="right" vertical="top"/>
    </xf>
    <xf numFmtId="177" fontId="18" fillId="0" borderId="56" xfId="0" applyNumberFormat="1" applyFont="1" applyFill="1" applyBorder="1" applyAlignment="1">
      <alignment horizontal="right" vertical="top"/>
    </xf>
    <xf numFmtId="177" fontId="18" fillId="0" borderId="57" xfId="0" applyNumberFormat="1" applyFont="1" applyFill="1" applyBorder="1" applyAlignment="1">
      <alignment horizontal="right" vertical="top"/>
    </xf>
    <xf numFmtId="177" fontId="18" fillId="0" borderId="58" xfId="0" applyNumberFormat="1" applyFont="1" applyFill="1" applyBorder="1" applyAlignment="1">
      <alignment horizontal="right" vertical="top"/>
    </xf>
    <xf numFmtId="175" fontId="18" fillId="0" borderId="58" xfId="0" applyNumberFormat="1" applyFont="1" applyFill="1" applyBorder="1" applyAlignment="1">
      <alignment horizontal="right" vertical="top"/>
    </xf>
    <xf numFmtId="177" fontId="20" fillId="0" borderId="59" xfId="0" applyNumberFormat="1" applyFont="1" applyFill="1" applyBorder="1" applyAlignment="1">
      <alignment horizontal="right" vertical="top"/>
    </xf>
    <xf numFmtId="177" fontId="29" fillId="0" borderId="58" xfId="0" applyNumberFormat="1" applyFont="1" applyFill="1" applyBorder="1" applyAlignment="1">
      <alignment horizontal="right" vertical="top"/>
    </xf>
    <xf numFmtId="177" fontId="29" fillId="0" borderId="59" xfId="0" applyNumberFormat="1" applyFont="1" applyFill="1" applyBorder="1" applyAlignment="1">
      <alignment horizontal="right" vertical="top"/>
    </xf>
    <xf numFmtId="177" fontId="18" fillId="0" borderId="42" xfId="0" applyNumberFormat="1" applyFont="1" applyFill="1" applyBorder="1" applyAlignment="1">
      <alignment horizontal="right" vertical="top"/>
    </xf>
    <xf numFmtId="177" fontId="20" fillId="0" borderId="58" xfId="0" applyNumberFormat="1" applyFont="1" applyFill="1" applyBorder="1" applyAlignment="1">
      <alignment horizontal="right" vertical="top"/>
    </xf>
    <xf numFmtId="177" fontId="20" fillId="0" borderId="60" xfId="0" applyNumberFormat="1" applyFont="1" applyFill="1" applyBorder="1" applyAlignment="1">
      <alignment horizontal="right" vertical="top"/>
    </xf>
    <xf numFmtId="177" fontId="20" fillId="0" borderId="61" xfId="0" applyNumberFormat="1" applyFont="1" applyFill="1" applyBorder="1" applyAlignment="1">
      <alignment horizontal="right" vertical="top"/>
    </xf>
    <xf numFmtId="0" fontId="116" fillId="0" borderId="0" xfId="0" applyFont="1" applyFill="1" applyBorder="1" applyAlignment="1">
      <alignment wrapText="1"/>
    </xf>
    <xf numFmtId="177" fontId="117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84" fillId="0" borderId="0" xfId="0" applyFont="1" applyFill="1" applyAlignment="1">
      <alignment/>
    </xf>
    <xf numFmtId="0" fontId="118" fillId="0" borderId="0" xfId="0" applyFont="1" applyAlignment="1">
      <alignment/>
    </xf>
    <xf numFmtId="0" fontId="20" fillId="0" borderId="30" xfId="0" applyFont="1" applyFill="1" applyBorder="1" applyAlignment="1">
      <alignment horizontal="left" vertical="top" wrapText="1"/>
    </xf>
    <xf numFmtId="171" fontId="2" fillId="0" borderId="26" xfId="553" applyFont="1" applyBorder="1" applyAlignment="1">
      <alignment wrapText="1"/>
    </xf>
    <xf numFmtId="171" fontId="2" fillId="0" borderId="0" xfId="553" applyFont="1" applyAlignment="1">
      <alignment/>
    </xf>
    <xf numFmtId="177" fontId="20" fillId="57" borderId="10" xfId="0" applyNumberFormat="1" applyFont="1" applyFill="1" applyBorder="1" applyAlignment="1">
      <alignment horizontal="right" vertical="top"/>
    </xf>
    <xf numFmtId="177" fontId="20" fillId="57" borderId="51" xfId="0" applyNumberFormat="1" applyFont="1" applyFill="1" applyBorder="1" applyAlignment="1">
      <alignment horizontal="right" vertical="top"/>
    </xf>
    <xf numFmtId="177" fontId="18" fillId="57" borderId="10" xfId="0" applyNumberFormat="1" applyFont="1" applyFill="1" applyBorder="1" applyAlignment="1">
      <alignment horizontal="right" vertical="top"/>
    </xf>
    <xf numFmtId="177" fontId="20" fillId="57" borderId="52" xfId="0" applyNumberFormat="1" applyFont="1" applyFill="1" applyBorder="1" applyAlignment="1">
      <alignment horizontal="right" vertical="top"/>
    </xf>
    <xf numFmtId="177" fontId="20" fillId="57" borderId="53" xfId="0" applyNumberFormat="1" applyFont="1" applyFill="1" applyBorder="1" applyAlignment="1">
      <alignment horizontal="right" vertical="top"/>
    </xf>
    <xf numFmtId="177" fontId="20" fillId="57" borderId="44" xfId="0" applyNumberFormat="1" applyFont="1" applyFill="1" applyBorder="1" applyAlignment="1">
      <alignment horizontal="right" vertical="top"/>
    </xf>
    <xf numFmtId="177" fontId="18" fillId="57" borderId="44" xfId="0" applyNumberFormat="1" applyFont="1" applyFill="1" applyBorder="1" applyAlignment="1">
      <alignment horizontal="right" vertical="top"/>
    </xf>
    <xf numFmtId="177" fontId="20" fillId="57" borderId="45" xfId="0" applyNumberFormat="1" applyFont="1" applyFill="1" applyBorder="1" applyAlignment="1">
      <alignment horizontal="right" vertical="top"/>
    </xf>
    <xf numFmtId="175" fontId="18" fillId="57" borderId="10" xfId="0" applyNumberFormat="1" applyFont="1" applyFill="1" applyBorder="1" applyAlignment="1">
      <alignment horizontal="right" vertical="top"/>
    </xf>
    <xf numFmtId="175" fontId="4" fillId="57" borderId="27" xfId="553" applyNumberFormat="1" applyFont="1" applyFill="1" applyBorder="1" applyAlignment="1">
      <alignment vertical="center" wrapText="1"/>
    </xf>
    <xf numFmtId="175" fontId="4" fillId="57" borderId="43" xfId="0" applyNumberFormat="1" applyFont="1" applyFill="1" applyBorder="1" applyAlignment="1">
      <alignment wrapText="1"/>
    </xf>
    <xf numFmtId="175" fontId="4" fillId="57" borderId="27" xfId="553" applyNumberFormat="1" applyFont="1" applyFill="1" applyBorder="1" applyAlignment="1">
      <alignment vertical="center"/>
    </xf>
    <xf numFmtId="175" fontId="4" fillId="57" borderId="26" xfId="0" applyNumberFormat="1" applyFont="1" applyFill="1" applyBorder="1" applyAlignment="1">
      <alignment horizontal="right" wrapText="1"/>
    </xf>
    <xf numFmtId="175" fontId="4" fillId="57" borderId="27" xfId="0" applyNumberFormat="1" applyFont="1" applyFill="1" applyBorder="1" applyAlignment="1">
      <alignment wrapText="1"/>
    </xf>
    <xf numFmtId="0" fontId="4" fillId="57" borderId="62" xfId="0" applyFont="1" applyFill="1" applyBorder="1" applyAlignment="1">
      <alignment wrapText="1"/>
    </xf>
    <xf numFmtId="0" fontId="4" fillId="57" borderId="40" xfId="0" applyFont="1" applyFill="1" applyBorder="1" applyAlignment="1">
      <alignment wrapText="1"/>
    </xf>
    <xf numFmtId="0" fontId="4" fillId="57" borderId="5" xfId="0" applyFont="1" applyFill="1" applyBorder="1" applyAlignment="1">
      <alignment wrapText="1"/>
    </xf>
    <xf numFmtId="0" fontId="4" fillId="57" borderId="27" xfId="0" applyFont="1" applyFill="1" applyBorder="1" applyAlignment="1">
      <alignment wrapText="1"/>
    </xf>
    <xf numFmtId="0" fontId="2" fillId="57" borderId="26" xfId="0" applyFont="1" applyFill="1" applyBorder="1" applyAlignment="1">
      <alignment wrapText="1"/>
    </xf>
    <xf numFmtId="175" fontId="2" fillId="57" borderId="43" xfId="1236" applyNumberFormat="1" applyFont="1" applyFill="1" applyBorder="1" applyAlignment="1">
      <alignment vertical="center" wrapText="1"/>
    </xf>
    <xf numFmtId="175" fontId="2" fillId="57" borderId="49" xfId="1236" applyNumberFormat="1" applyFont="1" applyFill="1" applyBorder="1" applyAlignment="1">
      <alignment vertical="center" wrapText="1"/>
    </xf>
    <xf numFmtId="175" fontId="2" fillId="57" borderId="43" xfId="0" applyNumberFormat="1" applyFont="1" applyFill="1" applyBorder="1" applyAlignment="1">
      <alignment vertical="center" wrapText="1"/>
    </xf>
    <xf numFmtId="175" fontId="2" fillId="57" borderId="39" xfId="1236" applyNumberFormat="1" applyFont="1" applyFill="1" applyBorder="1" applyAlignment="1">
      <alignment vertical="center" wrapText="1"/>
    </xf>
    <xf numFmtId="175" fontId="2" fillId="57" borderId="48" xfId="1236" applyNumberFormat="1" applyFont="1" applyFill="1" applyBorder="1" applyAlignment="1">
      <alignment vertical="center" wrapText="1"/>
    </xf>
    <xf numFmtId="175" fontId="4" fillId="57" borderId="43" xfId="553" applyNumberFormat="1" applyFont="1" applyFill="1" applyBorder="1" applyAlignment="1">
      <alignment vertical="center" wrapText="1"/>
    </xf>
    <xf numFmtId="171" fontId="2" fillId="57" borderId="49" xfId="553" applyFont="1" applyFill="1" applyBorder="1" applyAlignment="1">
      <alignment vertical="center" wrapText="1"/>
    </xf>
    <xf numFmtId="175" fontId="2" fillId="57" borderId="6" xfId="0" applyNumberFormat="1" applyFont="1" applyFill="1" applyBorder="1" applyAlignment="1">
      <alignment vertical="center"/>
    </xf>
    <xf numFmtId="175" fontId="2" fillId="57" borderId="26" xfId="0" applyNumberFormat="1" applyFont="1" applyFill="1" applyBorder="1" applyAlignment="1">
      <alignment vertical="center"/>
    </xf>
    <xf numFmtId="175" fontId="2" fillId="57" borderId="63" xfId="0" applyNumberFormat="1" applyFont="1" applyFill="1" applyBorder="1" applyAlignment="1">
      <alignment vertical="center" wrapText="1"/>
    </xf>
    <xf numFmtId="175" fontId="2" fillId="57" borderId="26" xfId="1236" applyNumberFormat="1" applyFont="1" applyFill="1" applyBorder="1" applyAlignment="1">
      <alignment vertical="center" wrapText="1"/>
    </xf>
    <xf numFmtId="175" fontId="2" fillId="57" borderId="43" xfId="553" applyNumberFormat="1" applyFont="1" applyFill="1" applyBorder="1" applyAlignment="1">
      <alignment vertical="center" wrapText="1"/>
    </xf>
    <xf numFmtId="0" fontId="49" fillId="57" borderId="0" xfId="0" applyFont="1" applyFill="1" applyAlignment="1">
      <alignment/>
    </xf>
    <xf numFmtId="0" fontId="2" fillId="57" borderId="0" xfId="0" applyFont="1" applyFill="1" applyAlignment="1">
      <alignment horizontal="right"/>
    </xf>
    <xf numFmtId="0" fontId="0" fillId="57" borderId="0" xfId="0" applyFill="1" applyAlignment="1">
      <alignment/>
    </xf>
    <xf numFmtId="0" fontId="2" fillId="57" borderId="0" xfId="0" applyFont="1" applyFill="1" applyAlignment="1">
      <alignment/>
    </xf>
    <xf numFmtId="0" fontId="18" fillId="57" borderId="0" xfId="0" applyFont="1" applyFill="1" applyAlignment="1">
      <alignment horizontal="right"/>
    </xf>
    <xf numFmtId="0" fontId="7" fillId="57" borderId="29" xfId="0" applyFont="1" applyFill="1" applyBorder="1" applyAlignment="1">
      <alignment horizontal="center" wrapText="1"/>
    </xf>
    <xf numFmtId="0" fontId="7" fillId="57" borderId="27" xfId="0" applyFont="1" applyFill="1" applyBorder="1" applyAlignment="1">
      <alignment horizontal="center" wrapText="1"/>
    </xf>
    <xf numFmtId="0" fontId="0" fillId="57" borderId="64" xfId="0" applyFill="1" applyBorder="1" applyAlignment="1">
      <alignment/>
    </xf>
    <xf numFmtId="0" fontId="0" fillId="57" borderId="28" xfId="0" applyFill="1" applyBorder="1" applyAlignment="1">
      <alignment/>
    </xf>
    <xf numFmtId="174" fontId="2" fillId="57" borderId="65" xfId="0" applyNumberFormat="1" applyFont="1" applyFill="1" applyBorder="1" applyAlignment="1">
      <alignment horizontal="right" wrapText="1" indent="1"/>
    </xf>
    <xf numFmtId="174" fontId="2" fillId="57" borderId="26" xfId="0" applyNumberFormat="1" applyFont="1" applyFill="1" applyBorder="1" applyAlignment="1">
      <alignment horizontal="right" wrapText="1" indent="1"/>
    </xf>
    <xf numFmtId="173" fontId="2" fillId="57" borderId="65" xfId="0" applyNumberFormat="1" applyFont="1" applyFill="1" applyBorder="1" applyAlignment="1">
      <alignment horizontal="right" wrapText="1" indent="1"/>
    </xf>
    <xf numFmtId="175" fontId="2" fillId="57" borderId="36" xfId="0" applyNumberFormat="1" applyFont="1" applyFill="1" applyBorder="1" applyAlignment="1">
      <alignment horizontal="right" wrapText="1" indent="1"/>
    </xf>
    <xf numFmtId="175" fontId="2" fillId="57" borderId="26" xfId="298" applyNumberFormat="1" applyFont="1" applyFill="1" applyBorder="1" applyAlignment="1">
      <alignment horizontal="right" wrapText="1" indent="1"/>
      <protection/>
    </xf>
    <xf numFmtId="175" fontId="2" fillId="57" borderId="65" xfId="298" applyNumberFormat="1" applyFont="1" applyFill="1" applyBorder="1" applyAlignment="1">
      <alignment horizontal="right" wrapText="1" indent="1"/>
      <protection/>
    </xf>
    <xf numFmtId="174" fontId="2" fillId="57" borderId="36" xfId="0" applyNumberFormat="1" applyFont="1" applyFill="1" applyBorder="1" applyAlignment="1">
      <alignment horizontal="right" wrapText="1" indent="1"/>
    </xf>
    <xf numFmtId="174" fontId="2" fillId="57" borderId="39" xfId="0" applyNumberFormat="1" applyFont="1" applyFill="1" applyBorder="1" applyAlignment="1">
      <alignment horizontal="right" wrapText="1" indent="1"/>
    </xf>
    <xf numFmtId="174" fontId="4" fillId="57" borderId="27" xfId="0" applyNumberFormat="1" applyFont="1" applyFill="1" applyBorder="1" applyAlignment="1">
      <alignment horizontal="right" wrapText="1" indent="1"/>
    </xf>
    <xf numFmtId="3" fontId="2" fillId="57" borderId="27" xfId="0" applyNumberFormat="1" applyFont="1" applyFill="1" applyBorder="1" applyAlignment="1">
      <alignment/>
    </xf>
    <xf numFmtId="3" fontId="2" fillId="57" borderId="25" xfId="0" applyNumberFormat="1" applyFont="1" applyFill="1" applyBorder="1" applyAlignment="1">
      <alignment/>
    </xf>
    <xf numFmtId="175" fontId="2" fillId="57" borderId="26" xfId="0" applyNumberFormat="1" applyFont="1" applyFill="1" applyBorder="1" applyAlignment="1">
      <alignment horizontal="right" wrapText="1" indent="1"/>
    </xf>
    <xf numFmtId="175" fontId="2" fillId="57" borderId="65" xfId="0" applyNumberFormat="1" applyFont="1" applyFill="1" applyBorder="1" applyAlignment="1">
      <alignment horizontal="right" wrapText="1" indent="1"/>
    </xf>
    <xf numFmtId="173" fontId="2" fillId="57" borderId="65" xfId="553" applyNumberFormat="1" applyFont="1" applyFill="1" applyBorder="1" applyAlignment="1">
      <alignment horizontal="right" wrapText="1" indent="1"/>
    </xf>
    <xf numFmtId="175" fontId="4" fillId="57" borderId="27" xfId="0" applyNumberFormat="1" applyFont="1" applyFill="1" applyBorder="1" applyAlignment="1">
      <alignment horizontal="right" wrapText="1" indent="1"/>
    </xf>
    <xf numFmtId="174" fontId="105" fillId="57" borderId="0" xfId="0" applyNumberFormat="1" applyFont="1" applyFill="1" applyAlignment="1">
      <alignment/>
    </xf>
    <xf numFmtId="177" fontId="4" fillId="57" borderId="0" xfId="0" applyNumberFormat="1" applyFont="1" applyFill="1" applyBorder="1" applyAlignment="1">
      <alignment vertical="center" wrapText="1"/>
    </xf>
    <xf numFmtId="177" fontId="4" fillId="57" borderId="0" xfId="0" applyNumberFormat="1" applyFont="1" applyFill="1" applyAlignment="1">
      <alignment vertical="center"/>
    </xf>
    <xf numFmtId="177" fontId="119" fillId="0" borderId="0" xfId="0" applyNumberFormat="1" applyFont="1" applyFill="1" applyBorder="1" applyAlignment="1">
      <alignment horizontal="right" vertical="top"/>
    </xf>
    <xf numFmtId="177" fontId="110" fillId="0" borderId="0" xfId="508" applyNumberFormat="1" applyFont="1" applyFill="1" applyAlignment="1">
      <alignment horizontal="right" vertical="top"/>
      <protection/>
    </xf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7" fontId="18" fillId="0" borderId="0" xfId="508" applyNumberFormat="1" applyFont="1" applyAlignment="1">
      <alignment horizontal="left" vertical="top" wrapText="1"/>
      <protection/>
    </xf>
    <xf numFmtId="177" fontId="110" fillId="55" borderId="0" xfId="509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 wrapText="1"/>
      <protection/>
    </xf>
    <xf numFmtId="177" fontId="20" fillId="55" borderId="0" xfId="508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/>
      <protection/>
    </xf>
    <xf numFmtId="0" fontId="10" fillId="0" borderId="0" xfId="0" applyFont="1" applyAlignment="1">
      <alignment/>
    </xf>
    <xf numFmtId="0" fontId="21" fillId="57" borderId="25" xfId="0" applyFont="1" applyFill="1" applyBorder="1" applyAlignment="1">
      <alignment wrapText="1"/>
    </xf>
    <xf numFmtId="0" fontId="21" fillId="0" borderId="66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0" borderId="65" xfId="0" applyFont="1" applyBorder="1" applyAlignment="1">
      <alignment horizontal="left" wrapText="1"/>
    </xf>
    <xf numFmtId="49" fontId="2" fillId="0" borderId="65" xfId="0" applyNumberFormat="1" applyFont="1" applyBorder="1" applyAlignment="1">
      <alignment horizontal="left" wrapText="1"/>
    </xf>
    <xf numFmtId="0" fontId="21" fillId="0" borderId="65" xfId="0" applyFont="1" applyBorder="1" applyAlignment="1">
      <alignment horizontal="left" wrapText="1"/>
    </xf>
    <xf numFmtId="0" fontId="4" fillId="0" borderId="29" xfId="0" applyFont="1" applyFill="1" applyBorder="1" applyAlignment="1">
      <alignment wrapText="1"/>
    </xf>
    <xf numFmtId="0" fontId="4" fillId="0" borderId="64" xfId="0" applyFont="1" applyFill="1" applyBorder="1" applyAlignment="1">
      <alignment wrapText="1"/>
    </xf>
    <xf numFmtId="0" fontId="2" fillId="0" borderId="65" xfId="0" applyFont="1" applyFill="1" applyBorder="1" applyAlignment="1">
      <alignment wrapText="1"/>
    </xf>
    <xf numFmtId="0" fontId="2" fillId="0" borderId="67" xfId="0" applyFont="1" applyFill="1" applyBorder="1" applyAlignment="1">
      <alignment wrapText="1"/>
    </xf>
    <xf numFmtId="0" fontId="21" fillId="57" borderId="68" xfId="0" applyFont="1" applyFill="1" applyBorder="1" applyAlignment="1">
      <alignment wrapText="1"/>
    </xf>
    <xf numFmtId="0" fontId="2" fillId="57" borderId="47" xfId="0" applyFont="1" applyFill="1" applyBorder="1" applyAlignment="1">
      <alignment wrapText="1"/>
    </xf>
    <xf numFmtId="175" fontId="2" fillId="57" borderId="47" xfId="1236" applyNumberFormat="1" applyFont="1" applyFill="1" applyBorder="1" applyAlignment="1">
      <alignment vertical="center" wrapText="1"/>
    </xf>
    <xf numFmtId="175" fontId="2" fillId="57" borderId="49" xfId="553" applyNumberFormat="1" applyFont="1" applyFill="1" applyBorder="1" applyAlignment="1">
      <alignment vertical="center" wrapText="1"/>
    </xf>
    <xf numFmtId="175" fontId="4" fillId="57" borderId="69" xfId="553" applyNumberFormat="1" applyFont="1" applyFill="1" applyBorder="1" applyAlignment="1">
      <alignment vertical="center" wrapText="1"/>
    </xf>
    <xf numFmtId="175" fontId="4" fillId="57" borderId="25" xfId="553" applyNumberFormat="1" applyFont="1" applyFill="1" applyBorder="1" applyAlignment="1">
      <alignment vertical="center" wrapText="1"/>
    </xf>
    <xf numFmtId="175" fontId="4" fillId="57" borderId="68" xfId="553" applyNumberFormat="1" applyFont="1" applyFill="1" applyBorder="1" applyAlignment="1">
      <alignment vertical="center" wrapText="1"/>
    </xf>
    <xf numFmtId="175" fontId="2" fillId="57" borderId="70" xfId="1236" applyNumberFormat="1" applyFont="1" applyFill="1" applyBorder="1" applyAlignment="1">
      <alignment vertical="center" wrapText="1"/>
    </xf>
    <xf numFmtId="175" fontId="2" fillId="57" borderId="71" xfId="1236" applyNumberFormat="1" applyFont="1" applyFill="1" applyBorder="1" applyAlignment="1">
      <alignment vertical="center" wrapText="1"/>
    </xf>
  </cellXfs>
  <cellStyles count="2507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-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-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-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-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1 2" xfId="136"/>
    <cellStyle name="60% - Акцент1 3" xfId="137"/>
    <cellStyle name="60% - Акцент2" xfId="138"/>
    <cellStyle name="60% - Акцент2 2" xfId="139"/>
    <cellStyle name="60% - Акцент2 3" xfId="140"/>
    <cellStyle name="60% - Акцент3" xfId="141"/>
    <cellStyle name="60% - Акцент3 2" xfId="142"/>
    <cellStyle name="60% - Акцент3 3" xfId="143"/>
    <cellStyle name="60% - Акцент4" xfId="144"/>
    <cellStyle name="60% - Акцент4 2" xfId="145"/>
    <cellStyle name="60% - Акцент4 3" xfId="146"/>
    <cellStyle name="60% - Акцент5" xfId="147"/>
    <cellStyle name="60% - Акцент5 2" xfId="148"/>
    <cellStyle name="60% - Акцент5 3" xfId="149"/>
    <cellStyle name="60% -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ubtotal" xfId="215"/>
    <cellStyle name="Title" xfId="216"/>
    <cellStyle name="Total" xfId="217"/>
    <cellStyle name="Total 2" xfId="218"/>
    <cellStyle name="Warning Text" xfId="219"/>
    <cellStyle name="Акцент1" xfId="220"/>
    <cellStyle name="Акцент1 2" xfId="221"/>
    <cellStyle name="Акцент1 3" xfId="222"/>
    <cellStyle name="Акцент2" xfId="223"/>
    <cellStyle name="Акцент2 2" xfId="224"/>
    <cellStyle name="Акцент2 3" xfId="225"/>
    <cellStyle name="Акцент3" xfId="226"/>
    <cellStyle name="Акцент3 2" xfId="227"/>
    <cellStyle name="Акцент3 3" xfId="228"/>
    <cellStyle name="Акцент4" xfId="229"/>
    <cellStyle name="Акцент4 2" xfId="230"/>
    <cellStyle name="Акцент4 3" xfId="231"/>
    <cellStyle name="Акцент5" xfId="232"/>
    <cellStyle name="Акцент5 2" xfId="233"/>
    <cellStyle name="Акцент5 3" xfId="234"/>
    <cellStyle name="Акцент6" xfId="235"/>
    <cellStyle name="Акцент6 2" xfId="236"/>
    <cellStyle name="Акцент6 3" xfId="237"/>
    <cellStyle name="Ввод " xfId="238"/>
    <cellStyle name="Ввод  2" xfId="239"/>
    <cellStyle name="Ввод  2 2" xfId="240"/>
    <cellStyle name="Ввод  2 3" xfId="241"/>
    <cellStyle name="Ввод  3" xfId="242"/>
    <cellStyle name="Ввод  4" xfId="243"/>
    <cellStyle name="Вывод" xfId="244"/>
    <cellStyle name="Вывод 2" xfId="245"/>
    <cellStyle name="Вывод 2 2" xfId="246"/>
    <cellStyle name="Вывод 2 3" xfId="247"/>
    <cellStyle name="Вывод 3" xfId="248"/>
    <cellStyle name="Вывод 4" xfId="249"/>
    <cellStyle name="Вычисление" xfId="250"/>
    <cellStyle name="Вычисление 2" xfId="251"/>
    <cellStyle name="Вычисление 2 2" xfId="252"/>
    <cellStyle name="Вычисление 2 3" xfId="253"/>
    <cellStyle name="Вычисление 3" xfId="254"/>
    <cellStyle name="Вычисление 4" xfId="255"/>
    <cellStyle name="Hyperlink" xfId="256"/>
    <cellStyle name="Гиперссылка 2" xfId="257"/>
    <cellStyle name="Гиперссылка 2 2" xfId="258"/>
    <cellStyle name="Гиперссылка 3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3" xfId="265"/>
    <cellStyle name="Заголовок 2" xfId="266"/>
    <cellStyle name="Заголовок 2 2" xfId="267"/>
    <cellStyle name="Заголовок 2 2 2" xfId="268"/>
    <cellStyle name="Заголовок 2 3" xfId="269"/>
    <cellStyle name="Заголовок 3" xfId="270"/>
    <cellStyle name="Заголовок 3 2" xfId="271"/>
    <cellStyle name="Заголовок 3 2 2" xfId="272"/>
    <cellStyle name="Заголовок 3 3" xfId="273"/>
    <cellStyle name="Заголовок 4" xfId="274"/>
    <cellStyle name="Заголовок 4 2" xfId="275"/>
    <cellStyle name="Заголовок 4 2 2" xfId="276"/>
    <cellStyle name="Заголовок 4 3" xfId="277"/>
    <cellStyle name="Итог" xfId="278"/>
    <cellStyle name="Итог 2" xfId="279"/>
    <cellStyle name="Итог 2 2" xfId="280"/>
    <cellStyle name="Итог 3" xfId="281"/>
    <cellStyle name="Итог 4" xfId="282"/>
    <cellStyle name="Контрольная ячейка" xfId="283"/>
    <cellStyle name="Контрольная ячейка 2" xfId="284"/>
    <cellStyle name="Контрольная ячейка 3" xfId="285"/>
    <cellStyle name="Название" xfId="286"/>
    <cellStyle name="Название 2" xfId="287"/>
    <cellStyle name="Название 2 2" xfId="288"/>
    <cellStyle name="Название 3" xfId="289"/>
    <cellStyle name="Нейтральный" xfId="290"/>
    <cellStyle name="Нейтральный 2" xfId="291"/>
    <cellStyle name="Нейтральный 2 2" xfId="292"/>
    <cellStyle name="Нейтральный 3" xfId="293"/>
    <cellStyle name="Обычный 10" xfId="294"/>
    <cellStyle name="Обычный 10 2" xfId="295"/>
    <cellStyle name="Обычный 11" xfId="296"/>
    <cellStyle name="Обычный 12" xfId="297"/>
    <cellStyle name="Обычный 13" xfId="298"/>
    <cellStyle name="Обычный 14" xfId="299"/>
    <cellStyle name="Обычный 14 2" xfId="300"/>
    <cellStyle name="Обычный 15" xfId="301"/>
    <cellStyle name="Обычный 15 2" xfId="302"/>
    <cellStyle name="Обычный 17" xfId="303"/>
    <cellStyle name="Обычный 19" xfId="304"/>
    <cellStyle name="Обычный 19 10" xfId="305"/>
    <cellStyle name="Обычный 19 11" xfId="306"/>
    <cellStyle name="Обычный 19 12" xfId="307"/>
    <cellStyle name="Обычный 19 13" xfId="308"/>
    <cellStyle name="Обычный 19 14" xfId="309"/>
    <cellStyle name="Обычный 19 15" xfId="310"/>
    <cellStyle name="Обычный 19 16" xfId="311"/>
    <cellStyle name="Обычный 19 17" xfId="312"/>
    <cellStyle name="Обычный 19 18" xfId="313"/>
    <cellStyle name="Обычный 19 19" xfId="314"/>
    <cellStyle name="Обычный 19 2" xfId="315"/>
    <cellStyle name="Обычный 19 20" xfId="316"/>
    <cellStyle name="Обычный 19 21" xfId="317"/>
    <cellStyle name="Обычный 19 22" xfId="318"/>
    <cellStyle name="Обычный 19 23" xfId="319"/>
    <cellStyle name="Обычный 19 24" xfId="320"/>
    <cellStyle name="Обычный 19 25" xfId="321"/>
    <cellStyle name="Обычный 19 26" xfId="322"/>
    <cellStyle name="Обычный 19 27" xfId="323"/>
    <cellStyle name="Обычный 19 28" xfId="324"/>
    <cellStyle name="Обычный 19 29" xfId="325"/>
    <cellStyle name="Обычный 19 3" xfId="326"/>
    <cellStyle name="Обычный 19 30" xfId="327"/>
    <cellStyle name="Обычный 19 31" xfId="328"/>
    <cellStyle name="Обычный 19 32" xfId="329"/>
    <cellStyle name="Обычный 19 33" xfId="330"/>
    <cellStyle name="Обычный 19 34" xfId="331"/>
    <cellStyle name="Обычный 19 4" xfId="332"/>
    <cellStyle name="Обычный 19 5" xfId="333"/>
    <cellStyle name="Обычный 19 6" xfId="334"/>
    <cellStyle name="Обычный 19 7" xfId="335"/>
    <cellStyle name="Обычный 19 8" xfId="336"/>
    <cellStyle name="Обычный 19 9" xfId="337"/>
    <cellStyle name="Обычный 2" xfId="338"/>
    <cellStyle name="Обычный 2 10" xfId="339"/>
    <cellStyle name="Обычный 2 11" xfId="340"/>
    <cellStyle name="Обычный 2 12" xfId="341"/>
    <cellStyle name="Обычный 2 13" xfId="342"/>
    <cellStyle name="Обычный 2 14" xfId="343"/>
    <cellStyle name="Обычный 2 15" xfId="344"/>
    <cellStyle name="Обычный 2 16" xfId="345"/>
    <cellStyle name="Обычный 2 17" xfId="346"/>
    <cellStyle name="Обычный 2 18" xfId="347"/>
    <cellStyle name="Обычный 2 19" xfId="348"/>
    <cellStyle name="Обычный 2 2" xfId="349"/>
    <cellStyle name="Обычный 2 2 2" xfId="350"/>
    <cellStyle name="Обычный 2 2 2 2" xfId="351"/>
    <cellStyle name="Обычный 2 2 2 2 2" xfId="352"/>
    <cellStyle name="Обычный 2 2 2 2 2 2" xfId="353"/>
    <cellStyle name="Обычный 2 2 2 2 2 3" xfId="354"/>
    <cellStyle name="Обычный 2 2 2 2 3" xfId="355"/>
    <cellStyle name="Обычный 2 2 2 2 4" xfId="356"/>
    <cellStyle name="Обычный 2 2 2 2 5" xfId="357"/>
    <cellStyle name="Обычный 2 2 2 3" xfId="358"/>
    <cellStyle name="Обычный 2 2 2 3 2" xfId="359"/>
    <cellStyle name="Обычный 2 2 2 3 3" xfId="360"/>
    <cellStyle name="Обычный 2 2 2 4" xfId="361"/>
    <cellStyle name="Обычный 2 2 2 5" xfId="362"/>
    <cellStyle name="Обычный 2 2 2 6" xfId="363"/>
    <cellStyle name="Обычный 2 2 3" xfId="364"/>
    <cellStyle name="Обычный 2 2 3 2" xfId="365"/>
    <cellStyle name="Обычный 2 2 3 3" xfId="366"/>
    <cellStyle name="Обычный 2 2 3 4" xfId="367"/>
    <cellStyle name="Обычный 2 2 4" xfId="368"/>
    <cellStyle name="Обычный 2 2 5" xfId="369"/>
    <cellStyle name="Обычный 2 20" xfId="370"/>
    <cellStyle name="Обычный 2 21" xfId="371"/>
    <cellStyle name="Обычный 2 22" xfId="372"/>
    <cellStyle name="Обычный 2 23" xfId="373"/>
    <cellStyle name="Обычный 2 24" xfId="374"/>
    <cellStyle name="Обычный 2 25" xfId="375"/>
    <cellStyle name="Обычный 2 26" xfId="376"/>
    <cellStyle name="Обычный 2 27" xfId="377"/>
    <cellStyle name="Обычный 2 28" xfId="378"/>
    <cellStyle name="Обычный 2 29" xfId="379"/>
    <cellStyle name="Обычный 2 3" xfId="380"/>
    <cellStyle name="Обычный 2 3 2" xfId="381"/>
    <cellStyle name="Обычный 2 3 2 2" xfId="382"/>
    <cellStyle name="Обычный 2 3 3" xfId="383"/>
    <cellStyle name="Обычный 2 3 4" xfId="384"/>
    <cellStyle name="Обычный 2 30" xfId="385"/>
    <cellStyle name="Обычный 2 31" xfId="386"/>
    <cellStyle name="Обычный 2 32" xfId="387"/>
    <cellStyle name="Обычный 2 33" xfId="388"/>
    <cellStyle name="Обычный 2 34" xfId="389"/>
    <cellStyle name="Обычный 2 35" xfId="390"/>
    <cellStyle name="Обычный 2 36" xfId="391"/>
    <cellStyle name="Обычный 2 37" xfId="392"/>
    <cellStyle name="Обычный 2 38" xfId="393"/>
    <cellStyle name="Обычный 2 38 2" xfId="394"/>
    <cellStyle name="Обычный 2 39" xfId="395"/>
    <cellStyle name="Обычный 2 4" xfId="396"/>
    <cellStyle name="Обычный 2 4 2" xfId="397"/>
    <cellStyle name="Обычный 2 40" xfId="398"/>
    <cellStyle name="Обычный 2 40 2" xfId="399"/>
    <cellStyle name="Обычный 2 41" xfId="400"/>
    <cellStyle name="Обычный 2 5" xfId="401"/>
    <cellStyle name="Обычный 2 5 2" xfId="402"/>
    <cellStyle name="Обычный 2 6" xfId="403"/>
    <cellStyle name="Обычный 2 7" xfId="404"/>
    <cellStyle name="Обычный 2 8" xfId="405"/>
    <cellStyle name="Обычный 2 9" xfId="406"/>
    <cellStyle name="Обычный 20" xfId="407"/>
    <cellStyle name="Обычный 20 2" xfId="408"/>
    <cellStyle name="Обычный 21" xfId="409"/>
    <cellStyle name="Обычный 25" xfId="410"/>
    <cellStyle name="Обычный 26" xfId="411"/>
    <cellStyle name="Обычный 3" xfId="412"/>
    <cellStyle name="Обычный 3 2" xfId="413"/>
    <cellStyle name="Обычный 3 3" xfId="414"/>
    <cellStyle name="Обычный 3 4" xfId="415"/>
    <cellStyle name="Обычный 4" xfId="416"/>
    <cellStyle name="Обычный 4 2" xfId="417"/>
    <cellStyle name="Обычный 4 2 2" xfId="418"/>
    <cellStyle name="Обычный 4 2 3" xfId="419"/>
    <cellStyle name="Обычный 4 3" xfId="420"/>
    <cellStyle name="Обычный 4 4" xfId="421"/>
    <cellStyle name="Обычный 5" xfId="422"/>
    <cellStyle name="Обычный 5 10" xfId="423"/>
    <cellStyle name="Обычный 5 11" xfId="424"/>
    <cellStyle name="Обычный 5 12" xfId="425"/>
    <cellStyle name="Обычный 5 13" xfId="426"/>
    <cellStyle name="Обычный 5 14" xfId="427"/>
    <cellStyle name="Обычный 5 15" xfId="428"/>
    <cellStyle name="Обычный 5 16" xfId="429"/>
    <cellStyle name="Обычный 5 17" xfId="430"/>
    <cellStyle name="Обычный 5 18" xfId="431"/>
    <cellStyle name="Обычный 5 19" xfId="432"/>
    <cellStyle name="Обычный 5 2" xfId="433"/>
    <cellStyle name="Обычный 5 2 2" xfId="434"/>
    <cellStyle name="Обычный 5 2 3" xfId="435"/>
    <cellStyle name="Обычный 5 2 4" xfId="436"/>
    <cellStyle name="Обычный 5 20" xfId="437"/>
    <cellStyle name="Обычный 5 21" xfId="438"/>
    <cellStyle name="Обычный 5 22" xfId="439"/>
    <cellStyle name="Обычный 5 23" xfId="440"/>
    <cellStyle name="Обычный 5 24" xfId="441"/>
    <cellStyle name="Обычный 5 25" xfId="442"/>
    <cellStyle name="Обычный 5 26" xfId="443"/>
    <cellStyle name="Обычный 5 27" xfId="444"/>
    <cellStyle name="Обычный 5 28" xfId="445"/>
    <cellStyle name="Обычный 5 29" xfId="446"/>
    <cellStyle name="Обычный 5 3" xfId="447"/>
    <cellStyle name="Обычный 5 30" xfId="448"/>
    <cellStyle name="Обычный 5 31" xfId="449"/>
    <cellStyle name="Обычный 5 32" xfId="450"/>
    <cellStyle name="Обычный 5 33" xfId="451"/>
    <cellStyle name="Обычный 5 34" xfId="452"/>
    <cellStyle name="Обычный 5 35" xfId="453"/>
    <cellStyle name="Обычный 5 36" xfId="454"/>
    <cellStyle name="Обычный 5 37" xfId="455"/>
    <cellStyle name="Обычный 5 4" xfId="456"/>
    <cellStyle name="Обычный 5 5" xfId="457"/>
    <cellStyle name="Обычный 5 6" xfId="458"/>
    <cellStyle name="Обычный 5 7" xfId="459"/>
    <cellStyle name="Обычный 5 8" xfId="460"/>
    <cellStyle name="Обычный 5 9" xfId="461"/>
    <cellStyle name="Обычный 6" xfId="462"/>
    <cellStyle name="Обычный 6 10" xfId="463"/>
    <cellStyle name="Обычный 6 11" xfId="464"/>
    <cellStyle name="Обычный 6 12" xfId="465"/>
    <cellStyle name="Обычный 6 13" xfId="466"/>
    <cellStyle name="Обычный 6 14" xfId="467"/>
    <cellStyle name="Обычный 6 15" xfId="468"/>
    <cellStyle name="Обычный 6 16" xfId="469"/>
    <cellStyle name="Обычный 6 17" xfId="470"/>
    <cellStyle name="Обычный 6 18" xfId="471"/>
    <cellStyle name="Обычный 6 19" xfId="472"/>
    <cellStyle name="Обычный 6 2" xfId="473"/>
    <cellStyle name="Обычный 6 2 2" xfId="474"/>
    <cellStyle name="Обычный 6 20" xfId="475"/>
    <cellStyle name="Обычный 6 21" xfId="476"/>
    <cellStyle name="Обычный 6 22" xfId="477"/>
    <cellStyle name="Обычный 6 23" xfId="478"/>
    <cellStyle name="Обычный 6 24" xfId="479"/>
    <cellStyle name="Обычный 6 25" xfId="480"/>
    <cellStyle name="Обычный 6 26" xfId="481"/>
    <cellStyle name="Обычный 6 27" xfId="482"/>
    <cellStyle name="Обычный 6 28" xfId="483"/>
    <cellStyle name="Обычный 6 29" xfId="484"/>
    <cellStyle name="Обычный 6 3" xfId="485"/>
    <cellStyle name="Обычный 6 30" xfId="486"/>
    <cellStyle name="Обычный 6 31" xfId="487"/>
    <cellStyle name="Обычный 6 32" xfId="488"/>
    <cellStyle name="Обычный 6 33" xfId="489"/>
    <cellStyle name="Обычный 6 34" xfId="490"/>
    <cellStyle name="Обычный 6 35" xfId="491"/>
    <cellStyle name="Обычный 6 4" xfId="492"/>
    <cellStyle name="Обычный 6 5" xfId="493"/>
    <cellStyle name="Обычный 6 6" xfId="494"/>
    <cellStyle name="Обычный 6 7" xfId="495"/>
    <cellStyle name="Обычный 6 8" xfId="496"/>
    <cellStyle name="Обычный 6 9" xfId="497"/>
    <cellStyle name="Обычный 7" xfId="498"/>
    <cellStyle name="Обычный 7 2" xfId="499"/>
    <cellStyle name="Обычный 7 2 2" xfId="500"/>
    <cellStyle name="Обычный 7 3" xfId="501"/>
    <cellStyle name="Обычный 7 4" xfId="502"/>
    <cellStyle name="Обычный 8" xfId="503"/>
    <cellStyle name="Обычный 8 2" xfId="504"/>
    <cellStyle name="Обычный 8 3" xfId="505"/>
    <cellStyle name="Обычный 9" xfId="506"/>
    <cellStyle name="Обычный 9 2" xfId="507"/>
    <cellStyle name="Обычный_God_Формы фин.отчетности_BWU_09_11_03" xfId="508"/>
    <cellStyle name="Обычный_Лист1 2" xfId="509"/>
    <cellStyle name="Обычный_Формы ФО для НПФ" xfId="510"/>
    <cellStyle name="Followed Hyperlink" xfId="511"/>
    <cellStyle name="Плохой" xfId="512"/>
    <cellStyle name="Плохой 2" xfId="513"/>
    <cellStyle name="Плохой 3" xfId="514"/>
    <cellStyle name="Пояснение" xfId="515"/>
    <cellStyle name="Пояснение 2" xfId="516"/>
    <cellStyle name="Пояснение 2 2" xfId="517"/>
    <cellStyle name="Пояснение 3" xfId="518"/>
    <cellStyle name="Примечание" xfId="519"/>
    <cellStyle name="Примечание 10" xfId="520"/>
    <cellStyle name="Примечание 11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2 5" xfId="526"/>
    <cellStyle name="Примечание 3" xfId="527"/>
    <cellStyle name="Примечание 3 2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Percent" xfId="535"/>
    <cellStyle name="Процентный 2" xfId="536"/>
    <cellStyle name="Процентный 2 2" xfId="537"/>
    <cellStyle name="Процентный 2 2 2" xfId="538"/>
    <cellStyle name="Процентный 2 3" xfId="539"/>
    <cellStyle name="Процентный 3" xfId="540"/>
    <cellStyle name="Процентный 4" xfId="541"/>
    <cellStyle name="Связанная ячейка" xfId="542"/>
    <cellStyle name="Связанная ячейка 2" xfId="543"/>
    <cellStyle name="Связанная ячейка 2 2" xfId="544"/>
    <cellStyle name="Связанная ячейка 3" xfId="545"/>
    <cellStyle name="Стиль 1" xfId="546"/>
    <cellStyle name="Стиль 1 2" xfId="547"/>
    <cellStyle name="Стиль 1 3" xfId="548"/>
    <cellStyle name="Стиль 1 4" xfId="549"/>
    <cellStyle name="Текст предупреждения" xfId="550"/>
    <cellStyle name="Текст предупреждения 2" xfId="551"/>
    <cellStyle name="Текстовый" xfId="552"/>
    <cellStyle name="Comma" xfId="553"/>
    <cellStyle name="Comma [0]" xfId="554"/>
    <cellStyle name="Финансовый [0] 2" xfId="555"/>
    <cellStyle name="Финансовый [0] 2 2" xfId="556"/>
    <cellStyle name="Финансовый 10" xfId="557"/>
    <cellStyle name="Финансовый 10 10" xfId="558"/>
    <cellStyle name="Финансовый 10 10 2" xfId="559"/>
    <cellStyle name="Финансовый 10 11" xfId="560"/>
    <cellStyle name="Финансовый 10 11 2" xfId="561"/>
    <cellStyle name="Финансовый 10 12" xfId="562"/>
    <cellStyle name="Финансовый 10 12 2" xfId="563"/>
    <cellStyle name="Финансовый 10 13" xfId="564"/>
    <cellStyle name="Финансовый 10 13 2" xfId="565"/>
    <cellStyle name="Финансовый 10 14" xfId="566"/>
    <cellStyle name="Финансовый 10 14 2" xfId="567"/>
    <cellStyle name="Финансовый 10 15" xfId="568"/>
    <cellStyle name="Финансовый 10 15 2" xfId="569"/>
    <cellStyle name="Финансовый 10 16" xfId="570"/>
    <cellStyle name="Финансовый 10 16 2" xfId="571"/>
    <cellStyle name="Финансовый 10 17" xfId="572"/>
    <cellStyle name="Финансовый 10 17 2" xfId="573"/>
    <cellStyle name="Финансовый 10 18" xfId="574"/>
    <cellStyle name="Финансовый 10 18 2" xfId="575"/>
    <cellStyle name="Финансовый 10 19" xfId="576"/>
    <cellStyle name="Финансовый 10 19 2" xfId="577"/>
    <cellStyle name="Финансовый 10 2" xfId="578"/>
    <cellStyle name="Финансовый 10 2 2" xfId="579"/>
    <cellStyle name="Финансовый 10 2 3" xfId="580"/>
    <cellStyle name="Финансовый 10 20" xfId="581"/>
    <cellStyle name="Финансовый 10 20 2" xfId="582"/>
    <cellStyle name="Финансовый 10 21" xfId="583"/>
    <cellStyle name="Финансовый 10 21 2" xfId="584"/>
    <cellStyle name="Финансовый 10 22" xfId="585"/>
    <cellStyle name="Финансовый 10 22 2" xfId="586"/>
    <cellStyle name="Финансовый 10 23" xfId="587"/>
    <cellStyle name="Финансовый 10 23 2" xfId="588"/>
    <cellStyle name="Финансовый 10 24" xfId="589"/>
    <cellStyle name="Финансовый 10 24 2" xfId="590"/>
    <cellStyle name="Финансовый 10 25" xfId="591"/>
    <cellStyle name="Финансовый 10 25 2" xfId="592"/>
    <cellStyle name="Финансовый 10 26" xfId="593"/>
    <cellStyle name="Финансовый 10 26 2" xfId="594"/>
    <cellStyle name="Финансовый 10 27" xfId="595"/>
    <cellStyle name="Финансовый 10 27 2" xfId="596"/>
    <cellStyle name="Финансовый 10 28" xfId="597"/>
    <cellStyle name="Финансовый 10 28 2" xfId="598"/>
    <cellStyle name="Финансовый 10 29" xfId="599"/>
    <cellStyle name="Финансовый 10 29 2" xfId="600"/>
    <cellStyle name="Финансовый 10 3" xfId="601"/>
    <cellStyle name="Финансовый 10 3 2" xfId="602"/>
    <cellStyle name="Финансовый 10 30" xfId="603"/>
    <cellStyle name="Финансовый 10 30 2" xfId="604"/>
    <cellStyle name="Финансовый 10 31" xfId="605"/>
    <cellStyle name="Финансовый 10 31 2" xfId="606"/>
    <cellStyle name="Финансовый 10 32" xfId="607"/>
    <cellStyle name="Финансовый 10 32 2" xfId="608"/>
    <cellStyle name="Финансовый 10 33" xfId="609"/>
    <cellStyle name="Финансовый 10 33 2" xfId="610"/>
    <cellStyle name="Финансовый 10 34" xfId="611"/>
    <cellStyle name="Финансовый 10 35" xfId="612"/>
    <cellStyle name="Финансовый 10 4" xfId="613"/>
    <cellStyle name="Финансовый 10 4 2" xfId="614"/>
    <cellStyle name="Финансовый 10 5" xfId="615"/>
    <cellStyle name="Финансовый 10 5 2" xfId="616"/>
    <cellStyle name="Финансовый 10 6" xfId="617"/>
    <cellStyle name="Финансовый 10 6 2" xfId="618"/>
    <cellStyle name="Финансовый 10 7" xfId="619"/>
    <cellStyle name="Финансовый 10 7 2" xfId="620"/>
    <cellStyle name="Финансовый 10 8" xfId="621"/>
    <cellStyle name="Финансовый 10 8 2" xfId="622"/>
    <cellStyle name="Финансовый 10 9" xfId="623"/>
    <cellStyle name="Финансовый 10 9 2" xfId="624"/>
    <cellStyle name="Финансовый 100" xfId="625"/>
    <cellStyle name="Финансовый 101" xfId="626"/>
    <cellStyle name="Финансовый 102" xfId="627"/>
    <cellStyle name="Финансовый 103" xfId="628"/>
    <cellStyle name="Финансовый 104" xfId="629"/>
    <cellStyle name="Финансовый 105" xfId="630"/>
    <cellStyle name="Финансовый 106" xfId="631"/>
    <cellStyle name="Финансовый 107" xfId="632"/>
    <cellStyle name="Финансовый 108" xfId="633"/>
    <cellStyle name="Финансовый 109" xfId="634"/>
    <cellStyle name="Финансовый 11" xfId="635"/>
    <cellStyle name="Финансовый 11 10" xfId="636"/>
    <cellStyle name="Финансовый 11 10 2" xfId="637"/>
    <cellStyle name="Финансовый 11 11" xfId="638"/>
    <cellStyle name="Финансовый 11 11 2" xfId="639"/>
    <cellStyle name="Финансовый 11 12" xfId="640"/>
    <cellStyle name="Финансовый 11 12 2" xfId="641"/>
    <cellStyle name="Финансовый 11 13" xfId="642"/>
    <cellStyle name="Финансовый 11 13 2" xfId="643"/>
    <cellStyle name="Финансовый 11 14" xfId="644"/>
    <cellStyle name="Финансовый 11 14 2" xfId="645"/>
    <cellStyle name="Финансовый 11 15" xfId="646"/>
    <cellStyle name="Финансовый 11 15 2" xfId="647"/>
    <cellStyle name="Финансовый 11 16" xfId="648"/>
    <cellStyle name="Финансовый 11 16 2" xfId="649"/>
    <cellStyle name="Финансовый 11 17" xfId="650"/>
    <cellStyle name="Финансовый 11 17 2" xfId="651"/>
    <cellStyle name="Финансовый 11 18" xfId="652"/>
    <cellStyle name="Финансовый 11 18 2" xfId="653"/>
    <cellStyle name="Финансовый 11 19" xfId="654"/>
    <cellStyle name="Финансовый 11 19 2" xfId="655"/>
    <cellStyle name="Финансовый 11 2" xfId="656"/>
    <cellStyle name="Финансовый 11 2 2" xfId="657"/>
    <cellStyle name="Финансовый 11 2 3" xfId="658"/>
    <cellStyle name="Финансовый 11 20" xfId="659"/>
    <cellStyle name="Финансовый 11 20 2" xfId="660"/>
    <cellStyle name="Финансовый 11 21" xfId="661"/>
    <cellStyle name="Финансовый 11 21 2" xfId="662"/>
    <cellStyle name="Финансовый 11 22" xfId="663"/>
    <cellStyle name="Финансовый 11 22 2" xfId="664"/>
    <cellStyle name="Финансовый 11 23" xfId="665"/>
    <cellStyle name="Финансовый 11 23 2" xfId="666"/>
    <cellStyle name="Финансовый 11 24" xfId="667"/>
    <cellStyle name="Финансовый 11 24 2" xfId="668"/>
    <cellStyle name="Финансовый 11 25" xfId="669"/>
    <cellStyle name="Финансовый 11 25 2" xfId="670"/>
    <cellStyle name="Финансовый 11 26" xfId="671"/>
    <cellStyle name="Финансовый 11 26 2" xfId="672"/>
    <cellStyle name="Финансовый 11 27" xfId="673"/>
    <cellStyle name="Финансовый 11 27 2" xfId="674"/>
    <cellStyle name="Финансовый 11 28" xfId="675"/>
    <cellStyle name="Финансовый 11 28 2" xfId="676"/>
    <cellStyle name="Финансовый 11 29" xfId="677"/>
    <cellStyle name="Финансовый 11 29 2" xfId="678"/>
    <cellStyle name="Финансовый 11 3" xfId="679"/>
    <cellStyle name="Финансовый 11 3 2" xfId="680"/>
    <cellStyle name="Финансовый 11 30" xfId="681"/>
    <cellStyle name="Финансовый 11 30 2" xfId="682"/>
    <cellStyle name="Финансовый 11 31" xfId="683"/>
    <cellStyle name="Финансовый 11 31 2" xfId="684"/>
    <cellStyle name="Финансовый 11 32" xfId="685"/>
    <cellStyle name="Финансовый 11 32 2" xfId="686"/>
    <cellStyle name="Финансовый 11 33" xfId="687"/>
    <cellStyle name="Финансовый 11 33 2" xfId="688"/>
    <cellStyle name="Финансовый 11 34" xfId="689"/>
    <cellStyle name="Финансовый 11 35" xfId="690"/>
    <cellStyle name="Финансовый 11 4" xfId="691"/>
    <cellStyle name="Финансовый 11 4 2" xfId="692"/>
    <cellStyle name="Финансовый 11 5" xfId="693"/>
    <cellStyle name="Финансовый 11 5 2" xfId="694"/>
    <cellStyle name="Финансовый 11 6" xfId="695"/>
    <cellStyle name="Финансовый 11 6 2" xfId="696"/>
    <cellStyle name="Финансовый 11 7" xfId="697"/>
    <cellStyle name="Финансовый 11 7 2" xfId="698"/>
    <cellStyle name="Финансовый 11 8" xfId="699"/>
    <cellStyle name="Финансовый 11 8 2" xfId="700"/>
    <cellStyle name="Финансовый 11 9" xfId="701"/>
    <cellStyle name="Финансовый 11 9 2" xfId="702"/>
    <cellStyle name="Финансовый 110" xfId="703"/>
    <cellStyle name="Финансовый 111" xfId="704"/>
    <cellStyle name="Финансовый 112" xfId="705"/>
    <cellStyle name="Финансовый 113" xfId="706"/>
    <cellStyle name="Финансовый 114" xfId="707"/>
    <cellStyle name="Финансовый 115" xfId="708"/>
    <cellStyle name="Финансовый 116" xfId="709"/>
    <cellStyle name="Финансовый 117" xfId="710"/>
    <cellStyle name="Финансовый 118" xfId="711"/>
    <cellStyle name="Финансовый 119" xfId="712"/>
    <cellStyle name="Финансовый 12" xfId="713"/>
    <cellStyle name="Финансовый 12 10" xfId="714"/>
    <cellStyle name="Финансовый 12 10 2" xfId="715"/>
    <cellStyle name="Финансовый 12 11" xfId="716"/>
    <cellStyle name="Финансовый 12 11 2" xfId="717"/>
    <cellStyle name="Финансовый 12 12" xfId="718"/>
    <cellStyle name="Финансовый 12 12 2" xfId="719"/>
    <cellStyle name="Финансовый 12 13" xfId="720"/>
    <cellStyle name="Финансовый 12 13 2" xfId="721"/>
    <cellStyle name="Финансовый 12 14" xfId="722"/>
    <cellStyle name="Финансовый 12 14 2" xfId="723"/>
    <cellStyle name="Финансовый 12 15" xfId="724"/>
    <cellStyle name="Финансовый 12 15 2" xfId="725"/>
    <cellStyle name="Финансовый 12 16" xfId="726"/>
    <cellStyle name="Финансовый 12 16 2" xfId="727"/>
    <cellStyle name="Финансовый 12 17" xfId="728"/>
    <cellStyle name="Финансовый 12 17 2" xfId="729"/>
    <cellStyle name="Финансовый 12 18" xfId="730"/>
    <cellStyle name="Финансовый 12 18 2" xfId="731"/>
    <cellStyle name="Финансовый 12 19" xfId="732"/>
    <cellStyle name="Финансовый 12 19 2" xfId="733"/>
    <cellStyle name="Финансовый 12 2" xfId="734"/>
    <cellStyle name="Финансовый 12 2 2" xfId="735"/>
    <cellStyle name="Финансовый 12 2 3" xfId="736"/>
    <cellStyle name="Финансовый 12 20" xfId="737"/>
    <cellStyle name="Финансовый 12 20 2" xfId="738"/>
    <cellStyle name="Финансовый 12 21" xfId="739"/>
    <cellStyle name="Финансовый 12 21 2" xfId="740"/>
    <cellStyle name="Финансовый 12 22" xfId="741"/>
    <cellStyle name="Финансовый 12 22 2" xfId="742"/>
    <cellStyle name="Финансовый 12 23" xfId="743"/>
    <cellStyle name="Финансовый 12 23 2" xfId="744"/>
    <cellStyle name="Финансовый 12 24" xfId="745"/>
    <cellStyle name="Финансовый 12 24 2" xfId="746"/>
    <cellStyle name="Финансовый 12 25" xfId="747"/>
    <cellStyle name="Финансовый 12 25 2" xfId="748"/>
    <cellStyle name="Финансовый 12 26" xfId="749"/>
    <cellStyle name="Финансовый 12 26 2" xfId="750"/>
    <cellStyle name="Финансовый 12 27" xfId="751"/>
    <cellStyle name="Финансовый 12 27 2" xfId="752"/>
    <cellStyle name="Финансовый 12 28" xfId="753"/>
    <cellStyle name="Финансовый 12 28 2" xfId="754"/>
    <cellStyle name="Финансовый 12 29" xfId="755"/>
    <cellStyle name="Финансовый 12 29 2" xfId="756"/>
    <cellStyle name="Финансовый 12 3" xfId="757"/>
    <cellStyle name="Финансовый 12 3 2" xfId="758"/>
    <cellStyle name="Финансовый 12 30" xfId="759"/>
    <cellStyle name="Финансовый 12 30 2" xfId="760"/>
    <cellStyle name="Финансовый 12 31" xfId="761"/>
    <cellStyle name="Финансовый 12 31 2" xfId="762"/>
    <cellStyle name="Финансовый 12 32" xfId="763"/>
    <cellStyle name="Финансовый 12 32 2" xfId="764"/>
    <cellStyle name="Финансовый 12 33" xfId="765"/>
    <cellStyle name="Финансовый 12 33 2" xfId="766"/>
    <cellStyle name="Финансовый 12 34" xfId="767"/>
    <cellStyle name="Финансовый 12 35" xfId="768"/>
    <cellStyle name="Финансовый 12 4" xfId="769"/>
    <cellStyle name="Финансовый 12 4 2" xfId="770"/>
    <cellStyle name="Финансовый 12 5" xfId="771"/>
    <cellStyle name="Финансовый 12 5 2" xfId="772"/>
    <cellStyle name="Финансовый 12 6" xfId="773"/>
    <cellStyle name="Финансовый 12 6 2" xfId="774"/>
    <cellStyle name="Финансовый 12 7" xfId="775"/>
    <cellStyle name="Финансовый 12 7 2" xfId="776"/>
    <cellStyle name="Финансовый 12 8" xfId="777"/>
    <cellStyle name="Финансовый 12 8 2" xfId="778"/>
    <cellStyle name="Финансовый 12 9" xfId="779"/>
    <cellStyle name="Финансовый 12 9 2" xfId="780"/>
    <cellStyle name="Финансовый 120" xfId="781"/>
    <cellStyle name="Финансовый 121" xfId="782"/>
    <cellStyle name="Финансовый 122" xfId="783"/>
    <cellStyle name="Финансовый 123" xfId="784"/>
    <cellStyle name="Финансовый 124" xfId="785"/>
    <cellStyle name="Финансовый 125" xfId="786"/>
    <cellStyle name="Финансовый 126" xfId="787"/>
    <cellStyle name="Финансовый 127" xfId="788"/>
    <cellStyle name="Финансовый 128" xfId="789"/>
    <cellStyle name="Финансовый 129" xfId="790"/>
    <cellStyle name="Финансовый 13" xfId="791"/>
    <cellStyle name="Финансовый 13 10" xfId="792"/>
    <cellStyle name="Финансовый 13 10 2" xfId="793"/>
    <cellStyle name="Финансовый 13 11" xfId="794"/>
    <cellStyle name="Финансовый 13 11 2" xfId="795"/>
    <cellStyle name="Финансовый 13 12" xfId="796"/>
    <cellStyle name="Финансовый 13 12 2" xfId="797"/>
    <cellStyle name="Финансовый 13 13" xfId="798"/>
    <cellStyle name="Финансовый 13 13 2" xfId="799"/>
    <cellStyle name="Финансовый 13 14" xfId="800"/>
    <cellStyle name="Финансовый 13 14 2" xfId="801"/>
    <cellStyle name="Финансовый 13 15" xfId="802"/>
    <cellStyle name="Финансовый 13 15 2" xfId="803"/>
    <cellStyle name="Финансовый 13 16" xfId="804"/>
    <cellStyle name="Финансовый 13 16 2" xfId="805"/>
    <cellStyle name="Финансовый 13 17" xfId="806"/>
    <cellStyle name="Финансовый 13 17 2" xfId="807"/>
    <cellStyle name="Финансовый 13 18" xfId="808"/>
    <cellStyle name="Финансовый 13 18 2" xfId="809"/>
    <cellStyle name="Финансовый 13 19" xfId="810"/>
    <cellStyle name="Финансовый 13 19 2" xfId="811"/>
    <cellStyle name="Финансовый 13 2" xfId="812"/>
    <cellStyle name="Финансовый 13 2 2" xfId="813"/>
    <cellStyle name="Финансовый 13 20" xfId="814"/>
    <cellStyle name="Финансовый 13 20 2" xfId="815"/>
    <cellStyle name="Финансовый 13 21" xfId="816"/>
    <cellStyle name="Финансовый 13 21 2" xfId="817"/>
    <cellStyle name="Финансовый 13 22" xfId="818"/>
    <cellStyle name="Финансовый 13 22 2" xfId="819"/>
    <cellStyle name="Финансовый 13 23" xfId="820"/>
    <cellStyle name="Финансовый 13 23 2" xfId="821"/>
    <cellStyle name="Финансовый 13 24" xfId="822"/>
    <cellStyle name="Финансовый 13 24 2" xfId="823"/>
    <cellStyle name="Финансовый 13 25" xfId="824"/>
    <cellStyle name="Финансовый 13 25 2" xfId="825"/>
    <cellStyle name="Финансовый 13 26" xfId="826"/>
    <cellStyle name="Финансовый 13 26 2" xfId="827"/>
    <cellStyle name="Финансовый 13 27" xfId="828"/>
    <cellStyle name="Финансовый 13 27 2" xfId="829"/>
    <cellStyle name="Финансовый 13 28" xfId="830"/>
    <cellStyle name="Финансовый 13 28 2" xfId="831"/>
    <cellStyle name="Финансовый 13 29" xfId="832"/>
    <cellStyle name="Финансовый 13 29 2" xfId="833"/>
    <cellStyle name="Финансовый 13 3" xfId="834"/>
    <cellStyle name="Финансовый 13 3 2" xfId="835"/>
    <cellStyle name="Финансовый 13 30" xfId="836"/>
    <cellStyle name="Финансовый 13 30 2" xfId="837"/>
    <cellStyle name="Финансовый 13 31" xfId="838"/>
    <cellStyle name="Финансовый 13 31 2" xfId="839"/>
    <cellStyle name="Финансовый 13 32" xfId="840"/>
    <cellStyle name="Финансовый 13 32 2" xfId="841"/>
    <cellStyle name="Финансовый 13 33" xfId="842"/>
    <cellStyle name="Финансовый 13 33 2" xfId="843"/>
    <cellStyle name="Финансовый 13 34" xfId="844"/>
    <cellStyle name="Финансовый 13 35" xfId="845"/>
    <cellStyle name="Финансовый 13 4" xfId="846"/>
    <cellStyle name="Финансовый 13 4 2" xfId="847"/>
    <cellStyle name="Финансовый 13 5" xfId="848"/>
    <cellStyle name="Финансовый 13 5 2" xfId="849"/>
    <cellStyle name="Финансовый 13 6" xfId="850"/>
    <cellStyle name="Финансовый 13 6 2" xfId="851"/>
    <cellStyle name="Финансовый 13 7" xfId="852"/>
    <cellStyle name="Финансовый 13 7 2" xfId="853"/>
    <cellStyle name="Финансовый 13 8" xfId="854"/>
    <cellStyle name="Финансовый 13 8 2" xfId="855"/>
    <cellStyle name="Финансовый 13 9" xfId="856"/>
    <cellStyle name="Финансовый 13 9 2" xfId="857"/>
    <cellStyle name="Финансовый 130" xfId="858"/>
    <cellStyle name="Финансовый 131" xfId="859"/>
    <cellStyle name="Финансовый 132" xfId="860"/>
    <cellStyle name="Финансовый 133" xfId="861"/>
    <cellStyle name="Финансовый 134" xfId="862"/>
    <cellStyle name="Финансовый 135" xfId="863"/>
    <cellStyle name="Финансовый 136" xfId="864"/>
    <cellStyle name="Финансовый 137" xfId="865"/>
    <cellStyle name="Финансовый 138" xfId="866"/>
    <cellStyle name="Финансовый 14" xfId="867"/>
    <cellStyle name="Финансовый 14 10" xfId="868"/>
    <cellStyle name="Финансовый 14 10 2" xfId="869"/>
    <cellStyle name="Финансовый 14 11" xfId="870"/>
    <cellStyle name="Финансовый 14 11 2" xfId="871"/>
    <cellStyle name="Финансовый 14 12" xfId="872"/>
    <cellStyle name="Финансовый 14 12 2" xfId="873"/>
    <cellStyle name="Финансовый 14 13" xfId="874"/>
    <cellStyle name="Финансовый 14 13 2" xfId="875"/>
    <cellStyle name="Финансовый 14 14" xfId="876"/>
    <cellStyle name="Финансовый 14 14 2" xfId="877"/>
    <cellStyle name="Финансовый 14 15" xfId="878"/>
    <cellStyle name="Финансовый 14 15 2" xfId="879"/>
    <cellStyle name="Финансовый 14 16" xfId="880"/>
    <cellStyle name="Финансовый 14 16 2" xfId="881"/>
    <cellStyle name="Финансовый 14 17" xfId="882"/>
    <cellStyle name="Финансовый 14 17 2" xfId="883"/>
    <cellStyle name="Финансовый 14 18" xfId="884"/>
    <cellStyle name="Финансовый 14 18 2" xfId="885"/>
    <cellStyle name="Финансовый 14 19" xfId="886"/>
    <cellStyle name="Финансовый 14 19 2" xfId="887"/>
    <cellStyle name="Финансовый 14 2" xfId="888"/>
    <cellStyle name="Финансовый 14 2 2" xfId="889"/>
    <cellStyle name="Финансовый 14 20" xfId="890"/>
    <cellStyle name="Финансовый 14 20 2" xfId="891"/>
    <cellStyle name="Финансовый 14 21" xfId="892"/>
    <cellStyle name="Финансовый 14 21 2" xfId="893"/>
    <cellStyle name="Финансовый 14 22" xfId="894"/>
    <cellStyle name="Финансовый 14 22 2" xfId="895"/>
    <cellStyle name="Финансовый 14 23" xfId="896"/>
    <cellStyle name="Финансовый 14 23 2" xfId="897"/>
    <cellStyle name="Финансовый 14 24" xfId="898"/>
    <cellStyle name="Финансовый 14 24 2" xfId="899"/>
    <cellStyle name="Финансовый 14 25" xfId="900"/>
    <cellStyle name="Финансовый 14 25 2" xfId="901"/>
    <cellStyle name="Финансовый 14 26" xfId="902"/>
    <cellStyle name="Финансовый 14 26 2" xfId="903"/>
    <cellStyle name="Финансовый 14 27" xfId="904"/>
    <cellStyle name="Финансовый 14 27 2" xfId="905"/>
    <cellStyle name="Финансовый 14 28" xfId="906"/>
    <cellStyle name="Финансовый 14 28 2" xfId="907"/>
    <cellStyle name="Финансовый 14 29" xfId="908"/>
    <cellStyle name="Финансовый 14 29 2" xfId="909"/>
    <cellStyle name="Финансовый 14 3" xfId="910"/>
    <cellStyle name="Финансовый 14 3 2" xfId="911"/>
    <cellStyle name="Финансовый 14 30" xfId="912"/>
    <cellStyle name="Финансовый 14 30 2" xfId="913"/>
    <cellStyle name="Финансовый 14 31" xfId="914"/>
    <cellStyle name="Финансовый 14 31 2" xfId="915"/>
    <cellStyle name="Финансовый 14 32" xfId="916"/>
    <cellStyle name="Финансовый 14 32 2" xfId="917"/>
    <cellStyle name="Финансовый 14 33" xfId="918"/>
    <cellStyle name="Финансовый 14 33 2" xfId="919"/>
    <cellStyle name="Финансовый 14 34" xfId="920"/>
    <cellStyle name="Финансовый 14 35" xfId="921"/>
    <cellStyle name="Финансовый 14 4" xfId="922"/>
    <cellStyle name="Финансовый 14 4 2" xfId="923"/>
    <cellStyle name="Финансовый 14 5" xfId="924"/>
    <cellStyle name="Финансовый 14 5 2" xfId="925"/>
    <cellStyle name="Финансовый 14 6" xfId="926"/>
    <cellStyle name="Финансовый 14 6 2" xfId="927"/>
    <cellStyle name="Финансовый 14 7" xfId="928"/>
    <cellStyle name="Финансовый 14 7 2" xfId="929"/>
    <cellStyle name="Финансовый 14 8" xfId="930"/>
    <cellStyle name="Финансовый 14 8 2" xfId="931"/>
    <cellStyle name="Финансовый 14 9" xfId="932"/>
    <cellStyle name="Финансовый 14 9 2" xfId="933"/>
    <cellStyle name="Финансовый 15" xfId="934"/>
    <cellStyle name="Финансовый 15 10" xfId="935"/>
    <cellStyle name="Финансовый 15 10 2" xfId="936"/>
    <cellStyle name="Финансовый 15 11" xfId="937"/>
    <cellStyle name="Финансовый 15 11 2" xfId="938"/>
    <cellStyle name="Финансовый 15 12" xfId="939"/>
    <cellStyle name="Финансовый 15 12 2" xfId="940"/>
    <cellStyle name="Финансовый 15 13" xfId="941"/>
    <cellStyle name="Финансовый 15 13 2" xfId="942"/>
    <cellStyle name="Финансовый 15 14" xfId="943"/>
    <cellStyle name="Финансовый 15 14 2" xfId="944"/>
    <cellStyle name="Финансовый 15 15" xfId="945"/>
    <cellStyle name="Финансовый 15 15 2" xfId="946"/>
    <cellStyle name="Финансовый 15 16" xfId="947"/>
    <cellStyle name="Финансовый 15 16 2" xfId="948"/>
    <cellStyle name="Финансовый 15 17" xfId="949"/>
    <cellStyle name="Финансовый 15 17 2" xfId="950"/>
    <cellStyle name="Финансовый 15 18" xfId="951"/>
    <cellStyle name="Финансовый 15 18 2" xfId="952"/>
    <cellStyle name="Финансовый 15 19" xfId="953"/>
    <cellStyle name="Финансовый 15 19 2" xfId="954"/>
    <cellStyle name="Финансовый 15 2" xfId="955"/>
    <cellStyle name="Финансовый 15 2 2" xfId="956"/>
    <cellStyle name="Финансовый 15 20" xfId="957"/>
    <cellStyle name="Финансовый 15 20 2" xfId="958"/>
    <cellStyle name="Финансовый 15 21" xfId="959"/>
    <cellStyle name="Финансовый 15 21 2" xfId="960"/>
    <cellStyle name="Финансовый 15 22" xfId="961"/>
    <cellStyle name="Финансовый 15 22 2" xfId="962"/>
    <cellStyle name="Финансовый 15 23" xfId="963"/>
    <cellStyle name="Финансовый 15 23 2" xfId="964"/>
    <cellStyle name="Финансовый 15 24" xfId="965"/>
    <cellStyle name="Финансовый 15 24 2" xfId="966"/>
    <cellStyle name="Финансовый 15 25" xfId="967"/>
    <cellStyle name="Финансовый 15 25 2" xfId="968"/>
    <cellStyle name="Финансовый 15 26" xfId="969"/>
    <cellStyle name="Финансовый 15 26 2" xfId="970"/>
    <cellStyle name="Финансовый 15 27" xfId="971"/>
    <cellStyle name="Финансовый 15 27 2" xfId="972"/>
    <cellStyle name="Финансовый 15 28" xfId="973"/>
    <cellStyle name="Финансовый 15 28 2" xfId="974"/>
    <cellStyle name="Финансовый 15 29" xfId="975"/>
    <cellStyle name="Финансовый 15 29 2" xfId="976"/>
    <cellStyle name="Финансовый 15 3" xfId="977"/>
    <cellStyle name="Финансовый 15 3 2" xfId="978"/>
    <cellStyle name="Финансовый 15 30" xfId="979"/>
    <cellStyle name="Финансовый 15 30 2" xfId="980"/>
    <cellStyle name="Финансовый 15 31" xfId="981"/>
    <cellStyle name="Финансовый 15 31 2" xfId="982"/>
    <cellStyle name="Финансовый 15 32" xfId="983"/>
    <cellStyle name="Финансовый 15 32 2" xfId="984"/>
    <cellStyle name="Финансовый 15 33" xfId="985"/>
    <cellStyle name="Финансовый 15 33 2" xfId="986"/>
    <cellStyle name="Финансовый 15 34" xfId="987"/>
    <cellStyle name="Финансовый 15 4" xfId="988"/>
    <cellStyle name="Финансовый 15 4 2" xfId="989"/>
    <cellStyle name="Финансовый 15 5" xfId="990"/>
    <cellStyle name="Финансовый 15 5 2" xfId="991"/>
    <cellStyle name="Финансовый 15 6" xfId="992"/>
    <cellStyle name="Финансовый 15 6 2" xfId="993"/>
    <cellStyle name="Финансовый 15 7" xfId="994"/>
    <cellStyle name="Финансовый 15 7 2" xfId="995"/>
    <cellStyle name="Финансовый 15 8" xfId="996"/>
    <cellStyle name="Финансовый 15 8 2" xfId="997"/>
    <cellStyle name="Финансовый 15 9" xfId="998"/>
    <cellStyle name="Финансовый 15 9 2" xfId="999"/>
    <cellStyle name="Финансовый 16" xfId="1000"/>
    <cellStyle name="Финансовый 16 10" xfId="1001"/>
    <cellStyle name="Финансовый 16 10 2" xfId="1002"/>
    <cellStyle name="Финансовый 16 11" xfId="1003"/>
    <cellStyle name="Финансовый 16 11 2" xfId="1004"/>
    <cellStyle name="Финансовый 16 12" xfId="1005"/>
    <cellStyle name="Финансовый 16 12 2" xfId="1006"/>
    <cellStyle name="Финансовый 16 13" xfId="1007"/>
    <cellStyle name="Финансовый 16 13 2" xfId="1008"/>
    <cellStyle name="Финансовый 16 14" xfId="1009"/>
    <cellStyle name="Финансовый 16 14 2" xfId="1010"/>
    <cellStyle name="Финансовый 16 15" xfId="1011"/>
    <cellStyle name="Финансовый 16 15 2" xfId="1012"/>
    <cellStyle name="Финансовый 16 16" xfId="1013"/>
    <cellStyle name="Финансовый 16 16 2" xfId="1014"/>
    <cellStyle name="Финансовый 16 17" xfId="1015"/>
    <cellStyle name="Финансовый 16 17 2" xfId="1016"/>
    <cellStyle name="Финансовый 16 18" xfId="1017"/>
    <cellStyle name="Финансовый 16 18 2" xfId="1018"/>
    <cellStyle name="Финансовый 16 19" xfId="1019"/>
    <cellStyle name="Финансовый 16 19 2" xfId="1020"/>
    <cellStyle name="Финансовый 16 2" xfId="1021"/>
    <cellStyle name="Финансовый 16 2 2" xfId="1022"/>
    <cellStyle name="Финансовый 16 20" xfId="1023"/>
    <cellStyle name="Финансовый 16 20 2" xfId="1024"/>
    <cellStyle name="Финансовый 16 21" xfId="1025"/>
    <cellStyle name="Финансовый 16 21 2" xfId="1026"/>
    <cellStyle name="Финансовый 16 22" xfId="1027"/>
    <cellStyle name="Финансовый 16 22 2" xfId="1028"/>
    <cellStyle name="Финансовый 16 23" xfId="1029"/>
    <cellStyle name="Финансовый 16 23 2" xfId="1030"/>
    <cellStyle name="Финансовый 16 24" xfId="1031"/>
    <cellStyle name="Финансовый 16 24 2" xfId="1032"/>
    <cellStyle name="Финансовый 16 25" xfId="1033"/>
    <cellStyle name="Финансовый 16 25 2" xfId="1034"/>
    <cellStyle name="Финансовый 16 26" xfId="1035"/>
    <cellStyle name="Финансовый 16 26 2" xfId="1036"/>
    <cellStyle name="Финансовый 16 27" xfId="1037"/>
    <cellStyle name="Финансовый 16 27 2" xfId="1038"/>
    <cellStyle name="Финансовый 16 28" xfId="1039"/>
    <cellStyle name="Финансовый 16 28 2" xfId="1040"/>
    <cellStyle name="Финансовый 16 29" xfId="1041"/>
    <cellStyle name="Финансовый 16 29 2" xfId="1042"/>
    <cellStyle name="Финансовый 16 3" xfId="1043"/>
    <cellStyle name="Финансовый 16 3 2" xfId="1044"/>
    <cellStyle name="Финансовый 16 30" xfId="1045"/>
    <cellStyle name="Финансовый 16 30 2" xfId="1046"/>
    <cellStyle name="Финансовый 16 31" xfId="1047"/>
    <cellStyle name="Финансовый 16 31 2" xfId="1048"/>
    <cellStyle name="Финансовый 16 32" xfId="1049"/>
    <cellStyle name="Финансовый 16 32 2" xfId="1050"/>
    <cellStyle name="Финансовый 16 33" xfId="1051"/>
    <cellStyle name="Финансовый 16 33 2" xfId="1052"/>
    <cellStyle name="Финансовый 16 34" xfId="1053"/>
    <cellStyle name="Финансовый 16 4" xfId="1054"/>
    <cellStyle name="Финансовый 16 4 2" xfId="1055"/>
    <cellStyle name="Финансовый 16 5" xfId="1056"/>
    <cellStyle name="Финансовый 16 5 2" xfId="1057"/>
    <cellStyle name="Финансовый 16 6" xfId="1058"/>
    <cellStyle name="Финансовый 16 6 2" xfId="1059"/>
    <cellStyle name="Финансовый 16 7" xfId="1060"/>
    <cellStyle name="Финансовый 16 7 2" xfId="1061"/>
    <cellStyle name="Финансовый 16 8" xfId="1062"/>
    <cellStyle name="Финансовый 16 8 2" xfId="1063"/>
    <cellStyle name="Финансовый 16 9" xfId="1064"/>
    <cellStyle name="Финансовый 16 9 2" xfId="1065"/>
    <cellStyle name="Финансовый 17" xfId="1066"/>
    <cellStyle name="Финансовый 17 2" xfId="1067"/>
    <cellStyle name="Финансовый 18" xfId="1068"/>
    <cellStyle name="Финансовый 18 2" xfId="1069"/>
    <cellStyle name="Финансовый 18 3" xfId="1070"/>
    <cellStyle name="Финансовый 19" xfId="1071"/>
    <cellStyle name="Финансовый 2" xfId="1072"/>
    <cellStyle name="Финансовый 2 10" xfId="1073"/>
    <cellStyle name="Финансовый 2 10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3 2" xfId="1079"/>
    <cellStyle name="Финансовый 2 2 4" xfId="1080"/>
    <cellStyle name="Финансовый 2 2 5" xfId="1081"/>
    <cellStyle name="Финансовый 2 3" xfId="1082"/>
    <cellStyle name="Финансовый 2 3 2" xfId="1083"/>
    <cellStyle name="Финансовый 2 3 3" xfId="1084"/>
    <cellStyle name="Финансовый 2 4" xfId="1085"/>
    <cellStyle name="Финансовый 2 4 2" xfId="1086"/>
    <cellStyle name="Финансовый 2 5" xfId="1087"/>
    <cellStyle name="Финансовый 20" xfId="1088"/>
    <cellStyle name="Финансовый 20 2" xfId="1089"/>
    <cellStyle name="Финансовый 20 3" xfId="1090"/>
    <cellStyle name="Финансовый 21" xfId="1091"/>
    <cellStyle name="Финансовый 21 2" xfId="1092"/>
    <cellStyle name="Финансовый 21 3" xfId="1093"/>
    <cellStyle name="Финансовый 22" xfId="1094"/>
    <cellStyle name="Финансовый 22 10" xfId="1095"/>
    <cellStyle name="Финансовый 22 10 2" xfId="1096"/>
    <cellStyle name="Финансовый 22 11" xfId="1097"/>
    <cellStyle name="Финансовый 22 11 2" xfId="1098"/>
    <cellStyle name="Финансовый 22 12" xfId="1099"/>
    <cellStyle name="Финансовый 22 12 2" xfId="1100"/>
    <cellStyle name="Финансовый 22 13" xfId="1101"/>
    <cellStyle name="Финансовый 22 13 2" xfId="1102"/>
    <cellStyle name="Финансовый 22 14" xfId="1103"/>
    <cellStyle name="Финансовый 22 14 2" xfId="1104"/>
    <cellStyle name="Финансовый 22 15" xfId="1105"/>
    <cellStyle name="Финансовый 22 15 2" xfId="1106"/>
    <cellStyle name="Финансовый 22 16" xfId="1107"/>
    <cellStyle name="Финансовый 22 16 2" xfId="1108"/>
    <cellStyle name="Финансовый 22 17" xfId="1109"/>
    <cellStyle name="Финансовый 22 17 2" xfId="1110"/>
    <cellStyle name="Финансовый 22 18" xfId="1111"/>
    <cellStyle name="Финансовый 22 18 2" xfId="1112"/>
    <cellStyle name="Финансовый 22 19" xfId="1113"/>
    <cellStyle name="Финансовый 22 19 2" xfId="1114"/>
    <cellStyle name="Финансовый 22 2" xfId="1115"/>
    <cellStyle name="Финансовый 22 2 2" xfId="1116"/>
    <cellStyle name="Финансовый 22 20" xfId="1117"/>
    <cellStyle name="Финансовый 22 20 2" xfId="1118"/>
    <cellStyle name="Финансовый 22 21" xfId="1119"/>
    <cellStyle name="Финансовый 22 21 2" xfId="1120"/>
    <cellStyle name="Финансовый 22 22" xfId="1121"/>
    <cellStyle name="Финансовый 22 22 2" xfId="1122"/>
    <cellStyle name="Финансовый 22 23" xfId="1123"/>
    <cellStyle name="Финансовый 22 23 2" xfId="1124"/>
    <cellStyle name="Финансовый 22 24" xfId="1125"/>
    <cellStyle name="Финансовый 22 24 2" xfId="1126"/>
    <cellStyle name="Финансовый 22 25" xfId="1127"/>
    <cellStyle name="Финансовый 22 25 2" xfId="1128"/>
    <cellStyle name="Финансовый 22 26" xfId="1129"/>
    <cellStyle name="Финансовый 22 26 2" xfId="1130"/>
    <cellStyle name="Финансовый 22 27" xfId="1131"/>
    <cellStyle name="Финансовый 22 27 2" xfId="1132"/>
    <cellStyle name="Финансовый 22 28" xfId="1133"/>
    <cellStyle name="Финансовый 22 28 2" xfId="1134"/>
    <cellStyle name="Финансовый 22 29" xfId="1135"/>
    <cellStyle name="Финансовый 22 29 2" xfId="1136"/>
    <cellStyle name="Финансовый 22 3" xfId="1137"/>
    <cellStyle name="Финансовый 22 3 2" xfId="1138"/>
    <cellStyle name="Финансовый 22 30" xfId="1139"/>
    <cellStyle name="Финансовый 22 30 2" xfId="1140"/>
    <cellStyle name="Финансовый 22 31" xfId="1141"/>
    <cellStyle name="Финансовый 22 31 2" xfId="1142"/>
    <cellStyle name="Финансовый 22 32" xfId="1143"/>
    <cellStyle name="Финансовый 22 32 2" xfId="1144"/>
    <cellStyle name="Финансовый 22 33" xfId="1145"/>
    <cellStyle name="Финансовый 22 33 2" xfId="1146"/>
    <cellStyle name="Финансовый 22 34" xfId="1147"/>
    <cellStyle name="Финансовый 22 4" xfId="1148"/>
    <cellStyle name="Финансовый 22 4 2" xfId="1149"/>
    <cellStyle name="Финансовый 22 5" xfId="1150"/>
    <cellStyle name="Финансовый 22 5 2" xfId="1151"/>
    <cellStyle name="Финансовый 22 6" xfId="1152"/>
    <cellStyle name="Финансовый 22 6 2" xfId="1153"/>
    <cellStyle name="Финансовый 22 7" xfId="1154"/>
    <cellStyle name="Финансовый 22 7 2" xfId="1155"/>
    <cellStyle name="Финансовый 22 8" xfId="1156"/>
    <cellStyle name="Финансовый 22 8 2" xfId="1157"/>
    <cellStyle name="Финансовый 22 9" xfId="1158"/>
    <cellStyle name="Финансовый 22 9 2" xfId="1159"/>
    <cellStyle name="Финансовый 23" xfId="1160"/>
    <cellStyle name="Финансовый 23 2" xfId="1161"/>
    <cellStyle name="Финансовый 23 3" xfId="1162"/>
    <cellStyle name="Финансовый 24" xfId="1163"/>
    <cellStyle name="Финансовый 25" xfId="1164"/>
    <cellStyle name="Финансовый 25 2" xfId="1165"/>
    <cellStyle name="Финансовый 26" xfId="1166"/>
    <cellStyle name="Финансовый 27" xfId="1167"/>
    <cellStyle name="Финансовый 28" xfId="1168"/>
    <cellStyle name="Финансовый 28 2" xfId="1169"/>
    <cellStyle name="Финансовый 29" xfId="1170"/>
    <cellStyle name="Финансовый 29 10" xfId="1171"/>
    <cellStyle name="Финансовый 29 10 2" xfId="1172"/>
    <cellStyle name="Финансовый 29 11" xfId="1173"/>
    <cellStyle name="Финансовый 29 11 2" xfId="1174"/>
    <cellStyle name="Финансовый 29 12" xfId="1175"/>
    <cellStyle name="Финансовый 29 12 2" xfId="1176"/>
    <cellStyle name="Финансовый 29 13" xfId="1177"/>
    <cellStyle name="Финансовый 29 13 2" xfId="1178"/>
    <cellStyle name="Финансовый 29 14" xfId="1179"/>
    <cellStyle name="Финансовый 29 14 2" xfId="1180"/>
    <cellStyle name="Финансовый 29 15" xfId="1181"/>
    <cellStyle name="Финансовый 29 15 2" xfId="1182"/>
    <cellStyle name="Финансовый 29 16" xfId="1183"/>
    <cellStyle name="Финансовый 29 16 2" xfId="1184"/>
    <cellStyle name="Финансовый 29 17" xfId="1185"/>
    <cellStyle name="Финансовый 29 17 2" xfId="1186"/>
    <cellStyle name="Финансовый 29 18" xfId="1187"/>
    <cellStyle name="Финансовый 29 18 2" xfId="1188"/>
    <cellStyle name="Финансовый 29 19" xfId="1189"/>
    <cellStyle name="Финансовый 29 19 2" xfId="1190"/>
    <cellStyle name="Финансовый 29 2" xfId="1191"/>
    <cellStyle name="Финансовый 29 2 2" xfId="1192"/>
    <cellStyle name="Финансовый 29 20" xfId="1193"/>
    <cellStyle name="Финансовый 29 20 2" xfId="1194"/>
    <cellStyle name="Финансовый 29 21" xfId="1195"/>
    <cellStyle name="Финансовый 29 21 2" xfId="1196"/>
    <cellStyle name="Финансовый 29 22" xfId="1197"/>
    <cellStyle name="Финансовый 29 22 2" xfId="1198"/>
    <cellStyle name="Финансовый 29 23" xfId="1199"/>
    <cellStyle name="Финансовый 29 23 2" xfId="1200"/>
    <cellStyle name="Финансовый 29 24" xfId="1201"/>
    <cellStyle name="Финансовый 29 24 2" xfId="1202"/>
    <cellStyle name="Финансовый 29 25" xfId="1203"/>
    <cellStyle name="Финансовый 29 25 2" xfId="1204"/>
    <cellStyle name="Финансовый 29 26" xfId="1205"/>
    <cellStyle name="Финансовый 29 26 2" xfId="1206"/>
    <cellStyle name="Финансовый 29 27" xfId="1207"/>
    <cellStyle name="Финансовый 29 27 2" xfId="1208"/>
    <cellStyle name="Финансовый 29 28" xfId="1209"/>
    <cellStyle name="Финансовый 29 28 2" xfId="1210"/>
    <cellStyle name="Финансовый 29 29" xfId="1211"/>
    <cellStyle name="Финансовый 29 29 2" xfId="1212"/>
    <cellStyle name="Финансовый 29 3" xfId="1213"/>
    <cellStyle name="Финансовый 29 3 2" xfId="1214"/>
    <cellStyle name="Финансовый 29 30" xfId="1215"/>
    <cellStyle name="Финансовый 29 30 2" xfId="1216"/>
    <cellStyle name="Финансовый 29 31" xfId="1217"/>
    <cellStyle name="Финансовый 29 31 2" xfId="1218"/>
    <cellStyle name="Финансовый 29 32" xfId="1219"/>
    <cellStyle name="Финансовый 29 32 2" xfId="1220"/>
    <cellStyle name="Финансовый 29 33" xfId="1221"/>
    <cellStyle name="Финансовый 29 33 2" xfId="1222"/>
    <cellStyle name="Финансовый 29 34" xfId="1223"/>
    <cellStyle name="Финансовый 29 4" xfId="1224"/>
    <cellStyle name="Финансовый 29 4 2" xfId="1225"/>
    <cellStyle name="Финансовый 29 5" xfId="1226"/>
    <cellStyle name="Финансовый 29 5 2" xfId="1227"/>
    <cellStyle name="Финансовый 29 6" xfId="1228"/>
    <cellStyle name="Финансовый 29 6 2" xfId="1229"/>
    <cellStyle name="Финансовый 29 7" xfId="1230"/>
    <cellStyle name="Финансовый 29 7 2" xfId="1231"/>
    <cellStyle name="Финансовый 29 8" xfId="1232"/>
    <cellStyle name="Финансовый 29 8 2" xfId="1233"/>
    <cellStyle name="Финансовый 29 9" xfId="1234"/>
    <cellStyle name="Финансовый 29 9 2" xfId="1235"/>
    <cellStyle name="Финансовый 3" xfId="1236"/>
    <cellStyle name="Финансовый 3 10" xfId="1237"/>
    <cellStyle name="Финансовый 3 10 2" xfId="1238"/>
    <cellStyle name="Финансовый 3 11" xfId="1239"/>
    <cellStyle name="Финансовый 3 11 2" xfId="1240"/>
    <cellStyle name="Финансовый 3 12" xfId="1241"/>
    <cellStyle name="Финансовый 3 12 2" xfId="1242"/>
    <cellStyle name="Финансовый 3 13" xfId="1243"/>
    <cellStyle name="Финансовый 3 13 2" xfId="1244"/>
    <cellStyle name="Финансовый 3 14" xfId="1245"/>
    <cellStyle name="Финансовый 3 14 2" xfId="1246"/>
    <cellStyle name="Финансовый 3 15" xfId="1247"/>
    <cellStyle name="Финансовый 3 15 2" xfId="1248"/>
    <cellStyle name="Финансовый 3 16" xfId="1249"/>
    <cellStyle name="Финансовый 3 16 2" xfId="1250"/>
    <cellStyle name="Финансовый 3 17" xfId="1251"/>
    <cellStyle name="Финансовый 3 17 2" xfId="1252"/>
    <cellStyle name="Финансовый 3 18" xfId="1253"/>
    <cellStyle name="Финансовый 3 18 2" xfId="1254"/>
    <cellStyle name="Финансовый 3 19" xfId="1255"/>
    <cellStyle name="Финансовый 3 19 2" xfId="1256"/>
    <cellStyle name="Финансовый 3 2" xfId="1257"/>
    <cellStyle name="Финансовый 3 2 2" xfId="1258"/>
    <cellStyle name="Финансовый 3 2 3" xfId="1259"/>
    <cellStyle name="Финансовый 3 20" xfId="1260"/>
    <cellStyle name="Финансовый 3 20 2" xfId="1261"/>
    <cellStyle name="Финансовый 3 21" xfId="1262"/>
    <cellStyle name="Финансовый 3 21 2" xfId="1263"/>
    <cellStyle name="Финансовый 3 22" xfId="1264"/>
    <cellStyle name="Финансовый 3 22 2" xfId="1265"/>
    <cellStyle name="Финансовый 3 23" xfId="1266"/>
    <cellStyle name="Финансовый 3 23 2" xfId="1267"/>
    <cellStyle name="Финансовый 3 24" xfId="1268"/>
    <cellStyle name="Финансовый 3 24 2" xfId="1269"/>
    <cellStyle name="Финансовый 3 25" xfId="1270"/>
    <cellStyle name="Финансовый 3 25 2" xfId="1271"/>
    <cellStyle name="Финансовый 3 26" xfId="1272"/>
    <cellStyle name="Финансовый 3 26 2" xfId="1273"/>
    <cellStyle name="Финансовый 3 27" xfId="1274"/>
    <cellStyle name="Финансовый 3 27 2" xfId="1275"/>
    <cellStyle name="Финансовый 3 28" xfId="1276"/>
    <cellStyle name="Финансовый 3 28 2" xfId="1277"/>
    <cellStyle name="Финансовый 3 29" xfId="1278"/>
    <cellStyle name="Финансовый 3 29 2" xfId="1279"/>
    <cellStyle name="Финансовый 3 3" xfId="1280"/>
    <cellStyle name="Финансовый 3 3 2" xfId="1281"/>
    <cellStyle name="Финансовый 3 30" xfId="1282"/>
    <cellStyle name="Финансовый 3 30 2" xfId="1283"/>
    <cellStyle name="Финансовый 3 31" xfId="1284"/>
    <cellStyle name="Финансовый 3 31 2" xfId="1285"/>
    <cellStyle name="Финансовый 3 32" xfId="1286"/>
    <cellStyle name="Финансовый 3 32 2" xfId="1287"/>
    <cellStyle name="Финансовый 3 33" xfId="1288"/>
    <cellStyle name="Финансовый 3 33 2" xfId="1289"/>
    <cellStyle name="Финансовый 3 34" xfId="1290"/>
    <cellStyle name="Финансовый 3 34 2" xfId="1291"/>
    <cellStyle name="Финансовый 3 35" xfId="1292"/>
    <cellStyle name="Финансовый 3 36" xfId="1293"/>
    <cellStyle name="Финансовый 3 4" xfId="1294"/>
    <cellStyle name="Финансовый 3 4 2" xfId="1295"/>
    <cellStyle name="Финансовый 3 5" xfId="1296"/>
    <cellStyle name="Финансовый 3 5 2" xfId="1297"/>
    <cellStyle name="Финансовый 3 6" xfId="1298"/>
    <cellStyle name="Финансовый 3 6 2" xfId="1299"/>
    <cellStyle name="Финансовый 3 7" xfId="1300"/>
    <cellStyle name="Финансовый 3 7 2" xfId="1301"/>
    <cellStyle name="Финансовый 3 8" xfId="1302"/>
    <cellStyle name="Финансовый 3 8 2" xfId="1303"/>
    <cellStyle name="Финансовый 3 9" xfId="1304"/>
    <cellStyle name="Финансовый 3 9 2" xfId="1305"/>
    <cellStyle name="Финансовый 30" xfId="1306"/>
    <cellStyle name="Финансовый 30 2" xfId="1307"/>
    <cellStyle name="Финансовый 30 3" xfId="1308"/>
    <cellStyle name="Финансовый 31" xfId="1309"/>
    <cellStyle name="Финансовый 31 2" xfId="1310"/>
    <cellStyle name="Финансовый 31 3" xfId="1311"/>
    <cellStyle name="Финансовый 32" xfId="1312"/>
    <cellStyle name="Финансовый 32 10" xfId="1313"/>
    <cellStyle name="Финансовый 32 10 2" xfId="1314"/>
    <cellStyle name="Финансовый 32 11" xfId="1315"/>
    <cellStyle name="Финансовый 32 11 2" xfId="1316"/>
    <cellStyle name="Финансовый 32 12" xfId="1317"/>
    <cellStyle name="Финансовый 32 12 2" xfId="1318"/>
    <cellStyle name="Финансовый 32 13" xfId="1319"/>
    <cellStyle name="Финансовый 32 13 2" xfId="1320"/>
    <cellStyle name="Финансовый 32 14" xfId="1321"/>
    <cellStyle name="Финансовый 32 14 2" xfId="1322"/>
    <cellStyle name="Финансовый 32 15" xfId="1323"/>
    <cellStyle name="Финансовый 32 15 2" xfId="1324"/>
    <cellStyle name="Финансовый 32 16" xfId="1325"/>
    <cellStyle name="Финансовый 32 16 2" xfId="1326"/>
    <cellStyle name="Финансовый 32 17" xfId="1327"/>
    <cellStyle name="Финансовый 32 17 2" xfId="1328"/>
    <cellStyle name="Финансовый 32 18" xfId="1329"/>
    <cellStyle name="Финансовый 32 18 2" xfId="1330"/>
    <cellStyle name="Финансовый 32 19" xfId="1331"/>
    <cellStyle name="Финансовый 32 19 2" xfId="1332"/>
    <cellStyle name="Финансовый 32 2" xfId="1333"/>
    <cellStyle name="Финансовый 32 2 2" xfId="1334"/>
    <cellStyle name="Финансовый 32 20" xfId="1335"/>
    <cellStyle name="Финансовый 32 20 2" xfId="1336"/>
    <cellStyle name="Финансовый 32 21" xfId="1337"/>
    <cellStyle name="Финансовый 32 21 2" xfId="1338"/>
    <cellStyle name="Финансовый 32 22" xfId="1339"/>
    <cellStyle name="Финансовый 32 22 2" xfId="1340"/>
    <cellStyle name="Финансовый 32 23" xfId="1341"/>
    <cellStyle name="Финансовый 32 23 2" xfId="1342"/>
    <cellStyle name="Финансовый 32 24" xfId="1343"/>
    <cellStyle name="Финансовый 32 24 2" xfId="1344"/>
    <cellStyle name="Финансовый 32 25" xfId="1345"/>
    <cellStyle name="Финансовый 32 25 2" xfId="1346"/>
    <cellStyle name="Финансовый 32 26" xfId="1347"/>
    <cellStyle name="Финансовый 32 26 2" xfId="1348"/>
    <cellStyle name="Финансовый 32 27" xfId="1349"/>
    <cellStyle name="Финансовый 32 27 2" xfId="1350"/>
    <cellStyle name="Финансовый 32 28" xfId="1351"/>
    <cellStyle name="Финансовый 32 28 2" xfId="1352"/>
    <cellStyle name="Финансовый 32 29" xfId="1353"/>
    <cellStyle name="Финансовый 32 29 2" xfId="1354"/>
    <cellStyle name="Финансовый 32 3" xfId="1355"/>
    <cellStyle name="Финансовый 32 3 2" xfId="1356"/>
    <cellStyle name="Финансовый 32 30" xfId="1357"/>
    <cellStyle name="Финансовый 32 30 2" xfId="1358"/>
    <cellStyle name="Финансовый 32 31" xfId="1359"/>
    <cellStyle name="Финансовый 32 31 2" xfId="1360"/>
    <cellStyle name="Финансовый 32 32" xfId="1361"/>
    <cellStyle name="Финансовый 32 32 2" xfId="1362"/>
    <cellStyle name="Финансовый 32 33" xfId="1363"/>
    <cellStyle name="Финансовый 32 33 2" xfId="1364"/>
    <cellStyle name="Финансовый 32 34" xfId="1365"/>
    <cellStyle name="Финансовый 32 4" xfId="1366"/>
    <cellStyle name="Финансовый 32 4 2" xfId="1367"/>
    <cellStyle name="Финансовый 32 5" xfId="1368"/>
    <cellStyle name="Финансовый 32 5 2" xfId="1369"/>
    <cellStyle name="Финансовый 32 6" xfId="1370"/>
    <cellStyle name="Финансовый 32 6 2" xfId="1371"/>
    <cellStyle name="Финансовый 32 7" xfId="1372"/>
    <cellStyle name="Финансовый 32 7 2" xfId="1373"/>
    <cellStyle name="Финансовый 32 8" xfId="1374"/>
    <cellStyle name="Финансовый 32 8 2" xfId="1375"/>
    <cellStyle name="Финансовый 32 9" xfId="1376"/>
    <cellStyle name="Финансовый 32 9 2" xfId="1377"/>
    <cellStyle name="Финансовый 33" xfId="1378"/>
    <cellStyle name="Финансовый 33 10" xfId="1379"/>
    <cellStyle name="Финансовый 33 10 2" xfId="1380"/>
    <cellStyle name="Финансовый 33 11" xfId="1381"/>
    <cellStyle name="Финансовый 33 11 2" xfId="1382"/>
    <cellStyle name="Финансовый 33 12" xfId="1383"/>
    <cellStyle name="Финансовый 33 12 2" xfId="1384"/>
    <cellStyle name="Финансовый 33 13" xfId="1385"/>
    <cellStyle name="Финансовый 33 13 2" xfId="1386"/>
    <cellStyle name="Финансовый 33 14" xfId="1387"/>
    <cellStyle name="Финансовый 33 14 2" xfId="1388"/>
    <cellStyle name="Финансовый 33 15" xfId="1389"/>
    <cellStyle name="Финансовый 33 15 2" xfId="1390"/>
    <cellStyle name="Финансовый 33 16" xfId="1391"/>
    <cellStyle name="Финансовый 33 16 2" xfId="1392"/>
    <cellStyle name="Финансовый 33 17" xfId="1393"/>
    <cellStyle name="Финансовый 33 17 2" xfId="1394"/>
    <cellStyle name="Финансовый 33 18" xfId="1395"/>
    <cellStyle name="Финансовый 33 18 2" xfId="1396"/>
    <cellStyle name="Финансовый 33 19" xfId="1397"/>
    <cellStyle name="Финансовый 33 19 2" xfId="1398"/>
    <cellStyle name="Финансовый 33 2" xfId="1399"/>
    <cellStyle name="Финансовый 33 2 2" xfId="1400"/>
    <cellStyle name="Финансовый 33 20" xfId="1401"/>
    <cellStyle name="Финансовый 33 20 2" xfId="1402"/>
    <cellStyle name="Финансовый 33 21" xfId="1403"/>
    <cellStyle name="Финансовый 33 21 2" xfId="1404"/>
    <cellStyle name="Финансовый 33 22" xfId="1405"/>
    <cellStyle name="Финансовый 33 22 2" xfId="1406"/>
    <cellStyle name="Финансовый 33 23" xfId="1407"/>
    <cellStyle name="Финансовый 33 23 2" xfId="1408"/>
    <cellStyle name="Финансовый 33 24" xfId="1409"/>
    <cellStyle name="Финансовый 33 24 2" xfId="1410"/>
    <cellStyle name="Финансовый 33 25" xfId="1411"/>
    <cellStyle name="Финансовый 33 25 2" xfId="1412"/>
    <cellStyle name="Финансовый 33 26" xfId="1413"/>
    <cellStyle name="Финансовый 33 26 2" xfId="1414"/>
    <cellStyle name="Финансовый 33 27" xfId="1415"/>
    <cellStyle name="Финансовый 33 27 2" xfId="1416"/>
    <cellStyle name="Финансовый 33 28" xfId="1417"/>
    <cellStyle name="Финансовый 33 28 2" xfId="1418"/>
    <cellStyle name="Финансовый 33 29" xfId="1419"/>
    <cellStyle name="Финансовый 33 29 2" xfId="1420"/>
    <cellStyle name="Финансовый 33 3" xfId="1421"/>
    <cellStyle name="Финансовый 33 3 2" xfId="1422"/>
    <cellStyle name="Финансовый 33 30" xfId="1423"/>
    <cellStyle name="Финансовый 33 30 2" xfId="1424"/>
    <cellStyle name="Финансовый 33 31" xfId="1425"/>
    <cellStyle name="Финансовый 33 31 2" xfId="1426"/>
    <cellStyle name="Финансовый 33 32" xfId="1427"/>
    <cellStyle name="Финансовый 33 32 2" xfId="1428"/>
    <cellStyle name="Финансовый 33 33" xfId="1429"/>
    <cellStyle name="Финансовый 33 33 2" xfId="1430"/>
    <cellStyle name="Финансовый 33 34" xfId="1431"/>
    <cellStyle name="Финансовый 33 4" xfId="1432"/>
    <cellStyle name="Финансовый 33 4 2" xfId="1433"/>
    <cellStyle name="Финансовый 33 5" xfId="1434"/>
    <cellStyle name="Финансовый 33 5 2" xfId="1435"/>
    <cellStyle name="Финансовый 33 6" xfId="1436"/>
    <cellStyle name="Финансовый 33 6 2" xfId="1437"/>
    <cellStyle name="Финансовый 33 7" xfId="1438"/>
    <cellStyle name="Финансовый 33 7 2" xfId="1439"/>
    <cellStyle name="Финансовый 33 8" xfId="1440"/>
    <cellStyle name="Финансовый 33 8 2" xfId="1441"/>
    <cellStyle name="Финансовый 33 9" xfId="1442"/>
    <cellStyle name="Финансовый 33 9 2" xfId="1443"/>
    <cellStyle name="Финансовый 34" xfId="1444"/>
    <cellStyle name="Финансовый 34 10" xfId="1445"/>
    <cellStyle name="Финансовый 34 10 2" xfId="1446"/>
    <cellStyle name="Финансовый 34 11" xfId="1447"/>
    <cellStyle name="Финансовый 34 11 2" xfId="1448"/>
    <cellStyle name="Финансовый 34 12" xfId="1449"/>
    <cellStyle name="Финансовый 34 12 2" xfId="1450"/>
    <cellStyle name="Финансовый 34 13" xfId="1451"/>
    <cellStyle name="Финансовый 34 13 2" xfId="1452"/>
    <cellStyle name="Финансовый 34 14" xfId="1453"/>
    <cellStyle name="Финансовый 34 14 2" xfId="1454"/>
    <cellStyle name="Финансовый 34 15" xfId="1455"/>
    <cellStyle name="Финансовый 34 15 2" xfId="1456"/>
    <cellStyle name="Финансовый 34 16" xfId="1457"/>
    <cellStyle name="Финансовый 34 16 2" xfId="1458"/>
    <cellStyle name="Финансовый 34 17" xfId="1459"/>
    <cellStyle name="Финансовый 34 17 2" xfId="1460"/>
    <cellStyle name="Финансовый 34 18" xfId="1461"/>
    <cellStyle name="Финансовый 34 18 2" xfId="1462"/>
    <cellStyle name="Финансовый 34 19" xfId="1463"/>
    <cellStyle name="Финансовый 34 19 2" xfId="1464"/>
    <cellStyle name="Финансовый 34 2" xfId="1465"/>
    <cellStyle name="Финансовый 34 2 2" xfId="1466"/>
    <cellStyle name="Финансовый 34 20" xfId="1467"/>
    <cellStyle name="Финансовый 34 20 2" xfId="1468"/>
    <cellStyle name="Финансовый 34 21" xfId="1469"/>
    <cellStyle name="Финансовый 34 21 2" xfId="1470"/>
    <cellStyle name="Финансовый 34 22" xfId="1471"/>
    <cellStyle name="Финансовый 34 22 2" xfId="1472"/>
    <cellStyle name="Финансовый 34 23" xfId="1473"/>
    <cellStyle name="Финансовый 34 23 2" xfId="1474"/>
    <cellStyle name="Финансовый 34 24" xfId="1475"/>
    <cellStyle name="Финансовый 34 24 2" xfId="1476"/>
    <cellStyle name="Финансовый 34 25" xfId="1477"/>
    <cellStyle name="Финансовый 34 25 2" xfId="1478"/>
    <cellStyle name="Финансовый 34 26" xfId="1479"/>
    <cellStyle name="Финансовый 34 26 2" xfId="1480"/>
    <cellStyle name="Финансовый 34 27" xfId="1481"/>
    <cellStyle name="Финансовый 34 27 2" xfId="1482"/>
    <cellStyle name="Финансовый 34 28" xfId="1483"/>
    <cellStyle name="Финансовый 34 28 2" xfId="1484"/>
    <cellStyle name="Финансовый 34 29" xfId="1485"/>
    <cellStyle name="Финансовый 34 29 2" xfId="1486"/>
    <cellStyle name="Финансовый 34 3" xfId="1487"/>
    <cellStyle name="Финансовый 34 3 2" xfId="1488"/>
    <cellStyle name="Финансовый 34 30" xfId="1489"/>
    <cellStyle name="Финансовый 34 30 2" xfId="1490"/>
    <cellStyle name="Финансовый 34 31" xfId="1491"/>
    <cellStyle name="Финансовый 34 31 2" xfId="1492"/>
    <cellStyle name="Финансовый 34 32" xfId="1493"/>
    <cellStyle name="Финансовый 34 32 2" xfId="1494"/>
    <cellStyle name="Финансовый 34 33" xfId="1495"/>
    <cellStyle name="Финансовый 34 33 2" xfId="1496"/>
    <cellStyle name="Финансовый 34 34" xfId="1497"/>
    <cellStyle name="Финансовый 34 4" xfId="1498"/>
    <cellStyle name="Финансовый 34 4 2" xfId="1499"/>
    <cellStyle name="Финансовый 34 5" xfId="1500"/>
    <cellStyle name="Финансовый 34 5 2" xfId="1501"/>
    <cellStyle name="Финансовый 34 6" xfId="1502"/>
    <cellStyle name="Финансовый 34 6 2" xfId="1503"/>
    <cellStyle name="Финансовый 34 7" xfId="1504"/>
    <cellStyle name="Финансовый 34 7 2" xfId="1505"/>
    <cellStyle name="Финансовый 34 8" xfId="1506"/>
    <cellStyle name="Финансовый 34 8 2" xfId="1507"/>
    <cellStyle name="Финансовый 34 9" xfId="1508"/>
    <cellStyle name="Финансовый 34 9 2" xfId="1509"/>
    <cellStyle name="Финансовый 35" xfId="1510"/>
    <cellStyle name="Финансовый 35 10" xfId="1511"/>
    <cellStyle name="Финансовый 35 10 2" xfId="1512"/>
    <cellStyle name="Финансовый 35 11" xfId="1513"/>
    <cellStyle name="Финансовый 35 11 2" xfId="1514"/>
    <cellStyle name="Финансовый 35 12" xfId="1515"/>
    <cellStyle name="Финансовый 35 12 2" xfId="1516"/>
    <cellStyle name="Финансовый 35 13" xfId="1517"/>
    <cellStyle name="Финансовый 35 13 2" xfId="1518"/>
    <cellStyle name="Финансовый 35 14" xfId="1519"/>
    <cellStyle name="Финансовый 35 14 2" xfId="1520"/>
    <cellStyle name="Финансовый 35 15" xfId="1521"/>
    <cellStyle name="Финансовый 35 15 2" xfId="1522"/>
    <cellStyle name="Финансовый 35 16" xfId="1523"/>
    <cellStyle name="Финансовый 35 16 2" xfId="1524"/>
    <cellStyle name="Финансовый 35 17" xfId="1525"/>
    <cellStyle name="Финансовый 35 17 2" xfId="1526"/>
    <cellStyle name="Финансовый 35 18" xfId="1527"/>
    <cellStyle name="Финансовый 35 18 2" xfId="1528"/>
    <cellStyle name="Финансовый 35 19" xfId="1529"/>
    <cellStyle name="Финансовый 35 19 2" xfId="1530"/>
    <cellStyle name="Финансовый 35 2" xfId="1531"/>
    <cellStyle name="Финансовый 35 2 2" xfId="1532"/>
    <cellStyle name="Финансовый 35 20" xfId="1533"/>
    <cellStyle name="Финансовый 35 20 2" xfId="1534"/>
    <cellStyle name="Финансовый 35 21" xfId="1535"/>
    <cellStyle name="Финансовый 35 21 2" xfId="1536"/>
    <cellStyle name="Финансовый 35 22" xfId="1537"/>
    <cellStyle name="Финансовый 35 22 2" xfId="1538"/>
    <cellStyle name="Финансовый 35 23" xfId="1539"/>
    <cellStyle name="Финансовый 35 23 2" xfId="1540"/>
    <cellStyle name="Финансовый 35 24" xfId="1541"/>
    <cellStyle name="Финансовый 35 24 2" xfId="1542"/>
    <cellStyle name="Финансовый 35 25" xfId="1543"/>
    <cellStyle name="Финансовый 35 25 2" xfId="1544"/>
    <cellStyle name="Финансовый 35 26" xfId="1545"/>
    <cellStyle name="Финансовый 35 26 2" xfId="1546"/>
    <cellStyle name="Финансовый 35 27" xfId="1547"/>
    <cellStyle name="Финансовый 35 27 2" xfId="1548"/>
    <cellStyle name="Финансовый 35 28" xfId="1549"/>
    <cellStyle name="Финансовый 35 28 2" xfId="1550"/>
    <cellStyle name="Финансовый 35 29" xfId="1551"/>
    <cellStyle name="Финансовый 35 29 2" xfId="1552"/>
    <cellStyle name="Финансовый 35 3" xfId="1553"/>
    <cellStyle name="Финансовый 35 3 2" xfId="1554"/>
    <cellStyle name="Финансовый 35 30" xfId="1555"/>
    <cellStyle name="Финансовый 35 30 2" xfId="1556"/>
    <cellStyle name="Финансовый 35 31" xfId="1557"/>
    <cellStyle name="Финансовый 35 31 2" xfId="1558"/>
    <cellStyle name="Финансовый 35 32" xfId="1559"/>
    <cellStyle name="Финансовый 35 32 2" xfId="1560"/>
    <cellStyle name="Финансовый 35 33" xfId="1561"/>
    <cellStyle name="Финансовый 35 33 2" xfId="1562"/>
    <cellStyle name="Финансовый 35 34" xfId="1563"/>
    <cellStyle name="Финансовый 35 4" xfId="1564"/>
    <cellStyle name="Финансовый 35 4 2" xfId="1565"/>
    <cellStyle name="Финансовый 35 5" xfId="1566"/>
    <cellStyle name="Финансовый 35 5 2" xfId="1567"/>
    <cellStyle name="Финансовый 35 6" xfId="1568"/>
    <cellStyle name="Финансовый 35 6 2" xfId="1569"/>
    <cellStyle name="Финансовый 35 7" xfId="1570"/>
    <cellStyle name="Финансовый 35 7 2" xfId="1571"/>
    <cellStyle name="Финансовый 35 8" xfId="1572"/>
    <cellStyle name="Финансовый 35 8 2" xfId="1573"/>
    <cellStyle name="Финансовый 35 9" xfId="1574"/>
    <cellStyle name="Финансовый 35 9 2" xfId="1575"/>
    <cellStyle name="Финансовый 36" xfId="1576"/>
    <cellStyle name="Финансовый 36 10" xfId="1577"/>
    <cellStyle name="Финансовый 36 10 2" xfId="1578"/>
    <cellStyle name="Финансовый 36 11" xfId="1579"/>
    <cellStyle name="Финансовый 36 11 2" xfId="1580"/>
    <cellStyle name="Финансовый 36 12" xfId="1581"/>
    <cellStyle name="Финансовый 36 12 2" xfId="1582"/>
    <cellStyle name="Финансовый 36 13" xfId="1583"/>
    <cellStyle name="Финансовый 36 13 2" xfId="1584"/>
    <cellStyle name="Финансовый 36 14" xfId="1585"/>
    <cellStyle name="Финансовый 36 14 2" xfId="1586"/>
    <cellStyle name="Финансовый 36 15" xfId="1587"/>
    <cellStyle name="Финансовый 36 15 2" xfId="1588"/>
    <cellStyle name="Финансовый 36 16" xfId="1589"/>
    <cellStyle name="Финансовый 36 16 2" xfId="1590"/>
    <cellStyle name="Финансовый 36 17" xfId="1591"/>
    <cellStyle name="Финансовый 36 17 2" xfId="1592"/>
    <cellStyle name="Финансовый 36 18" xfId="1593"/>
    <cellStyle name="Финансовый 36 18 2" xfId="1594"/>
    <cellStyle name="Финансовый 36 19" xfId="1595"/>
    <cellStyle name="Финансовый 36 19 2" xfId="1596"/>
    <cellStyle name="Финансовый 36 2" xfId="1597"/>
    <cellStyle name="Финансовый 36 2 2" xfId="1598"/>
    <cellStyle name="Финансовый 36 20" xfId="1599"/>
    <cellStyle name="Финансовый 36 20 2" xfId="1600"/>
    <cellStyle name="Финансовый 36 21" xfId="1601"/>
    <cellStyle name="Финансовый 36 21 2" xfId="1602"/>
    <cellStyle name="Финансовый 36 22" xfId="1603"/>
    <cellStyle name="Финансовый 36 22 2" xfId="1604"/>
    <cellStyle name="Финансовый 36 23" xfId="1605"/>
    <cellStyle name="Финансовый 36 23 2" xfId="1606"/>
    <cellStyle name="Финансовый 36 24" xfId="1607"/>
    <cellStyle name="Финансовый 36 24 2" xfId="1608"/>
    <cellStyle name="Финансовый 36 25" xfId="1609"/>
    <cellStyle name="Финансовый 36 25 2" xfId="1610"/>
    <cellStyle name="Финансовый 36 26" xfId="1611"/>
    <cellStyle name="Финансовый 36 26 2" xfId="1612"/>
    <cellStyle name="Финансовый 36 27" xfId="1613"/>
    <cellStyle name="Финансовый 36 27 2" xfId="1614"/>
    <cellStyle name="Финансовый 36 28" xfId="1615"/>
    <cellStyle name="Финансовый 36 28 2" xfId="1616"/>
    <cellStyle name="Финансовый 36 29" xfId="1617"/>
    <cellStyle name="Финансовый 36 29 2" xfId="1618"/>
    <cellStyle name="Финансовый 36 3" xfId="1619"/>
    <cellStyle name="Финансовый 36 3 2" xfId="1620"/>
    <cellStyle name="Финансовый 36 30" xfId="1621"/>
    <cellStyle name="Финансовый 36 30 2" xfId="1622"/>
    <cellStyle name="Финансовый 36 31" xfId="1623"/>
    <cellStyle name="Финансовый 36 31 2" xfId="1624"/>
    <cellStyle name="Финансовый 36 32" xfId="1625"/>
    <cellStyle name="Финансовый 36 32 2" xfId="1626"/>
    <cellStyle name="Финансовый 36 33" xfId="1627"/>
    <cellStyle name="Финансовый 36 33 2" xfId="1628"/>
    <cellStyle name="Финансовый 36 34" xfId="1629"/>
    <cellStyle name="Финансовый 36 4" xfId="1630"/>
    <cellStyle name="Финансовый 36 4 2" xfId="1631"/>
    <cellStyle name="Финансовый 36 5" xfId="1632"/>
    <cellStyle name="Финансовый 36 5 2" xfId="1633"/>
    <cellStyle name="Финансовый 36 6" xfId="1634"/>
    <cellStyle name="Финансовый 36 6 2" xfId="1635"/>
    <cellStyle name="Финансовый 36 7" xfId="1636"/>
    <cellStyle name="Финансовый 36 7 2" xfId="1637"/>
    <cellStyle name="Финансовый 36 8" xfId="1638"/>
    <cellStyle name="Финансовый 36 8 2" xfId="1639"/>
    <cellStyle name="Финансовый 36 9" xfId="1640"/>
    <cellStyle name="Финансовый 36 9 2" xfId="1641"/>
    <cellStyle name="Финансовый 37" xfId="1642"/>
    <cellStyle name="Финансовый 37 10" xfId="1643"/>
    <cellStyle name="Финансовый 37 10 2" xfId="1644"/>
    <cellStyle name="Финансовый 37 11" xfId="1645"/>
    <cellStyle name="Финансовый 37 11 2" xfId="1646"/>
    <cellStyle name="Финансовый 37 12" xfId="1647"/>
    <cellStyle name="Финансовый 37 12 2" xfId="1648"/>
    <cellStyle name="Финансовый 37 13" xfId="1649"/>
    <cellStyle name="Финансовый 37 13 2" xfId="1650"/>
    <cellStyle name="Финансовый 37 14" xfId="1651"/>
    <cellStyle name="Финансовый 37 14 2" xfId="1652"/>
    <cellStyle name="Финансовый 37 15" xfId="1653"/>
    <cellStyle name="Финансовый 37 15 2" xfId="1654"/>
    <cellStyle name="Финансовый 37 16" xfId="1655"/>
    <cellStyle name="Финансовый 37 16 2" xfId="1656"/>
    <cellStyle name="Финансовый 37 17" xfId="1657"/>
    <cellStyle name="Финансовый 37 17 2" xfId="1658"/>
    <cellStyle name="Финансовый 37 18" xfId="1659"/>
    <cellStyle name="Финансовый 37 18 2" xfId="1660"/>
    <cellStyle name="Финансовый 37 19" xfId="1661"/>
    <cellStyle name="Финансовый 37 19 2" xfId="1662"/>
    <cellStyle name="Финансовый 37 2" xfId="1663"/>
    <cellStyle name="Финансовый 37 2 2" xfId="1664"/>
    <cellStyle name="Финансовый 37 20" xfId="1665"/>
    <cellStyle name="Финансовый 37 20 2" xfId="1666"/>
    <cellStyle name="Финансовый 37 21" xfId="1667"/>
    <cellStyle name="Финансовый 37 21 2" xfId="1668"/>
    <cellStyle name="Финансовый 37 22" xfId="1669"/>
    <cellStyle name="Финансовый 37 22 2" xfId="1670"/>
    <cellStyle name="Финансовый 37 23" xfId="1671"/>
    <cellStyle name="Финансовый 37 23 2" xfId="1672"/>
    <cellStyle name="Финансовый 37 24" xfId="1673"/>
    <cellStyle name="Финансовый 37 24 2" xfId="1674"/>
    <cellStyle name="Финансовый 37 25" xfId="1675"/>
    <cellStyle name="Финансовый 37 25 2" xfId="1676"/>
    <cellStyle name="Финансовый 37 26" xfId="1677"/>
    <cellStyle name="Финансовый 37 26 2" xfId="1678"/>
    <cellStyle name="Финансовый 37 27" xfId="1679"/>
    <cellStyle name="Финансовый 37 27 2" xfId="1680"/>
    <cellStyle name="Финансовый 37 28" xfId="1681"/>
    <cellStyle name="Финансовый 37 28 2" xfId="1682"/>
    <cellStyle name="Финансовый 37 29" xfId="1683"/>
    <cellStyle name="Финансовый 37 29 2" xfId="1684"/>
    <cellStyle name="Финансовый 37 3" xfId="1685"/>
    <cellStyle name="Финансовый 37 3 2" xfId="1686"/>
    <cellStyle name="Финансовый 37 30" xfId="1687"/>
    <cellStyle name="Финансовый 37 30 2" xfId="1688"/>
    <cellStyle name="Финансовый 37 31" xfId="1689"/>
    <cellStyle name="Финансовый 37 31 2" xfId="1690"/>
    <cellStyle name="Финансовый 37 32" xfId="1691"/>
    <cellStyle name="Финансовый 37 32 2" xfId="1692"/>
    <cellStyle name="Финансовый 37 33" xfId="1693"/>
    <cellStyle name="Финансовый 37 33 2" xfId="1694"/>
    <cellStyle name="Финансовый 37 34" xfId="1695"/>
    <cellStyle name="Финансовый 37 4" xfId="1696"/>
    <cellStyle name="Финансовый 37 4 2" xfId="1697"/>
    <cellStyle name="Финансовый 37 5" xfId="1698"/>
    <cellStyle name="Финансовый 37 5 2" xfId="1699"/>
    <cellStyle name="Финансовый 37 6" xfId="1700"/>
    <cellStyle name="Финансовый 37 6 2" xfId="1701"/>
    <cellStyle name="Финансовый 37 7" xfId="1702"/>
    <cellStyle name="Финансовый 37 7 2" xfId="1703"/>
    <cellStyle name="Финансовый 37 8" xfId="1704"/>
    <cellStyle name="Финансовый 37 8 2" xfId="1705"/>
    <cellStyle name="Финансовый 37 9" xfId="1706"/>
    <cellStyle name="Финансовый 37 9 2" xfId="1707"/>
    <cellStyle name="Финансовый 38" xfId="1708"/>
    <cellStyle name="Финансовый 38 10" xfId="1709"/>
    <cellStyle name="Финансовый 38 10 2" xfId="1710"/>
    <cellStyle name="Финансовый 38 11" xfId="1711"/>
    <cellStyle name="Финансовый 38 11 2" xfId="1712"/>
    <cellStyle name="Финансовый 38 12" xfId="1713"/>
    <cellStyle name="Финансовый 38 12 2" xfId="1714"/>
    <cellStyle name="Финансовый 38 13" xfId="1715"/>
    <cellStyle name="Финансовый 38 13 2" xfId="1716"/>
    <cellStyle name="Финансовый 38 14" xfId="1717"/>
    <cellStyle name="Финансовый 38 14 2" xfId="1718"/>
    <cellStyle name="Финансовый 38 15" xfId="1719"/>
    <cellStyle name="Финансовый 38 15 2" xfId="1720"/>
    <cellStyle name="Финансовый 38 16" xfId="1721"/>
    <cellStyle name="Финансовый 38 16 2" xfId="1722"/>
    <cellStyle name="Финансовый 38 17" xfId="1723"/>
    <cellStyle name="Финансовый 38 17 2" xfId="1724"/>
    <cellStyle name="Финансовый 38 18" xfId="1725"/>
    <cellStyle name="Финансовый 38 18 2" xfId="1726"/>
    <cellStyle name="Финансовый 38 19" xfId="1727"/>
    <cellStyle name="Финансовый 38 19 2" xfId="1728"/>
    <cellStyle name="Финансовый 38 2" xfId="1729"/>
    <cellStyle name="Финансовый 38 2 2" xfId="1730"/>
    <cellStyle name="Финансовый 38 20" xfId="1731"/>
    <cellStyle name="Финансовый 38 20 2" xfId="1732"/>
    <cellStyle name="Финансовый 38 21" xfId="1733"/>
    <cellStyle name="Финансовый 38 21 2" xfId="1734"/>
    <cellStyle name="Финансовый 38 22" xfId="1735"/>
    <cellStyle name="Финансовый 38 22 2" xfId="1736"/>
    <cellStyle name="Финансовый 38 23" xfId="1737"/>
    <cellStyle name="Финансовый 38 23 2" xfId="1738"/>
    <cellStyle name="Финансовый 38 24" xfId="1739"/>
    <cellStyle name="Финансовый 38 24 2" xfId="1740"/>
    <cellStyle name="Финансовый 38 25" xfId="1741"/>
    <cellStyle name="Финансовый 38 25 2" xfId="1742"/>
    <cellStyle name="Финансовый 38 26" xfId="1743"/>
    <cellStyle name="Финансовый 38 26 2" xfId="1744"/>
    <cellStyle name="Финансовый 38 27" xfId="1745"/>
    <cellStyle name="Финансовый 38 27 2" xfId="1746"/>
    <cellStyle name="Финансовый 38 28" xfId="1747"/>
    <cellStyle name="Финансовый 38 28 2" xfId="1748"/>
    <cellStyle name="Финансовый 38 29" xfId="1749"/>
    <cellStyle name="Финансовый 38 29 2" xfId="1750"/>
    <cellStyle name="Финансовый 38 3" xfId="1751"/>
    <cellStyle name="Финансовый 38 3 2" xfId="1752"/>
    <cellStyle name="Финансовый 38 30" xfId="1753"/>
    <cellStyle name="Финансовый 38 30 2" xfId="1754"/>
    <cellStyle name="Финансовый 38 31" xfId="1755"/>
    <cellStyle name="Финансовый 38 31 2" xfId="1756"/>
    <cellStyle name="Финансовый 38 32" xfId="1757"/>
    <cellStyle name="Финансовый 38 32 2" xfId="1758"/>
    <cellStyle name="Финансовый 38 33" xfId="1759"/>
    <cellStyle name="Финансовый 38 33 2" xfId="1760"/>
    <cellStyle name="Финансовый 38 34" xfId="1761"/>
    <cellStyle name="Финансовый 38 4" xfId="1762"/>
    <cellStyle name="Финансовый 38 4 2" xfId="1763"/>
    <cellStyle name="Финансовый 38 5" xfId="1764"/>
    <cellStyle name="Финансовый 38 5 2" xfId="1765"/>
    <cellStyle name="Финансовый 38 6" xfId="1766"/>
    <cellStyle name="Финансовый 38 6 2" xfId="1767"/>
    <cellStyle name="Финансовый 38 7" xfId="1768"/>
    <cellStyle name="Финансовый 38 7 2" xfId="1769"/>
    <cellStyle name="Финансовый 38 8" xfId="1770"/>
    <cellStyle name="Финансовый 38 8 2" xfId="1771"/>
    <cellStyle name="Финансовый 38 9" xfId="1772"/>
    <cellStyle name="Финансовый 38 9 2" xfId="1773"/>
    <cellStyle name="Финансовый 39" xfId="1774"/>
    <cellStyle name="Финансовый 39 10" xfId="1775"/>
    <cellStyle name="Финансовый 39 10 2" xfId="1776"/>
    <cellStyle name="Финансовый 39 11" xfId="1777"/>
    <cellStyle name="Финансовый 39 11 2" xfId="1778"/>
    <cellStyle name="Финансовый 39 12" xfId="1779"/>
    <cellStyle name="Финансовый 39 12 2" xfId="1780"/>
    <cellStyle name="Финансовый 39 13" xfId="1781"/>
    <cellStyle name="Финансовый 39 13 2" xfId="1782"/>
    <cellStyle name="Финансовый 39 14" xfId="1783"/>
    <cellStyle name="Финансовый 39 14 2" xfId="1784"/>
    <cellStyle name="Финансовый 39 15" xfId="1785"/>
    <cellStyle name="Финансовый 39 15 2" xfId="1786"/>
    <cellStyle name="Финансовый 39 16" xfId="1787"/>
    <cellStyle name="Финансовый 39 16 2" xfId="1788"/>
    <cellStyle name="Финансовый 39 17" xfId="1789"/>
    <cellStyle name="Финансовый 39 17 2" xfId="1790"/>
    <cellStyle name="Финансовый 39 18" xfId="1791"/>
    <cellStyle name="Финансовый 39 18 2" xfId="1792"/>
    <cellStyle name="Финансовый 39 19" xfId="1793"/>
    <cellStyle name="Финансовый 39 19 2" xfId="1794"/>
    <cellStyle name="Финансовый 39 2" xfId="1795"/>
    <cellStyle name="Финансовый 39 2 2" xfId="1796"/>
    <cellStyle name="Финансовый 39 20" xfId="1797"/>
    <cellStyle name="Финансовый 39 20 2" xfId="1798"/>
    <cellStyle name="Финансовый 39 21" xfId="1799"/>
    <cellStyle name="Финансовый 39 21 2" xfId="1800"/>
    <cellStyle name="Финансовый 39 22" xfId="1801"/>
    <cellStyle name="Финансовый 39 22 2" xfId="1802"/>
    <cellStyle name="Финансовый 39 23" xfId="1803"/>
    <cellStyle name="Финансовый 39 23 2" xfId="1804"/>
    <cellStyle name="Финансовый 39 24" xfId="1805"/>
    <cellStyle name="Финансовый 39 24 2" xfId="1806"/>
    <cellStyle name="Финансовый 39 25" xfId="1807"/>
    <cellStyle name="Финансовый 39 25 2" xfId="1808"/>
    <cellStyle name="Финансовый 39 26" xfId="1809"/>
    <cellStyle name="Финансовый 39 26 2" xfId="1810"/>
    <cellStyle name="Финансовый 39 27" xfId="1811"/>
    <cellStyle name="Финансовый 39 27 2" xfId="1812"/>
    <cellStyle name="Финансовый 39 28" xfId="1813"/>
    <cellStyle name="Финансовый 39 28 2" xfId="1814"/>
    <cellStyle name="Финансовый 39 29" xfId="1815"/>
    <cellStyle name="Финансовый 39 29 2" xfId="1816"/>
    <cellStyle name="Финансовый 39 3" xfId="1817"/>
    <cellStyle name="Финансовый 39 3 2" xfId="1818"/>
    <cellStyle name="Финансовый 39 30" xfId="1819"/>
    <cellStyle name="Финансовый 39 30 2" xfId="1820"/>
    <cellStyle name="Финансовый 39 31" xfId="1821"/>
    <cellStyle name="Финансовый 39 31 2" xfId="1822"/>
    <cellStyle name="Финансовый 39 32" xfId="1823"/>
    <cellStyle name="Финансовый 39 32 2" xfId="1824"/>
    <cellStyle name="Финансовый 39 33" xfId="1825"/>
    <cellStyle name="Финансовый 39 33 2" xfId="1826"/>
    <cellStyle name="Финансовый 39 34" xfId="1827"/>
    <cellStyle name="Финансовый 39 4" xfId="1828"/>
    <cellStyle name="Финансовый 39 4 2" xfId="1829"/>
    <cellStyle name="Финансовый 39 5" xfId="1830"/>
    <cellStyle name="Финансовый 39 5 2" xfId="1831"/>
    <cellStyle name="Финансовый 39 6" xfId="1832"/>
    <cellStyle name="Финансовый 39 6 2" xfId="1833"/>
    <cellStyle name="Финансовый 39 7" xfId="1834"/>
    <cellStyle name="Финансовый 39 7 2" xfId="1835"/>
    <cellStyle name="Финансовый 39 8" xfId="1836"/>
    <cellStyle name="Финансовый 39 8 2" xfId="1837"/>
    <cellStyle name="Финансовый 39 9" xfId="1838"/>
    <cellStyle name="Финансовый 39 9 2" xfId="1839"/>
    <cellStyle name="Финансовый 4" xfId="1840"/>
    <cellStyle name="Финансовый 4 10" xfId="1841"/>
    <cellStyle name="Финансовый 4 10 2" xfId="1842"/>
    <cellStyle name="Финансовый 4 11" xfId="1843"/>
    <cellStyle name="Финансовый 4 11 2" xfId="1844"/>
    <cellStyle name="Финансовый 4 12" xfId="1845"/>
    <cellStyle name="Финансовый 4 12 2" xfId="1846"/>
    <cellStyle name="Финансовый 4 13" xfId="1847"/>
    <cellStyle name="Финансовый 4 13 2" xfId="1848"/>
    <cellStyle name="Финансовый 4 14" xfId="1849"/>
    <cellStyle name="Финансовый 4 14 2" xfId="1850"/>
    <cellStyle name="Финансовый 4 15" xfId="1851"/>
    <cellStyle name="Финансовый 4 15 2" xfId="1852"/>
    <cellStyle name="Финансовый 4 16" xfId="1853"/>
    <cellStyle name="Финансовый 4 16 2" xfId="1854"/>
    <cellStyle name="Финансовый 4 17" xfId="1855"/>
    <cellStyle name="Финансовый 4 17 2" xfId="1856"/>
    <cellStyle name="Финансовый 4 18" xfId="1857"/>
    <cellStyle name="Финансовый 4 18 2" xfId="1858"/>
    <cellStyle name="Финансовый 4 19" xfId="1859"/>
    <cellStyle name="Финансовый 4 19 2" xfId="1860"/>
    <cellStyle name="Финансовый 4 2" xfId="1861"/>
    <cellStyle name="Финансовый 4 2 2" xfId="1862"/>
    <cellStyle name="Финансовый 4 2 3" xfId="1863"/>
    <cellStyle name="Финансовый 4 20" xfId="1864"/>
    <cellStyle name="Финансовый 4 20 2" xfId="1865"/>
    <cellStyle name="Финансовый 4 21" xfId="1866"/>
    <cellStyle name="Финансовый 4 21 2" xfId="1867"/>
    <cellStyle name="Финансовый 4 22" xfId="1868"/>
    <cellStyle name="Финансовый 4 22 2" xfId="1869"/>
    <cellStyle name="Финансовый 4 23" xfId="1870"/>
    <cellStyle name="Финансовый 4 23 2" xfId="1871"/>
    <cellStyle name="Финансовый 4 24" xfId="1872"/>
    <cellStyle name="Финансовый 4 24 2" xfId="1873"/>
    <cellStyle name="Финансовый 4 25" xfId="1874"/>
    <cellStyle name="Финансовый 4 25 2" xfId="1875"/>
    <cellStyle name="Финансовый 4 26" xfId="1876"/>
    <cellStyle name="Финансовый 4 26 2" xfId="1877"/>
    <cellStyle name="Финансовый 4 27" xfId="1878"/>
    <cellStyle name="Финансовый 4 27 2" xfId="1879"/>
    <cellStyle name="Финансовый 4 28" xfId="1880"/>
    <cellStyle name="Финансовый 4 28 2" xfId="1881"/>
    <cellStyle name="Финансовый 4 29" xfId="1882"/>
    <cellStyle name="Финансовый 4 29 2" xfId="1883"/>
    <cellStyle name="Финансовый 4 3" xfId="1884"/>
    <cellStyle name="Финансовый 4 3 2" xfId="1885"/>
    <cellStyle name="Финансовый 4 30" xfId="1886"/>
    <cellStyle name="Финансовый 4 30 2" xfId="1887"/>
    <cellStyle name="Финансовый 4 31" xfId="1888"/>
    <cellStyle name="Финансовый 4 31 2" xfId="1889"/>
    <cellStyle name="Финансовый 4 32" xfId="1890"/>
    <cellStyle name="Финансовый 4 32 2" xfId="1891"/>
    <cellStyle name="Финансовый 4 33" xfId="1892"/>
    <cellStyle name="Финансовый 4 33 2" xfId="1893"/>
    <cellStyle name="Финансовый 4 34" xfId="1894"/>
    <cellStyle name="Финансовый 4 34 2" xfId="1895"/>
    <cellStyle name="Финансовый 4 35" xfId="1896"/>
    <cellStyle name="Финансовый 4 4" xfId="1897"/>
    <cellStyle name="Финансовый 4 4 2" xfId="1898"/>
    <cellStyle name="Финансовый 4 5" xfId="1899"/>
    <cellStyle name="Финансовый 4 5 2" xfId="1900"/>
    <cellStyle name="Финансовый 4 6" xfId="1901"/>
    <cellStyle name="Финансовый 4 6 2" xfId="1902"/>
    <cellStyle name="Финансовый 4 7" xfId="1903"/>
    <cellStyle name="Финансовый 4 7 2" xfId="1904"/>
    <cellStyle name="Финансовый 4 8" xfId="1905"/>
    <cellStyle name="Финансовый 4 8 2" xfId="1906"/>
    <cellStyle name="Финансовый 4 9" xfId="1907"/>
    <cellStyle name="Финансовый 4 9 2" xfId="1908"/>
    <cellStyle name="Финансовый 40" xfId="1909"/>
    <cellStyle name="Финансовый 40 10" xfId="1910"/>
    <cellStyle name="Финансовый 40 10 2" xfId="1911"/>
    <cellStyle name="Финансовый 40 11" xfId="1912"/>
    <cellStyle name="Финансовый 40 11 2" xfId="1913"/>
    <cellStyle name="Финансовый 40 12" xfId="1914"/>
    <cellStyle name="Финансовый 40 12 2" xfId="1915"/>
    <cellStyle name="Финансовый 40 13" xfId="1916"/>
    <cellStyle name="Финансовый 40 13 2" xfId="1917"/>
    <cellStyle name="Финансовый 40 14" xfId="1918"/>
    <cellStyle name="Финансовый 40 14 2" xfId="1919"/>
    <cellStyle name="Финансовый 40 15" xfId="1920"/>
    <cellStyle name="Финансовый 40 15 2" xfId="1921"/>
    <cellStyle name="Финансовый 40 16" xfId="1922"/>
    <cellStyle name="Финансовый 40 16 2" xfId="1923"/>
    <cellStyle name="Финансовый 40 17" xfId="1924"/>
    <cellStyle name="Финансовый 40 17 2" xfId="1925"/>
    <cellStyle name="Финансовый 40 18" xfId="1926"/>
    <cellStyle name="Финансовый 40 18 2" xfId="1927"/>
    <cellStyle name="Финансовый 40 19" xfId="1928"/>
    <cellStyle name="Финансовый 40 19 2" xfId="1929"/>
    <cellStyle name="Финансовый 40 2" xfId="1930"/>
    <cellStyle name="Финансовый 40 2 2" xfId="1931"/>
    <cellStyle name="Финансовый 40 20" xfId="1932"/>
    <cellStyle name="Финансовый 40 20 2" xfId="1933"/>
    <cellStyle name="Финансовый 40 21" xfId="1934"/>
    <cellStyle name="Финансовый 40 21 2" xfId="1935"/>
    <cellStyle name="Финансовый 40 22" xfId="1936"/>
    <cellStyle name="Финансовый 40 22 2" xfId="1937"/>
    <cellStyle name="Финансовый 40 23" xfId="1938"/>
    <cellStyle name="Финансовый 40 23 2" xfId="1939"/>
    <cellStyle name="Финансовый 40 24" xfId="1940"/>
    <cellStyle name="Финансовый 40 24 2" xfId="1941"/>
    <cellStyle name="Финансовый 40 25" xfId="1942"/>
    <cellStyle name="Финансовый 40 25 2" xfId="1943"/>
    <cellStyle name="Финансовый 40 26" xfId="1944"/>
    <cellStyle name="Финансовый 40 26 2" xfId="1945"/>
    <cellStyle name="Финансовый 40 27" xfId="1946"/>
    <cellStyle name="Финансовый 40 27 2" xfId="1947"/>
    <cellStyle name="Финансовый 40 28" xfId="1948"/>
    <cellStyle name="Финансовый 40 28 2" xfId="1949"/>
    <cellStyle name="Финансовый 40 29" xfId="1950"/>
    <cellStyle name="Финансовый 40 29 2" xfId="1951"/>
    <cellStyle name="Финансовый 40 3" xfId="1952"/>
    <cellStyle name="Финансовый 40 3 2" xfId="1953"/>
    <cellStyle name="Финансовый 40 30" xfId="1954"/>
    <cellStyle name="Финансовый 40 30 2" xfId="1955"/>
    <cellStyle name="Финансовый 40 31" xfId="1956"/>
    <cellStyle name="Финансовый 40 31 2" xfId="1957"/>
    <cellStyle name="Финансовый 40 32" xfId="1958"/>
    <cellStyle name="Финансовый 40 32 2" xfId="1959"/>
    <cellStyle name="Финансовый 40 33" xfId="1960"/>
    <cellStyle name="Финансовый 40 33 2" xfId="1961"/>
    <cellStyle name="Финансовый 40 34" xfId="1962"/>
    <cellStyle name="Финансовый 40 4" xfId="1963"/>
    <cellStyle name="Финансовый 40 4 2" xfId="1964"/>
    <cellStyle name="Финансовый 40 5" xfId="1965"/>
    <cellStyle name="Финансовый 40 5 2" xfId="1966"/>
    <cellStyle name="Финансовый 40 6" xfId="1967"/>
    <cellStyle name="Финансовый 40 6 2" xfId="1968"/>
    <cellStyle name="Финансовый 40 7" xfId="1969"/>
    <cellStyle name="Финансовый 40 7 2" xfId="1970"/>
    <cellStyle name="Финансовый 40 8" xfId="1971"/>
    <cellStyle name="Финансовый 40 8 2" xfId="1972"/>
    <cellStyle name="Финансовый 40 9" xfId="1973"/>
    <cellStyle name="Финансовый 40 9 2" xfId="1974"/>
    <cellStyle name="Финансовый 41" xfId="1975"/>
    <cellStyle name="Финансовый 41 10" xfId="1976"/>
    <cellStyle name="Финансовый 41 10 2" xfId="1977"/>
    <cellStyle name="Финансовый 41 11" xfId="1978"/>
    <cellStyle name="Финансовый 41 11 2" xfId="1979"/>
    <cellStyle name="Финансовый 41 12" xfId="1980"/>
    <cellStyle name="Финансовый 41 12 2" xfId="1981"/>
    <cellStyle name="Финансовый 41 13" xfId="1982"/>
    <cellStyle name="Финансовый 41 13 2" xfId="1983"/>
    <cellStyle name="Финансовый 41 14" xfId="1984"/>
    <cellStyle name="Финансовый 41 14 2" xfId="1985"/>
    <cellStyle name="Финансовый 41 15" xfId="1986"/>
    <cellStyle name="Финансовый 41 15 2" xfId="1987"/>
    <cellStyle name="Финансовый 41 16" xfId="1988"/>
    <cellStyle name="Финансовый 41 16 2" xfId="1989"/>
    <cellStyle name="Финансовый 41 17" xfId="1990"/>
    <cellStyle name="Финансовый 41 17 2" xfId="1991"/>
    <cellStyle name="Финансовый 41 18" xfId="1992"/>
    <cellStyle name="Финансовый 41 18 2" xfId="1993"/>
    <cellStyle name="Финансовый 41 19" xfId="1994"/>
    <cellStyle name="Финансовый 41 19 2" xfId="1995"/>
    <cellStyle name="Финансовый 41 2" xfId="1996"/>
    <cellStyle name="Финансовый 41 2 2" xfId="1997"/>
    <cellStyle name="Финансовый 41 20" xfId="1998"/>
    <cellStyle name="Финансовый 41 20 2" xfId="1999"/>
    <cellStyle name="Финансовый 41 21" xfId="2000"/>
    <cellStyle name="Финансовый 41 21 2" xfId="2001"/>
    <cellStyle name="Финансовый 41 22" xfId="2002"/>
    <cellStyle name="Финансовый 41 22 2" xfId="2003"/>
    <cellStyle name="Финансовый 41 23" xfId="2004"/>
    <cellStyle name="Финансовый 41 23 2" xfId="2005"/>
    <cellStyle name="Финансовый 41 24" xfId="2006"/>
    <cellStyle name="Финансовый 41 24 2" xfId="2007"/>
    <cellStyle name="Финансовый 41 25" xfId="2008"/>
    <cellStyle name="Финансовый 41 25 2" xfId="2009"/>
    <cellStyle name="Финансовый 41 26" xfId="2010"/>
    <cellStyle name="Финансовый 41 26 2" xfId="2011"/>
    <cellStyle name="Финансовый 41 27" xfId="2012"/>
    <cellStyle name="Финансовый 41 27 2" xfId="2013"/>
    <cellStyle name="Финансовый 41 28" xfId="2014"/>
    <cellStyle name="Финансовый 41 28 2" xfId="2015"/>
    <cellStyle name="Финансовый 41 29" xfId="2016"/>
    <cellStyle name="Финансовый 41 29 2" xfId="2017"/>
    <cellStyle name="Финансовый 41 3" xfId="2018"/>
    <cellStyle name="Финансовый 41 3 2" xfId="2019"/>
    <cellStyle name="Финансовый 41 30" xfId="2020"/>
    <cellStyle name="Финансовый 41 30 2" xfId="2021"/>
    <cellStyle name="Финансовый 41 31" xfId="2022"/>
    <cellStyle name="Финансовый 41 31 2" xfId="2023"/>
    <cellStyle name="Финансовый 41 32" xfId="2024"/>
    <cellStyle name="Финансовый 41 32 2" xfId="2025"/>
    <cellStyle name="Финансовый 41 33" xfId="2026"/>
    <cellStyle name="Финансовый 41 33 2" xfId="2027"/>
    <cellStyle name="Финансовый 41 34" xfId="2028"/>
    <cellStyle name="Финансовый 41 4" xfId="2029"/>
    <cellStyle name="Финансовый 41 4 2" xfId="2030"/>
    <cellStyle name="Финансовый 41 5" xfId="2031"/>
    <cellStyle name="Финансовый 41 5 2" xfId="2032"/>
    <cellStyle name="Финансовый 41 6" xfId="2033"/>
    <cellStyle name="Финансовый 41 6 2" xfId="2034"/>
    <cellStyle name="Финансовый 41 7" xfId="2035"/>
    <cellStyle name="Финансовый 41 7 2" xfId="2036"/>
    <cellStyle name="Финансовый 41 8" xfId="2037"/>
    <cellStyle name="Финансовый 41 8 2" xfId="2038"/>
    <cellStyle name="Финансовый 41 9" xfId="2039"/>
    <cellStyle name="Финансовый 41 9 2" xfId="2040"/>
    <cellStyle name="Финансовый 42" xfId="2041"/>
    <cellStyle name="Финансовый 42 10" xfId="2042"/>
    <cellStyle name="Финансовый 42 10 2" xfId="2043"/>
    <cellStyle name="Финансовый 42 11" xfId="2044"/>
    <cellStyle name="Финансовый 42 11 2" xfId="2045"/>
    <cellStyle name="Финансовый 42 12" xfId="2046"/>
    <cellStyle name="Финансовый 42 12 2" xfId="2047"/>
    <cellStyle name="Финансовый 42 13" xfId="2048"/>
    <cellStyle name="Финансовый 42 13 2" xfId="2049"/>
    <cellStyle name="Финансовый 42 14" xfId="2050"/>
    <cellStyle name="Финансовый 42 14 2" xfId="2051"/>
    <cellStyle name="Финансовый 42 15" xfId="2052"/>
    <cellStyle name="Финансовый 42 15 2" xfId="2053"/>
    <cellStyle name="Финансовый 42 16" xfId="2054"/>
    <cellStyle name="Финансовый 42 16 2" xfId="2055"/>
    <cellStyle name="Финансовый 42 17" xfId="2056"/>
    <cellStyle name="Финансовый 42 17 2" xfId="2057"/>
    <cellStyle name="Финансовый 42 18" xfId="2058"/>
    <cellStyle name="Финансовый 42 18 2" xfId="2059"/>
    <cellStyle name="Финансовый 42 19" xfId="2060"/>
    <cellStyle name="Финансовый 42 19 2" xfId="2061"/>
    <cellStyle name="Финансовый 42 2" xfId="2062"/>
    <cellStyle name="Финансовый 42 2 2" xfId="2063"/>
    <cellStyle name="Финансовый 42 20" xfId="2064"/>
    <cellStyle name="Финансовый 42 20 2" xfId="2065"/>
    <cellStyle name="Финансовый 42 21" xfId="2066"/>
    <cellStyle name="Финансовый 42 21 2" xfId="2067"/>
    <cellStyle name="Финансовый 42 22" xfId="2068"/>
    <cellStyle name="Финансовый 42 22 2" xfId="2069"/>
    <cellStyle name="Финансовый 42 23" xfId="2070"/>
    <cellStyle name="Финансовый 42 23 2" xfId="2071"/>
    <cellStyle name="Финансовый 42 24" xfId="2072"/>
    <cellStyle name="Финансовый 42 24 2" xfId="2073"/>
    <cellStyle name="Финансовый 42 25" xfId="2074"/>
    <cellStyle name="Финансовый 42 25 2" xfId="2075"/>
    <cellStyle name="Финансовый 42 26" xfId="2076"/>
    <cellStyle name="Финансовый 42 26 2" xfId="2077"/>
    <cellStyle name="Финансовый 42 27" xfId="2078"/>
    <cellStyle name="Финансовый 42 27 2" xfId="2079"/>
    <cellStyle name="Финансовый 42 28" xfId="2080"/>
    <cellStyle name="Финансовый 42 28 2" xfId="2081"/>
    <cellStyle name="Финансовый 42 29" xfId="2082"/>
    <cellStyle name="Финансовый 42 29 2" xfId="2083"/>
    <cellStyle name="Финансовый 42 3" xfId="2084"/>
    <cellStyle name="Финансовый 42 3 2" xfId="2085"/>
    <cellStyle name="Финансовый 42 30" xfId="2086"/>
    <cellStyle name="Финансовый 42 30 2" xfId="2087"/>
    <cellStyle name="Финансовый 42 31" xfId="2088"/>
    <cellStyle name="Финансовый 42 31 2" xfId="2089"/>
    <cellStyle name="Финансовый 42 32" xfId="2090"/>
    <cellStyle name="Финансовый 42 32 2" xfId="2091"/>
    <cellStyle name="Финансовый 42 33" xfId="2092"/>
    <cellStyle name="Финансовый 42 33 2" xfId="2093"/>
    <cellStyle name="Финансовый 42 34" xfId="2094"/>
    <cellStyle name="Финансовый 42 4" xfId="2095"/>
    <cellStyle name="Финансовый 42 4 2" xfId="2096"/>
    <cellStyle name="Финансовый 42 5" xfId="2097"/>
    <cellStyle name="Финансовый 42 5 2" xfId="2098"/>
    <cellStyle name="Финансовый 42 6" xfId="2099"/>
    <cellStyle name="Финансовый 42 6 2" xfId="2100"/>
    <cellStyle name="Финансовый 42 7" xfId="2101"/>
    <cellStyle name="Финансовый 42 7 2" xfId="2102"/>
    <cellStyle name="Финансовый 42 8" xfId="2103"/>
    <cellStyle name="Финансовый 42 8 2" xfId="2104"/>
    <cellStyle name="Финансовый 42 9" xfId="2105"/>
    <cellStyle name="Финансовый 42 9 2" xfId="2106"/>
    <cellStyle name="Финансовый 43" xfId="2107"/>
    <cellStyle name="Финансовый 44" xfId="2108"/>
    <cellStyle name="Финансовый 44 2" xfId="2109"/>
    <cellStyle name="Финансовый 45" xfId="2110"/>
    <cellStyle name="Финансовый 45 2" xfId="2111"/>
    <cellStyle name="Финансовый 46" xfId="2112"/>
    <cellStyle name="Финансовый 47" xfId="2113"/>
    <cellStyle name="Финансовый 47 2" xfId="2114"/>
    <cellStyle name="Финансовый 48" xfId="2115"/>
    <cellStyle name="Финансовый 48 2" xfId="2116"/>
    <cellStyle name="Финансовый 49" xfId="2117"/>
    <cellStyle name="Финансовый 49 2" xfId="2118"/>
    <cellStyle name="Финансовый 5" xfId="2119"/>
    <cellStyle name="Финансовый 5 10" xfId="2120"/>
    <cellStyle name="Финансовый 5 10 2" xfId="2121"/>
    <cellStyle name="Финансовый 5 11" xfId="2122"/>
    <cellStyle name="Финансовый 5 11 2" xfId="2123"/>
    <cellStyle name="Финансовый 5 12" xfId="2124"/>
    <cellStyle name="Финансовый 5 12 2" xfId="2125"/>
    <cellStyle name="Финансовый 5 13" xfId="2126"/>
    <cellStyle name="Финансовый 5 13 2" xfId="2127"/>
    <cellStyle name="Финансовый 5 14" xfId="2128"/>
    <cellStyle name="Финансовый 5 14 2" xfId="2129"/>
    <cellStyle name="Финансовый 5 15" xfId="2130"/>
    <cellStyle name="Финансовый 5 15 2" xfId="2131"/>
    <cellStyle name="Финансовый 5 16" xfId="2132"/>
    <cellStyle name="Финансовый 5 16 2" xfId="2133"/>
    <cellStyle name="Финансовый 5 17" xfId="2134"/>
    <cellStyle name="Финансовый 5 17 2" xfId="2135"/>
    <cellStyle name="Финансовый 5 18" xfId="2136"/>
    <cellStyle name="Финансовый 5 18 2" xfId="2137"/>
    <cellStyle name="Финансовый 5 19" xfId="2138"/>
    <cellStyle name="Финансовый 5 19 2" xfId="2139"/>
    <cellStyle name="Финансовый 5 2" xfId="2140"/>
    <cellStyle name="Финансовый 5 2 2" xfId="2141"/>
    <cellStyle name="Финансовый 5 2 3" xfId="2142"/>
    <cellStyle name="Финансовый 5 20" xfId="2143"/>
    <cellStyle name="Финансовый 5 20 2" xfId="2144"/>
    <cellStyle name="Финансовый 5 21" xfId="2145"/>
    <cellStyle name="Финансовый 5 21 2" xfId="2146"/>
    <cellStyle name="Финансовый 5 22" xfId="2147"/>
    <cellStyle name="Финансовый 5 22 2" xfId="2148"/>
    <cellStyle name="Финансовый 5 23" xfId="2149"/>
    <cellStyle name="Финансовый 5 23 2" xfId="2150"/>
    <cellStyle name="Финансовый 5 24" xfId="2151"/>
    <cellStyle name="Финансовый 5 24 2" xfId="2152"/>
    <cellStyle name="Финансовый 5 25" xfId="2153"/>
    <cellStyle name="Финансовый 5 25 2" xfId="2154"/>
    <cellStyle name="Финансовый 5 26" xfId="2155"/>
    <cellStyle name="Финансовый 5 26 2" xfId="2156"/>
    <cellStyle name="Финансовый 5 27" xfId="2157"/>
    <cellStyle name="Финансовый 5 27 2" xfId="2158"/>
    <cellStyle name="Финансовый 5 28" xfId="2159"/>
    <cellStyle name="Финансовый 5 28 2" xfId="2160"/>
    <cellStyle name="Финансовый 5 29" xfId="2161"/>
    <cellStyle name="Финансовый 5 29 2" xfId="2162"/>
    <cellStyle name="Финансовый 5 3" xfId="2163"/>
    <cellStyle name="Финансовый 5 3 2" xfId="2164"/>
    <cellStyle name="Финансовый 5 30" xfId="2165"/>
    <cellStyle name="Финансовый 5 30 2" xfId="2166"/>
    <cellStyle name="Финансовый 5 31" xfId="2167"/>
    <cellStyle name="Финансовый 5 31 2" xfId="2168"/>
    <cellStyle name="Финансовый 5 32" xfId="2169"/>
    <cellStyle name="Финансовый 5 32 2" xfId="2170"/>
    <cellStyle name="Финансовый 5 33" xfId="2171"/>
    <cellStyle name="Финансовый 5 33 2" xfId="2172"/>
    <cellStyle name="Финансовый 5 34" xfId="2173"/>
    <cellStyle name="Финансовый 5 34 2" xfId="2174"/>
    <cellStyle name="Финансовый 5 35" xfId="2175"/>
    <cellStyle name="Финансовый 5 36" xfId="2176"/>
    <cellStyle name="Финансовый 5 4" xfId="2177"/>
    <cellStyle name="Финансовый 5 4 2" xfId="2178"/>
    <cellStyle name="Финансовый 5 5" xfId="2179"/>
    <cellStyle name="Финансовый 5 5 2" xfId="2180"/>
    <cellStyle name="Финансовый 5 6" xfId="2181"/>
    <cellStyle name="Финансовый 5 6 2" xfId="2182"/>
    <cellStyle name="Финансовый 5 7" xfId="2183"/>
    <cellStyle name="Финансовый 5 7 2" xfId="2184"/>
    <cellStyle name="Финансовый 5 8" xfId="2185"/>
    <cellStyle name="Финансовый 5 8 2" xfId="2186"/>
    <cellStyle name="Финансовый 5 9" xfId="2187"/>
    <cellStyle name="Финансовый 5 9 2" xfId="2188"/>
    <cellStyle name="Финансовый 50" xfId="2189"/>
    <cellStyle name="Финансовый 50 2" xfId="2190"/>
    <cellStyle name="Финансовый 51" xfId="2191"/>
    <cellStyle name="Финансовый 51 2" xfId="2192"/>
    <cellStyle name="Финансовый 52" xfId="2193"/>
    <cellStyle name="Финансовый 52 2" xfId="2194"/>
    <cellStyle name="Финансовый 53" xfId="2195"/>
    <cellStyle name="Финансовый 53 2" xfId="2196"/>
    <cellStyle name="Финансовый 54" xfId="2197"/>
    <cellStyle name="Финансовый 55" xfId="2198"/>
    <cellStyle name="Финансовый 56" xfId="2199"/>
    <cellStyle name="Финансовый 57" xfId="2200"/>
    <cellStyle name="Финансовый 58" xfId="2201"/>
    <cellStyle name="Финансовый 59" xfId="2202"/>
    <cellStyle name="Финансовый 6" xfId="2203"/>
    <cellStyle name="Финансовый 6 10" xfId="2204"/>
    <cellStyle name="Финансовый 6 10 2" xfId="2205"/>
    <cellStyle name="Финансовый 6 11" xfId="2206"/>
    <cellStyle name="Финансовый 6 11 2" xfId="2207"/>
    <cellStyle name="Финансовый 6 12" xfId="2208"/>
    <cellStyle name="Финансовый 6 12 2" xfId="2209"/>
    <cellStyle name="Финансовый 6 13" xfId="2210"/>
    <cellStyle name="Финансовый 6 13 2" xfId="2211"/>
    <cellStyle name="Финансовый 6 14" xfId="2212"/>
    <cellStyle name="Финансовый 6 14 2" xfId="2213"/>
    <cellStyle name="Финансовый 6 15" xfId="2214"/>
    <cellStyle name="Финансовый 6 15 2" xfId="2215"/>
    <cellStyle name="Финансовый 6 16" xfId="2216"/>
    <cellStyle name="Финансовый 6 16 2" xfId="2217"/>
    <cellStyle name="Финансовый 6 17" xfId="2218"/>
    <cellStyle name="Финансовый 6 17 2" xfId="2219"/>
    <cellStyle name="Финансовый 6 18" xfId="2220"/>
    <cellStyle name="Финансовый 6 18 2" xfId="2221"/>
    <cellStyle name="Финансовый 6 19" xfId="2222"/>
    <cellStyle name="Финансовый 6 19 2" xfId="2223"/>
    <cellStyle name="Финансовый 6 2" xfId="2224"/>
    <cellStyle name="Финансовый 6 2 2" xfId="2225"/>
    <cellStyle name="Финансовый 6 2 3" xfId="2226"/>
    <cellStyle name="Финансовый 6 20" xfId="2227"/>
    <cellStyle name="Финансовый 6 20 2" xfId="2228"/>
    <cellStyle name="Финансовый 6 21" xfId="2229"/>
    <cellStyle name="Финансовый 6 21 2" xfId="2230"/>
    <cellStyle name="Финансовый 6 22" xfId="2231"/>
    <cellStyle name="Финансовый 6 22 2" xfId="2232"/>
    <cellStyle name="Финансовый 6 23" xfId="2233"/>
    <cellStyle name="Финансовый 6 23 2" xfId="2234"/>
    <cellStyle name="Финансовый 6 24" xfId="2235"/>
    <cellStyle name="Финансовый 6 24 2" xfId="2236"/>
    <cellStyle name="Финансовый 6 25" xfId="2237"/>
    <cellStyle name="Финансовый 6 25 2" xfId="2238"/>
    <cellStyle name="Финансовый 6 26" xfId="2239"/>
    <cellStyle name="Финансовый 6 26 2" xfId="2240"/>
    <cellStyle name="Финансовый 6 27" xfId="2241"/>
    <cellStyle name="Финансовый 6 27 2" xfId="2242"/>
    <cellStyle name="Финансовый 6 28" xfId="2243"/>
    <cellStyle name="Финансовый 6 28 2" xfId="2244"/>
    <cellStyle name="Финансовый 6 29" xfId="2245"/>
    <cellStyle name="Финансовый 6 29 2" xfId="2246"/>
    <cellStyle name="Финансовый 6 3" xfId="2247"/>
    <cellStyle name="Финансовый 6 3 2" xfId="2248"/>
    <cellStyle name="Финансовый 6 30" xfId="2249"/>
    <cellStyle name="Финансовый 6 30 2" xfId="2250"/>
    <cellStyle name="Финансовый 6 31" xfId="2251"/>
    <cellStyle name="Финансовый 6 31 2" xfId="2252"/>
    <cellStyle name="Финансовый 6 32" xfId="2253"/>
    <cellStyle name="Финансовый 6 32 2" xfId="2254"/>
    <cellStyle name="Финансовый 6 33" xfId="2255"/>
    <cellStyle name="Финансовый 6 33 2" xfId="2256"/>
    <cellStyle name="Финансовый 6 34" xfId="2257"/>
    <cellStyle name="Финансовый 6 35" xfId="2258"/>
    <cellStyle name="Финансовый 6 4" xfId="2259"/>
    <cellStyle name="Финансовый 6 4 2" xfId="2260"/>
    <cellStyle name="Финансовый 6 5" xfId="2261"/>
    <cellStyle name="Финансовый 6 5 2" xfId="2262"/>
    <cellStyle name="Финансовый 6 6" xfId="2263"/>
    <cellStyle name="Финансовый 6 6 2" xfId="2264"/>
    <cellStyle name="Финансовый 6 7" xfId="2265"/>
    <cellStyle name="Финансовый 6 7 2" xfId="2266"/>
    <cellStyle name="Финансовый 6 8" xfId="2267"/>
    <cellStyle name="Финансовый 6 8 2" xfId="2268"/>
    <cellStyle name="Финансовый 6 9" xfId="2269"/>
    <cellStyle name="Финансовый 6 9 2" xfId="2270"/>
    <cellStyle name="Финансовый 60" xfId="2271"/>
    <cellStyle name="Финансовый 61" xfId="2272"/>
    <cellStyle name="Финансовый 62" xfId="2273"/>
    <cellStyle name="Финансовый 63" xfId="2274"/>
    <cellStyle name="Финансовый 64" xfId="2275"/>
    <cellStyle name="Финансовый 65" xfId="2276"/>
    <cellStyle name="Финансовый 66" xfId="2277"/>
    <cellStyle name="Финансовый 67" xfId="2278"/>
    <cellStyle name="Финансовый 68" xfId="2279"/>
    <cellStyle name="Финансовый 69" xfId="2280"/>
    <cellStyle name="Финансовый 7" xfId="2281"/>
    <cellStyle name="Финансовый 7 10" xfId="2282"/>
    <cellStyle name="Финансовый 7 10 2" xfId="2283"/>
    <cellStyle name="Финансовый 7 11" xfId="2284"/>
    <cellStyle name="Финансовый 7 11 2" xfId="2285"/>
    <cellStyle name="Финансовый 7 12" xfId="2286"/>
    <cellStyle name="Финансовый 7 12 2" xfId="2287"/>
    <cellStyle name="Финансовый 7 13" xfId="2288"/>
    <cellStyle name="Финансовый 7 13 2" xfId="2289"/>
    <cellStyle name="Финансовый 7 14" xfId="2290"/>
    <cellStyle name="Финансовый 7 14 2" xfId="2291"/>
    <cellStyle name="Финансовый 7 15" xfId="2292"/>
    <cellStyle name="Финансовый 7 15 2" xfId="2293"/>
    <cellStyle name="Финансовый 7 16" xfId="2294"/>
    <cellStyle name="Финансовый 7 16 2" xfId="2295"/>
    <cellStyle name="Финансовый 7 17" xfId="2296"/>
    <cellStyle name="Финансовый 7 17 2" xfId="2297"/>
    <cellStyle name="Финансовый 7 18" xfId="2298"/>
    <cellStyle name="Финансовый 7 18 2" xfId="2299"/>
    <cellStyle name="Финансовый 7 19" xfId="2300"/>
    <cellStyle name="Финансовый 7 19 2" xfId="2301"/>
    <cellStyle name="Финансовый 7 2" xfId="2302"/>
    <cellStyle name="Финансовый 7 2 2" xfId="2303"/>
    <cellStyle name="Финансовый 7 2 3" xfId="2304"/>
    <cellStyle name="Финансовый 7 20" xfId="2305"/>
    <cellStyle name="Финансовый 7 20 2" xfId="2306"/>
    <cellStyle name="Финансовый 7 21" xfId="2307"/>
    <cellStyle name="Финансовый 7 21 2" xfId="2308"/>
    <cellStyle name="Финансовый 7 22" xfId="2309"/>
    <cellStyle name="Финансовый 7 22 2" xfId="2310"/>
    <cellStyle name="Финансовый 7 23" xfId="2311"/>
    <cellStyle name="Финансовый 7 23 2" xfId="2312"/>
    <cellStyle name="Финансовый 7 24" xfId="2313"/>
    <cellStyle name="Финансовый 7 24 2" xfId="2314"/>
    <cellStyle name="Финансовый 7 25" xfId="2315"/>
    <cellStyle name="Финансовый 7 25 2" xfId="2316"/>
    <cellStyle name="Финансовый 7 26" xfId="2317"/>
    <cellStyle name="Финансовый 7 26 2" xfId="2318"/>
    <cellStyle name="Финансовый 7 27" xfId="2319"/>
    <cellStyle name="Финансовый 7 27 2" xfId="2320"/>
    <cellStyle name="Финансовый 7 28" xfId="2321"/>
    <cellStyle name="Финансовый 7 28 2" xfId="2322"/>
    <cellStyle name="Финансовый 7 29" xfId="2323"/>
    <cellStyle name="Финансовый 7 29 2" xfId="2324"/>
    <cellStyle name="Финансовый 7 3" xfId="2325"/>
    <cellStyle name="Финансовый 7 3 2" xfId="2326"/>
    <cellStyle name="Финансовый 7 30" xfId="2327"/>
    <cellStyle name="Финансовый 7 30 2" xfId="2328"/>
    <cellStyle name="Финансовый 7 31" xfId="2329"/>
    <cellStyle name="Финансовый 7 31 2" xfId="2330"/>
    <cellStyle name="Финансовый 7 32" xfId="2331"/>
    <cellStyle name="Финансовый 7 32 2" xfId="2332"/>
    <cellStyle name="Финансовый 7 33" xfId="2333"/>
    <cellStyle name="Финансовый 7 33 2" xfId="2334"/>
    <cellStyle name="Финансовый 7 34" xfId="2335"/>
    <cellStyle name="Финансовый 7 35" xfId="2336"/>
    <cellStyle name="Финансовый 7 4" xfId="2337"/>
    <cellStyle name="Финансовый 7 4 2" xfId="2338"/>
    <cellStyle name="Финансовый 7 5" xfId="2339"/>
    <cellStyle name="Финансовый 7 5 2" xfId="2340"/>
    <cellStyle name="Финансовый 7 6" xfId="2341"/>
    <cellStyle name="Финансовый 7 6 2" xfId="2342"/>
    <cellStyle name="Финансовый 7 7" xfId="2343"/>
    <cellStyle name="Финансовый 7 7 2" xfId="2344"/>
    <cellStyle name="Финансовый 7 8" xfId="2345"/>
    <cellStyle name="Финансовый 7 8 2" xfId="2346"/>
    <cellStyle name="Финансовый 7 9" xfId="2347"/>
    <cellStyle name="Финансовый 7 9 2" xfId="2348"/>
    <cellStyle name="Финансовый 70" xfId="2349"/>
    <cellStyle name="Финансовый 71" xfId="2350"/>
    <cellStyle name="Финансовый 72" xfId="2351"/>
    <cellStyle name="Финансовый 73" xfId="2352"/>
    <cellStyle name="Финансовый 74" xfId="2353"/>
    <cellStyle name="Финансовый 75" xfId="2354"/>
    <cellStyle name="Финансовый 76" xfId="2355"/>
    <cellStyle name="Финансовый 77" xfId="2356"/>
    <cellStyle name="Финансовый 78" xfId="2357"/>
    <cellStyle name="Финансовый 79" xfId="2358"/>
    <cellStyle name="Финансовый 8" xfId="2359"/>
    <cellStyle name="Финансовый 8 10" xfId="2360"/>
    <cellStyle name="Финансовый 8 10 2" xfId="2361"/>
    <cellStyle name="Финансовый 8 11" xfId="2362"/>
    <cellStyle name="Финансовый 8 11 2" xfId="2363"/>
    <cellStyle name="Финансовый 8 12" xfId="2364"/>
    <cellStyle name="Финансовый 8 12 2" xfId="2365"/>
    <cellStyle name="Финансовый 8 13" xfId="2366"/>
    <cellStyle name="Финансовый 8 13 2" xfId="2367"/>
    <cellStyle name="Финансовый 8 14" xfId="2368"/>
    <cellStyle name="Финансовый 8 14 2" xfId="2369"/>
    <cellStyle name="Финансовый 8 15" xfId="2370"/>
    <cellStyle name="Финансовый 8 15 2" xfId="2371"/>
    <cellStyle name="Финансовый 8 16" xfId="2372"/>
    <cellStyle name="Финансовый 8 16 2" xfId="2373"/>
    <cellStyle name="Финансовый 8 17" xfId="2374"/>
    <cellStyle name="Финансовый 8 17 2" xfId="2375"/>
    <cellStyle name="Финансовый 8 18" xfId="2376"/>
    <cellStyle name="Финансовый 8 18 2" xfId="2377"/>
    <cellStyle name="Финансовый 8 19" xfId="2378"/>
    <cellStyle name="Финансовый 8 19 2" xfId="2379"/>
    <cellStyle name="Финансовый 8 2" xfId="2380"/>
    <cellStyle name="Финансовый 8 2 2" xfId="2381"/>
    <cellStyle name="Финансовый 8 2 3" xfId="2382"/>
    <cellStyle name="Финансовый 8 20" xfId="2383"/>
    <cellStyle name="Финансовый 8 20 2" xfId="2384"/>
    <cellStyle name="Финансовый 8 21" xfId="2385"/>
    <cellStyle name="Финансовый 8 21 2" xfId="2386"/>
    <cellStyle name="Финансовый 8 22" xfId="2387"/>
    <cellStyle name="Финансовый 8 22 2" xfId="2388"/>
    <cellStyle name="Финансовый 8 23" xfId="2389"/>
    <cellStyle name="Финансовый 8 23 2" xfId="2390"/>
    <cellStyle name="Финансовый 8 24" xfId="2391"/>
    <cellStyle name="Финансовый 8 24 2" xfId="2392"/>
    <cellStyle name="Финансовый 8 25" xfId="2393"/>
    <cellStyle name="Финансовый 8 25 2" xfId="2394"/>
    <cellStyle name="Финансовый 8 26" xfId="2395"/>
    <cellStyle name="Финансовый 8 26 2" xfId="2396"/>
    <cellStyle name="Финансовый 8 27" xfId="2397"/>
    <cellStyle name="Финансовый 8 27 2" xfId="2398"/>
    <cellStyle name="Финансовый 8 28" xfId="2399"/>
    <cellStyle name="Финансовый 8 28 2" xfId="2400"/>
    <cellStyle name="Финансовый 8 29" xfId="2401"/>
    <cellStyle name="Финансовый 8 29 2" xfId="2402"/>
    <cellStyle name="Финансовый 8 3" xfId="2403"/>
    <cellStyle name="Финансовый 8 3 2" xfId="2404"/>
    <cellStyle name="Финансовый 8 30" xfId="2405"/>
    <cellStyle name="Финансовый 8 30 2" xfId="2406"/>
    <cellStyle name="Финансовый 8 31" xfId="2407"/>
    <cellStyle name="Финансовый 8 31 2" xfId="2408"/>
    <cellStyle name="Финансовый 8 32" xfId="2409"/>
    <cellStyle name="Финансовый 8 32 2" xfId="2410"/>
    <cellStyle name="Финансовый 8 33" xfId="2411"/>
    <cellStyle name="Финансовый 8 33 2" xfId="2412"/>
    <cellStyle name="Финансовый 8 34" xfId="2413"/>
    <cellStyle name="Финансовый 8 35" xfId="2414"/>
    <cellStyle name="Финансовый 8 4" xfId="2415"/>
    <cellStyle name="Финансовый 8 4 2" xfId="2416"/>
    <cellStyle name="Финансовый 8 5" xfId="2417"/>
    <cellStyle name="Финансовый 8 5 2" xfId="2418"/>
    <cellStyle name="Финансовый 8 6" xfId="2419"/>
    <cellStyle name="Финансовый 8 6 2" xfId="2420"/>
    <cellStyle name="Финансовый 8 7" xfId="2421"/>
    <cellStyle name="Финансовый 8 7 2" xfId="2422"/>
    <cellStyle name="Финансовый 8 8" xfId="2423"/>
    <cellStyle name="Финансовый 8 8 2" xfId="2424"/>
    <cellStyle name="Финансовый 8 9" xfId="2425"/>
    <cellStyle name="Финансовый 8 9 2" xfId="2426"/>
    <cellStyle name="Финансовый 80" xfId="2427"/>
    <cellStyle name="Финансовый 81" xfId="2428"/>
    <cellStyle name="Финансовый 82" xfId="2429"/>
    <cellStyle name="Финансовый 83" xfId="2430"/>
    <cellStyle name="Финансовый 84" xfId="2431"/>
    <cellStyle name="Финансовый 85" xfId="2432"/>
    <cellStyle name="Финансовый 86" xfId="2433"/>
    <cellStyle name="Финансовый 87" xfId="2434"/>
    <cellStyle name="Финансовый 88" xfId="2435"/>
    <cellStyle name="Финансовый 89" xfId="2436"/>
    <cellStyle name="Финансовый 9" xfId="2437"/>
    <cellStyle name="Финансовый 9 10" xfId="2438"/>
    <cellStyle name="Финансовый 9 10 2" xfId="2439"/>
    <cellStyle name="Финансовый 9 11" xfId="2440"/>
    <cellStyle name="Финансовый 9 11 2" xfId="2441"/>
    <cellStyle name="Финансовый 9 12" xfId="2442"/>
    <cellStyle name="Финансовый 9 12 2" xfId="2443"/>
    <cellStyle name="Финансовый 9 13" xfId="2444"/>
    <cellStyle name="Финансовый 9 13 2" xfId="2445"/>
    <cellStyle name="Финансовый 9 14" xfId="2446"/>
    <cellStyle name="Финансовый 9 14 2" xfId="2447"/>
    <cellStyle name="Финансовый 9 15" xfId="2448"/>
    <cellStyle name="Финансовый 9 15 2" xfId="2449"/>
    <cellStyle name="Финансовый 9 16" xfId="2450"/>
    <cellStyle name="Финансовый 9 16 2" xfId="2451"/>
    <cellStyle name="Финансовый 9 17" xfId="2452"/>
    <cellStyle name="Финансовый 9 17 2" xfId="2453"/>
    <cellStyle name="Финансовый 9 18" xfId="2454"/>
    <cellStyle name="Финансовый 9 18 2" xfId="2455"/>
    <cellStyle name="Финансовый 9 19" xfId="2456"/>
    <cellStyle name="Финансовый 9 19 2" xfId="2457"/>
    <cellStyle name="Финансовый 9 2" xfId="2458"/>
    <cellStyle name="Финансовый 9 2 2" xfId="2459"/>
    <cellStyle name="Финансовый 9 2 3" xfId="2460"/>
    <cellStyle name="Финансовый 9 20" xfId="2461"/>
    <cellStyle name="Финансовый 9 20 2" xfId="2462"/>
    <cellStyle name="Финансовый 9 21" xfId="2463"/>
    <cellStyle name="Финансовый 9 21 2" xfId="2464"/>
    <cellStyle name="Финансовый 9 22" xfId="2465"/>
    <cellStyle name="Финансовый 9 22 2" xfId="2466"/>
    <cellStyle name="Финансовый 9 23" xfId="2467"/>
    <cellStyle name="Финансовый 9 23 2" xfId="2468"/>
    <cellStyle name="Финансовый 9 24" xfId="2469"/>
    <cellStyle name="Финансовый 9 24 2" xfId="2470"/>
    <cellStyle name="Финансовый 9 25" xfId="2471"/>
    <cellStyle name="Финансовый 9 25 2" xfId="2472"/>
    <cellStyle name="Финансовый 9 26" xfId="2473"/>
    <cellStyle name="Финансовый 9 26 2" xfId="2474"/>
    <cellStyle name="Финансовый 9 27" xfId="2475"/>
    <cellStyle name="Финансовый 9 27 2" xfId="2476"/>
    <cellStyle name="Финансовый 9 28" xfId="2477"/>
    <cellStyle name="Финансовый 9 28 2" xfId="2478"/>
    <cellStyle name="Финансовый 9 29" xfId="2479"/>
    <cellStyle name="Финансовый 9 29 2" xfId="2480"/>
    <cellStyle name="Финансовый 9 3" xfId="2481"/>
    <cellStyle name="Финансовый 9 3 2" xfId="2482"/>
    <cellStyle name="Финансовый 9 30" xfId="2483"/>
    <cellStyle name="Финансовый 9 30 2" xfId="2484"/>
    <cellStyle name="Финансовый 9 31" xfId="2485"/>
    <cellStyle name="Финансовый 9 31 2" xfId="2486"/>
    <cellStyle name="Финансовый 9 32" xfId="2487"/>
    <cellStyle name="Финансовый 9 32 2" xfId="2488"/>
    <cellStyle name="Финансовый 9 33" xfId="2489"/>
    <cellStyle name="Финансовый 9 33 2" xfId="2490"/>
    <cellStyle name="Финансовый 9 34" xfId="2491"/>
    <cellStyle name="Финансовый 9 35" xfId="2492"/>
    <cellStyle name="Финансовый 9 4" xfId="2493"/>
    <cellStyle name="Финансовый 9 4 2" xfId="2494"/>
    <cellStyle name="Финансовый 9 5" xfId="2495"/>
    <cellStyle name="Финансовый 9 5 2" xfId="2496"/>
    <cellStyle name="Финансовый 9 6" xfId="2497"/>
    <cellStyle name="Финансовый 9 6 2" xfId="2498"/>
    <cellStyle name="Финансовый 9 7" xfId="2499"/>
    <cellStyle name="Финансовый 9 7 2" xfId="2500"/>
    <cellStyle name="Финансовый 9 8" xfId="2501"/>
    <cellStyle name="Финансовый 9 8 2" xfId="2502"/>
    <cellStyle name="Финансовый 9 9" xfId="2503"/>
    <cellStyle name="Финансовый 9 9 2" xfId="2504"/>
    <cellStyle name="Финансовый 90" xfId="2505"/>
    <cellStyle name="Финансовый 91" xfId="2506"/>
    <cellStyle name="Финансовый 92" xfId="2507"/>
    <cellStyle name="Финансовый 93" xfId="2508"/>
    <cellStyle name="Финансовый 94" xfId="2509"/>
    <cellStyle name="Финансовый 95" xfId="2510"/>
    <cellStyle name="Финансовый 96" xfId="2511"/>
    <cellStyle name="Финансовый 97" xfId="2512"/>
    <cellStyle name="Финансовый 98" xfId="2513"/>
    <cellStyle name="Финансовый 99" xfId="2514"/>
    <cellStyle name="Хороший" xfId="2515"/>
    <cellStyle name="Хороший 2" xfId="2516"/>
    <cellStyle name="Хороший 3" xfId="2517"/>
    <cellStyle name="Числовой" xfId="2518"/>
    <cellStyle name="Числовой 2" xfId="2519"/>
    <cellStyle name="Числовой 2 2" xfId="2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83" zoomScaleNormal="83" zoomScalePageLayoutView="0" workbookViewId="0" topLeftCell="A1">
      <selection activeCell="A22" sqref="A22"/>
    </sheetView>
  </sheetViews>
  <sheetFormatPr defaultColWidth="9.140625" defaultRowHeight="15"/>
  <cols>
    <col min="1" max="1" width="92.140625" style="2" customWidth="1"/>
    <col min="2" max="2" width="23.8515625" style="255" customWidth="1"/>
    <col min="3" max="3" width="22.7109375" style="256" customWidth="1"/>
    <col min="4" max="4" width="7.00390625" style="167" customWidth="1"/>
    <col min="5" max="5" width="6.00390625" style="167" customWidth="1"/>
    <col min="6" max="6" width="20.8515625" style="167" customWidth="1"/>
    <col min="7" max="7" width="14.00390625" style="167" customWidth="1"/>
    <col min="8" max="8" width="12.140625" style="2" bestFit="1" customWidth="1"/>
    <col min="9" max="16384" width="9.140625" style="2" customWidth="1"/>
  </cols>
  <sheetData>
    <row r="1" spans="1:3" ht="18.75">
      <c r="A1" s="45" t="s">
        <v>89</v>
      </c>
      <c r="B1" s="253" t="s">
        <v>108</v>
      </c>
      <c r="C1" s="254"/>
    </row>
    <row r="2" ht="18.75">
      <c r="A2" s="46" t="s">
        <v>90</v>
      </c>
    </row>
    <row r="3" ht="18.75">
      <c r="A3" s="46" t="s">
        <v>91</v>
      </c>
    </row>
    <row r="4" ht="18.75">
      <c r="A4" s="46" t="s">
        <v>92</v>
      </c>
    </row>
    <row r="5" ht="18.75" customHeight="1">
      <c r="A5" s="47" t="s">
        <v>93</v>
      </c>
    </row>
    <row r="6" ht="18.75"/>
    <row r="7" spans="1:3" ht="18.75">
      <c r="A7" s="283" t="s">
        <v>0</v>
      </c>
      <c r="B7" s="283"/>
      <c r="C7" s="283"/>
    </row>
    <row r="8" spans="1:3" ht="18.75">
      <c r="A8" s="283" t="s">
        <v>1</v>
      </c>
      <c r="B8" s="283"/>
      <c r="C8" s="283"/>
    </row>
    <row r="9" spans="1:5" ht="18.75">
      <c r="A9" s="283" t="s">
        <v>61</v>
      </c>
      <c r="B9" s="283"/>
      <c r="C9" s="283"/>
      <c r="D9" s="168"/>
      <c r="E9" s="168"/>
    </row>
    <row r="10" spans="1:3" ht="18.75">
      <c r="A10" s="283" t="s">
        <v>189</v>
      </c>
      <c r="B10" s="283"/>
      <c r="C10" s="283"/>
    </row>
    <row r="11" spans="1:3" ht="18.75" hidden="1">
      <c r="A11" s="284" t="s">
        <v>181</v>
      </c>
      <c r="B11" s="284"/>
      <c r="C11" s="284"/>
    </row>
    <row r="12" ht="19.5" thickBot="1">
      <c r="C12" s="257" t="s">
        <v>209</v>
      </c>
    </row>
    <row r="13" spans="1:3" ht="18.75" customHeight="1" thickBot="1">
      <c r="A13" s="3"/>
      <c r="B13" s="258" t="s">
        <v>188</v>
      </c>
      <c r="C13" s="259" t="s">
        <v>171</v>
      </c>
    </row>
    <row r="14" spans="1:3" ht="18.75">
      <c r="A14" s="4" t="s">
        <v>2</v>
      </c>
      <c r="B14" s="260"/>
      <c r="C14" s="261"/>
    </row>
    <row r="15" spans="1:7" s="1" customFormat="1" ht="18.75">
      <c r="A15" s="77" t="s">
        <v>3</v>
      </c>
      <c r="B15" s="262">
        <v>603957</v>
      </c>
      <c r="C15" s="263">
        <v>55395</v>
      </c>
      <c r="D15" s="169"/>
      <c r="E15" s="169"/>
      <c r="F15" s="176"/>
      <c r="G15" s="169"/>
    </row>
    <row r="16" spans="1:7" s="1" customFormat="1" ht="18.75">
      <c r="A16" s="77" t="s">
        <v>4</v>
      </c>
      <c r="B16" s="262">
        <v>5924</v>
      </c>
      <c r="C16" s="263">
        <v>19015</v>
      </c>
      <c r="D16" s="170"/>
      <c r="E16" s="169"/>
      <c r="F16" s="177"/>
      <c r="G16" s="169"/>
    </row>
    <row r="17" spans="1:7" s="1" customFormat="1" ht="56.25">
      <c r="A17" s="77" t="s">
        <v>109</v>
      </c>
      <c r="B17" s="262"/>
      <c r="C17" s="263"/>
      <c r="D17" s="169"/>
      <c r="E17" s="169"/>
      <c r="G17" s="169"/>
    </row>
    <row r="18" spans="1:7" s="1" customFormat="1" ht="18.75">
      <c r="A18" s="78" t="s">
        <v>5</v>
      </c>
      <c r="B18" s="262">
        <v>5317</v>
      </c>
      <c r="C18" s="263">
        <v>5145</v>
      </c>
      <c r="D18" s="170"/>
      <c r="E18" s="169"/>
      <c r="F18" s="176"/>
      <c r="G18" s="169"/>
    </row>
    <row r="19" spans="1:7" s="1" customFormat="1" ht="18.75">
      <c r="A19" s="78" t="s">
        <v>110</v>
      </c>
      <c r="B19" s="264">
        <v>0</v>
      </c>
      <c r="C19" s="265">
        <v>979</v>
      </c>
      <c r="D19" s="171"/>
      <c r="E19" s="169"/>
      <c r="F19" s="176"/>
      <c r="G19" s="169"/>
    </row>
    <row r="20" spans="1:9" s="1" customFormat="1" ht="55.5" customHeight="1">
      <c r="A20" s="77" t="s">
        <v>195</v>
      </c>
      <c r="B20" s="262"/>
      <c r="C20" s="263"/>
      <c r="D20" s="171"/>
      <c r="E20" s="171"/>
      <c r="G20" s="171"/>
      <c r="H20" s="13"/>
      <c r="I20" s="13"/>
    </row>
    <row r="21" spans="1:9" s="1" customFormat="1" ht="18.75">
      <c r="A21" s="78" t="s">
        <v>5</v>
      </c>
      <c r="B21" s="262">
        <v>73115</v>
      </c>
      <c r="C21" s="263">
        <v>1984</v>
      </c>
      <c r="D21" s="170"/>
      <c r="E21" s="171"/>
      <c r="F21" s="176"/>
      <c r="G21" s="171"/>
      <c r="H21" s="13"/>
      <c r="I21" s="13"/>
    </row>
    <row r="22" spans="1:9" s="1" customFormat="1" ht="18.75">
      <c r="A22" s="78" t="s">
        <v>110</v>
      </c>
      <c r="B22" s="264">
        <v>0</v>
      </c>
      <c r="C22" s="265">
        <v>67826</v>
      </c>
      <c r="D22" s="171"/>
      <c r="E22" s="171"/>
      <c r="F22" s="179"/>
      <c r="G22" s="171"/>
      <c r="H22" s="13"/>
      <c r="I22" s="13"/>
    </row>
    <row r="23" spans="1:9" s="1" customFormat="1" ht="18.75">
      <c r="A23" s="77" t="s">
        <v>6</v>
      </c>
      <c r="B23" s="262">
        <v>205503</v>
      </c>
      <c r="C23" s="263">
        <v>1366033</v>
      </c>
      <c r="D23" s="170"/>
      <c r="E23" s="171"/>
      <c r="F23" s="178"/>
      <c r="G23" s="171"/>
      <c r="H23" s="13"/>
      <c r="I23" s="13"/>
    </row>
    <row r="24" spans="1:9" s="1" customFormat="1" ht="37.5">
      <c r="A24" s="77" t="s">
        <v>196</v>
      </c>
      <c r="B24" s="262"/>
      <c r="C24" s="265"/>
      <c r="D24" s="171"/>
      <c r="E24" s="171"/>
      <c r="G24" s="171"/>
      <c r="H24" s="13"/>
      <c r="I24" s="13"/>
    </row>
    <row r="25" spans="1:9" s="1" customFormat="1" ht="18.75">
      <c r="A25" s="78" t="s">
        <v>5</v>
      </c>
      <c r="B25" s="262">
        <v>24087</v>
      </c>
      <c r="C25" s="263">
        <v>5059</v>
      </c>
      <c r="D25" s="170"/>
      <c r="E25" s="171"/>
      <c r="F25" s="178"/>
      <c r="G25" s="171"/>
      <c r="H25" s="13"/>
      <c r="I25" s="13"/>
    </row>
    <row r="26" spans="1:9" s="1" customFormat="1" ht="18.75">
      <c r="A26" s="78" t="s">
        <v>110</v>
      </c>
      <c r="B26" s="266">
        <v>0</v>
      </c>
      <c r="C26" s="265">
        <v>24163</v>
      </c>
      <c r="D26" s="171"/>
      <c r="E26" s="171"/>
      <c r="F26" s="179"/>
      <c r="G26" s="171"/>
      <c r="H26" s="13"/>
      <c r="I26" s="13"/>
    </row>
    <row r="27" spans="1:9" s="1" customFormat="1" ht="18.75" hidden="1">
      <c r="A27" s="78" t="s">
        <v>147</v>
      </c>
      <c r="B27" s="267">
        <v>0</v>
      </c>
      <c r="C27" s="265">
        <v>0</v>
      </c>
      <c r="D27" s="172"/>
      <c r="E27" s="172" t="s">
        <v>169</v>
      </c>
      <c r="F27" s="180"/>
      <c r="G27" s="171"/>
      <c r="H27" s="13"/>
      <c r="I27" s="13"/>
    </row>
    <row r="28" spans="1:9" s="1" customFormat="1" ht="18.75">
      <c r="A28" s="78" t="s">
        <v>68</v>
      </c>
      <c r="B28" s="262">
        <v>27779</v>
      </c>
      <c r="C28" s="263">
        <v>40241</v>
      </c>
      <c r="D28" s="173">
        <f>C28-B28</f>
        <v>12462</v>
      </c>
      <c r="E28" s="172">
        <f>'ф.3'!C31</f>
        <v>13796</v>
      </c>
      <c r="F28" s="178"/>
      <c r="G28" s="171"/>
      <c r="H28" s="13"/>
      <c r="I28" s="13"/>
    </row>
    <row r="29" spans="1:7" s="1" customFormat="1" ht="18.75">
      <c r="A29" s="77" t="s">
        <v>7</v>
      </c>
      <c r="B29" s="262">
        <v>48918</v>
      </c>
      <c r="C29" s="263">
        <v>59118</v>
      </c>
      <c r="D29" s="169"/>
      <c r="E29" s="169"/>
      <c r="F29" s="179"/>
      <c r="G29" s="169"/>
    </row>
    <row r="30" spans="1:7" s="1" customFormat="1" ht="18.75">
      <c r="A30" s="77" t="s">
        <v>8</v>
      </c>
      <c r="B30" s="262">
        <v>10599</v>
      </c>
      <c r="C30" s="265">
        <v>14562</v>
      </c>
      <c r="D30" s="169"/>
      <c r="E30" s="169"/>
      <c r="F30" s="178"/>
      <c r="G30" s="169"/>
    </row>
    <row r="31" spans="1:7" s="1" customFormat="1" ht="18.75">
      <c r="A31" s="79" t="s">
        <v>95</v>
      </c>
      <c r="B31" s="262">
        <v>1586</v>
      </c>
      <c r="C31" s="268">
        <v>1778</v>
      </c>
      <c r="D31" s="170"/>
      <c r="E31" s="169"/>
      <c r="F31" s="176"/>
      <c r="G31" s="169"/>
    </row>
    <row r="32" spans="1:7" s="1" customFormat="1" ht="18.75">
      <c r="A32" s="77" t="s">
        <v>94</v>
      </c>
      <c r="B32" s="262">
        <v>3748</v>
      </c>
      <c r="C32" s="265">
        <v>3056</v>
      </c>
      <c r="D32" s="169"/>
      <c r="E32" s="169"/>
      <c r="F32" s="178"/>
      <c r="G32" s="169"/>
    </row>
    <row r="33" spans="1:7" s="1" customFormat="1" ht="18.75">
      <c r="A33" s="77" t="s">
        <v>9</v>
      </c>
      <c r="B33" s="262">
        <v>1276</v>
      </c>
      <c r="C33" s="263">
        <v>699</v>
      </c>
      <c r="D33" s="171"/>
      <c r="E33" s="169"/>
      <c r="F33" s="180"/>
      <c r="G33" s="169"/>
    </row>
    <row r="34" spans="1:7" s="1" customFormat="1" ht="18.75">
      <c r="A34" s="77" t="s">
        <v>122</v>
      </c>
      <c r="B34" s="262">
        <v>2926</v>
      </c>
      <c r="C34" s="263">
        <v>2442</v>
      </c>
      <c r="D34" s="169"/>
      <c r="E34" s="169"/>
      <c r="F34" s="181"/>
      <c r="G34" s="169"/>
    </row>
    <row r="35" spans="1:7" s="1" customFormat="1" ht="19.5" thickBot="1">
      <c r="A35" s="80" t="s">
        <v>10</v>
      </c>
      <c r="B35" s="262">
        <v>20828</v>
      </c>
      <c r="C35" s="269">
        <v>20740</v>
      </c>
      <c r="D35" s="170"/>
      <c r="E35" s="169"/>
      <c r="F35" s="176"/>
      <c r="G35" s="169"/>
    </row>
    <row r="36" spans="1:7" s="1" customFormat="1" ht="19.5" thickBot="1">
      <c r="A36" s="81" t="s">
        <v>111</v>
      </c>
      <c r="B36" s="270">
        <f>SUM(B15:B35)</f>
        <v>1035563</v>
      </c>
      <c r="C36" s="270">
        <f>SUM(C15:C35)</f>
        <v>1688235</v>
      </c>
      <c r="D36" s="169"/>
      <c r="E36" s="169"/>
      <c r="F36" s="169"/>
      <c r="G36" s="169"/>
    </row>
    <row r="37" spans="1:3" ht="19.5" thickBot="1">
      <c r="A37" s="6" t="s">
        <v>11</v>
      </c>
      <c r="B37" s="271"/>
      <c r="C37" s="271"/>
    </row>
    <row r="38" spans="1:7" ht="18.75">
      <c r="A38" s="48" t="s">
        <v>96</v>
      </c>
      <c r="B38" s="265">
        <v>0</v>
      </c>
      <c r="C38" s="265">
        <v>24749</v>
      </c>
      <c r="D38" s="174"/>
      <c r="G38" s="175"/>
    </row>
    <row r="39" spans="1:7" ht="18.75">
      <c r="A39" s="5" t="s">
        <v>12</v>
      </c>
      <c r="B39" s="262">
        <v>33468</v>
      </c>
      <c r="C39" s="263">
        <v>322538</v>
      </c>
      <c r="D39" s="174"/>
      <c r="E39" s="175"/>
      <c r="G39" s="175"/>
    </row>
    <row r="40" spans="1:7" ht="37.5" hidden="1">
      <c r="A40" s="5" t="s">
        <v>109</v>
      </c>
      <c r="B40" s="265">
        <v>0</v>
      </c>
      <c r="C40" s="263">
        <v>0</v>
      </c>
      <c r="D40" s="174"/>
      <c r="G40" s="175"/>
    </row>
    <row r="41" spans="1:7" ht="18.75">
      <c r="A41" s="5" t="s">
        <v>13</v>
      </c>
      <c r="B41" s="262">
        <v>543704</v>
      </c>
      <c r="C41" s="263">
        <v>806691</v>
      </c>
      <c r="D41" s="174"/>
      <c r="G41" s="175"/>
    </row>
    <row r="42" spans="1:7" ht="18.75">
      <c r="A42" s="5" t="s">
        <v>25</v>
      </c>
      <c r="B42" s="262">
        <v>141837</v>
      </c>
      <c r="C42" s="263">
        <v>75240</v>
      </c>
      <c r="D42" s="174"/>
      <c r="G42" s="175"/>
    </row>
    <row r="43" spans="1:7" ht="18.75">
      <c r="A43" s="5" t="s">
        <v>14</v>
      </c>
      <c r="B43" s="262">
        <v>82794</v>
      </c>
      <c r="C43" s="263">
        <v>86133</v>
      </c>
      <c r="D43" s="174"/>
      <c r="G43" s="175"/>
    </row>
    <row r="44" spans="1:7" ht="18.75">
      <c r="A44" s="42" t="s">
        <v>126</v>
      </c>
      <c r="B44" s="262">
        <v>20522</v>
      </c>
      <c r="C44" s="265">
        <v>122968</v>
      </c>
      <c r="D44" s="173">
        <f>B44-C44</f>
        <v>-102446</v>
      </c>
      <c r="E44" s="173"/>
      <c r="F44" s="173">
        <f>D44-E44</f>
        <v>-102446</v>
      </c>
      <c r="G44" s="175"/>
    </row>
    <row r="45" spans="1:7" ht="18.75">
      <c r="A45" s="42" t="s">
        <v>112</v>
      </c>
      <c r="B45" s="262">
        <v>4171</v>
      </c>
      <c r="C45" s="265">
        <v>4054</v>
      </c>
      <c r="D45" s="174"/>
      <c r="G45" s="175"/>
    </row>
    <row r="46" spans="1:7" ht="18.75">
      <c r="A46" s="49" t="s">
        <v>123</v>
      </c>
      <c r="B46" s="262">
        <v>81333</v>
      </c>
      <c r="C46" s="265">
        <v>15523</v>
      </c>
      <c r="D46" s="174"/>
      <c r="G46" s="175"/>
    </row>
    <row r="47" spans="1:7" ht="18.75">
      <c r="A47" s="42" t="s">
        <v>58</v>
      </c>
      <c r="B47" s="265">
        <v>90</v>
      </c>
      <c r="C47" s="265">
        <v>27</v>
      </c>
      <c r="D47" s="174"/>
      <c r="G47" s="175"/>
    </row>
    <row r="48" spans="1:7" ht="18.75" customHeight="1" thickBot="1">
      <c r="A48" s="50" t="s">
        <v>15</v>
      </c>
      <c r="B48" s="262">
        <v>24688</v>
      </c>
      <c r="C48" s="263">
        <v>10996</v>
      </c>
      <c r="D48" s="174"/>
      <c r="G48" s="175"/>
    </row>
    <row r="49" spans="1:3" ht="18.75" customHeight="1" thickBot="1">
      <c r="A49" s="6" t="s">
        <v>113</v>
      </c>
      <c r="B49" s="270">
        <f>SUM(B38:B48)</f>
        <v>932607</v>
      </c>
      <c r="C49" s="270">
        <f>SUM(C38:C48)</f>
        <v>1468919</v>
      </c>
    </row>
    <row r="50" spans="1:3" ht="18.75">
      <c r="A50" s="4" t="s">
        <v>16</v>
      </c>
      <c r="B50" s="272"/>
      <c r="C50" s="272"/>
    </row>
    <row r="51" spans="1:7" ht="18.75">
      <c r="A51" s="5" t="s">
        <v>17</v>
      </c>
      <c r="B51" s="262">
        <v>206965</v>
      </c>
      <c r="C51" s="263">
        <v>128232</v>
      </c>
      <c r="D51" s="175"/>
      <c r="E51" s="175"/>
      <c r="F51" s="175">
        <f>B51-C51</f>
        <v>78733</v>
      </c>
      <c r="G51" s="174">
        <f>B51-C51</f>
        <v>78733</v>
      </c>
    </row>
    <row r="52" spans="1:7" ht="18.75">
      <c r="A52" s="5" t="s">
        <v>18</v>
      </c>
      <c r="B52" s="262">
        <v>242</v>
      </c>
      <c r="C52" s="263">
        <v>234</v>
      </c>
      <c r="D52" s="175"/>
      <c r="E52" s="175"/>
      <c r="F52" s="175">
        <f>B52-C52</f>
        <v>8</v>
      </c>
      <c r="G52" s="174">
        <f>B52-C52</f>
        <v>8</v>
      </c>
    </row>
    <row r="53" spans="1:7" ht="18.75">
      <c r="A53" s="77" t="s">
        <v>175</v>
      </c>
      <c r="B53" s="273">
        <v>-463</v>
      </c>
      <c r="C53" s="273">
        <v>-433</v>
      </c>
      <c r="D53" s="175"/>
      <c r="E53" s="175"/>
      <c r="F53" s="175">
        <f>B53-C53</f>
        <v>-30</v>
      </c>
      <c r="G53" s="174">
        <f>B53-C53</f>
        <v>-30</v>
      </c>
    </row>
    <row r="54" spans="1:7" ht="42.75" customHeight="1">
      <c r="A54" s="77" t="s">
        <v>176</v>
      </c>
      <c r="B54" s="274">
        <v>67</v>
      </c>
      <c r="C54" s="265">
        <v>87</v>
      </c>
      <c r="D54" s="175"/>
      <c r="E54" s="175"/>
      <c r="F54" s="175">
        <f aca="true" t="shared" si="0" ref="F54:F60">B54-C54</f>
        <v>-20</v>
      </c>
      <c r="G54" s="174">
        <f>B54-C54</f>
        <v>-20</v>
      </c>
    </row>
    <row r="55" spans="1:6" ht="54" customHeight="1" hidden="1">
      <c r="A55" s="5" t="s">
        <v>153</v>
      </c>
      <c r="B55" s="274">
        <v>0</v>
      </c>
      <c r="C55" s="265">
        <v>0</v>
      </c>
      <c r="D55" s="175"/>
      <c r="E55" s="175"/>
      <c r="F55" s="175">
        <f t="shared" si="0"/>
        <v>0</v>
      </c>
    </row>
    <row r="56" spans="1:6" ht="39.75" customHeight="1" hidden="1">
      <c r="A56" s="5" t="s">
        <v>154</v>
      </c>
      <c r="B56" s="274">
        <v>0</v>
      </c>
      <c r="C56" s="265">
        <v>0</v>
      </c>
      <c r="D56" s="175"/>
      <c r="E56" s="175"/>
      <c r="F56" s="175">
        <f t="shared" si="0"/>
        <v>0</v>
      </c>
    </row>
    <row r="57" spans="1:7" ht="18.75">
      <c r="A57" s="5" t="s">
        <v>127</v>
      </c>
      <c r="B57" s="275">
        <v>2372</v>
      </c>
      <c r="C57" s="265">
        <v>1530</v>
      </c>
      <c r="D57" s="175"/>
      <c r="E57" s="175"/>
      <c r="F57" s="175">
        <f t="shared" si="0"/>
        <v>842</v>
      </c>
      <c r="G57" s="174">
        <f>B57-C57</f>
        <v>842</v>
      </c>
    </row>
    <row r="58" spans="1:7" ht="19.5" customHeight="1">
      <c r="A58" s="5" t="s">
        <v>64</v>
      </c>
      <c r="B58" s="262">
        <v>33</v>
      </c>
      <c r="C58" s="263">
        <v>142</v>
      </c>
      <c r="D58" s="175"/>
      <c r="E58" s="175"/>
      <c r="F58" s="175">
        <f t="shared" si="0"/>
        <v>-109</v>
      </c>
      <c r="G58" s="174">
        <f>B58-C58</f>
        <v>-109</v>
      </c>
    </row>
    <row r="59" spans="1:7" ht="18.75" hidden="1">
      <c r="A59" s="5" t="s">
        <v>69</v>
      </c>
      <c r="B59" s="265">
        <v>0</v>
      </c>
      <c r="C59" s="265">
        <v>0</v>
      </c>
      <c r="D59" s="175"/>
      <c r="E59" s="175"/>
      <c r="F59" s="175">
        <f t="shared" si="0"/>
        <v>0</v>
      </c>
      <c r="G59" s="174">
        <f>B59-C59</f>
        <v>0</v>
      </c>
    </row>
    <row r="60" spans="1:7" ht="19.5" thickBot="1">
      <c r="A60" s="5" t="s">
        <v>24</v>
      </c>
      <c r="B60" s="273">
        <v>-106260</v>
      </c>
      <c r="C60" s="269">
        <v>89524</v>
      </c>
      <c r="D60" s="175"/>
      <c r="E60" s="175"/>
      <c r="F60" s="175">
        <f t="shared" si="0"/>
        <v>-195784</v>
      </c>
      <c r="G60" s="174">
        <f>B60-C60</f>
        <v>-195784</v>
      </c>
    </row>
    <row r="61" spans="1:3" ht="19.5" hidden="1" thickBot="1">
      <c r="A61" s="6" t="s">
        <v>20</v>
      </c>
      <c r="B61" s="270">
        <f>SUM(B51:B60)</f>
        <v>102956</v>
      </c>
      <c r="C61" s="270">
        <f>SUM(C51:C60)</f>
        <v>219316</v>
      </c>
    </row>
    <row r="62" spans="1:3" ht="19.5" hidden="1" thickBot="1">
      <c r="A62" s="7" t="s">
        <v>21</v>
      </c>
      <c r="B62" s="265">
        <v>0</v>
      </c>
      <c r="C62" s="265">
        <v>0</v>
      </c>
    </row>
    <row r="63" spans="1:3" ht="19.5" thickBot="1">
      <c r="A63" s="6" t="s">
        <v>22</v>
      </c>
      <c r="B63" s="276">
        <f>B61+B62</f>
        <v>102956</v>
      </c>
      <c r="C63" s="276">
        <f>C61+C62</f>
        <v>219316</v>
      </c>
    </row>
    <row r="64" spans="1:3" ht="19.5" thickBot="1">
      <c r="A64" s="6" t="s">
        <v>23</v>
      </c>
      <c r="B64" s="270">
        <f>B63+B49</f>
        <v>1035563</v>
      </c>
      <c r="C64" s="270">
        <f>C63+C49</f>
        <v>1688235</v>
      </c>
    </row>
    <row r="65" spans="1:3" ht="18.75">
      <c r="A65" s="138" t="s">
        <v>38</v>
      </c>
      <c r="B65" s="277">
        <f>B36-B64</f>
        <v>0</v>
      </c>
      <c r="C65" s="277">
        <f>C36-C64</f>
        <v>0</v>
      </c>
    </row>
    <row r="67" ht="18.75">
      <c r="A67" s="296" t="s">
        <v>210</v>
      </c>
    </row>
    <row r="68" ht="18.75">
      <c r="A68" s="296" t="s">
        <v>211</v>
      </c>
    </row>
    <row r="71" spans="1:2" ht="18.75">
      <c r="A71" s="51" t="s">
        <v>185</v>
      </c>
      <c r="B71" s="278" t="s">
        <v>184</v>
      </c>
    </row>
    <row r="72" spans="1:9" s="1" customFormat="1" ht="18.75">
      <c r="A72" s="32"/>
      <c r="B72" s="255"/>
      <c r="C72" s="256"/>
      <c r="D72" s="167"/>
      <c r="E72" s="167"/>
      <c r="F72" s="167"/>
      <c r="G72" s="167"/>
      <c r="H72" s="2"/>
      <c r="I72" s="2"/>
    </row>
    <row r="73" spans="1:9" s="1" customFormat="1" ht="18.75">
      <c r="A73" s="33"/>
      <c r="B73" s="255"/>
      <c r="C73" s="256"/>
      <c r="D73" s="167"/>
      <c r="E73" s="167"/>
      <c r="F73" s="167"/>
      <c r="G73" s="167"/>
      <c r="H73" s="2"/>
      <c r="I73" s="2"/>
    </row>
    <row r="74" spans="1:9" s="1" customFormat="1" ht="18.75">
      <c r="A74" s="34" t="s">
        <v>186</v>
      </c>
      <c r="B74" s="279" t="s">
        <v>187</v>
      </c>
      <c r="C74" s="256"/>
      <c r="D74" s="167"/>
      <c r="E74" s="167"/>
      <c r="F74" s="167"/>
      <c r="G74" s="167"/>
      <c r="H74" s="2"/>
      <c r="I74" s="2"/>
    </row>
    <row r="75" spans="1:9" s="1" customFormat="1" ht="18.75">
      <c r="A75" s="34"/>
      <c r="B75" s="279"/>
      <c r="C75" s="256"/>
      <c r="D75" s="167"/>
      <c r="E75" s="167"/>
      <c r="F75" s="167"/>
      <c r="G75" s="167"/>
      <c r="H75" s="2"/>
      <c r="I75" s="2"/>
    </row>
    <row r="76" spans="1:9" s="1" customFormat="1" ht="18.75">
      <c r="A76" s="34"/>
      <c r="B76" s="279"/>
      <c r="C76" s="256"/>
      <c r="D76" s="167"/>
      <c r="E76" s="167"/>
      <c r="F76" s="167"/>
      <c r="G76" s="167"/>
      <c r="H76" s="2"/>
      <c r="I76" s="2"/>
    </row>
    <row r="77" spans="1:9" s="1" customFormat="1" ht="18.75">
      <c r="A77" s="52" t="s">
        <v>97</v>
      </c>
      <c r="B77" s="255"/>
      <c r="C77" s="256"/>
      <c r="D77" s="167"/>
      <c r="E77" s="167"/>
      <c r="F77" s="167"/>
      <c r="G77" s="167"/>
      <c r="H77" s="2"/>
      <c r="I77" s="2"/>
    </row>
    <row r="78" spans="1:9" s="1" customFormat="1" ht="19.5">
      <c r="A78" s="53" t="s">
        <v>98</v>
      </c>
      <c r="B78" s="255"/>
      <c r="C78" s="256"/>
      <c r="D78" s="167"/>
      <c r="E78" s="167"/>
      <c r="F78" s="167"/>
      <c r="G78" s="167"/>
      <c r="H78" s="2"/>
      <c r="I78" s="2"/>
    </row>
    <row r="79" spans="1:9" s="1" customFormat="1" ht="18.75">
      <c r="A79" s="54" t="s">
        <v>99</v>
      </c>
      <c r="B79" s="255"/>
      <c r="C79" s="256"/>
      <c r="D79" s="167"/>
      <c r="E79" s="167"/>
      <c r="F79" s="167"/>
      <c r="G79" s="167"/>
      <c r="H79" s="2"/>
      <c r="I79" s="2"/>
    </row>
    <row r="80" spans="1:9" s="1" customFormat="1" ht="18.75">
      <c r="A80" s="10"/>
      <c r="B80" s="255"/>
      <c r="C80" s="256"/>
      <c r="D80" s="167"/>
      <c r="E80" s="167"/>
      <c r="F80" s="167"/>
      <c r="G80" s="167"/>
      <c r="H80" s="2"/>
      <c r="I80" s="2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3"/>
  <rowBreaks count="1" manualBreakCount="1">
    <brk id="79" max="2" man="1"/>
  </rowBreaks>
  <colBreaks count="3" manualBreakCount="3">
    <brk id="16" max="65535" man="1"/>
    <brk id="34" max="65535" man="1"/>
    <brk id="52" max="65535" man="1"/>
  </colBreaks>
  <customProperties>
    <customPr name="EpmWorksheetKeyString_GUID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="80" zoomScaleNormal="80" zoomScaleSheetLayoutView="80" zoomScalePageLayoutView="0" workbookViewId="0" topLeftCell="A45">
      <selection activeCell="A22" sqref="A22"/>
    </sheetView>
  </sheetViews>
  <sheetFormatPr defaultColWidth="9.140625" defaultRowHeight="15"/>
  <cols>
    <col min="1" max="1" width="91.140625" style="57" customWidth="1"/>
    <col min="2" max="2" width="29.140625" style="83" customWidth="1"/>
    <col min="3" max="3" width="29.57421875" style="83" customWidth="1"/>
    <col min="4" max="4" width="9.140625" style="57" customWidth="1"/>
    <col min="5" max="5" width="21.140625" style="57" customWidth="1"/>
    <col min="6" max="6" width="13.421875" style="57" bestFit="1" customWidth="1"/>
    <col min="7" max="16384" width="9.140625" style="57" customWidth="1"/>
  </cols>
  <sheetData>
    <row r="1" spans="1:3" s="46" customFormat="1" ht="18.75">
      <c r="A1" s="45" t="str">
        <f>'[2]ф.1 конс.'!A1</f>
        <v>БИН                920140000084</v>
      </c>
      <c r="B1" s="140"/>
      <c r="C1" s="216"/>
    </row>
    <row r="2" spans="1:3" s="46" customFormat="1" ht="18.75">
      <c r="A2" s="46" t="str">
        <f>'[2]ф.1 конс.'!A2</f>
        <v>Код ОКПО             19924793</v>
      </c>
      <c r="B2" s="141"/>
      <c r="C2" s="141"/>
    </row>
    <row r="3" spans="1:3" s="46" customFormat="1" ht="18.75">
      <c r="A3" s="46" t="str">
        <f>'[2]ф.1 конс.'!A3</f>
        <v>БИК                   TSESKZKA</v>
      </c>
      <c r="B3" s="141"/>
      <c r="C3" s="141"/>
    </row>
    <row r="4" spans="1:3" s="46" customFormat="1" ht="18.75">
      <c r="A4" s="46" t="str">
        <f>'[2]ф.1 конс.'!A4</f>
        <v>ИИК KZ48125KZT1001300336 в НБ РК</v>
      </c>
      <c r="B4" s="141"/>
      <c r="C4" s="141"/>
    </row>
    <row r="5" spans="1:3" s="46" customFormat="1" ht="18.75">
      <c r="A5" s="45" t="str">
        <f>'[2]ф.1 конс.'!A5</f>
        <v>Место нахождения головного банка: г.Астана, район Есиль, ул. Сығанақ, д. 24</v>
      </c>
      <c r="B5" s="140"/>
      <c r="C5" s="140"/>
    </row>
    <row r="6" spans="1:3" s="56" customFormat="1" ht="16.5">
      <c r="A6" s="55"/>
      <c r="B6" s="142"/>
      <c r="C6" s="142"/>
    </row>
    <row r="7" spans="1:3" s="56" customFormat="1" ht="19.5">
      <c r="A7" s="286" t="s">
        <v>26</v>
      </c>
      <c r="B7" s="286"/>
      <c r="C7" s="286"/>
    </row>
    <row r="8" spans="1:3" s="56" customFormat="1" ht="19.5">
      <c r="A8" s="286" t="s">
        <v>1</v>
      </c>
      <c r="B8" s="286"/>
      <c r="C8" s="286"/>
    </row>
    <row r="9" spans="1:3" s="56" customFormat="1" ht="19.5">
      <c r="A9" s="286" t="s">
        <v>61</v>
      </c>
      <c r="B9" s="286"/>
      <c r="C9" s="286"/>
    </row>
    <row r="10" spans="1:3" s="56" customFormat="1" ht="19.5">
      <c r="A10" s="286" t="s">
        <v>190</v>
      </c>
      <c r="B10" s="286"/>
      <c r="C10" s="286"/>
    </row>
    <row r="11" spans="1:3" s="218" customFormat="1" ht="19.5" customHeight="1">
      <c r="A11" s="285" t="str">
        <f>'ф.1'!A11</f>
        <v>(с учетом заключительных оборотов)</v>
      </c>
      <c r="B11" s="285"/>
      <c r="C11" s="285"/>
    </row>
    <row r="12" spans="1:3" ht="17.25" thickBot="1">
      <c r="A12" s="59"/>
      <c r="B12" s="143"/>
      <c r="C12" s="144" t="str">
        <f>'ф.1'!C12</f>
        <v>млн. тенге</v>
      </c>
    </row>
    <row r="13" spans="1:6" s="2" customFormat="1" ht="24.75" customHeight="1" thickBot="1">
      <c r="A13" s="110"/>
      <c r="B13" s="70" t="s">
        <v>191</v>
      </c>
      <c r="C13" s="70" t="s">
        <v>208</v>
      </c>
      <c r="F13" s="60"/>
    </row>
    <row r="14" spans="1:3" s="2" customFormat="1" ht="18.75" hidden="1">
      <c r="A14" s="106"/>
      <c r="B14" s="145"/>
      <c r="C14" s="146"/>
    </row>
    <row r="15" spans="1:3" s="2" customFormat="1" ht="18.75">
      <c r="A15" s="107" t="s">
        <v>27</v>
      </c>
      <c r="B15" s="241">
        <v>27201</v>
      </c>
      <c r="C15" s="241">
        <v>47581</v>
      </c>
    </row>
    <row r="16" spans="1:3" s="2" customFormat="1" ht="19.5" thickBot="1">
      <c r="A16" s="5" t="s">
        <v>28</v>
      </c>
      <c r="B16" s="241">
        <v>-19321</v>
      </c>
      <c r="C16" s="242">
        <v>-30370</v>
      </c>
    </row>
    <row r="17" spans="1:3" s="2" customFormat="1" ht="19.5" thickBot="1">
      <c r="A17" s="6" t="s">
        <v>29</v>
      </c>
      <c r="B17" s="231">
        <f>B15+B16</f>
        <v>7880</v>
      </c>
      <c r="C17" s="231">
        <f>C15+C16</f>
        <v>17211</v>
      </c>
    </row>
    <row r="18" spans="1:3" s="2" customFormat="1" ht="18.75">
      <c r="A18" s="5" t="s">
        <v>30</v>
      </c>
      <c r="B18" s="241">
        <v>2482</v>
      </c>
      <c r="C18" s="242">
        <v>2984</v>
      </c>
    </row>
    <row r="19" spans="1:3" s="2" customFormat="1" ht="19.5" thickBot="1">
      <c r="A19" s="5" t="s">
        <v>31</v>
      </c>
      <c r="B19" s="241">
        <v>-945</v>
      </c>
      <c r="C19" s="242">
        <v>-782</v>
      </c>
    </row>
    <row r="20" spans="1:3" s="2" customFormat="1" ht="19.5" thickBot="1">
      <c r="A20" s="6" t="s">
        <v>32</v>
      </c>
      <c r="B20" s="231">
        <f>SUM(B18:B19)</f>
        <v>1537</v>
      </c>
      <c r="C20" s="231">
        <f>SUM(C18:C19)</f>
        <v>2202</v>
      </c>
    </row>
    <row r="21" spans="1:3" s="2" customFormat="1" ht="18.75">
      <c r="A21" s="108" t="s">
        <v>80</v>
      </c>
      <c r="B21" s="241">
        <v>1356</v>
      </c>
      <c r="C21" s="242">
        <v>1246</v>
      </c>
    </row>
    <row r="22" spans="1:3" s="2" customFormat="1" ht="19.5" thickBot="1">
      <c r="A22" s="108" t="s">
        <v>100</v>
      </c>
      <c r="B22" s="244">
        <v>-829</v>
      </c>
      <c r="C22" s="245">
        <v>-209</v>
      </c>
    </row>
    <row r="23" spans="1:3" s="2" customFormat="1" ht="18.75">
      <c r="A23" s="107" t="s">
        <v>101</v>
      </c>
      <c r="B23" s="246">
        <v>527</v>
      </c>
      <c r="C23" s="246">
        <v>1037</v>
      </c>
    </row>
    <row r="24" spans="1:3" s="2" customFormat="1" ht="18.75">
      <c r="A24" s="107" t="s">
        <v>102</v>
      </c>
      <c r="B24" s="241">
        <v>44</v>
      </c>
      <c r="C24" s="242">
        <v>84</v>
      </c>
    </row>
    <row r="25" spans="1:3" s="2" customFormat="1" ht="38.25" thickBot="1">
      <c r="A25" s="109" t="s">
        <v>103</v>
      </c>
      <c r="B25" s="241">
        <v>-123</v>
      </c>
      <c r="C25" s="242">
        <v>-109</v>
      </c>
    </row>
    <row r="26" spans="1:3" s="2" customFormat="1" ht="19.5" thickBot="1">
      <c r="A26" s="6" t="s">
        <v>104</v>
      </c>
      <c r="B26" s="231">
        <f>B23+B24+B25</f>
        <v>448</v>
      </c>
      <c r="C26" s="231">
        <f>C23+C24+C25</f>
        <v>1012</v>
      </c>
    </row>
    <row r="27" spans="1:3" s="2" customFormat="1" ht="18.75">
      <c r="A27" s="107" t="s">
        <v>76</v>
      </c>
      <c r="B27" s="241">
        <v>-283</v>
      </c>
      <c r="C27" s="242">
        <v>-261</v>
      </c>
    </row>
    <row r="28" spans="1:3" s="2" customFormat="1" ht="19.5" thickBot="1">
      <c r="A28" s="107" t="s">
        <v>77</v>
      </c>
      <c r="B28" s="244">
        <v>15</v>
      </c>
      <c r="C28" s="245">
        <v>9</v>
      </c>
    </row>
    <row r="29" spans="1:3" s="2" customFormat="1" ht="18.75">
      <c r="A29" s="107" t="s">
        <v>78</v>
      </c>
      <c r="B29" s="232">
        <v>-268</v>
      </c>
      <c r="C29" s="232">
        <v>-252</v>
      </c>
    </row>
    <row r="30" spans="1:3" s="2" customFormat="1" ht="18.75">
      <c r="A30" s="107" t="s">
        <v>114</v>
      </c>
      <c r="B30" s="241">
        <v>-161</v>
      </c>
      <c r="C30" s="242">
        <v>-14</v>
      </c>
    </row>
    <row r="31" spans="1:3" s="2" customFormat="1" ht="19.5" thickBot="1">
      <c r="A31" s="107" t="s">
        <v>125</v>
      </c>
      <c r="B31" s="241">
        <v>158</v>
      </c>
      <c r="C31" s="242">
        <v>26</v>
      </c>
    </row>
    <row r="32" spans="1:3" s="2" customFormat="1" ht="19.5" thickBot="1">
      <c r="A32" s="6" t="s">
        <v>79</v>
      </c>
      <c r="B32" s="231">
        <f>B29+B30+B31</f>
        <v>-271</v>
      </c>
      <c r="C32" s="231">
        <f>C29+C30+C31</f>
        <v>-240</v>
      </c>
    </row>
    <row r="33" spans="1:3" s="2" customFormat="1" ht="59.25" customHeight="1">
      <c r="A33" s="5" t="s">
        <v>140</v>
      </c>
      <c r="B33" s="241">
        <v>-82</v>
      </c>
      <c r="C33" s="242">
        <v>-119</v>
      </c>
    </row>
    <row r="34" spans="1:3" s="2" customFormat="1" ht="39" customHeight="1">
      <c r="A34" s="5" t="s">
        <v>150</v>
      </c>
      <c r="B34" s="241">
        <v>3833</v>
      </c>
      <c r="C34" s="242">
        <v>2113</v>
      </c>
    </row>
    <row r="35" spans="1:3" s="2" customFormat="1" ht="39.75" customHeight="1">
      <c r="A35" s="5" t="s">
        <v>201</v>
      </c>
      <c r="B35" s="241">
        <v>-5</v>
      </c>
      <c r="C35" s="242">
        <v>0</v>
      </c>
    </row>
    <row r="36" spans="1:3" s="2" customFormat="1" ht="37.5">
      <c r="A36" s="5" t="s">
        <v>197</v>
      </c>
      <c r="B36" s="241">
        <v>442412</v>
      </c>
      <c r="C36" s="242">
        <v>0</v>
      </c>
    </row>
    <row r="37" spans="1:3" s="221" customFormat="1" ht="18.75">
      <c r="A37" s="220" t="s">
        <v>198</v>
      </c>
      <c r="B37" s="241">
        <v>4968</v>
      </c>
      <c r="C37" s="247">
        <v>0</v>
      </c>
    </row>
    <row r="38" spans="1:3" s="2" customFormat="1" ht="18.75">
      <c r="A38" s="5" t="s">
        <v>148</v>
      </c>
      <c r="B38" s="241">
        <v>0</v>
      </c>
      <c r="C38" s="242">
        <v>808</v>
      </c>
    </row>
    <row r="39" spans="1:3" s="2" customFormat="1" ht="18.75">
      <c r="A39" s="5" t="s">
        <v>33</v>
      </c>
      <c r="B39" s="241">
        <v>0</v>
      </c>
      <c r="C39" s="242">
        <v>2</v>
      </c>
    </row>
    <row r="40" spans="1:3" s="2" customFormat="1" ht="18.75" hidden="1">
      <c r="A40" s="5" t="s">
        <v>151</v>
      </c>
      <c r="B40" s="241">
        <v>0</v>
      </c>
      <c r="C40" s="242">
        <v>0</v>
      </c>
    </row>
    <row r="41" spans="1:3" s="2" customFormat="1" ht="18.75" hidden="1">
      <c r="A41" s="5" t="s">
        <v>172</v>
      </c>
      <c r="B41" s="241">
        <v>0</v>
      </c>
      <c r="C41" s="242">
        <v>0</v>
      </c>
    </row>
    <row r="42" spans="1:5" s="2" customFormat="1" ht="19.5" thickBot="1">
      <c r="A42" s="5" t="s">
        <v>105</v>
      </c>
      <c r="B42" s="241">
        <v>1077</v>
      </c>
      <c r="C42" s="242">
        <v>796</v>
      </c>
      <c r="E42" s="139"/>
    </row>
    <row r="43" spans="1:3" s="2" customFormat="1" ht="19.5" thickBot="1">
      <c r="A43" s="6" t="s">
        <v>74</v>
      </c>
      <c r="B43" s="233">
        <f>SUM(B33:B42)</f>
        <v>452203</v>
      </c>
      <c r="C43" s="233">
        <f>C33+C34+C39+C42+C35+C38+C41</f>
        <v>3600</v>
      </c>
    </row>
    <row r="44" spans="1:3" s="2" customFormat="1" ht="18.75">
      <c r="A44" s="5" t="s">
        <v>34</v>
      </c>
      <c r="B44" s="241">
        <v>-581015</v>
      </c>
      <c r="C44" s="242">
        <v>-16195</v>
      </c>
    </row>
    <row r="45" spans="1:3" s="2" customFormat="1" ht="18.75">
      <c r="A45" s="5" t="s">
        <v>106</v>
      </c>
      <c r="B45" s="241">
        <v>-5309</v>
      </c>
      <c r="C45" s="242">
        <v>-7647</v>
      </c>
    </row>
    <row r="46" spans="1:3" s="2" customFormat="1" ht="19.5" thickBot="1">
      <c r="A46" s="5" t="s">
        <v>107</v>
      </c>
      <c r="B46" s="241">
        <v>-5686</v>
      </c>
      <c r="C46" s="242">
        <v>-8049</v>
      </c>
    </row>
    <row r="47" spans="1:3" s="2" customFormat="1" ht="19.5" thickBot="1">
      <c r="A47" s="6" t="s">
        <v>35</v>
      </c>
      <c r="B47" s="233">
        <f>SUM(B44:B46)</f>
        <v>-592010</v>
      </c>
      <c r="C47" s="233">
        <f>SUM(C44:C46)</f>
        <v>-31891</v>
      </c>
    </row>
    <row r="48" spans="1:3" s="2" customFormat="1" ht="18.75">
      <c r="A48" s="62" t="s">
        <v>36</v>
      </c>
      <c r="B48" s="234">
        <f>B17+B20+B26+B32+B43+B47</f>
        <v>-130213</v>
      </c>
      <c r="C48" s="234">
        <f>C17+C20+C26+C32+C43+C47</f>
        <v>-8106</v>
      </c>
    </row>
    <row r="49" spans="1:3" s="2" customFormat="1" ht="19.5" thickBot="1">
      <c r="A49" s="5" t="s">
        <v>37</v>
      </c>
      <c r="B49" s="241">
        <v>-65622</v>
      </c>
      <c r="C49" s="242">
        <v>7090</v>
      </c>
    </row>
    <row r="50" spans="1:3" s="2" customFormat="1" ht="19.5" thickBot="1">
      <c r="A50" s="6" t="s">
        <v>142</v>
      </c>
      <c r="B50" s="235">
        <f>SUM(B48:B49)</f>
        <v>-195835</v>
      </c>
      <c r="C50" s="235">
        <f>SUM(C48:C49)</f>
        <v>-1016</v>
      </c>
    </row>
    <row r="51" spans="1:3" s="2" customFormat="1" ht="21.75" customHeight="1" hidden="1">
      <c r="A51" s="85" t="s">
        <v>129</v>
      </c>
      <c r="B51" s="236"/>
      <c r="C51" s="237"/>
    </row>
    <row r="52" spans="1:3" s="2" customFormat="1" ht="18.75" hidden="1">
      <c r="A52" s="5" t="s">
        <v>130</v>
      </c>
      <c r="B52" s="248">
        <f>B50</f>
        <v>-195835</v>
      </c>
      <c r="C52" s="249">
        <f>C50</f>
        <v>-1016</v>
      </c>
    </row>
    <row r="53" spans="1:3" s="2" customFormat="1" ht="19.5" hidden="1" thickBot="1">
      <c r="A53" s="107" t="s">
        <v>145</v>
      </c>
      <c r="B53" s="250">
        <v>0</v>
      </c>
      <c r="C53" s="243">
        <v>0</v>
      </c>
    </row>
    <row r="54" spans="1:3" s="2" customFormat="1" ht="19.5" thickBot="1">
      <c r="A54" s="85"/>
      <c r="B54" s="236"/>
      <c r="C54" s="237"/>
    </row>
    <row r="55" spans="1:3" s="84" customFormat="1" ht="19.5" thickBot="1">
      <c r="A55" s="82" t="s">
        <v>66</v>
      </c>
      <c r="B55" s="238"/>
      <c r="C55" s="239"/>
    </row>
    <row r="56" spans="1:3" ht="37.5">
      <c r="A56" s="298" t="s">
        <v>75</v>
      </c>
      <c r="B56" s="297"/>
      <c r="C56" s="307"/>
    </row>
    <row r="57" spans="1:3" ht="18.75">
      <c r="A57" s="299" t="s">
        <v>183</v>
      </c>
      <c r="B57" s="240"/>
      <c r="C57" s="308"/>
    </row>
    <row r="58" spans="1:3" ht="18.75">
      <c r="A58" s="299" t="s">
        <v>173</v>
      </c>
      <c r="B58" s="251">
        <v>-35</v>
      </c>
      <c r="C58" s="309">
        <v>120</v>
      </c>
    </row>
    <row r="59" spans="1:3" ht="37.5">
      <c r="A59" s="300" t="s">
        <v>174</v>
      </c>
      <c r="B59" s="251">
        <v>5</v>
      </c>
      <c r="C59" s="309">
        <v>0</v>
      </c>
    </row>
    <row r="60" spans="1:3" ht="56.25">
      <c r="A60" s="300" t="s">
        <v>199</v>
      </c>
      <c r="B60" s="251">
        <v>-20</v>
      </c>
      <c r="C60" s="309">
        <v>0</v>
      </c>
    </row>
    <row r="61" spans="1:3" ht="63" customHeight="1" hidden="1">
      <c r="A61" s="300" t="s">
        <v>156</v>
      </c>
      <c r="B61" s="251">
        <v>0</v>
      </c>
      <c r="C61" s="309">
        <v>0</v>
      </c>
    </row>
    <row r="62" spans="1:3" ht="42.75" customHeight="1" hidden="1">
      <c r="A62" s="300" t="s">
        <v>157</v>
      </c>
      <c r="B62" s="251">
        <v>0</v>
      </c>
      <c r="C62" s="309">
        <v>0</v>
      </c>
    </row>
    <row r="63" spans="1:3" ht="42.75" customHeight="1" hidden="1">
      <c r="A63" s="300" t="s">
        <v>167</v>
      </c>
      <c r="B63" s="251">
        <v>0</v>
      </c>
      <c r="C63" s="309">
        <v>0</v>
      </c>
    </row>
    <row r="64" spans="1:3" ht="42.75" customHeight="1" hidden="1">
      <c r="A64" s="300" t="s">
        <v>163</v>
      </c>
      <c r="B64" s="251">
        <v>0</v>
      </c>
      <c r="C64" s="309"/>
    </row>
    <row r="65" spans="1:3" ht="37.5">
      <c r="A65" s="301" t="s">
        <v>128</v>
      </c>
      <c r="B65" s="251">
        <v>842</v>
      </c>
      <c r="C65" s="309">
        <v>-610</v>
      </c>
    </row>
    <row r="66" spans="1:3" ht="38.25" thickBot="1">
      <c r="A66" s="302" t="s">
        <v>71</v>
      </c>
      <c r="B66" s="252">
        <f>SUM(B58:B65)</f>
        <v>792</v>
      </c>
      <c r="C66" s="310">
        <f>C58+C59+C65</f>
        <v>-490</v>
      </c>
    </row>
    <row r="67" spans="1:3" s="83" customFormat="1" ht="19.5" thickBot="1">
      <c r="A67" s="303" t="s">
        <v>143</v>
      </c>
      <c r="B67" s="231">
        <f>B66</f>
        <v>792</v>
      </c>
      <c r="C67" s="311">
        <f>C66</f>
        <v>-490</v>
      </c>
    </row>
    <row r="68" spans="1:3" s="83" customFormat="1" ht="18.75">
      <c r="A68" s="304" t="s">
        <v>131</v>
      </c>
      <c r="B68" s="312">
        <f>B50+B67</f>
        <v>-195043</v>
      </c>
      <c r="C68" s="313">
        <f>C50+C67</f>
        <v>-1506</v>
      </c>
    </row>
    <row r="69" spans="1:3" s="83" customFormat="1" ht="18.75">
      <c r="A69" s="305" t="s">
        <v>212</v>
      </c>
      <c r="B69" s="241">
        <v>-1889</v>
      </c>
      <c r="C69" s="242">
        <v>-17</v>
      </c>
    </row>
    <row r="70" spans="1:3" s="83" customFormat="1" ht="19.5" thickBot="1">
      <c r="A70" s="306" t="s">
        <v>213</v>
      </c>
      <c r="B70" s="314">
        <v>-1889</v>
      </c>
      <c r="C70" s="315">
        <v>-17</v>
      </c>
    </row>
    <row r="71" spans="1:3" ht="18.75">
      <c r="A71" s="44"/>
      <c r="B71" s="12"/>
      <c r="C71" s="12"/>
    </row>
    <row r="72" spans="1:3" ht="18.75">
      <c r="A72" s="44"/>
      <c r="B72" s="12"/>
      <c r="C72" s="12"/>
    </row>
    <row r="73" spans="1:3" ht="16.5">
      <c r="A73" s="61"/>
      <c r="B73" s="84"/>
      <c r="C73" s="84"/>
    </row>
    <row r="74" spans="1:3" ht="18.75">
      <c r="A74" s="63" t="s">
        <v>38</v>
      </c>
      <c r="B74" s="147"/>
      <c r="C74" s="147"/>
    </row>
    <row r="75" spans="1:3" ht="19.5">
      <c r="A75" s="11"/>
      <c r="B75" s="11"/>
      <c r="C75" s="11"/>
    </row>
    <row r="76" spans="1:3" ht="18.75">
      <c r="A76" s="51" t="str">
        <f>'ф.1'!A71</f>
        <v>Председатель Правления                                              </v>
      </c>
      <c r="B76" s="71" t="str">
        <f>'ф.1'!B71</f>
        <v>Пирматов Б.О.</v>
      </c>
      <c r="C76" s="71"/>
    </row>
    <row r="77" spans="1:3" ht="18.75">
      <c r="A77" s="32"/>
      <c r="B77" s="100"/>
      <c r="C77" s="93"/>
    </row>
    <row r="78" spans="1:3" ht="18.75">
      <c r="A78" s="33"/>
      <c r="B78" s="13"/>
      <c r="C78" s="94"/>
    </row>
    <row r="79" spans="1:3" ht="18.75" customHeight="1">
      <c r="A79" s="34" t="str">
        <f>'ф.1'!A74</f>
        <v>Главный бухгалтер                                                        </v>
      </c>
      <c r="B79" s="71" t="str">
        <f>'ф.1'!B74</f>
        <v>Багаутдинова Н.М.</v>
      </c>
      <c r="C79" s="148"/>
    </row>
    <row r="80" spans="1:3" ht="20.25">
      <c r="A80" s="8"/>
      <c r="B80" s="149"/>
      <c r="C80" s="149"/>
    </row>
    <row r="81" spans="1:3" ht="18.75">
      <c r="A81" s="12"/>
      <c r="B81" s="12"/>
      <c r="C81" s="12"/>
    </row>
    <row r="82" spans="1:3" ht="16.5">
      <c r="A82" s="52" t="s">
        <v>97</v>
      </c>
      <c r="B82" s="150"/>
      <c r="C82" s="150"/>
    </row>
    <row r="83" spans="1:3" ht="19.5">
      <c r="A83" s="53" t="s">
        <v>98</v>
      </c>
      <c r="B83" s="151"/>
      <c r="C83" s="151"/>
    </row>
    <row r="84" spans="1:3" ht="16.5">
      <c r="A84" s="54" t="s">
        <v>99</v>
      </c>
      <c r="B84" s="152"/>
      <c r="C84" s="152"/>
    </row>
    <row r="86" spans="1:3" ht="16.5">
      <c r="A86" s="10"/>
      <c r="B86" s="153"/>
      <c r="C86" s="153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44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51">
      <selection activeCell="A22" sqref="A22"/>
    </sheetView>
  </sheetViews>
  <sheetFormatPr defaultColWidth="9.140625" defaultRowHeight="15"/>
  <cols>
    <col min="1" max="1" width="9.140625" style="122" customWidth="1"/>
    <col min="2" max="2" width="73.421875" style="0" customWidth="1"/>
    <col min="3" max="3" width="22.28125" style="13" customWidth="1"/>
    <col min="4" max="4" width="21.00390625" style="13" customWidth="1"/>
    <col min="7" max="7" width="13.7109375" style="0" customWidth="1"/>
    <col min="12" max="12" width="15.7109375" style="0" bestFit="1" customWidth="1"/>
  </cols>
  <sheetData>
    <row r="1" spans="2:4" ht="15.75">
      <c r="B1" s="43" t="str">
        <f>'[1]ф.1 конс.'!A1</f>
        <v>БИН                920140000084</v>
      </c>
      <c r="C1" s="154"/>
      <c r="D1" s="282"/>
    </row>
    <row r="2" spans="2:4" ht="15.75">
      <c r="B2" s="43" t="str">
        <f>'[1]ф.1 конс.'!A2</f>
        <v>Код ОКПО             19924793</v>
      </c>
      <c r="C2" s="154"/>
      <c r="D2" s="165"/>
    </row>
    <row r="3" spans="2:4" ht="15.75">
      <c r="B3" s="43" t="str">
        <f>'[1]ф.1 конс.'!A3</f>
        <v>БИК                   TSESKZKA</v>
      </c>
      <c r="C3" s="154"/>
      <c r="D3" s="154"/>
    </row>
    <row r="4" spans="2:4" ht="15.75">
      <c r="B4" s="291" t="str">
        <f>'[1]ф.1 конс.'!A4</f>
        <v>ИИК KZ48125KZT1001300336 в НБ РК</v>
      </c>
      <c r="C4" s="291"/>
      <c r="D4" s="291"/>
    </row>
    <row r="5" spans="2:4" ht="15.75">
      <c r="B5" s="291" t="str">
        <f>'[1]ф.1 конс.'!A5</f>
        <v>Место нахождения головного банка: г.Астана, район Есиль, ул. Сығанақ, д. 24</v>
      </c>
      <c r="C5" s="291"/>
      <c r="D5" s="291"/>
    </row>
    <row r="6" spans="2:4" ht="15">
      <c r="B6" s="13"/>
      <c r="D6" s="217"/>
    </row>
    <row r="7" spans="2:12" ht="15">
      <c r="B7" s="288" t="s">
        <v>138</v>
      </c>
      <c r="C7" s="288"/>
      <c r="D7" s="288"/>
      <c r="L7" s="121"/>
    </row>
    <row r="8" spans="1:4" s="75" customFormat="1" ht="15">
      <c r="A8" s="122"/>
      <c r="B8" s="289" t="s">
        <v>60</v>
      </c>
      <c r="C8" s="289"/>
      <c r="D8" s="289"/>
    </row>
    <row r="9" spans="2:4" ht="15">
      <c r="B9" s="289" t="s">
        <v>61</v>
      </c>
      <c r="C9" s="289"/>
      <c r="D9" s="289"/>
    </row>
    <row r="10" spans="2:4" ht="15.75">
      <c r="B10" s="290" t="str">
        <f>'ф.2'!A10</f>
        <v>за период, закончившийся 31.03.2019 года</v>
      </c>
      <c r="C10" s="290"/>
      <c r="D10" s="290"/>
    </row>
    <row r="11" spans="2:4" ht="15.75">
      <c r="B11" s="287" t="str">
        <f>'ф.1'!A11</f>
        <v>(с учетом заключительных оборотов)</v>
      </c>
      <c r="C11" s="287"/>
      <c r="D11" s="287"/>
    </row>
    <row r="12" ht="15.75" thickBot="1">
      <c r="D12" s="72" t="str">
        <f>'ф.1'!C12</f>
        <v>млн. тенге</v>
      </c>
    </row>
    <row r="13" spans="2:4" ht="15.75" thickBot="1">
      <c r="B13" s="17"/>
      <c r="C13" s="73" t="str">
        <f>'ф.2'!B13</f>
        <v>3 месяца 2019г.*</v>
      </c>
      <c r="D13" s="73" t="str">
        <f>'ф.2'!C13</f>
        <v>3 месяца 2018г.*</v>
      </c>
    </row>
    <row r="14" spans="2:4" ht="28.5">
      <c r="B14" s="128" t="s">
        <v>39</v>
      </c>
      <c r="C14" s="155"/>
      <c r="D14" s="156"/>
    </row>
    <row r="15" spans="2:9" ht="15">
      <c r="B15" s="129" t="s">
        <v>27</v>
      </c>
      <c r="C15" s="74">
        <v>73148</v>
      </c>
      <c r="D15" s="74">
        <v>26704</v>
      </c>
      <c r="G15" s="120"/>
      <c r="I15" s="120"/>
    </row>
    <row r="16" spans="2:9" ht="15">
      <c r="B16" s="129" t="s">
        <v>28</v>
      </c>
      <c r="C16" s="74">
        <v>-22645</v>
      </c>
      <c r="D16" s="74">
        <v>-29086</v>
      </c>
      <c r="G16" s="120"/>
      <c r="I16" s="120"/>
    </row>
    <row r="17" spans="2:9" ht="15">
      <c r="B17" s="129" t="s">
        <v>30</v>
      </c>
      <c r="C17" s="74">
        <v>2411</v>
      </c>
      <c r="D17" s="74">
        <v>2926</v>
      </c>
      <c r="G17" s="120"/>
      <c r="I17" s="120"/>
    </row>
    <row r="18" spans="2:9" ht="15">
      <c r="B18" s="129" t="s">
        <v>31</v>
      </c>
      <c r="C18" s="74">
        <v>-845</v>
      </c>
      <c r="D18" s="74">
        <v>-752</v>
      </c>
      <c r="G18" s="120"/>
      <c r="I18" s="120"/>
    </row>
    <row r="19" spans="2:9" ht="15">
      <c r="B19" s="129" t="s">
        <v>81</v>
      </c>
      <c r="C19" s="74">
        <v>1422</v>
      </c>
      <c r="D19" s="74">
        <v>1083</v>
      </c>
      <c r="G19" s="120"/>
      <c r="I19" s="120"/>
    </row>
    <row r="20" spans="2:9" ht="15">
      <c r="B20" s="129" t="s">
        <v>82</v>
      </c>
      <c r="C20" s="74">
        <v>-819</v>
      </c>
      <c r="D20" s="74">
        <v>-213</v>
      </c>
      <c r="G20" s="120"/>
      <c r="I20" s="120"/>
    </row>
    <row r="21" spans="2:9" ht="15">
      <c r="B21" s="129" t="s">
        <v>115</v>
      </c>
      <c r="C21" s="74">
        <v>-268</v>
      </c>
      <c r="D21" s="74">
        <v>-253</v>
      </c>
      <c r="G21" s="120"/>
      <c r="I21" s="120"/>
    </row>
    <row r="22" spans="2:9" ht="45">
      <c r="B22" s="131" t="s">
        <v>133</v>
      </c>
      <c r="C22" s="74">
        <v>4</v>
      </c>
      <c r="D22" s="74">
        <v>327</v>
      </c>
      <c r="G22" s="120"/>
      <c r="I22" s="120"/>
    </row>
    <row r="23" spans="2:9" ht="30">
      <c r="B23" s="131" t="s">
        <v>165</v>
      </c>
      <c r="C23" s="74">
        <v>1954</v>
      </c>
      <c r="D23" s="74">
        <v>2492</v>
      </c>
      <c r="G23" s="120"/>
      <c r="I23" s="120"/>
    </row>
    <row r="24" spans="2:9" s="122" customFormat="1" ht="15">
      <c r="B24" s="131" t="s">
        <v>198</v>
      </c>
      <c r="C24" s="74">
        <v>4968</v>
      </c>
      <c r="D24" s="74">
        <v>0</v>
      </c>
      <c r="G24" s="120"/>
      <c r="I24" s="120"/>
    </row>
    <row r="25" spans="2:9" ht="15" hidden="1">
      <c r="B25" s="129" t="s">
        <v>40</v>
      </c>
      <c r="C25" s="74"/>
      <c r="D25" s="74"/>
      <c r="G25" s="120"/>
      <c r="I25" s="120"/>
    </row>
    <row r="26" spans="2:9" ht="15">
      <c r="B26" s="129" t="s">
        <v>41</v>
      </c>
      <c r="C26" s="74">
        <v>553</v>
      </c>
      <c r="D26" s="74">
        <v>814</v>
      </c>
      <c r="G26" s="120"/>
      <c r="I26" s="120"/>
    </row>
    <row r="27" spans="2:9" ht="15">
      <c r="B27" s="129" t="s">
        <v>42</v>
      </c>
      <c r="C27" s="74">
        <v>-9474</v>
      </c>
      <c r="D27" s="74">
        <v>-13257</v>
      </c>
      <c r="G27" s="120"/>
      <c r="I27" s="120"/>
    </row>
    <row r="28" spans="2:9" ht="15">
      <c r="B28" s="130"/>
      <c r="C28" s="74"/>
      <c r="D28" s="74"/>
      <c r="G28" s="120"/>
      <c r="I28" s="120"/>
    </row>
    <row r="29" spans="2:9" ht="15">
      <c r="B29" s="130" t="s">
        <v>43</v>
      </c>
      <c r="C29" s="74"/>
      <c r="D29" s="74"/>
      <c r="G29" s="120"/>
      <c r="I29" s="120"/>
    </row>
    <row r="30" spans="2:9" ht="15">
      <c r="B30" s="129" t="s">
        <v>4</v>
      </c>
      <c r="C30" s="74">
        <v>15036</v>
      </c>
      <c r="D30" s="74">
        <v>1142</v>
      </c>
      <c r="G30" s="120"/>
      <c r="I30" s="120"/>
    </row>
    <row r="31" spans="2:9" ht="15">
      <c r="B31" s="129" t="s">
        <v>73</v>
      </c>
      <c r="C31" s="74">
        <v>13796</v>
      </c>
      <c r="D31" s="74">
        <v>3789</v>
      </c>
      <c r="G31" s="120"/>
      <c r="I31" s="120"/>
    </row>
    <row r="32" spans="2:9" ht="30">
      <c r="B32" s="129" t="s">
        <v>116</v>
      </c>
      <c r="C32" s="74">
        <v>842</v>
      </c>
      <c r="D32" s="74">
        <v>-1199</v>
      </c>
      <c r="G32" s="120"/>
      <c r="I32" s="120"/>
    </row>
    <row r="33" spans="2:9" ht="15">
      <c r="B33" s="129" t="s">
        <v>6</v>
      </c>
      <c r="C33" s="74">
        <v>555728</v>
      </c>
      <c r="D33" s="74">
        <v>-23261</v>
      </c>
      <c r="G33" s="120"/>
      <c r="I33" s="120"/>
    </row>
    <row r="34" spans="2:9" ht="15">
      <c r="B34" s="129" t="s">
        <v>10</v>
      </c>
      <c r="C34" s="74">
        <v>1160</v>
      </c>
      <c r="D34" s="74">
        <v>-281</v>
      </c>
      <c r="G34" s="120"/>
      <c r="I34" s="120"/>
    </row>
    <row r="35" spans="2:9" ht="15">
      <c r="B35" s="130"/>
      <c r="C35" s="74"/>
      <c r="D35" s="74"/>
      <c r="G35" s="120"/>
      <c r="I35" s="120"/>
    </row>
    <row r="36" spans="2:9" ht="15">
      <c r="B36" s="130" t="s">
        <v>44</v>
      </c>
      <c r="C36" s="74"/>
      <c r="D36" s="74"/>
      <c r="G36" s="120"/>
      <c r="I36" s="120"/>
    </row>
    <row r="37" spans="2:9" ht="15">
      <c r="B37" s="129" t="s">
        <v>96</v>
      </c>
      <c r="C37" s="74">
        <v>-24678</v>
      </c>
      <c r="D37" s="74">
        <v>-3283</v>
      </c>
      <c r="G37" s="120"/>
      <c r="I37" s="120"/>
    </row>
    <row r="38" spans="2:9" ht="15">
      <c r="B38" s="129" t="s">
        <v>12</v>
      </c>
      <c r="C38" s="74">
        <v>-258052</v>
      </c>
      <c r="D38" s="74">
        <v>-6293</v>
      </c>
      <c r="G38" s="120"/>
      <c r="I38" s="120"/>
    </row>
    <row r="39" spans="2:9" ht="15">
      <c r="B39" s="129" t="s">
        <v>45</v>
      </c>
      <c r="C39" s="74">
        <v>-264181</v>
      </c>
      <c r="D39" s="74">
        <v>-4779</v>
      </c>
      <c r="G39" s="120"/>
      <c r="I39" s="120"/>
    </row>
    <row r="40" spans="2:9" ht="15">
      <c r="B40" s="129" t="s">
        <v>46</v>
      </c>
      <c r="C40" s="74">
        <v>-103716</v>
      </c>
      <c r="D40" s="74">
        <v>-20476</v>
      </c>
      <c r="G40" s="120"/>
      <c r="I40" s="120"/>
    </row>
    <row r="41" spans="2:9" ht="15">
      <c r="B41" s="129" t="s">
        <v>47</v>
      </c>
      <c r="C41" s="74">
        <v>-3835</v>
      </c>
      <c r="D41" s="74">
        <v>1198</v>
      </c>
      <c r="G41" s="120"/>
      <c r="I41" s="120"/>
    </row>
    <row r="42" spans="2:9" ht="31.5">
      <c r="B42" s="135" t="s">
        <v>134</v>
      </c>
      <c r="C42" s="124">
        <f>SUM(C15:C41)</f>
        <v>-17491</v>
      </c>
      <c r="D42" s="124">
        <f>SUM(D15:D41)</f>
        <v>-62658</v>
      </c>
      <c r="G42" s="120"/>
      <c r="I42" s="120"/>
    </row>
    <row r="43" spans="2:9" ht="15">
      <c r="B43" s="129" t="s">
        <v>48</v>
      </c>
      <c r="C43" s="74">
        <v>-69</v>
      </c>
      <c r="D43" s="74">
        <v>-619</v>
      </c>
      <c r="G43" s="120"/>
      <c r="I43" s="120"/>
    </row>
    <row r="44" spans="2:9" ht="28.5">
      <c r="B44" s="134" t="s">
        <v>135</v>
      </c>
      <c r="C44" s="124">
        <f>C42+C43</f>
        <v>-17560</v>
      </c>
      <c r="D44" s="124">
        <f>D42+D43</f>
        <v>-63277</v>
      </c>
      <c r="G44" s="120"/>
      <c r="I44" s="120"/>
    </row>
    <row r="45" spans="2:9" ht="28.5">
      <c r="B45" s="130" t="s">
        <v>49</v>
      </c>
      <c r="C45" s="157"/>
      <c r="D45" s="183"/>
      <c r="G45" s="120"/>
      <c r="I45" s="120"/>
    </row>
    <row r="46" spans="2:9" ht="30">
      <c r="B46" s="131" t="s">
        <v>204</v>
      </c>
      <c r="C46" s="74">
        <v>-9311</v>
      </c>
      <c r="D46" s="74">
        <v>0</v>
      </c>
      <c r="G46" s="120"/>
      <c r="I46" s="120"/>
    </row>
    <row r="47" spans="2:9" ht="30">
      <c r="B47" s="131" t="s">
        <v>205</v>
      </c>
      <c r="C47" s="74">
        <v>7322</v>
      </c>
      <c r="D47" s="74">
        <v>18217</v>
      </c>
      <c r="G47" s="120"/>
      <c r="I47" s="120"/>
    </row>
    <row r="48" spans="2:9" ht="15">
      <c r="B48" s="131" t="s">
        <v>206</v>
      </c>
      <c r="C48" s="74">
        <v>-857268</v>
      </c>
      <c r="D48" s="74">
        <v>0</v>
      </c>
      <c r="G48" s="120"/>
      <c r="I48" s="120"/>
    </row>
    <row r="49" spans="2:9" ht="15">
      <c r="B49" s="131" t="s">
        <v>207</v>
      </c>
      <c r="C49" s="74">
        <v>866281</v>
      </c>
      <c r="D49" s="74">
        <v>0</v>
      </c>
      <c r="G49" s="120"/>
      <c r="I49" s="120"/>
    </row>
    <row r="50" spans="2:9" ht="15" hidden="1">
      <c r="B50" s="129" t="s">
        <v>117</v>
      </c>
      <c r="C50" s="182">
        <v>0</v>
      </c>
      <c r="D50" s="74">
        <v>0</v>
      </c>
      <c r="G50" s="120"/>
      <c r="I50" s="120"/>
    </row>
    <row r="51" spans="1:9" s="99" customFormat="1" ht="15.75" customHeight="1">
      <c r="A51" s="122"/>
      <c r="B51" s="129" t="s">
        <v>132</v>
      </c>
      <c r="C51" s="74">
        <v>0</v>
      </c>
      <c r="D51" s="74">
        <v>17</v>
      </c>
      <c r="G51" s="120"/>
      <c r="I51" s="120"/>
    </row>
    <row r="52" spans="2:9" ht="15">
      <c r="B52" s="131" t="s">
        <v>50</v>
      </c>
      <c r="C52" s="74">
        <v>-128</v>
      </c>
      <c r="D52" s="74">
        <v>-782</v>
      </c>
      <c r="G52" s="120"/>
      <c r="I52" s="120"/>
    </row>
    <row r="53" spans="2:9" ht="15">
      <c r="B53" s="132" t="s">
        <v>118</v>
      </c>
      <c r="C53" s="74">
        <v>31</v>
      </c>
      <c r="D53" s="74">
        <v>16</v>
      </c>
      <c r="G53" s="120"/>
      <c r="I53" s="120"/>
    </row>
    <row r="54" spans="2:9" s="122" customFormat="1" ht="15">
      <c r="B54" s="131" t="s">
        <v>160</v>
      </c>
      <c r="C54" s="74">
        <v>0</v>
      </c>
      <c r="D54" s="74">
        <v>24540</v>
      </c>
      <c r="G54" s="120"/>
      <c r="I54" s="120"/>
    </row>
    <row r="55" spans="2:9" ht="15" hidden="1">
      <c r="B55" s="131" t="s">
        <v>141</v>
      </c>
      <c r="C55" s="74">
        <v>0</v>
      </c>
      <c r="D55" s="74">
        <v>0</v>
      </c>
      <c r="G55" s="120"/>
      <c r="I55" s="120"/>
    </row>
    <row r="56" spans="2:9" ht="28.5">
      <c r="B56" s="134" t="s">
        <v>136</v>
      </c>
      <c r="C56" s="124">
        <f>SUM(C46:C55)</f>
        <v>6927</v>
      </c>
      <c r="D56" s="124">
        <f>SUM(D46:D55)</f>
        <v>42008</v>
      </c>
      <c r="G56" s="120"/>
      <c r="I56" s="120"/>
    </row>
    <row r="57" spans="2:9" ht="15">
      <c r="B57" s="133"/>
      <c r="C57" s="163"/>
      <c r="D57" s="184"/>
      <c r="G57" s="120"/>
      <c r="I57" s="120"/>
    </row>
    <row r="58" spans="2:9" ht="28.5">
      <c r="B58" s="130" t="s">
        <v>51</v>
      </c>
      <c r="C58" s="157"/>
      <c r="D58" s="183"/>
      <c r="G58" s="120"/>
      <c r="I58" s="120"/>
    </row>
    <row r="59" spans="2:9" ht="15" hidden="1">
      <c r="B59" s="129" t="s">
        <v>83</v>
      </c>
      <c r="C59" s="164">
        <v>0</v>
      </c>
      <c r="D59" s="185">
        <v>0</v>
      </c>
      <c r="G59" s="120"/>
      <c r="I59" s="120"/>
    </row>
    <row r="60" spans="2:9" s="122" customFormat="1" ht="15">
      <c r="B60" s="129" t="s">
        <v>54</v>
      </c>
      <c r="C60" s="74">
        <v>78800</v>
      </c>
      <c r="D60" s="74">
        <v>0</v>
      </c>
      <c r="G60" s="120"/>
      <c r="I60" s="120"/>
    </row>
    <row r="61" spans="2:9" s="122" customFormat="1" ht="15">
      <c r="B61" s="131" t="s">
        <v>202</v>
      </c>
      <c r="C61" s="74">
        <v>-75</v>
      </c>
      <c r="D61" s="74">
        <v>0</v>
      </c>
      <c r="G61" s="120"/>
      <c r="I61" s="120"/>
    </row>
    <row r="62" spans="2:9" ht="15">
      <c r="B62" s="129" t="s">
        <v>121</v>
      </c>
      <c r="C62" s="74">
        <v>-4993</v>
      </c>
      <c r="D62" s="74">
        <v>0</v>
      </c>
      <c r="G62" s="120"/>
      <c r="I62" s="120"/>
    </row>
    <row r="63" spans="2:9" s="122" customFormat="1" ht="15">
      <c r="B63" s="131" t="s">
        <v>203</v>
      </c>
      <c r="C63" s="74">
        <v>8</v>
      </c>
      <c r="D63" s="74">
        <v>21</v>
      </c>
      <c r="G63" s="120"/>
      <c r="I63" s="120"/>
    </row>
    <row r="64" spans="2:9" s="122" customFormat="1" ht="15" hidden="1">
      <c r="B64" s="131" t="s">
        <v>168</v>
      </c>
      <c r="C64" s="74">
        <v>0</v>
      </c>
      <c r="D64" s="74">
        <v>0</v>
      </c>
      <c r="G64" s="120"/>
      <c r="I64" s="120"/>
    </row>
    <row r="65" spans="2:9" ht="15">
      <c r="B65" s="166" t="s">
        <v>53</v>
      </c>
      <c r="C65" s="74">
        <v>487934</v>
      </c>
      <c r="D65" s="74">
        <v>3998</v>
      </c>
      <c r="G65" s="120"/>
      <c r="I65" s="120"/>
    </row>
    <row r="66" spans="2:9" ht="15">
      <c r="B66" s="129" t="s">
        <v>52</v>
      </c>
      <c r="C66" s="74">
        <v>-3999</v>
      </c>
      <c r="D66" s="74">
        <v>0</v>
      </c>
      <c r="G66" s="120"/>
      <c r="I66" s="120"/>
    </row>
    <row r="67" spans="2:9" s="122" customFormat="1" ht="15" hidden="1">
      <c r="B67" s="131" t="s">
        <v>149</v>
      </c>
      <c r="C67" s="74"/>
      <c r="D67" s="74">
        <v>0</v>
      </c>
      <c r="G67" s="120"/>
      <c r="I67" s="120"/>
    </row>
    <row r="68" spans="2:9" ht="28.5">
      <c r="B68" s="134" t="s">
        <v>139</v>
      </c>
      <c r="C68" s="124">
        <f>SUM(C59:C67)</f>
        <v>557675</v>
      </c>
      <c r="D68" s="124">
        <f>SUM(D59:D67)</f>
        <v>4019</v>
      </c>
      <c r="G68" s="120"/>
      <c r="I68" s="120"/>
    </row>
    <row r="69" spans="2:9" ht="15">
      <c r="B69" s="130"/>
      <c r="C69" s="157"/>
      <c r="D69" s="183"/>
      <c r="G69" s="120"/>
      <c r="I69" s="120"/>
    </row>
    <row r="70" spans="2:9" ht="28.5">
      <c r="B70" s="134" t="s">
        <v>137</v>
      </c>
      <c r="C70" s="124">
        <f>C68+C56+C44</f>
        <v>547042</v>
      </c>
      <c r="D70" s="124">
        <f>D68+D56+D44</f>
        <v>-17250</v>
      </c>
      <c r="G70" s="120"/>
      <c r="I70" s="120"/>
    </row>
    <row r="71" spans="2:9" ht="15">
      <c r="B71" s="129" t="s">
        <v>55</v>
      </c>
      <c r="C71" s="74">
        <v>1520</v>
      </c>
      <c r="D71" s="186">
        <v>-2723</v>
      </c>
      <c r="G71" s="120"/>
      <c r="I71" s="120"/>
    </row>
    <row r="72" spans="2:9" ht="15">
      <c r="B72" s="131" t="s">
        <v>182</v>
      </c>
      <c r="C72" s="74">
        <v>55395</v>
      </c>
      <c r="D72" s="186">
        <v>131338</v>
      </c>
      <c r="G72" s="120"/>
      <c r="I72" s="120"/>
    </row>
    <row r="73" spans="2:9" ht="15.75" thickBot="1">
      <c r="B73" s="136" t="s">
        <v>146</v>
      </c>
      <c r="C73" s="125">
        <f>C70+C71+C72</f>
        <v>603957</v>
      </c>
      <c r="D73" s="125">
        <f>D70+D71+D72</f>
        <v>111365</v>
      </c>
      <c r="G73" s="120"/>
      <c r="I73" s="120"/>
    </row>
    <row r="74" spans="3:4" s="126" customFormat="1" ht="15">
      <c r="C74" s="127">
        <f>C73-'ф.1'!B15</f>
        <v>0</v>
      </c>
      <c r="D74" s="158"/>
    </row>
    <row r="75" spans="2:4" s="102" customFormat="1" ht="15">
      <c r="B75" s="137" t="str">
        <f>'ф.2'!A74</f>
        <v>* неаудированный </v>
      </c>
      <c r="C75" s="101"/>
      <c r="D75" s="101"/>
    </row>
    <row r="76" spans="2:4" ht="15">
      <c r="B76" s="14"/>
      <c r="C76" s="14"/>
      <c r="D76" s="14"/>
    </row>
    <row r="77" spans="2:4" ht="15">
      <c r="B77" s="15" t="str">
        <f>'ф.1'!A71</f>
        <v>Председатель Правления                                              </v>
      </c>
      <c r="C77" s="15" t="str">
        <f>'ф.1'!B71</f>
        <v>Пирматов Б.О.</v>
      </c>
      <c r="D77" s="15"/>
    </row>
    <row r="78" spans="2:4" ht="15">
      <c r="B78" s="15"/>
      <c r="C78" s="15"/>
      <c r="D78" s="15"/>
    </row>
    <row r="79" spans="2:4" ht="15">
      <c r="B79" s="15" t="s">
        <v>57</v>
      </c>
      <c r="C79" s="15"/>
      <c r="D79" s="15"/>
    </row>
    <row r="80" spans="2:4" ht="15">
      <c r="B80" s="15" t="str">
        <f>'ф.1'!A74</f>
        <v>Главный бухгалтер                                                        </v>
      </c>
      <c r="C80" s="15" t="str">
        <f>'ф.1'!B74</f>
        <v>Багаутдинова Н.М.</v>
      </c>
      <c r="D80" s="15"/>
    </row>
    <row r="81" spans="2:4" ht="15">
      <c r="B81" s="16"/>
      <c r="C81" s="16"/>
      <c r="D81" s="16"/>
    </row>
    <row r="82" ht="10.5" customHeight="1">
      <c r="B82" s="13"/>
    </row>
    <row r="83" spans="2:8" s="57" customFormat="1" ht="13.5" customHeight="1">
      <c r="B83" s="52" t="s">
        <v>97</v>
      </c>
      <c r="C83" s="150"/>
      <c r="D83" s="150"/>
      <c r="G83" s="58"/>
      <c r="H83" s="58"/>
    </row>
    <row r="84" spans="2:8" s="57" customFormat="1" ht="15" customHeight="1">
      <c r="B84" s="53" t="s">
        <v>98</v>
      </c>
      <c r="C84" s="151"/>
      <c r="D84" s="151"/>
      <c r="G84" s="58"/>
      <c r="H84" s="58"/>
    </row>
    <row r="85" spans="2:8" s="57" customFormat="1" ht="16.5">
      <c r="B85" s="54" t="s">
        <v>99</v>
      </c>
      <c r="C85" s="152"/>
      <c r="D85" s="152"/>
      <c r="G85" s="58"/>
      <c r="H85" s="58"/>
    </row>
  </sheetData>
  <sheetProtection/>
  <mergeCells count="7">
    <mergeCell ref="B11:D11"/>
    <mergeCell ref="B7:D7"/>
    <mergeCell ref="B9:D9"/>
    <mergeCell ref="B10:D10"/>
    <mergeCell ref="B4:D4"/>
    <mergeCell ref="B5:D5"/>
    <mergeCell ref="B8:D8"/>
  </mergeCells>
  <printOptions/>
  <pageMargins left="0" right="0" top="0" bottom="0" header="0" footer="0"/>
  <pageSetup fitToHeight="1" fitToWidth="1" horizontalDpi="600" verticalDpi="600" orientation="portrait" paperSize="9" scale="6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="71" zoomScaleNormal="71" workbookViewId="0" topLeftCell="A1">
      <selection activeCell="A22" sqref="A22"/>
    </sheetView>
  </sheetViews>
  <sheetFormatPr defaultColWidth="9.140625" defaultRowHeight="15"/>
  <cols>
    <col min="1" max="1" width="70.28125" style="35" customWidth="1"/>
    <col min="2" max="3" width="23.8515625" style="68" customWidth="1"/>
    <col min="4" max="4" width="23.8515625" style="68" hidden="1" customWidth="1"/>
    <col min="5" max="5" width="23.8515625" style="68" customWidth="1"/>
    <col min="6" max="6" width="29.00390625" style="68" customWidth="1"/>
    <col min="7" max="8" width="29.00390625" style="68" hidden="1" customWidth="1"/>
    <col min="9" max="12" width="23.8515625" style="68" customWidth="1"/>
    <col min="13" max="14" width="23.8515625" style="68" hidden="1" customWidth="1"/>
    <col min="15" max="15" width="23.8515625" style="22" customWidth="1"/>
    <col min="16" max="16" width="13.7109375" style="88" bestFit="1" customWidth="1"/>
    <col min="17" max="17" width="13.7109375" style="22" bestFit="1" customWidth="1"/>
    <col min="18" max="16384" width="9.140625" style="18" customWidth="1"/>
  </cols>
  <sheetData>
    <row r="1" spans="1:15" ht="15.75">
      <c r="A1" s="43" t="str">
        <f>'[2]ф.1 конс.'!A1</f>
        <v>БИН                920140000084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81"/>
    </row>
    <row r="2" spans="1:14" ht="15.75">
      <c r="A2" s="43" t="str">
        <f>'[2]ф.1 конс.'!A2</f>
        <v>Код ОКПО             19924793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>
      <c r="A3" s="43" t="str">
        <f>'[2]ф.1 конс.'!A3</f>
        <v>БИК                   TSESKZKA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1" customHeight="1">
      <c r="A4" s="291" t="str">
        <f>'[2]ф.1 конс.'!A4</f>
        <v>ИИК KZ48125KZT1001300336 в НБ РК</v>
      </c>
      <c r="B4" s="29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8.75" customHeight="1">
      <c r="A5" s="291" t="str">
        <f>'[2]ф.1 конс.'!A5</f>
        <v>Место нахождения головного банка: г.Астана, район Есиль, ул. Сығанақ, д. 24</v>
      </c>
      <c r="B5" s="291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19"/>
      <c r="B6" s="8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7" s="20" customFormat="1" ht="15.75">
      <c r="A7" s="294" t="s">
        <v>59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97"/>
      <c r="Q7" s="87"/>
    </row>
    <row r="8" spans="1:17" s="20" customFormat="1" ht="15.75">
      <c r="A8" s="294" t="s">
        <v>60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97"/>
      <c r="Q8" s="87"/>
    </row>
    <row r="9" spans="1:15" ht="15.75">
      <c r="A9" s="295" t="s">
        <v>61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</row>
    <row r="10" spans="1:15" ht="15.75">
      <c r="A10" s="293" t="s">
        <v>190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</row>
    <row r="11" spans="1:15" ht="15.75">
      <c r="A11" s="292" t="str">
        <f>'ф.1'!A11</f>
        <v>(с учетом заключительных оборотов)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</row>
    <row r="12" spans="1:17" ht="16.5" thickBot="1">
      <c r="A12" s="21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72" t="str">
        <f>'ф.1'!C12</f>
        <v>млн. тенге</v>
      </c>
      <c r="Q12" s="88"/>
    </row>
    <row r="13" spans="1:15" ht="129.75" customHeight="1" thickBot="1">
      <c r="A13" s="36"/>
      <c r="B13" s="64" t="s">
        <v>62</v>
      </c>
      <c r="C13" s="67" t="s">
        <v>18</v>
      </c>
      <c r="D13" s="67" t="s">
        <v>63</v>
      </c>
      <c r="E13" s="64" t="s">
        <v>175</v>
      </c>
      <c r="F13" s="64" t="s">
        <v>176</v>
      </c>
      <c r="G13" s="64" t="s">
        <v>155</v>
      </c>
      <c r="H13" s="64" t="s">
        <v>19</v>
      </c>
      <c r="I13" s="64" t="s">
        <v>177</v>
      </c>
      <c r="J13" s="64" t="s">
        <v>64</v>
      </c>
      <c r="K13" s="64" t="s">
        <v>69</v>
      </c>
      <c r="L13" s="64" t="s">
        <v>24</v>
      </c>
      <c r="M13" s="89" t="s">
        <v>20</v>
      </c>
      <c r="N13" s="89" t="s">
        <v>21</v>
      </c>
      <c r="O13" s="90" t="s">
        <v>22</v>
      </c>
    </row>
    <row r="14" spans="1:16" s="91" customFormat="1" ht="15.75">
      <c r="A14" s="111">
        <v>1</v>
      </c>
      <c r="B14" s="112">
        <v>2</v>
      </c>
      <c r="C14" s="112">
        <v>3</v>
      </c>
      <c r="D14" s="112">
        <v>4</v>
      </c>
      <c r="E14" s="112" t="s">
        <v>119</v>
      </c>
      <c r="F14" s="112" t="s">
        <v>120</v>
      </c>
      <c r="G14" s="112" t="s">
        <v>85</v>
      </c>
      <c r="H14" s="112" t="s">
        <v>85</v>
      </c>
      <c r="I14" s="112" t="s">
        <v>85</v>
      </c>
      <c r="J14" s="112" t="s">
        <v>86</v>
      </c>
      <c r="K14" s="112" t="s">
        <v>87</v>
      </c>
      <c r="L14" s="112" t="s">
        <v>88</v>
      </c>
      <c r="M14" s="112" t="s">
        <v>88</v>
      </c>
      <c r="N14" s="113" t="s">
        <v>124</v>
      </c>
      <c r="O14" s="114" t="s">
        <v>124</v>
      </c>
      <c r="P14" s="98"/>
    </row>
    <row r="15" spans="1:16" s="22" customFormat="1" ht="15.75">
      <c r="A15" s="115" t="s">
        <v>164</v>
      </c>
      <c r="B15" s="222">
        <f>90693*0+93017</f>
        <v>93017</v>
      </c>
      <c r="C15" s="222">
        <v>234</v>
      </c>
      <c r="D15" s="222">
        <v>0</v>
      </c>
      <c r="E15" s="222">
        <v>-376</v>
      </c>
      <c r="F15" s="222">
        <v>0</v>
      </c>
      <c r="G15" s="222">
        <v>0</v>
      </c>
      <c r="H15" s="222">
        <v>0</v>
      </c>
      <c r="I15" s="222">
        <v>2242</v>
      </c>
      <c r="J15" s="222">
        <v>12142</v>
      </c>
      <c r="K15" s="222">
        <v>16631</v>
      </c>
      <c r="L15" s="222">
        <v>98012</v>
      </c>
      <c r="M15" s="222">
        <f>L15+J15+I15+E15+D15+C15+B15+K15</f>
        <v>221902</v>
      </c>
      <c r="N15" s="222">
        <v>0</v>
      </c>
      <c r="O15" s="223">
        <f>M15+N15</f>
        <v>221902</v>
      </c>
      <c r="P15" s="88"/>
    </row>
    <row r="16" spans="1:16" s="22" customFormat="1" ht="15.75">
      <c r="A16" s="24" t="s">
        <v>152</v>
      </c>
      <c r="B16" s="224">
        <v>0</v>
      </c>
      <c r="C16" s="224">
        <v>0</v>
      </c>
      <c r="D16" s="224"/>
      <c r="E16" s="224">
        <v>-9</v>
      </c>
      <c r="F16" s="224">
        <v>87</v>
      </c>
      <c r="G16" s="224">
        <v>0</v>
      </c>
      <c r="H16" s="224">
        <v>0</v>
      </c>
      <c r="I16" s="224">
        <v>0</v>
      </c>
      <c r="J16" s="224">
        <v>-11983</v>
      </c>
      <c r="K16" s="224">
        <v>0</v>
      </c>
      <c r="L16" s="224">
        <v>-27838</v>
      </c>
      <c r="M16" s="222"/>
      <c r="N16" s="222"/>
      <c r="O16" s="223">
        <f>SUM(B16:L16)</f>
        <v>-39743</v>
      </c>
      <c r="P16" s="88"/>
    </row>
    <row r="17" spans="1:16" s="22" customFormat="1" ht="18.75" customHeight="1">
      <c r="A17" s="219" t="s">
        <v>166</v>
      </c>
      <c r="B17" s="222">
        <f>B15+B16</f>
        <v>93017</v>
      </c>
      <c r="C17" s="222">
        <f>C15+C16</f>
        <v>234</v>
      </c>
      <c r="D17" s="222"/>
      <c r="E17" s="222">
        <f>E15+E16</f>
        <v>-385</v>
      </c>
      <c r="F17" s="222">
        <f>F15+F16</f>
        <v>87</v>
      </c>
      <c r="G17" s="222"/>
      <c r="H17" s="222"/>
      <c r="I17" s="222">
        <f>I15+I16</f>
        <v>2242</v>
      </c>
      <c r="J17" s="222">
        <f>J15+J16</f>
        <v>159</v>
      </c>
      <c r="K17" s="222">
        <f>K15+K16</f>
        <v>16631</v>
      </c>
      <c r="L17" s="222">
        <f>L15+L16</f>
        <v>70174</v>
      </c>
      <c r="M17" s="222"/>
      <c r="N17" s="222"/>
      <c r="O17" s="223">
        <f>O15+O16</f>
        <v>182159</v>
      </c>
      <c r="P17" s="88"/>
    </row>
    <row r="18" spans="1:16" s="22" customFormat="1" ht="15.75">
      <c r="A18" s="23" t="s">
        <v>65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4"/>
      <c r="N18" s="222"/>
      <c r="O18" s="223"/>
      <c r="P18" s="88"/>
    </row>
    <row r="19" spans="1:16" s="22" customFormat="1" ht="15.75">
      <c r="A19" s="24" t="s">
        <v>142</v>
      </c>
      <c r="B19" s="224">
        <v>0</v>
      </c>
      <c r="C19" s="224">
        <v>0</v>
      </c>
      <c r="D19" s="224">
        <v>0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f>'ф.2'!C52</f>
        <v>-1016</v>
      </c>
      <c r="M19" s="224">
        <f>L19</f>
        <v>-1016</v>
      </c>
      <c r="N19" s="224">
        <f>'ф.2'!C53</f>
        <v>0</v>
      </c>
      <c r="O19" s="223">
        <f>N19+M19</f>
        <v>-1016</v>
      </c>
      <c r="P19" s="88"/>
    </row>
    <row r="20" spans="1:16" s="22" customFormat="1" ht="15.75">
      <c r="A20" s="23" t="s">
        <v>66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2"/>
      <c r="M20" s="224"/>
      <c r="N20" s="222"/>
      <c r="O20" s="223"/>
      <c r="P20" s="88"/>
    </row>
    <row r="21" spans="1:16" s="22" customFormat="1" ht="31.5">
      <c r="A21" s="25" t="s">
        <v>70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7"/>
      <c r="M21" s="189"/>
      <c r="N21" s="187"/>
      <c r="O21" s="188"/>
      <c r="P21" s="88"/>
    </row>
    <row r="22" spans="1:16" s="22" customFormat="1" ht="15.75">
      <c r="A22" s="24" t="s">
        <v>178</v>
      </c>
      <c r="B22" s="189">
        <v>0</v>
      </c>
      <c r="C22" s="189">
        <v>0</v>
      </c>
      <c r="D22" s="189">
        <v>0</v>
      </c>
      <c r="E22" s="189">
        <f>'ф.2'!C58</f>
        <v>120</v>
      </c>
      <c r="F22" s="189">
        <v>0</v>
      </c>
      <c r="G22" s="189">
        <v>0</v>
      </c>
      <c r="H22" s="189">
        <v>0</v>
      </c>
      <c r="I22" s="190">
        <v>0</v>
      </c>
      <c r="J22" s="190">
        <v>0</v>
      </c>
      <c r="K22" s="190">
        <v>0</v>
      </c>
      <c r="L22" s="187">
        <v>0</v>
      </c>
      <c r="M22" s="189">
        <f>SUM(B22:L22)</f>
        <v>120</v>
      </c>
      <c r="N22" s="189">
        <v>0</v>
      </c>
      <c r="O22" s="188">
        <f>M22+N22</f>
        <v>120</v>
      </c>
      <c r="P22" s="88"/>
    </row>
    <row r="23" spans="1:16" s="22" customFormat="1" ht="31.5" hidden="1">
      <c r="A23" s="24" t="s">
        <v>179</v>
      </c>
      <c r="B23" s="189">
        <v>0</v>
      </c>
      <c r="C23" s="189">
        <v>0</v>
      </c>
      <c r="D23" s="189">
        <v>0</v>
      </c>
      <c r="E23" s="190">
        <f>'ф.2'!C59</f>
        <v>0</v>
      </c>
      <c r="F23" s="189">
        <v>0</v>
      </c>
      <c r="G23" s="189">
        <v>0</v>
      </c>
      <c r="H23" s="189">
        <v>0</v>
      </c>
      <c r="I23" s="190">
        <v>0</v>
      </c>
      <c r="J23" s="190">
        <v>0</v>
      </c>
      <c r="K23" s="190">
        <v>0</v>
      </c>
      <c r="L23" s="187">
        <v>0</v>
      </c>
      <c r="M23" s="189">
        <f>SUM(B23:L23)</f>
        <v>0</v>
      </c>
      <c r="N23" s="187">
        <v>0</v>
      </c>
      <c r="O23" s="188">
        <f>M23+N23</f>
        <v>0</v>
      </c>
      <c r="P23" s="88"/>
    </row>
    <row r="24" spans="1:16" s="22" customFormat="1" ht="31.5">
      <c r="A24" s="24" t="s">
        <v>128</v>
      </c>
      <c r="B24" s="189">
        <v>0</v>
      </c>
      <c r="C24" s="189">
        <v>0</v>
      </c>
      <c r="D24" s="189">
        <v>0</v>
      </c>
      <c r="E24" s="190"/>
      <c r="F24" s="189">
        <v>0</v>
      </c>
      <c r="G24" s="189">
        <v>0</v>
      </c>
      <c r="H24" s="189">
        <v>0</v>
      </c>
      <c r="I24" s="190">
        <f>'ф.2'!C65</f>
        <v>-610</v>
      </c>
      <c r="J24" s="190">
        <v>0</v>
      </c>
      <c r="K24" s="190">
        <v>0</v>
      </c>
      <c r="L24" s="187">
        <v>0</v>
      </c>
      <c r="M24" s="189">
        <f>SUM(B24:L24)</f>
        <v>-610</v>
      </c>
      <c r="N24" s="189">
        <v>0</v>
      </c>
      <c r="O24" s="188">
        <f>M24+N24</f>
        <v>-610</v>
      </c>
      <c r="P24" s="88"/>
    </row>
    <row r="25" spans="1:16" s="22" customFormat="1" ht="33.75" customHeight="1" thickBot="1">
      <c r="A25" s="26" t="s">
        <v>71</v>
      </c>
      <c r="B25" s="189">
        <v>0</v>
      </c>
      <c r="C25" s="189">
        <v>0</v>
      </c>
      <c r="D25" s="189">
        <v>0</v>
      </c>
      <c r="E25" s="191">
        <f aca="true" t="shared" si="0" ref="E25:N25">SUM(E22:E24)</f>
        <v>120</v>
      </c>
      <c r="F25" s="191">
        <f t="shared" si="0"/>
        <v>0</v>
      </c>
      <c r="G25" s="191">
        <f t="shared" si="0"/>
        <v>0</v>
      </c>
      <c r="H25" s="191">
        <f t="shared" si="0"/>
        <v>0</v>
      </c>
      <c r="I25" s="191">
        <f t="shared" si="0"/>
        <v>-610</v>
      </c>
      <c r="J25" s="191">
        <f t="shared" si="0"/>
        <v>0</v>
      </c>
      <c r="K25" s="191">
        <f t="shared" si="0"/>
        <v>0</v>
      </c>
      <c r="L25" s="191">
        <f t="shared" si="0"/>
        <v>0</v>
      </c>
      <c r="M25" s="191">
        <f t="shared" si="0"/>
        <v>-490</v>
      </c>
      <c r="N25" s="191">
        <f t="shared" si="0"/>
        <v>0</v>
      </c>
      <c r="O25" s="188">
        <f>M25+N25</f>
        <v>-490</v>
      </c>
      <c r="P25" s="88"/>
    </row>
    <row r="26" spans="1:16" s="22" customFormat="1" ht="21.75" customHeight="1" thickBot="1">
      <c r="A26" s="27" t="s">
        <v>72</v>
      </c>
      <c r="B26" s="192">
        <v>0</v>
      </c>
      <c r="C26" s="192">
        <v>0</v>
      </c>
      <c r="D26" s="192">
        <v>0</v>
      </c>
      <c r="E26" s="192">
        <f aca="true" t="shared" si="1" ref="E26:O26">E25</f>
        <v>120</v>
      </c>
      <c r="F26" s="192">
        <f aca="true" t="shared" si="2" ref="F26:H27">F25</f>
        <v>0</v>
      </c>
      <c r="G26" s="192">
        <f t="shared" si="2"/>
        <v>0</v>
      </c>
      <c r="H26" s="192">
        <f t="shared" si="2"/>
        <v>0</v>
      </c>
      <c r="I26" s="192">
        <f t="shared" si="1"/>
        <v>-610</v>
      </c>
      <c r="J26" s="192">
        <f t="shared" si="1"/>
        <v>0</v>
      </c>
      <c r="K26" s="192">
        <f t="shared" si="1"/>
        <v>0</v>
      </c>
      <c r="L26" s="192">
        <f t="shared" si="1"/>
        <v>0</v>
      </c>
      <c r="M26" s="192">
        <f t="shared" si="1"/>
        <v>-490</v>
      </c>
      <c r="N26" s="192">
        <f t="shared" si="1"/>
        <v>0</v>
      </c>
      <c r="O26" s="193">
        <f t="shared" si="1"/>
        <v>-490</v>
      </c>
      <c r="P26" s="88"/>
    </row>
    <row r="27" spans="1:16" s="22" customFormat="1" ht="16.5" customHeight="1" thickBot="1">
      <c r="A27" s="116" t="s">
        <v>144</v>
      </c>
      <c r="B27" s="194">
        <v>0</v>
      </c>
      <c r="C27" s="194">
        <v>0</v>
      </c>
      <c r="D27" s="194">
        <v>0</v>
      </c>
      <c r="E27" s="194">
        <f>E26</f>
        <v>120</v>
      </c>
      <c r="F27" s="194">
        <f t="shared" si="2"/>
        <v>0</v>
      </c>
      <c r="G27" s="194">
        <f t="shared" si="2"/>
        <v>0</v>
      </c>
      <c r="H27" s="194">
        <f t="shared" si="2"/>
        <v>0</v>
      </c>
      <c r="I27" s="194">
        <f>I26</f>
        <v>-610</v>
      </c>
      <c r="J27" s="194">
        <f>J26</f>
        <v>0</v>
      </c>
      <c r="K27" s="194">
        <f>K26</f>
        <v>0</v>
      </c>
      <c r="L27" s="194">
        <f>L26+L19</f>
        <v>-1016</v>
      </c>
      <c r="M27" s="194">
        <f>M26+M19</f>
        <v>-1506</v>
      </c>
      <c r="N27" s="194">
        <f>N26+N19</f>
        <v>0</v>
      </c>
      <c r="O27" s="193">
        <f>O26+O19</f>
        <v>-1506</v>
      </c>
      <c r="P27" s="88"/>
    </row>
    <row r="28" spans="1:16" s="22" customFormat="1" ht="31.5">
      <c r="A28" s="117" t="s">
        <v>67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88"/>
    </row>
    <row r="29" spans="1:16" s="22" customFormat="1" ht="15.75" hidden="1">
      <c r="A29" s="118" t="s">
        <v>56</v>
      </c>
      <c r="B29" s="189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f>L29+K29+J29+I29+E29+D29+C29+B29</f>
        <v>0</v>
      </c>
      <c r="N29" s="187">
        <v>0</v>
      </c>
      <c r="O29" s="188">
        <f aca="true" t="shared" si="3" ref="O29:O34">M29+N29</f>
        <v>0</v>
      </c>
      <c r="P29" s="88"/>
    </row>
    <row r="30" spans="1:16" s="22" customFormat="1" ht="16.5" customHeight="1">
      <c r="A30" s="24" t="s">
        <v>170</v>
      </c>
      <c r="B30" s="189">
        <v>21</v>
      </c>
      <c r="C30" s="189">
        <f>ROUND(19/1000,0)*0</f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f>B30+L30+J30+I30+E30+D30+C30</f>
        <v>21</v>
      </c>
      <c r="N30" s="187">
        <v>0</v>
      </c>
      <c r="O30" s="188">
        <f t="shared" si="3"/>
        <v>21</v>
      </c>
      <c r="P30" s="88"/>
    </row>
    <row r="31" spans="1:16" s="22" customFormat="1" ht="16.5" customHeight="1">
      <c r="A31" s="24" t="s">
        <v>200</v>
      </c>
      <c r="B31" s="197">
        <v>0</v>
      </c>
      <c r="C31" s="197">
        <v>0</v>
      </c>
      <c r="D31" s="197"/>
      <c r="E31" s="197">
        <v>0</v>
      </c>
      <c r="F31" s="189">
        <v>0</v>
      </c>
      <c r="G31" s="189">
        <v>0</v>
      </c>
      <c r="H31" s="189">
        <v>0</v>
      </c>
      <c r="I31" s="197">
        <v>0</v>
      </c>
      <c r="J31" s="197">
        <v>0</v>
      </c>
      <c r="K31" s="197">
        <v>0</v>
      </c>
      <c r="L31" s="197">
        <v>-61</v>
      </c>
      <c r="M31" s="189">
        <f>B31+L31+J31+I31+E31+D31+C31</f>
        <v>-61</v>
      </c>
      <c r="N31" s="197">
        <v>0</v>
      </c>
      <c r="O31" s="188">
        <f t="shared" si="3"/>
        <v>-61</v>
      </c>
      <c r="P31" s="88"/>
    </row>
    <row r="32" spans="1:16" s="22" customFormat="1" ht="15.75">
      <c r="A32" s="38" t="s">
        <v>84</v>
      </c>
      <c r="B32" s="198">
        <f>SUM(B29:B31)</f>
        <v>21</v>
      </c>
      <c r="C32" s="198">
        <f>SUM(C29:C31)</f>
        <v>0</v>
      </c>
      <c r="D32" s="198">
        <f aca="true" t="shared" si="4" ref="D32:K32">D29+D30</f>
        <v>0</v>
      </c>
      <c r="E32" s="198">
        <f t="shared" si="4"/>
        <v>0</v>
      </c>
      <c r="F32" s="189">
        <v>0</v>
      </c>
      <c r="G32" s="189">
        <v>0</v>
      </c>
      <c r="H32" s="189">
        <v>0</v>
      </c>
      <c r="I32" s="198">
        <f t="shared" si="4"/>
        <v>0</v>
      </c>
      <c r="J32" s="198">
        <f t="shared" si="4"/>
        <v>0</v>
      </c>
      <c r="K32" s="198">
        <f t="shared" si="4"/>
        <v>0</v>
      </c>
      <c r="L32" s="198">
        <f>L29+L30+L31</f>
        <v>-61</v>
      </c>
      <c r="M32" s="198">
        <f>SUM(M29:M31)</f>
        <v>-40</v>
      </c>
      <c r="N32" s="198">
        <f>N29+N30+N31</f>
        <v>0</v>
      </c>
      <c r="O32" s="199">
        <f t="shared" si="3"/>
        <v>-40</v>
      </c>
      <c r="P32" s="88"/>
    </row>
    <row r="33" spans="1:16" s="22" customFormat="1" ht="15.75">
      <c r="A33" s="24" t="s">
        <v>159</v>
      </c>
      <c r="B33" s="187">
        <v>0</v>
      </c>
      <c r="C33" s="187">
        <v>0</v>
      </c>
      <c r="D33" s="189">
        <f>-3704*0</f>
        <v>0</v>
      </c>
      <c r="E33" s="187">
        <v>0</v>
      </c>
      <c r="F33" s="189">
        <v>0</v>
      </c>
      <c r="G33" s="189">
        <v>0</v>
      </c>
      <c r="H33" s="189">
        <v>0</v>
      </c>
      <c r="I33" s="187">
        <v>0</v>
      </c>
      <c r="J33" s="187">
        <v>0</v>
      </c>
      <c r="K33" s="187">
        <v>-16631</v>
      </c>
      <c r="L33" s="189">
        <f>-K33</f>
        <v>16631</v>
      </c>
      <c r="M33" s="187">
        <f>L33+J33+E33+I33+D33+C33+B33+K33</f>
        <v>0</v>
      </c>
      <c r="N33" s="187">
        <v>0</v>
      </c>
      <c r="O33" s="188">
        <f t="shared" si="3"/>
        <v>0</v>
      </c>
      <c r="P33" s="88"/>
    </row>
    <row r="34" spans="1:16" s="22" customFormat="1" ht="15.75">
      <c r="A34" s="24" t="s">
        <v>158</v>
      </c>
      <c r="B34" s="187">
        <v>0</v>
      </c>
      <c r="C34" s="187">
        <v>0</v>
      </c>
      <c r="D34" s="187">
        <v>0</v>
      </c>
      <c r="E34" s="187">
        <v>0</v>
      </c>
      <c r="F34" s="189">
        <v>0</v>
      </c>
      <c r="G34" s="189">
        <v>0</v>
      </c>
      <c r="H34" s="189">
        <v>0</v>
      </c>
      <c r="I34" s="187">
        <v>0</v>
      </c>
      <c r="J34" s="189">
        <v>-17</v>
      </c>
      <c r="K34" s="189"/>
      <c r="L34" s="189">
        <f>-J34</f>
        <v>17</v>
      </c>
      <c r="M34" s="187">
        <f>J34+L34</f>
        <v>0</v>
      </c>
      <c r="N34" s="187">
        <v>0</v>
      </c>
      <c r="O34" s="188">
        <f t="shared" si="3"/>
        <v>0</v>
      </c>
      <c r="P34" s="88"/>
    </row>
    <row r="35" spans="1:16" s="22" customFormat="1" ht="15.75" customHeight="1" thickBot="1">
      <c r="A35" s="119" t="s">
        <v>192</v>
      </c>
      <c r="B35" s="200">
        <f>B15+B27+B32</f>
        <v>93038</v>
      </c>
      <c r="C35" s="200">
        <f>C15+C27+C32</f>
        <v>234</v>
      </c>
      <c r="D35" s="200">
        <f>D15+D27+D32+D33</f>
        <v>0</v>
      </c>
      <c r="E35" s="200">
        <f>E15+E27+E32+E16</f>
        <v>-265</v>
      </c>
      <c r="F35" s="200">
        <f>F15+F27+F32+F16</f>
        <v>87</v>
      </c>
      <c r="G35" s="200">
        <f>G15+G27+G32</f>
        <v>0</v>
      </c>
      <c r="H35" s="200">
        <f>H15+H27+H32</f>
        <v>0</v>
      </c>
      <c r="I35" s="200">
        <f>I15+I27+I32</f>
        <v>1632</v>
      </c>
      <c r="J35" s="200">
        <f>J15+J27+J32+J34+J16</f>
        <v>142</v>
      </c>
      <c r="K35" s="200">
        <f>K15+K27+K32+K33</f>
        <v>0</v>
      </c>
      <c r="L35" s="200">
        <f>L15+L27+L32+L33+L34+L31+L16</f>
        <v>85684</v>
      </c>
      <c r="M35" s="200">
        <f>M15+M27+M32+M33</f>
        <v>220356</v>
      </c>
      <c r="N35" s="200">
        <f>N15+N27+N32</f>
        <v>0</v>
      </c>
      <c r="O35" s="201">
        <f>O15+O27+O32+O33+O16</f>
        <v>180613</v>
      </c>
      <c r="P35" s="88"/>
    </row>
    <row r="36" spans="1:16" s="22" customFormat="1" ht="15.75" customHeight="1" thickBot="1">
      <c r="A36" s="6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3"/>
      <c r="P36" s="88"/>
    </row>
    <row r="37" spans="1:16" s="22" customFormat="1" ht="15.75">
      <c r="A37" s="39" t="s">
        <v>193</v>
      </c>
      <c r="B37" s="225">
        <v>128232</v>
      </c>
      <c r="C37" s="225">
        <v>234</v>
      </c>
      <c r="D37" s="225">
        <f>8487*0</f>
        <v>0</v>
      </c>
      <c r="E37" s="225">
        <v>-433</v>
      </c>
      <c r="F37" s="225">
        <v>87</v>
      </c>
      <c r="G37" s="225">
        <v>0</v>
      </c>
      <c r="H37" s="225">
        <v>0</v>
      </c>
      <c r="I37" s="225">
        <v>1530</v>
      </c>
      <c r="J37" s="225">
        <v>142</v>
      </c>
      <c r="K37" s="225">
        <v>0</v>
      </c>
      <c r="L37" s="225">
        <v>89524</v>
      </c>
      <c r="M37" s="225">
        <f>SUM(B37:L37)</f>
        <v>219316</v>
      </c>
      <c r="N37" s="225">
        <v>0</v>
      </c>
      <c r="O37" s="226">
        <f>N37+M37</f>
        <v>219316</v>
      </c>
      <c r="P37" s="88"/>
    </row>
    <row r="38" spans="1:16" s="22" customFormat="1" ht="15.75" hidden="1">
      <c r="A38" s="159" t="s">
        <v>152</v>
      </c>
      <c r="B38" s="227">
        <v>0</v>
      </c>
      <c r="C38" s="227">
        <v>0</v>
      </c>
      <c r="D38" s="227"/>
      <c r="E38" s="228">
        <v>0</v>
      </c>
      <c r="F38" s="228">
        <v>0</v>
      </c>
      <c r="G38" s="228">
        <v>0</v>
      </c>
      <c r="H38" s="228">
        <f>2*0</f>
        <v>0</v>
      </c>
      <c r="I38" s="227">
        <v>0</v>
      </c>
      <c r="J38" s="228">
        <v>0</v>
      </c>
      <c r="K38" s="227">
        <v>0</v>
      </c>
      <c r="L38" s="228">
        <v>0</v>
      </c>
      <c r="M38" s="224">
        <f>SUM(B38:L38)</f>
        <v>0</v>
      </c>
      <c r="N38" s="227">
        <v>0</v>
      </c>
      <c r="O38" s="223">
        <f>M38+N38</f>
        <v>0</v>
      </c>
      <c r="P38" s="88"/>
    </row>
    <row r="39" spans="1:16" s="161" customFormat="1" ht="21" customHeight="1" hidden="1">
      <c r="A39" s="28" t="s">
        <v>166</v>
      </c>
      <c r="B39" s="227">
        <f>B37+B38</f>
        <v>128232</v>
      </c>
      <c r="C39" s="227">
        <f>C37+C38</f>
        <v>234</v>
      </c>
      <c r="D39" s="227"/>
      <c r="E39" s="227">
        <f aca="true" t="shared" si="5" ref="E39:O39">E37+E38</f>
        <v>-433</v>
      </c>
      <c r="F39" s="227">
        <f t="shared" si="5"/>
        <v>87</v>
      </c>
      <c r="G39" s="227">
        <f t="shared" si="5"/>
        <v>0</v>
      </c>
      <c r="H39" s="227">
        <f t="shared" si="5"/>
        <v>0</v>
      </c>
      <c r="I39" s="227">
        <f t="shared" si="5"/>
        <v>1530</v>
      </c>
      <c r="J39" s="227">
        <f t="shared" si="5"/>
        <v>142</v>
      </c>
      <c r="K39" s="227">
        <f t="shared" si="5"/>
        <v>0</v>
      </c>
      <c r="L39" s="227">
        <f t="shared" si="5"/>
        <v>89524</v>
      </c>
      <c r="M39" s="227">
        <f t="shared" si="5"/>
        <v>219316</v>
      </c>
      <c r="N39" s="227">
        <f t="shared" si="5"/>
        <v>0</v>
      </c>
      <c r="O39" s="229">
        <f t="shared" si="5"/>
        <v>219316</v>
      </c>
      <c r="P39" s="160"/>
    </row>
    <row r="40" spans="1:16" s="22" customFormat="1" ht="15.75">
      <c r="A40" s="23" t="s">
        <v>65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3"/>
      <c r="P40" s="88"/>
    </row>
    <row r="41" spans="1:16" s="22" customFormat="1" ht="15.75">
      <c r="A41" s="24" t="s">
        <v>142</v>
      </c>
      <c r="B41" s="224">
        <v>0</v>
      </c>
      <c r="C41" s="224">
        <v>0</v>
      </c>
      <c r="D41" s="224">
        <v>0</v>
      </c>
      <c r="E41" s="224">
        <v>0</v>
      </c>
      <c r="F41" s="224"/>
      <c r="G41" s="224"/>
      <c r="H41" s="224"/>
      <c r="I41" s="224">
        <v>0</v>
      </c>
      <c r="J41" s="224">
        <v>0</v>
      </c>
      <c r="K41" s="224">
        <v>0</v>
      </c>
      <c r="L41" s="224">
        <f>'ф.2'!B50</f>
        <v>-195835</v>
      </c>
      <c r="M41" s="224">
        <f>SUM(B41:L41)</f>
        <v>-195835</v>
      </c>
      <c r="N41" s="224">
        <f>'ф.2'!B53</f>
        <v>0</v>
      </c>
      <c r="O41" s="223">
        <f>M41+N41</f>
        <v>-195835</v>
      </c>
      <c r="P41" s="88"/>
    </row>
    <row r="42" spans="1:16" s="22" customFormat="1" ht="15.75">
      <c r="A42" s="28" t="s">
        <v>66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3"/>
      <c r="P42" s="88"/>
    </row>
    <row r="43" spans="1:16" s="22" customFormat="1" ht="31.5">
      <c r="A43" s="25" t="s">
        <v>70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3"/>
      <c r="P43" s="88"/>
    </row>
    <row r="44" spans="1:16" s="22" customFormat="1" ht="15.75">
      <c r="A44" s="24" t="s">
        <v>178</v>
      </c>
      <c r="B44" s="224">
        <v>0</v>
      </c>
      <c r="C44" s="224">
        <v>0</v>
      </c>
      <c r="D44" s="224">
        <v>0</v>
      </c>
      <c r="E44" s="230">
        <f>'ф.2'!B58</f>
        <v>-35</v>
      </c>
      <c r="F44" s="230">
        <v>0</v>
      </c>
      <c r="G44" s="230">
        <v>0</v>
      </c>
      <c r="H44" s="230">
        <v>0</v>
      </c>
      <c r="I44" s="230">
        <v>0</v>
      </c>
      <c r="J44" s="224">
        <v>0</v>
      </c>
      <c r="K44" s="224">
        <v>0</v>
      </c>
      <c r="L44" s="224">
        <v>0</v>
      </c>
      <c r="M44" s="224">
        <f aca="true" t="shared" si="6" ref="M44:M49">SUM(B44:L44)</f>
        <v>-35</v>
      </c>
      <c r="N44" s="224">
        <v>0</v>
      </c>
      <c r="O44" s="223">
        <f aca="true" t="shared" si="7" ref="O44:O49">M44+N44</f>
        <v>-35</v>
      </c>
      <c r="P44" s="88"/>
    </row>
    <row r="45" spans="1:16" s="22" customFormat="1" ht="31.5">
      <c r="A45" s="24" t="s">
        <v>179</v>
      </c>
      <c r="B45" s="224">
        <v>0</v>
      </c>
      <c r="C45" s="224">
        <v>0</v>
      </c>
      <c r="D45" s="224">
        <v>0</v>
      </c>
      <c r="E45" s="230">
        <f>'ф.2'!B59</f>
        <v>5</v>
      </c>
      <c r="F45" s="230"/>
      <c r="G45" s="230"/>
      <c r="H45" s="230"/>
      <c r="I45" s="230">
        <v>0</v>
      </c>
      <c r="J45" s="224">
        <v>0</v>
      </c>
      <c r="K45" s="230">
        <v>0</v>
      </c>
      <c r="L45" s="224">
        <v>0</v>
      </c>
      <c r="M45" s="224">
        <f t="shared" si="6"/>
        <v>5</v>
      </c>
      <c r="N45" s="224">
        <v>0</v>
      </c>
      <c r="O45" s="223">
        <f t="shared" si="7"/>
        <v>5</v>
      </c>
      <c r="P45" s="88"/>
    </row>
    <row r="46" spans="1:16" s="22" customFormat="1" ht="31.5">
      <c r="A46" s="24" t="s">
        <v>180</v>
      </c>
      <c r="B46" s="204">
        <v>0</v>
      </c>
      <c r="C46" s="204">
        <v>0</v>
      </c>
      <c r="D46" s="204">
        <v>0</v>
      </c>
      <c r="E46" s="204">
        <v>0</v>
      </c>
      <c r="F46" s="205">
        <f>'ф.2'!B60</f>
        <v>-20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189">
        <f t="shared" si="6"/>
        <v>-20</v>
      </c>
      <c r="N46" s="204"/>
      <c r="O46" s="188">
        <f t="shared" si="7"/>
        <v>-20</v>
      </c>
      <c r="P46" s="88"/>
    </row>
    <row r="47" spans="1:16" s="22" customFormat="1" ht="63" hidden="1">
      <c r="A47" s="24" t="s">
        <v>156</v>
      </c>
      <c r="B47" s="204">
        <v>0</v>
      </c>
      <c r="C47" s="204">
        <v>0</v>
      </c>
      <c r="D47" s="204">
        <v>0</v>
      </c>
      <c r="E47" s="204">
        <v>0</v>
      </c>
      <c r="F47" s="204">
        <v>0</v>
      </c>
      <c r="G47" s="205">
        <v>0</v>
      </c>
      <c r="H47" s="204">
        <v>0</v>
      </c>
      <c r="I47" s="204">
        <f>71*0</f>
        <v>0</v>
      </c>
      <c r="J47" s="204">
        <v>0</v>
      </c>
      <c r="K47" s="204">
        <v>0</v>
      </c>
      <c r="L47" s="204">
        <v>0</v>
      </c>
      <c r="M47" s="189">
        <f t="shared" si="6"/>
        <v>0</v>
      </c>
      <c r="N47" s="204"/>
      <c r="O47" s="188">
        <f t="shared" si="7"/>
        <v>0</v>
      </c>
      <c r="P47" s="88"/>
    </row>
    <row r="48" spans="1:16" s="22" customFormat="1" ht="31.5" hidden="1">
      <c r="A48" s="24" t="s">
        <v>162</v>
      </c>
      <c r="B48" s="204">
        <v>0</v>
      </c>
      <c r="C48" s="204">
        <v>0</v>
      </c>
      <c r="D48" s="204"/>
      <c r="E48" s="204">
        <f>0-2*0</f>
        <v>0</v>
      </c>
      <c r="F48" s="204">
        <v>0</v>
      </c>
      <c r="G48" s="204">
        <v>0</v>
      </c>
      <c r="H48" s="205">
        <f>-2*0</f>
        <v>0</v>
      </c>
      <c r="I48" s="204">
        <f>49*0</f>
        <v>0</v>
      </c>
      <c r="J48" s="204">
        <v>0</v>
      </c>
      <c r="K48" s="204">
        <v>0</v>
      </c>
      <c r="L48" s="204">
        <v>0</v>
      </c>
      <c r="M48" s="189">
        <f t="shared" si="6"/>
        <v>0</v>
      </c>
      <c r="N48" s="204"/>
      <c r="O48" s="188">
        <f t="shared" si="7"/>
        <v>0</v>
      </c>
      <c r="P48" s="88"/>
    </row>
    <row r="49" spans="1:16" s="22" customFormat="1" ht="31.5">
      <c r="A49" s="24" t="s">
        <v>128</v>
      </c>
      <c r="B49" s="204">
        <v>0</v>
      </c>
      <c r="C49" s="204">
        <v>0</v>
      </c>
      <c r="D49" s="204">
        <v>0</v>
      </c>
      <c r="E49" s="205">
        <v>0</v>
      </c>
      <c r="F49" s="205">
        <v>0</v>
      </c>
      <c r="G49" s="205">
        <f>-71*0</f>
        <v>0</v>
      </c>
      <c r="H49" s="205">
        <f>-48*0</f>
        <v>0</v>
      </c>
      <c r="I49" s="205">
        <f>'ф.2'!B65</f>
        <v>842</v>
      </c>
      <c r="J49" s="204">
        <v>0</v>
      </c>
      <c r="K49" s="205">
        <v>0</v>
      </c>
      <c r="L49" s="204">
        <v>0</v>
      </c>
      <c r="M49" s="189">
        <f t="shared" si="6"/>
        <v>842</v>
      </c>
      <c r="N49" s="204">
        <f>'ф.2'!B65-'ф.4'!I49</f>
        <v>0</v>
      </c>
      <c r="O49" s="206">
        <f t="shared" si="7"/>
        <v>842</v>
      </c>
      <c r="P49" s="88"/>
    </row>
    <row r="50" spans="1:16" s="22" customFormat="1" ht="32.25" thickBot="1">
      <c r="A50" s="26" t="s">
        <v>71</v>
      </c>
      <c r="B50" s="207">
        <f>B44+B45</f>
        <v>0</v>
      </c>
      <c r="C50" s="207">
        <f>C44+C45</f>
        <v>0</v>
      </c>
      <c r="D50" s="207">
        <f>D44+D45</f>
        <v>0</v>
      </c>
      <c r="E50" s="207">
        <f aca="true" t="shared" si="8" ref="E50:M50">SUM(E44:E49)</f>
        <v>-30</v>
      </c>
      <c r="F50" s="207">
        <f t="shared" si="8"/>
        <v>-20</v>
      </c>
      <c r="G50" s="207">
        <f t="shared" si="8"/>
        <v>0</v>
      </c>
      <c r="H50" s="207">
        <f t="shared" si="8"/>
        <v>0</v>
      </c>
      <c r="I50" s="207">
        <f t="shared" si="8"/>
        <v>842</v>
      </c>
      <c r="J50" s="207">
        <f t="shared" si="8"/>
        <v>0</v>
      </c>
      <c r="K50" s="207">
        <f t="shared" si="8"/>
        <v>0</v>
      </c>
      <c r="L50" s="207">
        <f t="shared" si="8"/>
        <v>0</v>
      </c>
      <c r="M50" s="207">
        <f t="shared" si="8"/>
        <v>792</v>
      </c>
      <c r="N50" s="207">
        <f>N44+N49</f>
        <v>0</v>
      </c>
      <c r="O50" s="208">
        <f>SUM(O44:O49)</f>
        <v>792</v>
      </c>
      <c r="P50" s="88"/>
    </row>
    <row r="51" spans="1:16" s="22" customFormat="1" ht="16.5" thickBot="1">
      <c r="A51" s="27" t="s">
        <v>72</v>
      </c>
      <c r="B51" s="192">
        <v>0</v>
      </c>
      <c r="C51" s="192">
        <v>0</v>
      </c>
      <c r="D51" s="192">
        <f aca="true" t="shared" si="9" ref="D51:O51">D50</f>
        <v>0</v>
      </c>
      <c r="E51" s="192">
        <f t="shared" si="9"/>
        <v>-30</v>
      </c>
      <c r="F51" s="192">
        <f t="shared" si="9"/>
        <v>-20</v>
      </c>
      <c r="G51" s="192">
        <f t="shared" si="9"/>
        <v>0</v>
      </c>
      <c r="H51" s="192">
        <f t="shared" si="9"/>
        <v>0</v>
      </c>
      <c r="I51" s="192">
        <f>I50</f>
        <v>842</v>
      </c>
      <c r="J51" s="192">
        <f t="shared" si="9"/>
        <v>0</v>
      </c>
      <c r="K51" s="192">
        <f t="shared" si="9"/>
        <v>0</v>
      </c>
      <c r="L51" s="192">
        <f t="shared" si="9"/>
        <v>0</v>
      </c>
      <c r="M51" s="192">
        <f t="shared" si="9"/>
        <v>792</v>
      </c>
      <c r="N51" s="192">
        <f t="shared" si="9"/>
        <v>0</v>
      </c>
      <c r="O51" s="209">
        <f t="shared" si="9"/>
        <v>792</v>
      </c>
      <c r="P51" s="88"/>
    </row>
    <row r="52" spans="1:16" s="29" customFormat="1" ht="16.5" thickBot="1">
      <c r="A52" s="41" t="s">
        <v>144</v>
      </c>
      <c r="B52" s="194">
        <v>0</v>
      </c>
      <c r="C52" s="194">
        <v>0</v>
      </c>
      <c r="D52" s="194">
        <f aca="true" t="shared" si="10" ref="D52:O52">D51+D41</f>
        <v>0</v>
      </c>
      <c r="E52" s="194">
        <f t="shared" si="10"/>
        <v>-30</v>
      </c>
      <c r="F52" s="194">
        <f t="shared" si="10"/>
        <v>-20</v>
      </c>
      <c r="G52" s="194">
        <f t="shared" si="10"/>
        <v>0</v>
      </c>
      <c r="H52" s="194">
        <f t="shared" si="10"/>
        <v>0</v>
      </c>
      <c r="I52" s="194">
        <f t="shared" si="10"/>
        <v>842</v>
      </c>
      <c r="J52" s="194">
        <f t="shared" si="10"/>
        <v>0</v>
      </c>
      <c r="K52" s="194">
        <f t="shared" si="10"/>
        <v>0</v>
      </c>
      <c r="L52" s="194">
        <f t="shared" si="10"/>
        <v>-195835</v>
      </c>
      <c r="M52" s="194">
        <f t="shared" si="10"/>
        <v>-195043</v>
      </c>
      <c r="N52" s="194">
        <f t="shared" si="10"/>
        <v>0</v>
      </c>
      <c r="O52" s="193">
        <f t="shared" si="10"/>
        <v>-195043</v>
      </c>
      <c r="P52" s="88"/>
    </row>
    <row r="53" spans="1:16" s="22" customFormat="1" ht="31.5">
      <c r="A53" s="40" t="s">
        <v>67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9"/>
      <c r="P53" s="88"/>
    </row>
    <row r="54" spans="1:16" s="22" customFormat="1" ht="15.75">
      <c r="A54" s="24" t="s">
        <v>56</v>
      </c>
      <c r="B54" s="189">
        <v>78800</v>
      </c>
      <c r="C54" s="187">
        <v>0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9">
        <f>L54+J54+I54+E54+D54+C54+B54</f>
        <v>78800</v>
      </c>
      <c r="N54" s="187">
        <v>0</v>
      </c>
      <c r="O54" s="188">
        <f>M54+N54</f>
        <v>78800</v>
      </c>
      <c r="P54" s="88"/>
    </row>
    <row r="55" spans="1:16" s="22" customFormat="1" ht="15.75">
      <c r="A55" s="24" t="s">
        <v>170</v>
      </c>
      <c r="B55" s="189">
        <f>-75+8</f>
        <v>-67</v>
      </c>
      <c r="C55" s="189">
        <v>8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9">
        <v>0</v>
      </c>
      <c r="M55" s="189">
        <f>L55+J55+I55+E55+D55+C55+B55</f>
        <v>-59</v>
      </c>
      <c r="N55" s="187">
        <v>0</v>
      </c>
      <c r="O55" s="188">
        <f>M55+N55</f>
        <v>-59</v>
      </c>
      <c r="P55" s="88"/>
    </row>
    <row r="56" spans="1:17" s="22" customFormat="1" ht="15.75">
      <c r="A56" s="24" t="s">
        <v>200</v>
      </c>
      <c r="B56" s="189">
        <v>0</v>
      </c>
      <c r="C56" s="189">
        <v>0</v>
      </c>
      <c r="D56" s="187"/>
      <c r="E56" s="187">
        <v>0</v>
      </c>
      <c r="F56" s="187">
        <v>0</v>
      </c>
      <c r="G56" s="187">
        <v>0</v>
      </c>
      <c r="H56" s="187">
        <v>0</v>
      </c>
      <c r="I56" s="187"/>
      <c r="J56" s="187">
        <v>0</v>
      </c>
      <c r="K56" s="187">
        <v>0</v>
      </c>
      <c r="L56" s="189">
        <v>-58</v>
      </c>
      <c r="M56" s="189">
        <f>L56+J56+I56+E56+D56+C56+B56</f>
        <v>-58</v>
      </c>
      <c r="N56" s="189">
        <v>0</v>
      </c>
      <c r="O56" s="188">
        <f>N56+M56</f>
        <v>-58</v>
      </c>
      <c r="Q56" s="105">
        <f>-2557746+2</f>
        <v>-2557744</v>
      </c>
    </row>
    <row r="57" spans="1:16" s="22" customFormat="1" ht="15.75" customHeight="1">
      <c r="A57" s="38" t="s">
        <v>84</v>
      </c>
      <c r="B57" s="187">
        <f>B54+B55</f>
        <v>78733</v>
      </c>
      <c r="C57" s="187">
        <f>C54+C55+C56</f>
        <v>8</v>
      </c>
      <c r="D57" s="187">
        <f>D54+D55+D56</f>
        <v>0</v>
      </c>
      <c r="E57" s="187">
        <f>E54+E55</f>
        <v>0</v>
      </c>
      <c r="F57" s="187">
        <v>0</v>
      </c>
      <c r="G57" s="187">
        <v>0</v>
      </c>
      <c r="H57" s="187">
        <v>0</v>
      </c>
      <c r="I57" s="187">
        <f>I54+I55</f>
        <v>0</v>
      </c>
      <c r="J57" s="187">
        <f>J54+J55</f>
        <v>0</v>
      </c>
      <c r="K57" s="187">
        <f>K54+K55</f>
        <v>0</v>
      </c>
      <c r="L57" s="187">
        <f>L54+L55+L56</f>
        <v>-58</v>
      </c>
      <c r="M57" s="187">
        <f>M54+M55+M56</f>
        <v>78683</v>
      </c>
      <c r="N57" s="187">
        <f>N54+N55+N56</f>
        <v>0</v>
      </c>
      <c r="O57" s="188">
        <f>O54+O55+O56</f>
        <v>78683</v>
      </c>
      <c r="P57" s="88"/>
    </row>
    <row r="58" spans="1:16" s="22" customFormat="1" ht="15.75" customHeight="1" hidden="1">
      <c r="A58" s="24" t="s">
        <v>159</v>
      </c>
      <c r="B58" s="210">
        <v>0</v>
      </c>
      <c r="C58" s="210">
        <v>0</v>
      </c>
      <c r="D58" s="204">
        <f>-298*0</f>
        <v>0</v>
      </c>
      <c r="E58" s="210">
        <v>0</v>
      </c>
      <c r="F58" s="187">
        <v>0</v>
      </c>
      <c r="G58" s="187">
        <v>0</v>
      </c>
      <c r="H58" s="187">
        <v>0</v>
      </c>
      <c r="I58" s="210">
        <v>0</v>
      </c>
      <c r="J58" s="189"/>
      <c r="K58" s="189">
        <v>0</v>
      </c>
      <c r="L58" s="189">
        <f>-K58</f>
        <v>0</v>
      </c>
      <c r="M58" s="189">
        <f>SUM(B58:L58)</f>
        <v>0</v>
      </c>
      <c r="N58" s="210">
        <v>0</v>
      </c>
      <c r="O58" s="188">
        <f>N58+M58</f>
        <v>0</v>
      </c>
      <c r="P58" s="88"/>
    </row>
    <row r="59" spans="1:16" s="22" customFormat="1" ht="15.75">
      <c r="A59" s="37" t="s">
        <v>158</v>
      </c>
      <c r="B59" s="210">
        <v>0</v>
      </c>
      <c r="C59" s="210">
        <v>0</v>
      </c>
      <c r="D59" s="204">
        <v>0</v>
      </c>
      <c r="E59" s="210">
        <v>0</v>
      </c>
      <c r="F59" s="187">
        <v>0</v>
      </c>
      <c r="G59" s="187">
        <v>0</v>
      </c>
      <c r="H59" s="187">
        <v>0</v>
      </c>
      <c r="I59" s="210">
        <v>0</v>
      </c>
      <c r="J59" s="189">
        <f>-109</f>
        <v>-109</v>
      </c>
      <c r="K59" s="189">
        <v>0</v>
      </c>
      <c r="L59" s="189">
        <f>-J59</f>
        <v>109</v>
      </c>
      <c r="M59" s="189">
        <f>SUM(B59:L59)</f>
        <v>0</v>
      </c>
      <c r="N59" s="210">
        <v>0</v>
      </c>
      <c r="O59" s="206">
        <f>N59+M59</f>
        <v>0</v>
      </c>
      <c r="P59" s="88"/>
    </row>
    <row r="60" spans="1:16" s="22" customFormat="1" ht="18.75" customHeight="1" thickBot="1">
      <c r="A60" s="30" t="s">
        <v>194</v>
      </c>
      <c r="B60" s="211">
        <f>B39+B52+B57</f>
        <v>206965</v>
      </c>
      <c r="C60" s="211">
        <f>C39+C52+C57</f>
        <v>242</v>
      </c>
      <c r="D60" s="211">
        <f>D37+D52+D57+D58</f>
        <v>0</v>
      </c>
      <c r="E60" s="211">
        <f>E39+E52+E57</f>
        <v>-463</v>
      </c>
      <c r="F60" s="211">
        <f>F39+F52+F57</f>
        <v>67</v>
      </c>
      <c r="G60" s="211">
        <f>G39+G52+G57</f>
        <v>0</v>
      </c>
      <c r="H60" s="211">
        <f>H39+H52+H57</f>
        <v>0</v>
      </c>
      <c r="I60" s="211">
        <f>I39+I52+I57</f>
        <v>2372</v>
      </c>
      <c r="J60" s="211">
        <f>J39+J52+J57+J59</f>
        <v>33</v>
      </c>
      <c r="K60" s="211">
        <f>K39+K52+K57+K58</f>
        <v>0</v>
      </c>
      <c r="L60" s="211">
        <f>L39+L52+L57+L58+L59</f>
        <v>-106260</v>
      </c>
      <c r="M60" s="211">
        <f>M39+M52+M57</f>
        <v>102956</v>
      </c>
      <c r="N60" s="211">
        <f>N37+N52+N57</f>
        <v>0</v>
      </c>
      <c r="O60" s="212">
        <f>O39+O52+O57</f>
        <v>102956</v>
      </c>
      <c r="P60" s="88">
        <f>P56+N56</f>
        <v>0</v>
      </c>
    </row>
    <row r="61" spans="1:15" s="214" customFormat="1" ht="9" customHeight="1">
      <c r="A61" s="21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</row>
    <row r="62" spans="1:15" s="214" customFormat="1" ht="15" customHeight="1">
      <c r="A62" s="215" t="s">
        <v>38</v>
      </c>
      <c r="B62" s="280">
        <f>B60-'ф.1'!B51</f>
        <v>0</v>
      </c>
      <c r="C62" s="280">
        <f>C60-'ф.1'!B52</f>
        <v>0</v>
      </c>
      <c r="D62" s="280"/>
      <c r="E62" s="280">
        <f>E60-'ф.1'!B53</f>
        <v>0</v>
      </c>
      <c r="F62" s="280">
        <f>F60-'ф.1'!B54</f>
        <v>0</v>
      </c>
      <c r="G62" s="280">
        <f>G60-'ф.1'!B55</f>
        <v>0</v>
      </c>
      <c r="H62" s="280">
        <f>H60-'ф.1'!B56</f>
        <v>0</v>
      </c>
      <c r="I62" s="280">
        <f>I60-'ф.1'!B57</f>
        <v>0</v>
      </c>
      <c r="J62" s="280">
        <f>J60-'ф.1'!B58</f>
        <v>0</v>
      </c>
      <c r="K62" s="280">
        <f>K60-'ф.1'!B59</f>
        <v>0</v>
      </c>
      <c r="L62" s="280">
        <f>L60-'ф.1'!B60</f>
        <v>0</v>
      </c>
      <c r="M62" s="280">
        <f>M60-'ф.1'!B61</f>
        <v>0</v>
      </c>
      <c r="N62" s="280">
        <f>N60-'ф.1'!B62</f>
        <v>0</v>
      </c>
      <c r="O62" s="280">
        <f>'ф.1'!B63-'ф.4'!O60</f>
        <v>0</v>
      </c>
    </row>
    <row r="63" spans="1:16" s="22" customFormat="1" ht="11.25" customHeight="1">
      <c r="A63" s="10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88"/>
    </row>
    <row r="64" spans="1:16" s="22" customFormat="1" ht="16.5" customHeight="1">
      <c r="A64" s="162" t="s">
        <v>161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88"/>
    </row>
    <row r="65" spans="1:16" s="22" customFormat="1" ht="11.25" customHeight="1">
      <c r="A65" s="10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88"/>
    </row>
    <row r="66" spans="1:16" s="22" customFormat="1" ht="11.25" customHeight="1">
      <c r="A66" s="10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88"/>
    </row>
    <row r="67" spans="1:16" s="22" customFormat="1" ht="19.5" customHeight="1">
      <c r="A67" s="104" t="str">
        <f>'ф.1'!A71</f>
        <v>Председатель Правления                                              </v>
      </c>
      <c r="B67" s="92"/>
      <c r="C67" s="76" t="str">
        <f>'ф.1'!B71</f>
        <v>Пирматов Б.О.</v>
      </c>
      <c r="D67" s="68"/>
      <c r="E67" s="68"/>
      <c r="F67" s="68"/>
      <c r="G67" s="68"/>
      <c r="H67" s="68"/>
      <c r="I67" s="68"/>
      <c r="J67" s="68"/>
      <c r="K67" s="68"/>
      <c r="L67" s="31"/>
      <c r="M67" s="68"/>
      <c r="N67" s="68"/>
      <c r="P67" s="88"/>
    </row>
    <row r="68" spans="1:16" s="22" customFormat="1" ht="10.5" customHeight="1">
      <c r="A68" s="93"/>
      <c r="B68" s="93"/>
      <c r="C68" s="93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P68" s="88"/>
    </row>
    <row r="69" spans="1:16" s="22" customFormat="1" ht="12" customHeight="1">
      <c r="A69" s="94"/>
      <c r="B69" s="94"/>
      <c r="C69" s="94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P69" s="88"/>
    </row>
    <row r="70" spans="1:4" ht="20.25" customHeight="1">
      <c r="A70" s="34" t="str">
        <f>'ф.1'!A74</f>
        <v>Главный бухгалтер                                                        </v>
      </c>
      <c r="B70" s="76"/>
      <c r="C70" s="76" t="str">
        <f>'ф.1'!B74</f>
        <v>Багаутдинова Н.М.</v>
      </c>
      <c r="D70" s="69"/>
    </row>
    <row r="71" spans="1:14" ht="21" customHeight="1">
      <c r="A71" s="52" t="s">
        <v>97</v>
      </c>
      <c r="B71" s="95"/>
      <c r="C71" s="95"/>
      <c r="K71" s="96"/>
      <c r="L71" s="22"/>
      <c r="M71" s="22"/>
      <c r="N71" s="22"/>
    </row>
    <row r="72" spans="1:14" ht="15.75" customHeight="1">
      <c r="A72" s="53" t="s">
        <v>98</v>
      </c>
      <c r="B72" s="95"/>
      <c r="C72" s="95"/>
      <c r="L72" s="22"/>
      <c r="M72" s="22"/>
      <c r="N72" s="22"/>
    </row>
    <row r="73" spans="1:14" ht="13.5" customHeight="1">
      <c r="A73" s="54" t="s">
        <v>99</v>
      </c>
      <c r="B73" s="95"/>
      <c r="C73" s="95"/>
      <c r="L73" s="22"/>
      <c r="M73" s="22"/>
      <c r="N73" s="22"/>
    </row>
    <row r="74" spans="1:14" ht="15">
      <c r="A74" s="9"/>
      <c r="L74" s="22"/>
      <c r="M74" s="22"/>
      <c r="N74" s="22"/>
    </row>
  </sheetData>
  <sheetProtection/>
  <mergeCells count="7">
    <mergeCell ref="A11:O11"/>
    <mergeCell ref="A10:O10"/>
    <mergeCell ref="A4:B4"/>
    <mergeCell ref="A5:B5"/>
    <mergeCell ref="A7:O7"/>
    <mergeCell ref="A8:O8"/>
    <mergeCell ref="A9:O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3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2019-04-29T08:41:13Z</cp:lastPrinted>
  <dcterms:created xsi:type="dcterms:W3CDTF">2014-03-12T12:50:09Z</dcterms:created>
  <dcterms:modified xsi:type="dcterms:W3CDTF">2019-04-29T08:42:20Z</dcterms:modified>
  <cp:category/>
  <cp:version/>
  <cp:contentType/>
  <cp:contentStatus/>
</cp:coreProperties>
</file>