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600" windowHeight="8100" firstSheet="2" activeTab="3"/>
  </bookViews>
  <sheets>
    <sheet name="посл вариант" sheetId="1" state="hidden" r:id="rId1"/>
    <sheet name="форма 4 измененый" sheetId="2" state="hidden" r:id="rId2"/>
    <sheet name="ф 2 (2)" sheetId="3" r:id="rId3"/>
    <sheet name="ф 1 (2)" sheetId="4" r:id="rId4"/>
  </sheets>
  <definedNames/>
  <calcPr fullCalcOnLoad="1"/>
</workbook>
</file>

<file path=xl/sharedStrings.xml><?xml version="1.0" encoding="utf-8"?>
<sst xmlns="http://schemas.openxmlformats.org/spreadsheetml/2006/main" count="597" uniqueCount="365">
  <si>
    <t xml:space="preserve">Наименование организации </t>
  </si>
  <si>
    <t>АО Корпорация ЦЕСНА</t>
  </si>
  <si>
    <t xml:space="preserve">Вид деятельности организации </t>
  </si>
  <si>
    <t>74150, 70201</t>
  </si>
  <si>
    <t>Организационно-правовая форма</t>
  </si>
  <si>
    <t>акционерное общество</t>
  </si>
  <si>
    <t>Форма отчетности</t>
  </si>
  <si>
    <t>не консолидированная</t>
  </si>
  <si>
    <t>Среднегодовая численность работников</t>
  </si>
  <si>
    <t>Субъект предпринимательства</t>
  </si>
  <si>
    <t>крупный</t>
  </si>
  <si>
    <t>Юридический адрес организации</t>
  </si>
  <si>
    <r>
      <t>Наименование организации _</t>
    </r>
    <r>
      <rPr>
        <b/>
        <sz val="10"/>
        <rFont val="Zan Courier New"/>
        <family val="0"/>
      </rPr>
      <t>АО Корпорация ЦЕСНА_</t>
    </r>
  </si>
  <si>
    <t xml:space="preserve"> </t>
  </si>
  <si>
    <t>Наименование показателей</t>
  </si>
  <si>
    <t>Код стр.</t>
  </si>
  <si>
    <t xml:space="preserve">Доход </t>
  </si>
  <si>
    <t xml:space="preserve">Себестоимость реализованных товаров и услуг 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</si>
  <si>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</si>
  <si>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</si>
  <si>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</si>
  <si>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>Прочие расходы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</si>
  <si>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</si>
  <si>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</si>
  <si>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</si>
  <si>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</si>
  <si>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</si>
  <si>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 операционные доходы</t>
  </si>
  <si>
    <t xml:space="preserve">Прочие не операционные расходы </t>
  </si>
  <si>
    <t>Прибыль (убыток) до налогообложения (+/- строки с 020 по 025)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</si>
  <si>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</si>
  <si>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</si>
  <si>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</si>
  <si>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</si>
  <si>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</si>
  <si>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</si>
  <si>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</si>
  <si>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r>
      <t>Переоценка финансовых активов</t>
    </r>
    <r>
      <rPr>
        <i/>
        <sz val="14"/>
        <rFont val="Times New Roman"/>
        <family val="1"/>
      </rPr>
      <t xml:space="preserve">, </t>
    </r>
    <r>
      <rPr>
        <sz val="10"/>
        <rFont val="Zan Courier New"/>
        <family val="0"/>
      </rPr>
      <t>имеющихся в наличии для продажи</t>
    </r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</si>
  <si>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</si>
  <si>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</si>
  <si>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</si>
  <si>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</si>
  <si>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</si>
  <si>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</si>
  <si>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</si>
  <si>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</si>
  <si>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</si>
  <si>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(стр.300+стр.400)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</si>
  <si>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</si>
  <si>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</si>
  <si>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</si>
  <si>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</t>
  </si>
  <si>
    <t>от продолжающейся деятельности</t>
  </si>
  <si>
    <t>от прекращенной деятельности</t>
  </si>
  <si>
    <t>Разводненная прибыль на акцию:</t>
  </si>
  <si>
    <t>                   (подпись)</t>
  </si>
  <si>
    <t>Главный бухгалтер _______________________ Сагиндыкова А.С.</t>
  </si>
  <si>
    <t>                    (подпись)</t>
  </si>
  <si>
    <t>исп Сагиндыкова А</t>
  </si>
  <si>
    <t>Место печати</t>
  </si>
  <si>
    <t xml:space="preserve">Прибыль за год 
(строка 200 + строка 201) относимая на:
</t>
  </si>
  <si>
    <t>тенге</t>
  </si>
  <si>
    <t>тыс. тенге</t>
  </si>
  <si>
    <t>Активы</t>
  </si>
  <si>
    <t>На начало отчетного периода</t>
  </si>
  <si>
    <t>На конец отчетного периода</t>
  </si>
  <si>
    <t>I. Краткосрочные активы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</si>
  <si>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</si>
  <si>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</si>
  <si>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</si>
  <si>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</si>
  <si>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</si>
  <si>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</si>
  <si>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</si>
  <si>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</si>
  <si>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</si>
  <si>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015</t>
  </si>
  <si>
    <t>016</t>
  </si>
  <si>
    <t>017</t>
  </si>
  <si>
    <t>Запасы</t>
  </si>
  <si>
    <t>018</t>
  </si>
  <si>
    <t>Авансы уплаченные</t>
  </si>
  <si>
    <t>019</t>
  </si>
  <si>
    <t>Итого краткосрочных активов (сумма строк с 010 по 019)</t>
  </si>
  <si>
    <t>Активы (или выбывающие группы), предназначенные для продажи</t>
  </si>
  <si>
    <t>101</t>
  </si>
  <si>
    <t>II. Долгосрочные активы</t>
  </si>
  <si>
    <t>110</t>
  </si>
  <si>
    <t>111</t>
  </si>
  <si>
    <t>112</t>
  </si>
  <si>
    <t>113</t>
  </si>
  <si>
    <t>Прочие долгосрочные финансовые активы</t>
  </si>
  <si>
    <t>114</t>
  </si>
  <si>
    <t>115</t>
  </si>
  <si>
    <t>116</t>
  </si>
  <si>
    <t>117</t>
  </si>
  <si>
    <t>Основные средства</t>
  </si>
  <si>
    <t>118</t>
  </si>
  <si>
    <t>Биологические активы</t>
  </si>
  <si>
    <t>119</t>
  </si>
  <si>
    <t>Разведочные и оценочные активы</t>
  </si>
  <si>
    <t>120</t>
  </si>
  <si>
    <t>Нематериальные активы</t>
  </si>
  <si>
    <t>121</t>
  </si>
  <si>
    <t>Прочие долгосрочные активы</t>
  </si>
  <si>
    <t>123</t>
  </si>
  <si>
    <t>Итого долгосрочных 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</si>
  <si>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</si>
  <si>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</si>
  <si>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</si>
  <si>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  </t>
  </si>
  <si>
    <t>211</t>
  </si>
  <si>
    <t>Прочие краткосрочные финансовые обязательства</t>
  </si>
  <si>
    <t>212</t>
  </si>
  <si>
    <t>Краткосрочная торговая и прочая кредиторская задолженность</t>
  </si>
  <si>
    <t>213</t>
  </si>
  <si>
    <t>Краткосрочные резервы</t>
  </si>
  <si>
    <t>214</t>
  </si>
  <si>
    <t xml:space="preserve">Текущие налоговые обязательства по подоходному налогу </t>
  </si>
  <si>
    <t>215</t>
  </si>
  <si>
    <t>Вознаграждения работникам</t>
  </si>
  <si>
    <t>216</t>
  </si>
  <si>
    <t>Авансы полученные</t>
  </si>
  <si>
    <t>217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</si>
  <si>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</si>
  <si>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</si>
  <si>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301</t>
  </si>
  <si>
    <t>IV. Долгосрочные обязательства</t>
  </si>
  <si>
    <t>310</t>
  </si>
  <si>
    <t>311</t>
  </si>
  <si>
    <t>312</t>
  </si>
  <si>
    <t>313</t>
  </si>
  <si>
    <t>314</t>
  </si>
  <si>
    <t>315</t>
  </si>
  <si>
    <t>316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</si>
  <si>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</si>
  <si>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</si>
  <si>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</si>
  <si>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410</t>
  </si>
  <si>
    <t>Эмиссионный доход</t>
  </si>
  <si>
    <t>511</t>
  </si>
  <si>
    <t>Резервы</t>
  </si>
  <si>
    <t>Нераспределенный доход (непокрытый убыток)</t>
  </si>
  <si>
    <t>414</t>
  </si>
  <si>
    <t>Вклад связанных строн</t>
  </si>
  <si>
    <t>415</t>
  </si>
  <si>
    <t>Итого капитал, относимый на собственников материнской организации (сумма строк с 410 по 415)</t>
  </si>
  <si>
    <t>420</t>
  </si>
  <si>
    <t>Доля неконтролирующих собственников</t>
  </si>
  <si>
    <t>421</t>
  </si>
  <si>
    <t>Всего капитал (строка 420 +/- строка 421)</t>
  </si>
  <si>
    <t>Баланс (строка 300 +строка 301+строка 400 + строка 500)</t>
  </si>
  <si>
    <t>Изменение справедливой стоимости инвестиционной недвижимости</t>
  </si>
  <si>
    <r>
      <t>      </t>
    </r>
    <r>
      <rPr>
        <b/>
        <sz val="10"/>
        <rFont val="Zan Courier New"/>
        <family val="0"/>
      </rPr>
      <t>Отчет о движении денежных средств (прямой метод) неконсолидированный</t>
    </r>
  </si>
  <si>
    <t>  тыс.тенге</t>
  </si>
  <si>
    <t>Код  стр.</t>
  </si>
  <si>
    <t>За отчетный период</t>
  </si>
  <si>
    <t>   За предыдущий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</si>
  <si>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</si>
  <si>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</si>
  <si>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</si>
  <si>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</si>
  <si>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</si>
  <si>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</si>
  <si>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</si>
  <si>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</si>
  <si>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</si>
  <si>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020</t>
  </si>
  <si>
    <t>платежи поставщикам за товары и услуги</t>
  </si>
  <si>
    <t>021</t>
  </si>
  <si>
    <t>авансы выданные поставщикам товаров и услуг</t>
  </si>
  <si>
    <t>022</t>
  </si>
  <si>
    <t>выплаты по оплате труда</t>
  </si>
  <si>
    <t>023</t>
  </si>
  <si>
    <t xml:space="preserve">выплата вознаграждения </t>
  </si>
  <si>
    <t>024</t>
  </si>
  <si>
    <t>выплаты по договорам страхования</t>
  </si>
  <si>
    <t>025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</si>
  <si>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</si>
  <si>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</si>
  <si>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</si>
  <si>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</si>
  <si>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 (стр.010-стр.020)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</si>
  <si>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</si>
  <si>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</si>
  <si>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</si>
  <si>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</si>
  <si>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</si>
  <si>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</si>
  <si>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</si>
  <si>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</si>
  <si>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</si>
  <si>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</si>
  <si>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</si>
  <si>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</si>
  <si>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045</t>
  </si>
  <si>
    <t>возмещение при потере контроля над дочерними организациями</t>
  </si>
  <si>
    <t>046</t>
  </si>
  <si>
    <t>поступление от срочных депозитов в банке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</si>
  <si>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</si>
  <si>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</si>
  <si>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</si>
  <si>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</si>
  <si>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</si>
  <si>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</si>
  <si>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</si>
  <si>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</si>
  <si>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</si>
  <si>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</si>
  <si>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</si>
  <si>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</si>
  <si>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</si>
  <si>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</si>
  <si>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</si>
  <si>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</si>
  <si>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</si>
  <si>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</si>
  <si>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</si>
  <si>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</si>
  <si>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</si>
  <si>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размещение срочных депозитов в банке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</si>
  <si>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</si>
  <si>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</si>
  <si>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</si>
  <si>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</si>
  <si>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</si>
  <si>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</si>
  <si>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</si>
  <si>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 (стр.040-стр.060)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</si>
  <si>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</si>
  <si>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</si>
  <si>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</si>
  <si>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</si>
  <si>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ценных бумаг</t>
  </si>
  <si>
    <t>091</t>
  </si>
  <si>
    <t>получение займов</t>
  </si>
  <si>
    <t>092</t>
  </si>
  <si>
    <t>получение вознаграждения</t>
  </si>
  <si>
    <t>093</t>
  </si>
  <si>
    <t>094</t>
  </si>
  <si>
    <t>2. Выбытие денежных средств, всего (сумма строк с 101 по 105)</t>
  </si>
  <si>
    <t>100</t>
  </si>
  <si>
    <t>погашение займов</t>
  </si>
  <si>
    <t>102</t>
  </si>
  <si>
    <t>выплата дивидендов</t>
  </si>
  <si>
    <t>103</t>
  </si>
  <si>
    <t>выплаты собственникам по акциям организации</t>
  </si>
  <si>
    <t>104</t>
  </si>
  <si>
    <t>прочие выбытия</t>
  </si>
  <si>
    <t>105</t>
  </si>
  <si>
    <t>3. Чистая сумма денежных средств от финансовой деятельности (стр.090-стр.100)</t>
  </si>
  <si>
    <t>Итого: Увеличение +/- уменьшение денежных средств (стр.030+/-стр.080+/-стр.110)</t>
  </si>
  <si>
    <t>130</t>
  </si>
  <si>
    <t>Денежные средства и их эквиваленты на начало отчетного периода</t>
  </si>
  <si>
    <t>140</t>
  </si>
  <si>
    <t>Денежные средства и их эквиваленты на конец отчетного периода</t>
  </si>
  <si>
    <t>150</t>
  </si>
  <si>
    <r>
      <t>      </t>
    </r>
    <r>
      <rPr>
        <b/>
        <sz val="10"/>
        <rFont val="Zan Courier New"/>
        <family val="0"/>
      </rPr>
      <t>Отчет об изменениях в капитале</t>
    </r>
  </si>
  <si>
    <t>  Наименование компонентов</t>
  </si>
  <si>
    <t>Капитал материнской организации</t>
  </si>
  <si>
    <t>Доля неконтролирующих собствен-ников</t>
  </si>
  <si>
    <t>Итого капитал</t>
  </si>
  <si>
    <t xml:space="preserve">Выкупленные собственные долевые инструменты </t>
  </si>
  <si>
    <t>Нераспределенная прибыль</t>
  </si>
  <si>
    <t>Вклады связанных сторон</t>
  </si>
  <si>
    <t>Сальдо на 01 января предыдущего года</t>
  </si>
  <si>
    <t>корректировка входящего сальдо</t>
  </si>
  <si>
    <t>Пересчитанное сальдо (стр. 010 +/- стр.011)</t>
  </si>
  <si>
    <t>Общая совокупная прибыль, всего(строка 210 + строка 220+строка 211):</t>
  </si>
  <si>
    <t>200</t>
  </si>
  <si>
    <t>Прибыль (убыток) за год</t>
  </si>
  <si>
    <t>210</t>
  </si>
  <si>
    <t>Прибыль признаная напрямую в капитале</t>
  </si>
  <si>
    <t>Прочая совокупная прибыль, всего (сумма строк с 221 по 229):</t>
  </si>
  <si>
    <t>220</t>
  </si>
  <si>
    <t>Прирост от переоценки основных средств (за минусом налогового эффекта)</t>
  </si>
  <si>
    <t>221</t>
  </si>
  <si>
    <t>Перевод амортизации от переоценки основных средств (за минусом налогового эффекта)</t>
  </si>
  <si>
    <t>222</t>
  </si>
  <si>
    <t>Переоценка финансовых активов, имеющиеся в наличии для продажи (за минусом налогового эффекта)</t>
  </si>
  <si>
    <t>223</t>
  </si>
  <si>
    <t>224</t>
  </si>
  <si>
    <t>225</t>
  </si>
  <si>
    <t>226</t>
  </si>
  <si>
    <t>Хеджирование денежных потоков (за минусом налогового эффекта)</t>
  </si>
  <si>
    <t>227</t>
  </si>
  <si>
    <t>228</t>
  </si>
  <si>
    <t>229</t>
  </si>
  <si>
    <t>Операции с собственниками, всего (сумма строк с 310 по 318):</t>
  </si>
  <si>
    <t>300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</si>
  <si>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</si>
  <si>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</si>
  <si>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</si>
  <si>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</si>
  <si>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</si>
  <si>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</si>
  <si>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</si>
  <si>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</si>
  <si>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</si>
  <si>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</si>
  <si>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</si>
  <si>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317</t>
  </si>
  <si>
    <t>Изменения в доле участия в дочерних организациях, не приводящей к потере контроля</t>
  </si>
  <si>
    <t>318</t>
  </si>
  <si>
    <t xml:space="preserve">Сальдо на 01 января  отчетного года 
(строка 100 + строка 200 + строка 300
</t>
  </si>
  <si>
    <t>400</t>
  </si>
  <si>
    <t>401</t>
  </si>
  <si>
    <t>Пересчитанное сальдо (стр. 400 +/- стр.401)</t>
  </si>
  <si>
    <t>500</t>
  </si>
  <si>
    <t>Общая совокупная прибыль, всего(строка 610 + строка 620):</t>
  </si>
  <si>
    <t>600</t>
  </si>
  <si>
    <t>610</t>
  </si>
  <si>
    <t>Прочая совокупная прибыль, всего (сумма строк с 621 по 629):</t>
  </si>
  <si>
    <t>620</t>
  </si>
  <si>
    <t>621</t>
  </si>
  <si>
    <t>623</t>
  </si>
  <si>
    <t>624</t>
  </si>
  <si>
    <t>625</t>
  </si>
  <si>
    <t>626</t>
  </si>
  <si>
    <t>627</t>
  </si>
  <si>
    <t>628</t>
  </si>
  <si>
    <t>629</t>
  </si>
  <si>
    <t>700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</si>
  <si>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</si>
  <si>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</si>
  <si>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</si>
  <si>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</si>
  <si>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</si>
  <si>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</si>
  <si>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</si>
  <si>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</si>
  <si>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</si>
  <si>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800</t>
  </si>
  <si>
    <t>Прибыль признанная напрямую в капитале, всего</t>
  </si>
  <si>
    <t>Кредиты и займы</t>
  </si>
  <si>
    <t>Отложенные налоговые обязательства</t>
  </si>
  <si>
    <t>Денежные средства и их эквиваленты</t>
  </si>
  <si>
    <t>Срочные депозиты в прочих банках</t>
  </si>
  <si>
    <t>Торговая и прочая дебиторская задолженность</t>
  </si>
  <si>
    <t xml:space="preserve">Активы по текущему подоходному налогу          </t>
  </si>
  <si>
    <t>Долгосрочная дебиторская  задолженность</t>
  </si>
  <si>
    <t>Инвестиции в дочерние предприятия</t>
  </si>
  <si>
    <t>Инвестиционная недвижимость</t>
  </si>
  <si>
    <t>4. Влияние обменных курсов валют к тенге</t>
  </si>
  <si>
    <t>погашение долговых инструментов других организаций</t>
  </si>
  <si>
    <t xml:space="preserve"> тыс. тенге</t>
  </si>
  <si>
    <t>320</t>
  </si>
  <si>
    <t>Расходы по подоходному налогу</t>
  </si>
  <si>
    <t>Председатель Правления  ________________________  Фогель В.Г.</t>
  </si>
  <si>
    <t>т. 767 177</t>
  </si>
  <si>
    <t>т. 767-177</t>
  </si>
  <si>
    <t>Отчет о финансовом положении</t>
  </si>
  <si>
    <t>   Отчет о совокупном доходе</t>
  </si>
  <si>
    <t>за период, закончившийся 31 марта 2015 года</t>
  </si>
  <si>
    <t>на начало отчетного периода (31.12.2014)</t>
  </si>
  <si>
    <t xml:space="preserve">на конец отчетного периода (31.03.2015) </t>
  </si>
  <si>
    <t>на конец отчетного периода (31.03.2014)</t>
  </si>
  <si>
    <t>на конец отчетного периода (31.03.2015)</t>
  </si>
  <si>
    <t>за период, заканчивающийся 31 марта 2015 года</t>
  </si>
  <si>
    <t xml:space="preserve">Сальдо на 31 марта 2014года 
</t>
  </si>
  <si>
    <t>Сальдо на 31 марта 2015 года 
(строка 500 + строка 600 + строка 700)</t>
  </si>
  <si>
    <t>За отчетный период (31.03.2015)</t>
  </si>
  <si>
    <t>   За предыдущий период (31.03.2014)</t>
  </si>
  <si>
    <t>Астана ул.Момышулы 12</t>
  </si>
  <si>
    <t>Астана ул Момышулы 12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</si>
</sst>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00%"/>
  </numFmts>
  <fonts count="58">
    <font>
      <sz val="10"/>
      <name val="Arial Cyr"/>
      <family val="0"/>
    </font>
    <font>
      <sz val="10"/>
      <color indexed="8"/>
      <name val="Calibri"/>
      <family val="2"/>
    </font>
    <font>
      <sz val="10"/>
      <name val="Zan Courier New"/>
      <family val="0"/>
    </font>
    <font>
      <b/>
      <i/>
      <sz val="10"/>
      <name val="Zan Courier New"/>
      <family val="0"/>
    </font>
    <font>
      <sz val="12"/>
      <name val="Arial Cyr"/>
      <family val="0"/>
    </font>
    <font>
      <b/>
      <sz val="12"/>
      <name val="Zan Courier New"/>
      <family val="0"/>
    </font>
    <font>
      <b/>
      <sz val="10"/>
      <name val="Zan Courier New"/>
      <family val="0"/>
    </font>
    <font>
      <i/>
      <sz val="8"/>
      <name val="Zan Courier New"/>
      <family val="0"/>
    </font>
    <font>
      <sz val="9"/>
      <name val="Arial Cyr"/>
      <family val="0"/>
    </font>
    <font>
      <b/>
      <sz val="11"/>
      <name val="Zan Courier New"/>
      <family val="0"/>
    </font>
    <font>
      <b/>
      <sz val="10"/>
      <name val="Arial Cyr"/>
      <family val="0"/>
    </font>
    <font>
      <i/>
      <sz val="14"/>
      <name val="Times New Roman"/>
      <family val="1"/>
    </font>
    <font>
      <sz val="9"/>
      <name val="Zan Courier New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8"/>
      <name val="Zan Courier New"/>
      <family val="0"/>
    </font>
    <font>
      <i/>
      <sz val="9"/>
      <name val="Zan Courier New"/>
      <family val="0"/>
    </font>
    <font>
      <b/>
      <sz val="9"/>
      <name val="Zan Courier New"/>
      <family val="0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20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39" fillId="31" borderId="8" applyNumberFormat="0" applyFont="0" applyAlignment="0" applyProtection="0"/>
    <xf numFmtId="9" fontId="39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3" fontId="2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0" fontId="8" fillId="0" borderId="0" xfId="0" applyFont="1" applyAlignment="1">
      <alignment horizontal="center" vertical="center" wrapText="1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2" fillId="0" borderId="0" xfId="0" applyFont="1" applyBorder="1" applyAlignment="1">
      <alignment horizontal="left" vertical="top" wrapText="1" indent="2"/>
    </xf>
    <xf numFmtId="0" fontId="2" fillId="0" borderId="0" xfId="0" applyFont="1" applyBorder="1" applyAlignment="1">
      <alignment horizontal="right" vertical="top" wrapText="1" indent="2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15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16" fillId="0" borderId="0" xfId="0" applyNumberFormat="1" applyFont="1" applyAlignment="1">
      <alignment horizontal="right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vertical="top" wrapText="1"/>
    </xf>
    <xf numFmtId="3" fontId="2" fillId="0" borderId="13" xfId="0" applyNumberFormat="1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vertical="top" wrapText="1"/>
    </xf>
    <xf numFmtId="3" fontId="2" fillId="0" borderId="14" xfId="0" applyNumberFormat="1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vertical="top" wrapText="1"/>
    </xf>
    <xf numFmtId="3" fontId="6" fillId="0" borderId="14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vertical="top" wrapText="1"/>
    </xf>
    <xf numFmtId="3" fontId="2" fillId="0" borderId="17" xfId="0" applyNumberFormat="1" applyFont="1" applyFill="1" applyBorder="1" applyAlignment="1">
      <alignment vertical="top" wrapText="1"/>
    </xf>
    <xf numFmtId="0" fontId="6" fillId="0" borderId="18" xfId="0" applyFont="1" applyFill="1" applyBorder="1" applyAlignment="1">
      <alignment horizontal="left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vertical="top" wrapText="1"/>
    </xf>
    <xf numFmtId="3" fontId="6" fillId="0" borderId="20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vertical="top" wrapText="1"/>
    </xf>
    <xf numFmtId="3" fontId="6" fillId="0" borderId="17" xfId="0" applyNumberFormat="1" applyFont="1" applyFill="1" applyBorder="1" applyAlignment="1">
      <alignment vertical="top" wrapText="1"/>
    </xf>
    <xf numFmtId="0" fontId="17" fillId="0" borderId="0" xfId="0" applyFont="1" applyAlignment="1">
      <alignment/>
    </xf>
    <xf numFmtId="0" fontId="6" fillId="0" borderId="13" xfId="0" applyNumberFormat="1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vertical="top" wrapText="1"/>
    </xf>
    <xf numFmtId="49" fontId="2" fillId="0" borderId="19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49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0" fontId="18" fillId="0" borderId="22" xfId="0" applyFont="1" applyBorder="1" applyAlignment="1">
      <alignment horizontal="center" vertical="center" wrapText="1"/>
    </xf>
    <xf numFmtId="49" fontId="18" fillId="0" borderId="23" xfId="0" applyNumberFormat="1" applyFont="1" applyBorder="1" applyAlignment="1">
      <alignment horizontal="center" vertical="center" wrapText="1"/>
    </xf>
    <xf numFmtId="3" fontId="18" fillId="0" borderId="23" xfId="0" applyNumberFormat="1" applyFont="1" applyBorder="1" applyAlignment="1">
      <alignment horizontal="center" vertical="center" wrapText="1"/>
    </xf>
    <xf numFmtId="0" fontId="2" fillId="33" borderId="24" xfId="0" applyFont="1" applyFill="1" applyBorder="1" applyAlignment="1">
      <alignment vertical="top" wrapText="1"/>
    </xf>
    <xf numFmtId="49" fontId="2" fillId="33" borderId="25" xfId="0" applyNumberFormat="1" applyFont="1" applyFill="1" applyBorder="1" applyAlignment="1">
      <alignment horizontal="center" vertical="center" wrapText="1"/>
    </xf>
    <xf numFmtId="3" fontId="2" fillId="33" borderId="25" xfId="0" applyNumberFormat="1" applyFont="1" applyFill="1" applyBorder="1" applyAlignment="1">
      <alignment vertical="top" wrapText="1"/>
    </xf>
    <xf numFmtId="3" fontId="2" fillId="33" borderId="26" xfId="0" applyNumberFormat="1" applyFont="1" applyFill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49" fontId="2" fillId="0" borderId="25" xfId="0" applyNumberFormat="1" applyFont="1" applyBorder="1" applyAlignment="1">
      <alignment horizontal="center" vertical="center" wrapText="1"/>
    </xf>
    <xf numFmtId="3" fontId="2" fillId="0" borderId="25" xfId="0" applyNumberFormat="1" applyFont="1" applyBorder="1" applyAlignment="1">
      <alignment vertical="top" wrapText="1"/>
    </xf>
    <xf numFmtId="3" fontId="2" fillId="0" borderId="26" xfId="0" applyNumberFormat="1" applyFont="1" applyFill="1" applyBorder="1" applyAlignment="1">
      <alignment vertical="top" wrapText="1"/>
    </xf>
    <xf numFmtId="3" fontId="2" fillId="0" borderId="26" xfId="0" applyNumberFormat="1" applyFont="1" applyBorder="1" applyAlignment="1">
      <alignment vertical="top" wrapText="1"/>
    </xf>
    <xf numFmtId="3" fontId="2" fillId="0" borderId="25" xfId="0" applyNumberFormat="1" applyFont="1" applyFill="1" applyBorder="1" applyAlignment="1">
      <alignment vertical="top" wrapText="1"/>
    </xf>
    <xf numFmtId="0" fontId="2" fillId="34" borderId="27" xfId="0" applyFont="1" applyFill="1" applyBorder="1" applyAlignment="1">
      <alignment vertical="top" wrapText="1"/>
    </xf>
    <xf numFmtId="49" fontId="2" fillId="34" borderId="28" xfId="0" applyNumberFormat="1" applyFont="1" applyFill="1" applyBorder="1" applyAlignment="1">
      <alignment horizontal="center" vertical="center" wrapText="1"/>
    </xf>
    <xf numFmtId="3" fontId="2" fillId="34" borderId="28" xfId="0" applyNumberFormat="1" applyFont="1" applyFill="1" applyBorder="1" applyAlignment="1">
      <alignment vertical="top" wrapText="1"/>
    </xf>
    <xf numFmtId="3" fontId="2" fillId="34" borderId="29" xfId="0" applyNumberFormat="1" applyFont="1" applyFill="1" applyBorder="1" applyAlignment="1">
      <alignment vertical="top" wrapText="1"/>
    </xf>
    <xf numFmtId="3" fontId="2" fillId="34" borderId="30" xfId="0" applyNumberFormat="1" applyFont="1" applyFill="1" applyBorder="1" applyAlignment="1">
      <alignment vertical="top" wrapText="1"/>
    </xf>
    <xf numFmtId="0" fontId="0" fillId="0" borderId="31" xfId="0" applyFont="1" applyBorder="1" applyAlignment="1">
      <alignment/>
    </xf>
    <xf numFmtId="3" fontId="2" fillId="0" borderId="28" xfId="0" applyNumberFormat="1" applyFont="1" applyBorder="1" applyAlignment="1">
      <alignment vertical="top" wrapText="1"/>
    </xf>
    <xf numFmtId="3" fontId="2" fillId="0" borderId="32" xfId="0" applyNumberFormat="1" applyFont="1" applyBorder="1" applyAlignment="1">
      <alignment vertical="top" wrapText="1"/>
    </xf>
    <xf numFmtId="3" fontId="0" fillId="0" borderId="33" xfId="0" applyNumberFormat="1" applyBorder="1" applyAlignment="1">
      <alignment/>
    </xf>
    <xf numFmtId="3" fontId="2" fillId="0" borderId="34" xfId="0" applyNumberFormat="1" applyFont="1" applyBorder="1" applyAlignment="1">
      <alignment vertical="top" wrapText="1"/>
    </xf>
    <xf numFmtId="3" fontId="2" fillId="33" borderId="35" xfId="0" applyNumberFormat="1" applyFont="1" applyFill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49" fontId="2" fillId="0" borderId="28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6" fillId="0" borderId="36" xfId="0" applyFont="1" applyBorder="1" applyAlignment="1">
      <alignment vertical="top" wrapText="1"/>
    </xf>
    <xf numFmtId="49" fontId="2" fillId="0" borderId="29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vertical="top" wrapText="1"/>
    </xf>
    <xf numFmtId="3" fontId="2" fillId="0" borderId="37" xfId="0" applyNumberFormat="1" applyFont="1" applyBorder="1" applyAlignment="1">
      <alignment vertical="top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 horizontal="center" vertical="center" wrapText="1"/>
    </xf>
    <xf numFmtId="3" fontId="8" fillId="0" borderId="0" xfId="0" applyNumberFormat="1" applyFont="1" applyFill="1" applyAlignment="1">
      <alignment/>
    </xf>
    <xf numFmtId="0" fontId="19" fillId="0" borderId="0" xfId="0" applyFont="1" applyFill="1" applyAlignment="1">
      <alignment horizontal="right"/>
    </xf>
    <xf numFmtId="49" fontId="12" fillId="0" borderId="28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3" fontId="18" fillId="0" borderId="28" xfId="0" applyNumberFormat="1" applyFont="1" applyFill="1" applyBorder="1" applyAlignment="1">
      <alignment horizontal="center" vertical="center" wrapText="1"/>
    </xf>
    <xf numFmtId="3" fontId="12" fillId="0" borderId="35" xfId="0" applyNumberFormat="1" applyFont="1" applyFill="1" applyBorder="1" applyAlignment="1">
      <alignment horizontal="center" vertical="center" wrapText="1"/>
    </xf>
    <xf numFmtId="0" fontId="12" fillId="0" borderId="28" xfId="0" applyFont="1" applyFill="1" applyBorder="1" applyAlignment="1">
      <alignment vertical="top" wrapText="1"/>
    </xf>
    <xf numFmtId="3" fontId="12" fillId="0" borderId="28" xfId="0" applyNumberFormat="1" applyFont="1" applyFill="1" applyBorder="1" applyAlignment="1">
      <alignment vertical="top" wrapText="1"/>
    </xf>
    <xf numFmtId="3" fontId="12" fillId="0" borderId="25" xfId="0" applyNumberFormat="1" applyFont="1" applyFill="1" applyBorder="1" applyAlignment="1">
      <alignment vertical="top" wrapText="1"/>
    </xf>
    <xf numFmtId="3" fontId="12" fillId="0" borderId="38" xfId="0" applyNumberFormat="1" applyFont="1" applyFill="1" applyBorder="1" applyAlignment="1">
      <alignment vertical="top" wrapText="1"/>
    </xf>
    <xf numFmtId="3" fontId="12" fillId="0" borderId="33" xfId="0" applyNumberFormat="1" applyFont="1" applyFill="1" applyBorder="1" applyAlignment="1">
      <alignment vertical="top" wrapText="1"/>
    </xf>
    <xf numFmtId="49" fontId="12" fillId="0" borderId="38" xfId="0" applyNumberFormat="1" applyFont="1" applyFill="1" applyBorder="1" applyAlignment="1">
      <alignment horizontal="center" vertical="center" wrapText="1"/>
    </xf>
    <xf numFmtId="3" fontId="12" fillId="0" borderId="39" xfId="0" applyNumberFormat="1" applyFont="1" applyFill="1" applyBorder="1" applyAlignment="1">
      <alignment vertical="top" wrapText="1"/>
    </xf>
    <xf numFmtId="3" fontId="12" fillId="0" borderId="0" xfId="0" applyNumberFormat="1" applyFont="1" applyFill="1" applyBorder="1" applyAlignment="1">
      <alignment vertical="top" wrapText="1"/>
    </xf>
    <xf numFmtId="0" fontId="12" fillId="0" borderId="28" xfId="0" applyFont="1" applyFill="1" applyBorder="1" applyAlignment="1">
      <alignment horizontal="right" vertical="top" wrapText="1"/>
    </xf>
    <xf numFmtId="3" fontId="12" fillId="0" borderId="40" xfId="0" applyNumberFormat="1" applyFont="1" applyFill="1" applyBorder="1" applyAlignment="1">
      <alignment vertical="top" wrapText="1"/>
    </xf>
    <xf numFmtId="0" fontId="12" fillId="0" borderId="25" xfId="0" applyFont="1" applyFill="1" applyBorder="1" applyAlignment="1">
      <alignment vertical="top" wrapText="1"/>
    </xf>
    <xf numFmtId="49" fontId="12" fillId="0" borderId="25" xfId="0" applyNumberFormat="1" applyFont="1" applyFill="1" applyBorder="1" applyAlignment="1">
      <alignment horizontal="center" vertical="center" wrapText="1"/>
    </xf>
    <xf numFmtId="3" fontId="12" fillId="0" borderId="35" xfId="0" applyNumberFormat="1" applyFont="1" applyFill="1" applyBorder="1" applyAlignment="1">
      <alignment vertical="top" wrapText="1"/>
    </xf>
    <xf numFmtId="0" fontId="12" fillId="0" borderId="25" xfId="0" applyFont="1" applyFill="1" applyBorder="1" applyAlignment="1">
      <alignment horizontal="center" vertical="center" wrapText="1"/>
    </xf>
    <xf numFmtId="3" fontId="12" fillId="0" borderId="41" xfId="0" applyNumberFormat="1" applyFont="1" applyFill="1" applyBorder="1" applyAlignment="1">
      <alignment vertical="top" wrapText="1"/>
    </xf>
    <xf numFmtId="0" fontId="12" fillId="0" borderId="42" xfId="0" applyFont="1" applyFill="1" applyBorder="1" applyAlignment="1">
      <alignment vertical="top" wrapText="1"/>
    </xf>
    <xf numFmtId="49" fontId="12" fillId="0" borderId="4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3" fontId="6" fillId="0" borderId="43" xfId="0" applyNumberFormat="1" applyFont="1" applyFill="1" applyBorder="1" applyAlignment="1">
      <alignment vertical="top" wrapText="1"/>
    </xf>
    <xf numFmtId="3" fontId="2" fillId="0" borderId="44" xfId="0" applyNumberFormat="1" applyFont="1" applyFill="1" applyBorder="1" applyAlignment="1">
      <alignment vertical="top" wrapText="1"/>
    </xf>
    <xf numFmtId="3" fontId="6" fillId="0" borderId="44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vertical="top" wrapText="1"/>
    </xf>
    <xf numFmtId="3" fontId="2" fillId="0" borderId="45" xfId="0" applyNumberFormat="1" applyFont="1" applyFill="1" applyBorder="1" applyAlignment="1">
      <alignment vertical="top" wrapText="1"/>
    </xf>
    <xf numFmtId="3" fontId="2" fillId="0" borderId="35" xfId="0" applyNumberFormat="1" applyFont="1" applyFill="1" applyBorder="1" applyAlignment="1">
      <alignment vertical="top" wrapText="1"/>
    </xf>
    <xf numFmtId="0" fontId="2" fillId="0" borderId="11" xfId="0" applyFont="1" applyFill="1" applyBorder="1" applyAlignment="1">
      <alignment/>
    </xf>
    <xf numFmtId="0" fontId="0" fillId="0" borderId="0" xfId="0" applyAlignment="1">
      <alignment wrapText="1"/>
    </xf>
    <xf numFmtId="0" fontId="2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3" fontId="2" fillId="0" borderId="13" xfId="0" applyNumberFormat="1" applyFont="1" applyFill="1" applyBorder="1" applyAlignment="1">
      <alignment vertical="top" wrapText="1"/>
    </xf>
    <xf numFmtId="3" fontId="2" fillId="0" borderId="13" xfId="0" applyNumberFormat="1" applyFont="1" applyFill="1" applyBorder="1" applyAlignment="1">
      <alignment horizontal="right" vertical="top" wrapText="1"/>
    </xf>
    <xf numFmtId="3" fontId="6" fillId="0" borderId="13" xfId="0" applyNumberFormat="1" applyFont="1" applyBorder="1" applyAlignment="1">
      <alignment vertical="top" wrapText="1"/>
    </xf>
    <xf numFmtId="3" fontId="2" fillId="0" borderId="13" xfId="0" applyNumberFormat="1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3" fontId="9" fillId="0" borderId="13" xfId="0" applyNumberFormat="1" applyFont="1" applyBorder="1" applyAlignment="1">
      <alignment vertical="top" wrapText="1"/>
    </xf>
    <xf numFmtId="1" fontId="2" fillId="0" borderId="13" xfId="0" applyNumberFormat="1" applyFont="1" applyBorder="1" applyAlignment="1">
      <alignment vertical="top" wrapText="1"/>
    </xf>
    <xf numFmtId="1" fontId="6" fillId="0" borderId="13" xfId="0" applyNumberFormat="1" applyFont="1" applyBorder="1" applyAlignment="1">
      <alignment vertical="top" wrapText="1"/>
    </xf>
    <xf numFmtId="165" fontId="2" fillId="0" borderId="13" xfId="0" applyNumberFormat="1" applyFont="1" applyBorder="1" applyAlignment="1">
      <alignment vertical="top" wrapText="1"/>
    </xf>
    <xf numFmtId="165" fontId="6" fillId="0" borderId="13" xfId="0" applyNumberFormat="1" applyFont="1" applyBorder="1" applyAlignment="1">
      <alignment vertical="top" wrapText="1"/>
    </xf>
    <xf numFmtId="0" fontId="0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10" fillId="0" borderId="13" xfId="0" applyFont="1" applyBorder="1" applyAlignment="1">
      <alignment/>
    </xf>
    <xf numFmtId="3" fontId="10" fillId="0" borderId="13" xfId="0" applyNumberFormat="1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3" fontId="6" fillId="0" borderId="14" xfId="0" applyNumberFormat="1" applyFont="1" applyFill="1" applyBorder="1" applyAlignment="1">
      <alignment vertical="top" wrapText="1"/>
    </xf>
    <xf numFmtId="3" fontId="6" fillId="0" borderId="14" xfId="0" applyNumberFormat="1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3" fontId="9" fillId="0" borderId="14" xfId="0" applyNumberFormat="1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 indent="2"/>
    </xf>
    <xf numFmtId="1" fontId="2" fillId="0" borderId="14" xfId="0" applyNumberFormat="1" applyFont="1" applyBorder="1" applyAlignment="1">
      <alignment vertical="top" wrapText="1"/>
    </xf>
    <xf numFmtId="1" fontId="6" fillId="0" borderId="14" xfId="0" applyNumberFormat="1" applyFont="1" applyBorder="1" applyAlignment="1">
      <alignment vertical="top" wrapText="1"/>
    </xf>
    <xf numFmtId="0" fontId="2" fillId="0" borderId="12" xfId="0" applyFont="1" applyBorder="1" applyAlignment="1">
      <alignment horizontal="right" vertical="top" wrapText="1" indent="2"/>
    </xf>
    <xf numFmtId="3" fontId="2" fillId="0" borderId="14" xfId="0" applyNumberFormat="1" applyFont="1" applyBorder="1" applyAlignment="1">
      <alignment vertical="top" wrapText="1"/>
    </xf>
    <xf numFmtId="0" fontId="0" fillId="0" borderId="12" xfId="0" applyFont="1" applyBorder="1" applyAlignment="1">
      <alignment horizontal="left" indent="2"/>
    </xf>
    <xf numFmtId="3" fontId="0" fillId="0" borderId="14" xfId="0" applyNumberFormat="1" applyFont="1" applyBorder="1" applyAlignment="1">
      <alignment/>
    </xf>
    <xf numFmtId="0" fontId="10" fillId="0" borderId="12" xfId="0" applyFont="1" applyBorder="1" applyAlignment="1">
      <alignment horizontal="left"/>
    </xf>
    <xf numFmtId="3" fontId="10" fillId="0" borderId="14" xfId="0" applyNumberFormat="1" applyFont="1" applyBorder="1" applyAlignment="1">
      <alignment/>
    </xf>
    <xf numFmtId="0" fontId="2" fillId="0" borderId="15" xfId="0" applyFont="1" applyBorder="1" applyAlignment="1">
      <alignment horizontal="left" vertical="top" wrapText="1" indent="2"/>
    </xf>
    <xf numFmtId="0" fontId="0" fillId="0" borderId="16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2" fillId="0" borderId="46" xfId="0" applyFont="1" applyBorder="1" applyAlignment="1">
      <alignment vertical="top" wrapText="1"/>
    </xf>
    <xf numFmtId="0" fontId="2" fillId="0" borderId="47" xfId="0" applyFont="1" applyBorder="1" applyAlignment="1">
      <alignment vertical="top" wrapText="1"/>
    </xf>
    <xf numFmtId="3" fontId="2" fillId="0" borderId="47" xfId="0" applyNumberFormat="1" applyFont="1" applyFill="1" applyBorder="1" applyAlignment="1">
      <alignment vertical="top" wrapText="1"/>
    </xf>
    <xf numFmtId="0" fontId="7" fillId="0" borderId="0" xfId="0" applyFont="1" applyFill="1" applyAlignment="1">
      <alignment horizontal="right"/>
    </xf>
    <xf numFmtId="3" fontId="18" fillId="0" borderId="48" xfId="0" applyNumberFormat="1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/>
    </xf>
    <xf numFmtId="3" fontId="2" fillId="0" borderId="30" xfId="0" applyNumberFormat="1" applyFont="1" applyFill="1" applyBorder="1" applyAlignment="1">
      <alignment vertical="top" wrapText="1"/>
    </xf>
    <xf numFmtId="3" fontId="0" fillId="0" borderId="0" xfId="0" applyNumberFormat="1" applyAlignment="1">
      <alignment wrapText="1"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7" fillId="0" borderId="0" xfId="0" applyFont="1" applyFill="1" applyAlignment="1">
      <alignment/>
    </xf>
    <xf numFmtId="170" fontId="17" fillId="0" borderId="0" xfId="0" applyNumberFormat="1" applyFont="1" applyFill="1" applyAlignment="1">
      <alignment/>
    </xf>
    <xf numFmtId="0" fontId="14" fillId="0" borderId="0" xfId="0" applyFont="1" applyAlignment="1">
      <alignment vertical="center"/>
    </xf>
    <xf numFmtId="3" fontId="2" fillId="0" borderId="50" xfId="0" applyNumberFormat="1" applyFont="1" applyFill="1" applyBorder="1" applyAlignment="1">
      <alignment vertical="top" wrapText="1"/>
    </xf>
    <xf numFmtId="3" fontId="2" fillId="0" borderId="51" xfId="0" applyNumberFormat="1" applyFont="1" applyFill="1" applyBorder="1" applyAlignment="1">
      <alignment vertical="top" wrapText="1"/>
    </xf>
    <xf numFmtId="3" fontId="2" fillId="0" borderId="50" xfId="0" applyNumberFormat="1" applyFont="1" applyFill="1" applyBorder="1" applyAlignment="1">
      <alignment vertical="top" wrapText="1"/>
    </xf>
    <xf numFmtId="3" fontId="2" fillId="0" borderId="52" xfId="0" applyNumberFormat="1" applyFont="1" applyFill="1" applyBorder="1" applyAlignment="1">
      <alignment vertical="top" wrapText="1"/>
    </xf>
    <xf numFmtId="3" fontId="2" fillId="0" borderId="52" xfId="0" applyNumberFormat="1" applyFont="1" applyFill="1" applyBorder="1" applyAlignment="1">
      <alignment vertical="top" wrapText="1"/>
    </xf>
    <xf numFmtId="3" fontId="2" fillId="0" borderId="51" xfId="0" applyNumberFormat="1" applyFont="1" applyFill="1" applyBorder="1" applyAlignment="1">
      <alignment horizontal="right" vertical="top" wrapText="1"/>
    </xf>
    <xf numFmtId="3" fontId="2" fillId="0" borderId="51" xfId="0" applyNumberFormat="1" applyFont="1" applyBorder="1" applyAlignment="1">
      <alignment vertical="top" wrapText="1"/>
    </xf>
    <xf numFmtId="3" fontId="2" fillId="0" borderId="53" xfId="0" applyNumberFormat="1" applyFont="1" applyBorder="1" applyAlignment="1">
      <alignment vertical="top" wrapText="1"/>
    </xf>
    <xf numFmtId="0" fontId="13" fillId="0" borderId="0" xfId="0" applyNumberFormat="1" applyFont="1" applyBorder="1" applyAlignment="1">
      <alignment vertical="center" wrapText="1"/>
    </xf>
    <xf numFmtId="0" fontId="13" fillId="0" borderId="10" xfId="0" applyFont="1" applyBorder="1" applyAlignment="1">
      <alignment horizontal="left"/>
    </xf>
    <xf numFmtId="0" fontId="13" fillId="0" borderId="11" xfId="0" applyNumberFormat="1" applyFont="1" applyBorder="1" applyAlignment="1">
      <alignment horizontal="left" vertical="center" wrapText="1"/>
    </xf>
    <xf numFmtId="0" fontId="6" fillId="0" borderId="54" xfId="0" applyFont="1" applyBorder="1" applyAlignment="1">
      <alignment vertical="top" wrapText="1"/>
    </xf>
    <xf numFmtId="0" fontId="6" fillId="0" borderId="55" xfId="0" applyFont="1" applyBorder="1" applyAlignment="1">
      <alignment vertical="top" wrapText="1"/>
    </xf>
    <xf numFmtId="0" fontId="6" fillId="0" borderId="56" xfId="0" applyFont="1" applyBorder="1" applyAlignment="1">
      <alignment vertical="top" wrapText="1"/>
    </xf>
    <xf numFmtId="0" fontId="6" fillId="0" borderId="57" xfId="0" applyFont="1" applyBorder="1" applyAlignment="1">
      <alignment vertical="top" wrapText="1"/>
    </xf>
    <xf numFmtId="0" fontId="6" fillId="0" borderId="58" xfId="0" applyFont="1" applyBorder="1" applyAlignment="1">
      <alignment vertical="top" wrapText="1"/>
    </xf>
    <xf numFmtId="0" fontId="6" fillId="0" borderId="59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3" fontId="12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2" fillId="0" borderId="28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center" vertical="center" wrapText="1"/>
    </xf>
    <xf numFmtId="49" fontId="12" fillId="0" borderId="34" xfId="0" applyNumberFormat="1" applyFont="1" applyFill="1" applyBorder="1" applyAlignment="1">
      <alignment horizontal="center" vertical="center" wrapText="1"/>
    </xf>
    <xf numFmtId="49" fontId="12" fillId="0" borderId="35" xfId="0" applyNumberFormat="1" applyFont="1" applyFill="1" applyBorder="1" applyAlignment="1">
      <alignment horizontal="center" vertical="center" wrapText="1"/>
    </xf>
    <xf numFmtId="3" fontId="18" fillId="0" borderId="38" xfId="0" applyNumberFormat="1" applyFont="1" applyFill="1" applyBorder="1" applyAlignment="1">
      <alignment horizontal="center" vertical="center" wrapText="1"/>
    </xf>
    <xf numFmtId="3" fontId="18" fillId="0" borderId="39" xfId="0" applyNumberFormat="1" applyFont="1" applyFill="1" applyBorder="1" applyAlignment="1">
      <alignment horizontal="center" vertical="center" wrapText="1"/>
    </xf>
    <xf numFmtId="3" fontId="18" fillId="0" borderId="60" xfId="0" applyNumberFormat="1" applyFont="1" applyFill="1" applyBorder="1" applyAlignment="1">
      <alignment horizontal="center" vertical="center" wrapText="1"/>
    </xf>
    <xf numFmtId="3" fontId="18" fillId="0" borderId="61" xfId="0" applyNumberFormat="1" applyFont="1" applyFill="1" applyBorder="1" applyAlignment="1">
      <alignment horizontal="center" vertical="center" wrapText="1"/>
    </xf>
    <xf numFmtId="3" fontId="12" fillId="0" borderId="28" xfId="0" applyNumberFormat="1" applyFont="1" applyFill="1" applyBorder="1" applyAlignment="1">
      <alignment horizontal="center" vertical="center" wrapText="1"/>
    </xf>
    <xf numFmtId="3" fontId="12" fillId="0" borderId="34" xfId="0" applyNumberFormat="1" applyFont="1" applyFill="1" applyBorder="1" applyAlignment="1">
      <alignment horizontal="center" vertical="center" wrapText="1"/>
    </xf>
    <xf numFmtId="3" fontId="12" fillId="0" borderId="35" xfId="0" applyNumberFormat="1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3" fontId="20" fillId="0" borderId="19" xfId="0" applyNumberFormat="1" applyFont="1" applyFill="1" applyBorder="1" applyAlignment="1">
      <alignment horizontal="center" vertical="center" wrapText="1"/>
    </xf>
    <xf numFmtId="3" fontId="20" fillId="0" borderId="13" xfId="0" applyNumberFormat="1" applyFont="1" applyFill="1" applyBorder="1" applyAlignment="1">
      <alignment horizontal="center" vertical="center" wrapText="1"/>
    </xf>
    <xf numFmtId="3" fontId="20" fillId="0" borderId="16" xfId="0" applyNumberFormat="1" applyFont="1" applyFill="1" applyBorder="1" applyAlignment="1">
      <alignment horizontal="center" vertical="center" wrapText="1"/>
    </xf>
    <xf numFmtId="3" fontId="20" fillId="0" borderId="20" xfId="0" applyNumberFormat="1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3" fontId="20" fillId="0" borderId="17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3" fillId="0" borderId="0" xfId="0" applyNumberFormat="1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justify" wrapText="1"/>
    </xf>
    <xf numFmtId="0" fontId="3" fillId="0" borderId="0" xfId="0" applyFont="1" applyBorder="1" applyAlignment="1">
      <alignment horizontal="left" vertical="justify" wrapText="1"/>
    </xf>
    <xf numFmtId="0" fontId="3" fillId="0" borderId="11" xfId="0" applyFont="1" applyFill="1" applyBorder="1" applyAlignment="1">
      <alignment horizontal="left" vertical="justify" wrapText="1"/>
    </xf>
    <xf numFmtId="0" fontId="3" fillId="0" borderId="62" xfId="0" applyFont="1" applyBorder="1" applyAlignment="1">
      <alignment horizontal="left" vertical="justify" wrapText="1"/>
    </xf>
    <xf numFmtId="0" fontId="2" fillId="0" borderId="63" xfId="0" applyNumberFormat="1" applyFont="1" applyFill="1" applyBorder="1" applyAlignment="1">
      <alignment horizontal="center" vertical="center" wrapText="1"/>
    </xf>
    <xf numFmtId="0" fontId="2" fillId="0" borderId="64" xfId="0" applyNumberFormat="1" applyFont="1" applyFill="1" applyBorder="1" applyAlignment="1">
      <alignment horizontal="center" vertical="center" wrapText="1"/>
    </xf>
    <xf numFmtId="0" fontId="2" fillId="0" borderId="65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3" fontId="2" fillId="0" borderId="65" xfId="0" applyNumberFormat="1" applyFont="1" applyFill="1" applyBorder="1" applyAlignment="1">
      <alignment vertical="top" wrapText="1"/>
    </xf>
    <xf numFmtId="3" fontId="2" fillId="0" borderId="34" xfId="0" applyNumberFormat="1" applyFont="1" applyFill="1" applyBorder="1" applyAlignment="1">
      <alignment vertical="top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13" fillId="0" borderId="11" xfId="0" applyNumberFormat="1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90"/>
  <sheetViews>
    <sheetView zoomScalePageLayoutView="0" workbookViewId="0" topLeftCell="A43">
      <selection activeCell="A81" sqref="A81:IV82"/>
    </sheetView>
  </sheetViews>
  <sheetFormatPr defaultColWidth="9.00390625" defaultRowHeight="12.75"/>
  <cols>
    <col min="1" max="1" width="75.00390625" style="0" customWidth="1"/>
    <col min="2" max="2" width="6.625" style="100" customWidth="1"/>
    <col min="3" max="3" width="15.25390625" style="16" hidden="1" customWidth="1"/>
    <col min="4" max="4" width="15.875" style="16" hidden="1" customWidth="1"/>
    <col min="5" max="5" width="16.625" style="16" customWidth="1"/>
    <col min="6" max="6" width="16.625" style="65" customWidth="1"/>
    <col min="7" max="7" width="10.375" style="0" customWidth="1"/>
  </cols>
  <sheetData>
    <row r="1" spans="1:6" ht="12.75">
      <c r="A1" s="1" t="s">
        <v>0</v>
      </c>
      <c r="B1" s="199" t="s">
        <v>1</v>
      </c>
      <c r="C1" s="199"/>
      <c r="D1" s="199"/>
      <c r="E1" s="199"/>
      <c r="F1" s="199"/>
    </row>
    <row r="2" spans="1:6" ht="12.75" customHeight="1">
      <c r="A2" s="3" t="s">
        <v>2</v>
      </c>
      <c r="B2" s="200" t="s">
        <v>3</v>
      </c>
      <c r="C2" s="200"/>
      <c r="D2" s="200"/>
      <c r="E2" s="200"/>
      <c r="F2" s="200"/>
    </row>
    <row r="3" spans="1:6" ht="12.75" customHeight="1">
      <c r="A3" s="3" t="s">
        <v>4</v>
      </c>
      <c r="B3" s="200" t="s">
        <v>5</v>
      </c>
      <c r="C3" s="200"/>
      <c r="D3" s="200"/>
      <c r="E3" s="200"/>
      <c r="F3" s="200"/>
    </row>
    <row r="4" spans="1:6" ht="12.75" customHeight="1">
      <c r="A4" s="3" t="s">
        <v>6</v>
      </c>
      <c r="B4" s="200" t="s">
        <v>7</v>
      </c>
      <c r="C4" s="200"/>
      <c r="D4" s="200"/>
      <c r="E4" s="200"/>
      <c r="F4" s="200"/>
    </row>
    <row r="5" spans="1:6" ht="12.75" customHeight="1">
      <c r="A5" s="3" t="s">
        <v>9</v>
      </c>
      <c r="B5" s="200" t="s">
        <v>10</v>
      </c>
      <c r="C5" s="200"/>
      <c r="D5" s="200"/>
      <c r="E5" s="200"/>
      <c r="F5" s="200"/>
    </row>
    <row r="6" spans="1:6" ht="12.75" customHeight="1">
      <c r="A6" s="3" t="s">
        <v>11</v>
      </c>
      <c r="B6" s="200" t="s">
        <v>364</v>
      </c>
      <c r="C6" s="200"/>
      <c r="D6" s="200"/>
      <c r="E6" s="200"/>
      <c r="F6" s="200"/>
    </row>
    <row r="7" spans="1:6" ht="12.75">
      <c r="A7" s="12"/>
      <c r="B7" s="66"/>
      <c r="C7" s="6"/>
      <c r="D7" s="6"/>
      <c r="E7" s="6"/>
      <c r="F7" s="103"/>
    </row>
    <row r="8" spans="1:6" ht="12.75">
      <c r="A8" s="12"/>
      <c r="B8" s="66"/>
      <c r="C8" s="6"/>
      <c r="D8" s="6"/>
      <c r="E8" s="7"/>
      <c r="F8" s="103"/>
    </row>
    <row r="9" spans="1:6" ht="12.75">
      <c r="A9" s="207" t="s">
        <v>153</v>
      </c>
      <c r="B9" s="207"/>
      <c r="C9" s="207"/>
      <c r="D9" s="207"/>
      <c r="E9" s="208"/>
      <c r="F9" s="101"/>
    </row>
    <row r="10" spans="1:6" ht="12.75">
      <c r="A10" s="209" t="s">
        <v>358</v>
      </c>
      <c r="B10" s="209"/>
      <c r="C10" s="209"/>
      <c r="D10" s="209"/>
      <c r="E10" s="208"/>
      <c r="F10" s="101"/>
    </row>
    <row r="11" spans="1:6" ht="5.25" customHeight="1">
      <c r="A11" s="209" t="s">
        <v>13</v>
      </c>
      <c r="B11" s="209"/>
      <c r="C11" s="209"/>
      <c r="D11" s="209"/>
      <c r="E11" s="8"/>
      <c r="F11" s="101"/>
    </row>
    <row r="12" spans="2:6" ht="10.5" customHeight="1" thickBot="1">
      <c r="B12" s="66"/>
      <c r="C12" s="6"/>
      <c r="D12" s="67" t="s">
        <v>61</v>
      </c>
      <c r="E12" s="67"/>
      <c r="F12" s="180" t="s">
        <v>154</v>
      </c>
    </row>
    <row r="13" spans="1:6" ht="33.75" customHeight="1" thickBot="1">
      <c r="A13" s="68" t="s">
        <v>14</v>
      </c>
      <c r="B13" s="69" t="s">
        <v>155</v>
      </c>
      <c r="C13" s="70" t="s">
        <v>156</v>
      </c>
      <c r="D13" s="70" t="s">
        <v>157</v>
      </c>
      <c r="E13" s="70" t="s">
        <v>361</v>
      </c>
      <c r="F13" s="181" t="s">
        <v>362</v>
      </c>
    </row>
    <row r="14" spans="1:6" ht="15.75" customHeight="1" thickBot="1">
      <c r="A14" s="201" t="s">
        <v>158</v>
      </c>
      <c r="B14" s="202"/>
      <c r="C14" s="202"/>
      <c r="D14" s="203"/>
      <c r="E14" s="8"/>
      <c r="F14" s="182"/>
    </row>
    <row r="15" spans="1:7" ht="21" customHeight="1" thickBot="1">
      <c r="A15" s="71" t="s">
        <v>159</v>
      </c>
      <c r="B15" s="72" t="s">
        <v>67</v>
      </c>
      <c r="C15" s="73">
        <f>SUM(C17:C22)</f>
        <v>4057985000</v>
      </c>
      <c r="D15" s="73">
        <f>SUM(D17:D22)</f>
        <v>1150263291</v>
      </c>
      <c r="E15" s="73">
        <f>SUM(E17:E22)</f>
        <v>487478</v>
      </c>
      <c r="F15" s="73">
        <f>SUM(F17:F22)</f>
        <v>533426</v>
      </c>
      <c r="G15" s="16"/>
    </row>
    <row r="16" spans="1:7" ht="16.5" customHeight="1" thickBot="1">
      <c r="A16" s="75" t="s">
        <v>35</v>
      </c>
      <c r="B16" s="76" t="s">
        <v>110</v>
      </c>
      <c r="C16" s="77" t="s">
        <v>110</v>
      </c>
      <c r="D16" s="77" t="s">
        <v>110</v>
      </c>
      <c r="E16" s="77" t="s">
        <v>110</v>
      </c>
      <c r="F16" s="78" t="s">
        <v>110</v>
      </c>
      <c r="G16" s="16"/>
    </row>
    <row r="17" spans="1:7" ht="17.25" customHeight="1" thickBot="1">
      <c r="A17" s="75" t="s">
        <v>160</v>
      </c>
      <c r="B17" s="76" t="s">
        <v>69</v>
      </c>
      <c r="C17" s="77">
        <v>15276677</v>
      </c>
      <c r="D17" s="77">
        <v>43179001</v>
      </c>
      <c r="E17" s="80">
        <v>358839</v>
      </c>
      <c r="F17" s="80">
        <f>397103+4045</f>
        <v>401148</v>
      </c>
      <c r="G17" s="16"/>
    </row>
    <row r="18" spans="1:7" ht="15.75" customHeight="1" thickBot="1">
      <c r="A18" s="75" t="s">
        <v>161</v>
      </c>
      <c r="B18" s="76" t="s">
        <v>71</v>
      </c>
      <c r="C18" s="77">
        <v>500191906</v>
      </c>
      <c r="D18" s="77">
        <v>365136217</v>
      </c>
      <c r="E18" s="80"/>
      <c r="F18" s="80"/>
      <c r="G18" s="16"/>
    </row>
    <row r="19" spans="1:7" ht="18" customHeight="1" thickBot="1">
      <c r="A19" s="75" t="s">
        <v>162</v>
      </c>
      <c r="B19" s="76" t="s">
        <v>73</v>
      </c>
      <c r="C19" s="77">
        <v>2687461358</v>
      </c>
      <c r="D19" s="77">
        <v>418653125</v>
      </c>
      <c r="E19" s="80"/>
      <c r="F19" s="80">
        <v>88915</v>
      </c>
      <c r="G19" s="16"/>
    </row>
    <row r="20" spans="1:7" ht="18" customHeight="1" thickBot="1">
      <c r="A20" s="75" t="s">
        <v>163</v>
      </c>
      <c r="B20" s="76" t="s">
        <v>75</v>
      </c>
      <c r="C20" s="77"/>
      <c r="D20" s="77"/>
      <c r="E20" s="80"/>
      <c r="F20" s="80"/>
      <c r="G20" s="16"/>
    </row>
    <row r="21" spans="1:7" ht="18" customHeight="1" thickBot="1">
      <c r="A21" s="75" t="s">
        <v>164</v>
      </c>
      <c r="B21" s="76" t="s">
        <v>76</v>
      </c>
      <c r="C21" s="77">
        <v>48666059</v>
      </c>
      <c r="D21" s="77">
        <v>17763908</v>
      </c>
      <c r="E21" s="80">
        <v>126040</v>
      </c>
      <c r="F21" s="80">
        <f>9319+4049+5000+20</f>
        <v>18388</v>
      </c>
      <c r="G21" s="16"/>
    </row>
    <row r="22" spans="1:7" ht="16.5" customHeight="1" thickBot="1">
      <c r="A22" s="75" t="s">
        <v>165</v>
      </c>
      <c r="B22" s="76" t="s">
        <v>77</v>
      </c>
      <c r="C22" s="77">
        <v>806389000</v>
      </c>
      <c r="D22" s="77">
        <v>305531040</v>
      </c>
      <c r="E22" s="80">
        <v>2599</v>
      </c>
      <c r="F22" s="80">
        <f>3680+3009+18286</f>
        <v>24975</v>
      </c>
      <c r="G22" s="16"/>
    </row>
    <row r="23" spans="1:7" ht="16.5" customHeight="1" thickBot="1">
      <c r="A23" s="71" t="s">
        <v>166</v>
      </c>
      <c r="B23" s="72" t="s">
        <v>167</v>
      </c>
      <c r="C23" s="73">
        <f>SUM(C25:C31)</f>
        <v>2408051340</v>
      </c>
      <c r="D23" s="73">
        <f>SUM(D25:D31)</f>
        <v>1088744487</v>
      </c>
      <c r="E23" s="73">
        <f>SUM(E25:E31)</f>
        <v>320588</v>
      </c>
      <c r="F23" s="73">
        <f>SUM(F25:F31)</f>
        <v>322206</v>
      </c>
      <c r="G23" s="16"/>
    </row>
    <row r="24" spans="1:7" ht="16.5" customHeight="1" thickBot="1">
      <c r="A24" s="75" t="s">
        <v>35</v>
      </c>
      <c r="B24" s="76" t="s">
        <v>110</v>
      </c>
      <c r="C24" s="77" t="s">
        <v>110</v>
      </c>
      <c r="D24" s="77" t="s">
        <v>110</v>
      </c>
      <c r="E24" s="77"/>
      <c r="F24" s="78"/>
      <c r="G24" s="16"/>
    </row>
    <row r="25" spans="1:7" ht="17.25" customHeight="1" thickBot="1">
      <c r="A25" s="75" t="s">
        <v>168</v>
      </c>
      <c r="B25" s="76" t="s">
        <v>169</v>
      </c>
      <c r="C25" s="77">
        <v>1419119290</v>
      </c>
      <c r="D25" s="77">
        <v>76207075</v>
      </c>
      <c r="E25" s="80">
        <v>111783</v>
      </c>
      <c r="F25" s="80">
        <f>89803+5454-360</f>
        <v>94897</v>
      </c>
      <c r="G25" s="16"/>
    </row>
    <row r="26" spans="1:7" ht="16.5" customHeight="1" thickBot="1">
      <c r="A26" s="75" t="s">
        <v>170</v>
      </c>
      <c r="B26" s="76" t="s">
        <v>171</v>
      </c>
      <c r="C26" s="77">
        <v>516470833</v>
      </c>
      <c r="D26" s="77">
        <v>794307046</v>
      </c>
      <c r="E26" s="80">
        <v>3651</v>
      </c>
      <c r="F26" s="80">
        <f>2404+82</f>
        <v>2486</v>
      </c>
      <c r="G26" s="16"/>
    </row>
    <row r="27" spans="1:7" ht="16.5" customHeight="1" thickBot="1">
      <c r="A27" s="75" t="s">
        <v>172</v>
      </c>
      <c r="B27" s="76" t="s">
        <v>173</v>
      </c>
      <c r="C27" s="77">
        <v>92288539</v>
      </c>
      <c r="D27" s="77">
        <v>60681037</v>
      </c>
      <c r="E27" s="80">
        <v>60465</v>
      </c>
      <c r="F27" s="80">
        <f>31917+2011</f>
        <v>33928</v>
      </c>
      <c r="G27" s="16"/>
    </row>
    <row r="28" spans="1:7" ht="16.5" customHeight="1" thickBot="1">
      <c r="A28" s="75" t="s">
        <v>174</v>
      </c>
      <c r="B28" s="76" t="s">
        <v>175</v>
      </c>
      <c r="C28" s="77">
        <v>21660035</v>
      </c>
      <c r="D28" s="77">
        <v>6405082</v>
      </c>
      <c r="E28" s="80">
        <v>3125</v>
      </c>
      <c r="F28" s="80">
        <f>6775+47+9162</f>
        <v>15984</v>
      </c>
      <c r="G28" s="16"/>
    </row>
    <row r="29" spans="1:7" ht="16.5" customHeight="1" thickBot="1">
      <c r="A29" s="75" t="s">
        <v>176</v>
      </c>
      <c r="B29" s="76" t="s">
        <v>177</v>
      </c>
      <c r="C29" s="77"/>
      <c r="D29" s="77"/>
      <c r="E29" s="80"/>
      <c r="F29" s="80"/>
      <c r="G29" s="16"/>
    </row>
    <row r="30" spans="1:7" ht="16.5" customHeight="1" thickBot="1">
      <c r="A30" s="75" t="s">
        <v>178</v>
      </c>
      <c r="B30" s="76" t="s">
        <v>179</v>
      </c>
      <c r="C30" s="77">
        <v>216517643</v>
      </c>
      <c r="D30" s="77">
        <v>120164233</v>
      </c>
      <c r="E30" s="80">
        <v>125400</v>
      </c>
      <c r="F30" s="80">
        <v>53215</v>
      </c>
      <c r="G30" s="16"/>
    </row>
    <row r="31" spans="1:7" ht="16.5" customHeight="1" thickBot="1">
      <c r="A31" s="75" t="s">
        <v>180</v>
      </c>
      <c r="B31" s="76" t="s">
        <v>181</v>
      </c>
      <c r="C31" s="77">
        <v>141995000</v>
      </c>
      <c r="D31" s="77">
        <v>30980014</v>
      </c>
      <c r="E31" s="80">
        <v>16164</v>
      </c>
      <c r="F31" s="80">
        <f>90000+13898+12210+4286+1302</f>
        <v>121696</v>
      </c>
      <c r="G31" s="16"/>
    </row>
    <row r="32" spans="1:7" ht="21" customHeight="1" thickBot="1">
      <c r="A32" s="81" t="s">
        <v>182</v>
      </c>
      <c r="B32" s="82" t="s">
        <v>183</v>
      </c>
      <c r="C32" s="83">
        <f>C15-C23</f>
        <v>1649933660</v>
      </c>
      <c r="D32" s="83">
        <f>D15-D23</f>
        <v>61518804</v>
      </c>
      <c r="E32" s="84">
        <f>E15-E23</f>
        <v>166890</v>
      </c>
      <c r="F32" s="84">
        <f>F15-F23</f>
        <v>211220</v>
      </c>
      <c r="G32" s="16"/>
    </row>
    <row r="33" spans="1:7" ht="16.5" customHeight="1" thickBot="1">
      <c r="A33" s="201" t="s">
        <v>184</v>
      </c>
      <c r="B33" s="202"/>
      <c r="C33" s="202"/>
      <c r="D33" s="203"/>
      <c r="E33" s="8"/>
      <c r="F33" s="8"/>
      <c r="G33" s="16"/>
    </row>
    <row r="34" spans="1:7" ht="16.5" customHeight="1" thickBot="1">
      <c r="A34" s="71" t="s">
        <v>185</v>
      </c>
      <c r="B34" s="72" t="s">
        <v>186</v>
      </c>
      <c r="C34" s="73">
        <f>SUM(C36:C46)</f>
        <v>128678000</v>
      </c>
      <c r="D34" s="73">
        <f>SUM(D36:D46)</f>
        <v>75000000</v>
      </c>
      <c r="E34" s="73">
        <f>SUM(E36:E46)</f>
        <v>12472747</v>
      </c>
      <c r="F34" s="73">
        <f>SUM(F36:F46)</f>
        <v>389990</v>
      </c>
      <c r="G34" s="16"/>
    </row>
    <row r="35" spans="1:7" ht="16.5" customHeight="1" thickBot="1">
      <c r="A35" s="75" t="s">
        <v>35</v>
      </c>
      <c r="B35" s="76" t="s">
        <v>110</v>
      </c>
      <c r="C35" s="77" t="s">
        <v>110</v>
      </c>
      <c r="D35" s="77" t="s">
        <v>110</v>
      </c>
      <c r="E35" s="80" t="s">
        <v>110</v>
      </c>
      <c r="F35" s="80" t="s">
        <v>110</v>
      </c>
      <c r="G35" s="16"/>
    </row>
    <row r="36" spans="1:7" ht="16.5" customHeight="1" thickBot="1">
      <c r="A36" s="75" t="s">
        <v>187</v>
      </c>
      <c r="B36" s="76" t="s">
        <v>188</v>
      </c>
      <c r="C36" s="77" t="s">
        <v>110</v>
      </c>
      <c r="D36" s="77">
        <v>7000000</v>
      </c>
      <c r="E36" s="80">
        <v>141640</v>
      </c>
      <c r="F36" s="80"/>
      <c r="G36" s="16"/>
    </row>
    <row r="37" spans="1:7" ht="16.5" customHeight="1" thickBot="1">
      <c r="A37" s="75" t="s">
        <v>189</v>
      </c>
      <c r="B37" s="76" t="s">
        <v>190</v>
      </c>
      <c r="C37" s="77" t="s">
        <v>110</v>
      </c>
      <c r="D37" s="77" t="s">
        <v>110</v>
      </c>
      <c r="E37" s="80"/>
      <c r="F37" s="80"/>
      <c r="G37" s="16"/>
    </row>
    <row r="38" spans="1:7" ht="17.25" customHeight="1" thickBot="1">
      <c r="A38" s="75" t="s">
        <v>191</v>
      </c>
      <c r="B38" s="76" t="s">
        <v>192</v>
      </c>
      <c r="C38" s="77" t="s">
        <v>110</v>
      </c>
      <c r="D38" s="77">
        <v>18000000</v>
      </c>
      <c r="E38" s="80"/>
      <c r="F38" s="80"/>
      <c r="G38" s="16"/>
    </row>
    <row r="39" spans="1:7" ht="27" customHeight="1" thickBot="1">
      <c r="A39" s="75" t="s">
        <v>193</v>
      </c>
      <c r="B39" s="76" t="s">
        <v>194</v>
      </c>
      <c r="C39" s="77">
        <v>128678000</v>
      </c>
      <c r="D39" s="77" t="s">
        <v>110</v>
      </c>
      <c r="E39" s="80"/>
      <c r="F39" s="80"/>
      <c r="G39" s="16"/>
    </row>
    <row r="40" spans="1:7" ht="16.5" customHeight="1" thickBot="1">
      <c r="A40" s="75" t="s">
        <v>344</v>
      </c>
      <c r="B40" s="76" t="s">
        <v>195</v>
      </c>
      <c r="C40" s="77" t="s">
        <v>110</v>
      </c>
      <c r="D40" s="77" t="s">
        <v>110</v>
      </c>
      <c r="E40" s="80"/>
      <c r="F40" s="80"/>
      <c r="G40" s="16"/>
    </row>
    <row r="41" spans="1:7" ht="16.5" customHeight="1" thickBot="1">
      <c r="A41" s="75" t="s">
        <v>196</v>
      </c>
      <c r="B41" s="76" t="s">
        <v>197</v>
      </c>
      <c r="C41" s="77"/>
      <c r="D41" s="77"/>
      <c r="E41" s="80">
        <v>9687520</v>
      </c>
      <c r="F41" s="80"/>
      <c r="G41" s="16"/>
    </row>
    <row r="42" spans="1:7" ht="16.5" customHeight="1" thickBot="1">
      <c r="A42" s="75" t="s">
        <v>198</v>
      </c>
      <c r="B42" s="76" t="s">
        <v>199</v>
      </c>
      <c r="C42" s="77"/>
      <c r="D42" s="77"/>
      <c r="E42" s="80">
        <v>1176581</v>
      </c>
      <c r="F42" s="80">
        <v>389990</v>
      </c>
      <c r="G42" s="16"/>
    </row>
    <row r="43" spans="1:7" ht="17.25" customHeight="1" thickBot="1">
      <c r="A43" s="75" t="s">
        <v>200</v>
      </c>
      <c r="B43" s="76" t="s">
        <v>201</v>
      </c>
      <c r="C43" s="77" t="s">
        <v>110</v>
      </c>
      <c r="D43" s="77" t="s">
        <v>110</v>
      </c>
      <c r="E43" s="80"/>
      <c r="F43" s="80"/>
      <c r="G43" s="16"/>
    </row>
    <row r="44" spans="1:7" ht="17.25" customHeight="1" thickBot="1">
      <c r="A44" s="75" t="s">
        <v>202</v>
      </c>
      <c r="B44" s="76" t="s">
        <v>203</v>
      </c>
      <c r="C44" s="77"/>
      <c r="D44" s="77"/>
      <c r="E44" s="80">
        <v>0</v>
      </c>
      <c r="F44" s="80">
        <v>0</v>
      </c>
      <c r="G44" s="16"/>
    </row>
    <row r="45" spans="1:7" ht="17.25" customHeight="1" thickBot="1">
      <c r="A45" s="75" t="s">
        <v>164</v>
      </c>
      <c r="B45" s="76" t="s">
        <v>204</v>
      </c>
      <c r="C45" s="77"/>
      <c r="D45" s="77"/>
      <c r="E45" s="137"/>
      <c r="F45" s="137">
        <v>0</v>
      </c>
      <c r="G45" s="16"/>
    </row>
    <row r="46" spans="1:7" ht="15.75" customHeight="1" thickBot="1">
      <c r="A46" s="75" t="s">
        <v>165</v>
      </c>
      <c r="B46" s="76" t="s">
        <v>205</v>
      </c>
      <c r="C46" s="77" t="s">
        <v>110</v>
      </c>
      <c r="D46" s="77">
        <v>50000000</v>
      </c>
      <c r="E46" s="138">
        <v>1467006</v>
      </c>
      <c r="F46" s="138"/>
      <c r="G46" s="16"/>
    </row>
    <row r="47" spans="1:7" ht="16.5" customHeight="1" thickBot="1">
      <c r="A47" s="71" t="s">
        <v>206</v>
      </c>
      <c r="B47" s="72" t="s">
        <v>207</v>
      </c>
      <c r="C47" s="73">
        <f>SUM(C49:C59)</f>
        <v>2079224883</v>
      </c>
      <c r="D47" s="73">
        <f>SUM(D49:D59)</f>
        <v>292292000</v>
      </c>
      <c r="E47" s="73">
        <f>SUM(E49:E59)</f>
        <v>12970809</v>
      </c>
      <c r="F47" s="73">
        <f>SUM(F49:F59)</f>
        <v>604024</v>
      </c>
      <c r="G47" s="16"/>
    </row>
    <row r="48" spans="1:7" ht="16.5" customHeight="1" thickBot="1">
      <c r="A48" s="75" t="s">
        <v>35</v>
      </c>
      <c r="B48" s="76" t="s">
        <v>110</v>
      </c>
      <c r="C48" s="77" t="s">
        <v>110</v>
      </c>
      <c r="D48" s="77" t="s">
        <v>110</v>
      </c>
      <c r="E48" s="77" t="s">
        <v>110</v>
      </c>
      <c r="F48" s="77" t="s">
        <v>110</v>
      </c>
      <c r="G48" s="16"/>
    </row>
    <row r="49" spans="1:7" ht="16.5" customHeight="1" thickBot="1">
      <c r="A49" s="75" t="s">
        <v>208</v>
      </c>
      <c r="B49" s="76" t="s">
        <v>209</v>
      </c>
      <c r="C49" s="77">
        <v>132560000</v>
      </c>
      <c r="D49" s="77">
        <v>53178117</v>
      </c>
      <c r="E49" s="80">
        <v>13712</v>
      </c>
      <c r="F49" s="80">
        <v>360</v>
      </c>
      <c r="G49" s="16"/>
    </row>
    <row r="50" spans="1:7" ht="16.5" customHeight="1" thickBot="1">
      <c r="A50" s="75" t="s">
        <v>210</v>
      </c>
      <c r="B50" s="76" t="s">
        <v>211</v>
      </c>
      <c r="C50" s="77">
        <v>2258883</v>
      </c>
      <c r="D50" s="77" t="s">
        <v>110</v>
      </c>
      <c r="E50" s="80"/>
      <c r="F50" s="80"/>
      <c r="G50" s="16"/>
    </row>
    <row r="51" spans="1:7" ht="15.75" customHeight="1" thickBot="1">
      <c r="A51" s="75" t="s">
        <v>212</v>
      </c>
      <c r="B51" s="76" t="s">
        <v>213</v>
      </c>
      <c r="C51" s="77" t="s">
        <v>110</v>
      </c>
      <c r="D51" s="77">
        <v>166496000</v>
      </c>
      <c r="E51" s="80"/>
      <c r="F51" s="80"/>
      <c r="G51" s="16"/>
    </row>
    <row r="52" spans="1:7" ht="29.25" customHeight="1" thickBot="1">
      <c r="A52" s="75" t="s">
        <v>214</v>
      </c>
      <c r="B52" s="76" t="s">
        <v>215</v>
      </c>
      <c r="C52" s="77"/>
      <c r="D52" s="77"/>
      <c r="E52" s="80"/>
      <c r="F52" s="80"/>
      <c r="G52" s="16"/>
    </row>
    <row r="53" spans="1:7" ht="15.75" customHeight="1" thickBot="1">
      <c r="A53" s="75" t="s">
        <v>216</v>
      </c>
      <c r="B53" s="76" t="s">
        <v>217</v>
      </c>
      <c r="C53" s="77"/>
      <c r="D53" s="77"/>
      <c r="E53" s="80"/>
      <c r="F53" s="80"/>
      <c r="G53" s="16"/>
    </row>
    <row r="54" spans="1:7" ht="15.75" customHeight="1" thickBot="1">
      <c r="A54" s="75" t="s">
        <v>218</v>
      </c>
      <c r="B54" s="76" t="s">
        <v>219</v>
      </c>
      <c r="C54" s="77"/>
      <c r="D54" s="77"/>
      <c r="E54" s="80">
        <v>26376</v>
      </c>
      <c r="F54" s="80"/>
      <c r="G54" s="16"/>
    </row>
    <row r="55" spans="1:8" ht="16.5" customHeight="1" thickBot="1">
      <c r="A55" s="75" t="s">
        <v>220</v>
      </c>
      <c r="B55" s="76" t="s">
        <v>221</v>
      </c>
      <c r="C55" s="77">
        <v>1933899000</v>
      </c>
      <c r="D55" s="77">
        <v>72617883</v>
      </c>
      <c r="E55" s="80">
        <v>11451714</v>
      </c>
      <c r="F55" s="80">
        <v>603664</v>
      </c>
      <c r="G55" s="16"/>
      <c r="H55" s="16"/>
    </row>
    <row r="56" spans="1:7" ht="15" customHeight="1" thickBot="1">
      <c r="A56" s="75" t="s">
        <v>222</v>
      </c>
      <c r="B56" s="76" t="s">
        <v>223</v>
      </c>
      <c r="C56" s="77">
        <v>10507000</v>
      </c>
      <c r="D56" s="77" t="s">
        <v>110</v>
      </c>
      <c r="E56" s="80"/>
      <c r="F56" s="80"/>
      <c r="G56" s="16"/>
    </row>
    <row r="57" spans="1:7" ht="17.25" customHeight="1" thickBot="1">
      <c r="A57" s="75" t="s">
        <v>200</v>
      </c>
      <c r="B57" s="76" t="s">
        <v>224</v>
      </c>
      <c r="C57" s="77" t="s">
        <v>110</v>
      </c>
      <c r="D57" s="77" t="s">
        <v>110</v>
      </c>
      <c r="E57" s="77"/>
      <c r="F57" s="77">
        <v>0</v>
      </c>
      <c r="G57" s="16"/>
    </row>
    <row r="58" spans="1:7" ht="17.25" customHeight="1" thickBot="1">
      <c r="A58" s="75" t="s">
        <v>225</v>
      </c>
      <c r="B58" s="76" t="s">
        <v>226</v>
      </c>
      <c r="C58" s="77"/>
      <c r="D58" s="77"/>
      <c r="E58" s="77"/>
      <c r="F58" s="77">
        <v>0</v>
      </c>
      <c r="G58" s="16"/>
    </row>
    <row r="59" spans="1:8" ht="16.5" customHeight="1" thickBot="1">
      <c r="A59" s="75" t="s">
        <v>180</v>
      </c>
      <c r="B59" s="76" t="s">
        <v>227</v>
      </c>
      <c r="C59" s="77" t="s">
        <v>110</v>
      </c>
      <c r="D59" s="77" t="s">
        <v>110</v>
      </c>
      <c r="E59" s="80">
        <v>1479007</v>
      </c>
      <c r="F59" s="77">
        <v>0</v>
      </c>
      <c r="G59" s="16"/>
      <c r="H59" s="16"/>
    </row>
    <row r="60" spans="1:7" ht="38.25" customHeight="1" thickBot="1">
      <c r="A60" s="81" t="s">
        <v>228</v>
      </c>
      <c r="B60" s="82" t="s">
        <v>229</v>
      </c>
      <c r="C60" s="83">
        <f>C34-C47</f>
        <v>-1950546883</v>
      </c>
      <c r="D60" s="83">
        <f>D34-D47</f>
        <v>-217292000</v>
      </c>
      <c r="E60" s="83">
        <f>E34-E47</f>
        <v>-498062</v>
      </c>
      <c r="F60" s="83">
        <f>F34-F47</f>
        <v>-214034</v>
      </c>
      <c r="G60" s="16"/>
    </row>
    <row r="61" spans="1:7" ht="16.5" customHeight="1" thickBot="1">
      <c r="A61" s="204" t="s">
        <v>230</v>
      </c>
      <c r="B61" s="205"/>
      <c r="C61" s="205"/>
      <c r="D61" s="206"/>
      <c r="E61" s="86"/>
      <c r="F61" s="86"/>
      <c r="G61" s="16"/>
    </row>
    <row r="62" spans="1:7" ht="16.5" customHeight="1" thickBot="1">
      <c r="A62" s="71" t="s">
        <v>231</v>
      </c>
      <c r="B62" s="72" t="s">
        <v>232</v>
      </c>
      <c r="C62" s="73">
        <f>SUM(C64:C67)</f>
        <v>1048339094</v>
      </c>
      <c r="D62" s="73">
        <f>SUM(D64:D67)</f>
        <v>209806308</v>
      </c>
      <c r="E62" s="74">
        <f>SUM(E64:E67)</f>
        <v>314002</v>
      </c>
      <c r="F62" s="74">
        <f>SUM(F64:F67)</f>
        <v>1026016</v>
      </c>
      <c r="G62" s="16"/>
    </row>
    <row r="63" spans="1:7" ht="13.5" thickBot="1">
      <c r="A63" s="75" t="s">
        <v>35</v>
      </c>
      <c r="B63" s="76" t="s">
        <v>110</v>
      </c>
      <c r="C63" s="77" t="s">
        <v>110</v>
      </c>
      <c r="D63" s="87" t="s">
        <v>110</v>
      </c>
      <c r="E63" s="79" t="s">
        <v>110</v>
      </c>
      <c r="F63" s="79" t="s">
        <v>110</v>
      </c>
      <c r="G63" s="16"/>
    </row>
    <row r="64" spans="1:7" ht="16.5" customHeight="1" thickBot="1">
      <c r="A64" s="75" t="s">
        <v>233</v>
      </c>
      <c r="B64" s="76" t="s">
        <v>234</v>
      </c>
      <c r="C64" s="88">
        <v>800000000</v>
      </c>
      <c r="D64" s="89"/>
      <c r="E64" s="78"/>
      <c r="F64" s="78"/>
      <c r="G64" s="16"/>
    </row>
    <row r="65" spans="1:7" ht="16.5" customHeight="1" thickBot="1">
      <c r="A65" s="75" t="s">
        <v>235</v>
      </c>
      <c r="B65" s="76" t="s">
        <v>236</v>
      </c>
      <c r="C65" s="88">
        <v>239562094</v>
      </c>
      <c r="D65" s="89">
        <v>209806308</v>
      </c>
      <c r="E65" s="78">
        <v>314002</v>
      </c>
      <c r="F65" s="78">
        <v>1026016</v>
      </c>
      <c r="G65" s="16"/>
    </row>
    <row r="66" spans="1:7" ht="18" customHeight="1" thickBot="1">
      <c r="A66" s="75" t="s">
        <v>237</v>
      </c>
      <c r="B66" s="76" t="s">
        <v>238</v>
      </c>
      <c r="C66" s="77" t="s">
        <v>110</v>
      </c>
      <c r="D66" s="90" t="s">
        <v>110</v>
      </c>
      <c r="E66" s="78"/>
      <c r="F66" s="78"/>
      <c r="G66" s="16"/>
    </row>
    <row r="67" spans="1:7" ht="16.5" customHeight="1" thickBot="1">
      <c r="A67" s="75" t="s">
        <v>165</v>
      </c>
      <c r="B67" s="76" t="s">
        <v>239</v>
      </c>
      <c r="C67" s="88">
        <v>8777000</v>
      </c>
      <c r="D67" s="89"/>
      <c r="E67" s="79"/>
      <c r="F67" s="79"/>
      <c r="G67" s="16"/>
    </row>
    <row r="68" spans="1:7" ht="16.5" customHeight="1" thickBot="1">
      <c r="A68" s="71" t="s">
        <v>240</v>
      </c>
      <c r="B68" s="72" t="s">
        <v>241</v>
      </c>
      <c r="C68" s="73">
        <f>SUM(C70:C74)</f>
        <v>435970000</v>
      </c>
      <c r="D68" s="91">
        <f>SUM(D70:D74)</f>
        <v>19469197</v>
      </c>
      <c r="E68" s="74">
        <f>SUM(E70:E74)</f>
        <v>470004</v>
      </c>
      <c r="F68" s="74">
        <f>SUM(F70:F74)</f>
        <v>1056836</v>
      </c>
      <c r="G68" s="16"/>
    </row>
    <row r="69" spans="1:7" ht="16.5" customHeight="1" thickBot="1">
      <c r="A69" s="75" t="s">
        <v>35</v>
      </c>
      <c r="B69" s="76" t="s">
        <v>110</v>
      </c>
      <c r="C69" s="77" t="s">
        <v>110</v>
      </c>
      <c r="D69" s="77" t="s">
        <v>110</v>
      </c>
      <c r="E69" s="79" t="s">
        <v>110</v>
      </c>
      <c r="F69" s="79" t="s">
        <v>110</v>
      </c>
      <c r="G69" s="16"/>
    </row>
    <row r="70" spans="1:8" ht="16.5" customHeight="1" thickBot="1">
      <c r="A70" s="75" t="s">
        <v>242</v>
      </c>
      <c r="B70" s="76" t="s">
        <v>85</v>
      </c>
      <c r="C70" s="77">
        <v>253900000</v>
      </c>
      <c r="D70" s="77">
        <v>19469197</v>
      </c>
      <c r="E70" s="79">
        <v>470004</v>
      </c>
      <c r="F70" s="78">
        <f>1019017+37819</f>
        <v>1056836</v>
      </c>
      <c r="G70" s="16"/>
      <c r="H70" s="16"/>
    </row>
    <row r="71" spans="1:7" ht="16.5" customHeight="1" thickBot="1">
      <c r="A71" s="75" t="s">
        <v>174</v>
      </c>
      <c r="B71" s="76" t="s">
        <v>243</v>
      </c>
      <c r="C71" s="77" t="s">
        <v>110</v>
      </c>
      <c r="D71" s="77" t="s">
        <v>110</v>
      </c>
      <c r="E71" s="79"/>
      <c r="F71" s="79"/>
      <c r="G71" s="16"/>
    </row>
    <row r="72" spans="1:7" ht="16.5" customHeight="1" thickBot="1">
      <c r="A72" s="75" t="s">
        <v>244</v>
      </c>
      <c r="B72" s="76" t="s">
        <v>245</v>
      </c>
      <c r="C72" s="77" t="s">
        <v>110</v>
      </c>
      <c r="D72" s="77" t="s">
        <v>110</v>
      </c>
      <c r="E72" s="79">
        <v>0</v>
      </c>
      <c r="F72" s="79"/>
      <c r="G72" s="16"/>
    </row>
    <row r="73" spans="1:7" ht="16.5" customHeight="1" thickBot="1">
      <c r="A73" s="75" t="s">
        <v>246</v>
      </c>
      <c r="B73" s="76" t="s">
        <v>247</v>
      </c>
      <c r="C73" s="77"/>
      <c r="D73" s="77"/>
      <c r="E73" s="79">
        <v>0</v>
      </c>
      <c r="F73" s="79"/>
      <c r="G73" s="16"/>
    </row>
    <row r="74" spans="1:7" ht="16.5" customHeight="1" thickBot="1">
      <c r="A74" s="75" t="s">
        <v>248</v>
      </c>
      <c r="B74" s="76" t="s">
        <v>249</v>
      </c>
      <c r="C74" s="77">
        <v>182070000</v>
      </c>
      <c r="D74" s="77" t="s">
        <v>110</v>
      </c>
      <c r="E74" s="79"/>
      <c r="F74" s="79"/>
      <c r="G74" s="16"/>
    </row>
    <row r="75" spans="1:7" ht="20.25" customHeight="1" thickBot="1">
      <c r="A75" s="81" t="s">
        <v>250</v>
      </c>
      <c r="B75" s="82" t="s">
        <v>87</v>
      </c>
      <c r="C75" s="83">
        <f>C62-C68</f>
        <v>612369094</v>
      </c>
      <c r="D75" s="83">
        <f>D62-D68</f>
        <v>190337111</v>
      </c>
      <c r="E75" s="85">
        <f>E62-E68</f>
        <v>-156002</v>
      </c>
      <c r="F75" s="85">
        <f>F62-F68</f>
        <v>-30820</v>
      </c>
      <c r="G75" s="16"/>
    </row>
    <row r="76" spans="1:7" ht="20.25" customHeight="1" thickBot="1">
      <c r="A76" s="81" t="s">
        <v>343</v>
      </c>
      <c r="B76" s="82"/>
      <c r="C76" s="83"/>
      <c r="D76" s="83"/>
      <c r="E76" s="85">
        <v>429697</v>
      </c>
      <c r="F76" s="85"/>
      <c r="G76" s="16"/>
    </row>
    <row r="77" spans="1:7" ht="26.25" thickBot="1">
      <c r="A77" s="92" t="s">
        <v>251</v>
      </c>
      <c r="B77" s="93" t="s">
        <v>252</v>
      </c>
      <c r="C77" s="87">
        <f>C32+C60+C75</f>
        <v>311755871</v>
      </c>
      <c r="D77" s="87">
        <f>D32+D60+D75</f>
        <v>34563915</v>
      </c>
      <c r="E77" s="94">
        <f>E32+E60+E75+E76</f>
        <v>-57477</v>
      </c>
      <c r="F77" s="183">
        <f>F32+F60+F75</f>
        <v>-33634</v>
      </c>
      <c r="G77" s="16"/>
    </row>
    <row r="78" spans="1:7" ht="13.5" thickBot="1">
      <c r="A78" s="95" t="s">
        <v>253</v>
      </c>
      <c r="B78" s="76" t="s">
        <v>254</v>
      </c>
      <c r="C78" s="77">
        <v>391093864</v>
      </c>
      <c r="D78" s="77">
        <v>413125728</v>
      </c>
      <c r="E78" s="79">
        <v>60193</v>
      </c>
      <c r="F78" s="79">
        <v>48547</v>
      </c>
      <c r="G78" s="16"/>
    </row>
    <row r="79" spans="1:7" ht="13.5" thickBot="1">
      <c r="A79" s="96" t="s">
        <v>255</v>
      </c>
      <c r="B79" s="97" t="s">
        <v>256</v>
      </c>
      <c r="C79" s="98">
        <f>C78+C77</f>
        <v>702849735</v>
      </c>
      <c r="D79" s="98">
        <f>D78+D77</f>
        <v>447689643</v>
      </c>
      <c r="E79" s="99">
        <v>2716</v>
      </c>
      <c r="F79" s="99">
        <v>14913</v>
      </c>
      <c r="G79" s="16"/>
    </row>
    <row r="80" spans="1:6" ht="11.25" customHeight="1">
      <c r="A80" s="12"/>
      <c r="B80" s="66"/>
      <c r="C80" s="6"/>
      <c r="D80" s="6"/>
      <c r="E80" s="6"/>
      <c r="F80" s="103"/>
    </row>
    <row r="81" spans="1:7" ht="11.25" customHeight="1" hidden="1">
      <c r="A81" s="12"/>
      <c r="B81" s="66"/>
      <c r="C81" s="6"/>
      <c r="D81" s="6"/>
      <c r="E81" s="6">
        <f>E78-E79</f>
        <v>57477</v>
      </c>
      <c r="F81" s="103">
        <f>F78-F79</f>
        <v>33634</v>
      </c>
      <c r="G81" s="6"/>
    </row>
    <row r="82" spans="1:7" ht="11.25" customHeight="1" hidden="1">
      <c r="A82" s="12"/>
      <c r="B82" s="66"/>
      <c r="C82" s="6"/>
      <c r="D82" s="6"/>
      <c r="E82" s="6">
        <f>E77+E81</f>
        <v>0</v>
      </c>
      <c r="F82" s="103">
        <f>F77+F81</f>
        <v>0</v>
      </c>
      <c r="G82" s="6"/>
    </row>
    <row r="83" spans="1:4" ht="12.75">
      <c r="A83" s="4" t="s">
        <v>348</v>
      </c>
      <c r="B83" s="12"/>
      <c r="C83" s="6"/>
      <c r="D83" s="6"/>
    </row>
    <row r="84" spans="1:4" ht="12.75">
      <c r="A84" s="21" t="s">
        <v>55</v>
      </c>
      <c r="B84" s="12"/>
      <c r="C84" s="6"/>
      <c r="D84" s="6"/>
    </row>
    <row r="85" spans="1:4" ht="12.75">
      <c r="A85" s="4" t="s">
        <v>56</v>
      </c>
      <c r="B85" s="12"/>
      <c r="C85" s="6"/>
      <c r="D85" s="6"/>
    </row>
    <row r="86" spans="1:6" ht="12.75">
      <c r="A86" s="21" t="s">
        <v>57</v>
      </c>
      <c r="B86" s="12"/>
      <c r="C86" s="6"/>
      <c r="D86" s="6"/>
      <c r="F86" s="53"/>
    </row>
    <row r="87" spans="1:6" ht="12.75">
      <c r="A87" s="22" t="s">
        <v>58</v>
      </c>
      <c r="B87" s="12"/>
      <c r="C87" s="6"/>
      <c r="D87" s="6"/>
      <c r="F87" s="53"/>
    </row>
    <row r="88" spans="1:6" ht="12.75">
      <c r="A88" s="22" t="s">
        <v>349</v>
      </c>
      <c r="B88" s="12"/>
      <c r="C88" s="6"/>
      <c r="D88" s="6"/>
      <c r="F88" s="53"/>
    </row>
    <row r="89" spans="1:6" ht="12.75">
      <c r="A89" s="23" t="s">
        <v>59</v>
      </c>
      <c r="B89" s="12"/>
      <c r="C89" s="6"/>
      <c r="D89" s="6"/>
      <c r="E89"/>
      <c r="F89" s="53"/>
    </row>
    <row r="90" spans="1:6" ht="12.75">
      <c r="A90" s="12"/>
      <c r="B90" s="12"/>
      <c r="C90" s="6"/>
      <c r="D90" s="6"/>
      <c r="E90"/>
      <c r="F90" s="53"/>
    </row>
  </sheetData>
  <sheetProtection/>
  <mergeCells count="13">
    <mergeCell ref="A61:D61"/>
    <mergeCell ref="B6:F6"/>
    <mergeCell ref="A9:D9"/>
    <mergeCell ref="E9:E10"/>
    <mergeCell ref="A10:D10"/>
    <mergeCell ref="A11:D11"/>
    <mergeCell ref="A14:D14"/>
    <mergeCell ref="B1:F1"/>
    <mergeCell ref="B2:F2"/>
    <mergeCell ref="B3:F3"/>
    <mergeCell ref="B4:F4"/>
    <mergeCell ref="B5:F5"/>
    <mergeCell ref="A33:D33"/>
  </mergeCells>
  <printOptions/>
  <pageMargins left="0.75" right="0.24" top="0.19" bottom="0.2" header="0.22" footer="0.17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1"/>
  <sheetViews>
    <sheetView zoomScalePageLayoutView="0" workbookViewId="0" topLeftCell="A44">
      <selection activeCell="A2" sqref="A2:IV2"/>
    </sheetView>
  </sheetViews>
  <sheetFormatPr defaultColWidth="9.00390625" defaultRowHeight="12.75"/>
  <cols>
    <col min="1" max="1" width="56.875" style="53" customWidth="1"/>
    <col min="2" max="2" width="6.25390625" style="132" customWidth="1"/>
    <col min="3" max="3" width="11.75390625" style="65" customWidth="1"/>
    <col min="4" max="4" width="11.125" style="65" customWidth="1"/>
    <col min="5" max="5" width="12.125" style="65" customWidth="1"/>
    <col min="6" max="6" width="12.75390625" style="65" customWidth="1"/>
    <col min="7" max="8" width="11.875" style="65" customWidth="1"/>
    <col min="9" max="9" width="11.25390625" style="65" customWidth="1"/>
    <col min="10" max="10" width="11.875" style="65" customWidth="1"/>
    <col min="11" max="16384" width="9.125" style="53" customWidth="1"/>
  </cols>
  <sheetData>
    <row r="1" spans="1:6" ht="12.75">
      <c r="A1" s="1" t="s">
        <v>0</v>
      </c>
      <c r="B1" s="199" t="s">
        <v>1</v>
      </c>
      <c r="C1" s="199"/>
      <c r="D1" s="199"/>
      <c r="E1" s="199"/>
      <c r="F1" s="199"/>
    </row>
    <row r="2" spans="1:6" ht="12.75" customHeight="1">
      <c r="A2" s="3" t="s">
        <v>2</v>
      </c>
      <c r="B2" s="200" t="s">
        <v>3</v>
      </c>
      <c r="C2" s="200"/>
      <c r="D2" s="200"/>
      <c r="E2" s="200"/>
      <c r="F2" s="200"/>
    </row>
    <row r="3" spans="1:6" ht="12.75" customHeight="1">
      <c r="A3" s="3" t="s">
        <v>4</v>
      </c>
      <c r="B3" s="200" t="s">
        <v>5</v>
      </c>
      <c r="C3" s="200"/>
      <c r="D3" s="200"/>
      <c r="E3" s="200"/>
      <c r="F3" s="200"/>
    </row>
    <row r="4" spans="1:6" ht="12.75" customHeight="1">
      <c r="A4" s="3" t="s">
        <v>6</v>
      </c>
      <c r="B4" s="200" t="s">
        <v>7</v>
      </c>
      <c r="C4" s="200"/>
      <c r="D4" s="200"/>
      <c r="E4" s="200"/>
      <c r="F4" s="200"/>
    </row>
    <row r="5" spans="1:6" ht="12.75" customHeight="1">
      <c r="A5" s="3" t="s">
        <v>9</v>
      </c>
      <c r="B5" s="200" t="s">
        <v>10</v>
      </c>
      <c r="C5" s="200"/>
      <c r="D5" s="200"/>
      <c r="E5" s="200"/>
      <c r="F5" s="200"/>
    </row>
    <row r="6" spans="1:6" ht="12.75" customHeight="1">
      <c r="A6" s="3" t="s">
        <v>11</v>
      </c>
      <c r="B6" s="200" t="s">
        <v>364</v>
      </c>
      <c r="C6" s="200"/>
      <c r="D6" s="200"/>
      <c r="E6" s="200"/>
      <c r="F6" s="200"/>
    </row>
    <row r="7" spans="1:7" ht="12.75">
      <c r="A7" s="12"/>
      <c r="B7" s="66"/>
      <c r="C7" s="6"/>
      <c r="D7" s="6"/>
      <c r="E7" s="6"/>
      <c r="F7" s="6"/>
      <c r="G7" s="12"/>
    </row>
    <row r="8" spans="1:11" ht="12.75">
      <c r="A8" s="101"/>
      <c r="B8" s="102"/>
      <c r="C8" s="103"/>
      <c r="D8" s="103"/>
      <c r="E8" s="103"/>
      <c r="F8" s="103"/>
      <c r="G8" s="103"/>
      <c r="H8" s="103"/>
      <c r="I8" s="103"/>
      <c r="J8" s="103"/>
      <c r="K8" s="101"/>
    </row>
    <row r="9" spans="1:11" ht="12.75">
      <c r="A9" s="104"/>
      <c r="B9" s="102"/>
      <c r="C9" s="105" t="s">
        <v>257</v>
      </c>
      <c r="D9" s="105"/>
      <c r="E9" s="105"/>
      <c r="F9" s="103"/>
      <c r="G9" s="103"/>
      <c r="H9" s="103"/>
      <c r="I9" s="103"/>
      <c r="J9" s="103"/>
      <c r="K9" s="101"/>
    </row>
    <row r="10" spans="1:11" ht="12.75">
      <c r="A10" s="106"/>
      <c r="B10" s="102"/>
      <c r="C10" s="107" t="s">
        <v>358</v>
      </c>
      <c r="D10" s="107"/>
      <c r="E10" s="107"/>
      <c r="F10" s="103"/>
      <c r="G10" s="103"/>
      <c r="H10" s="103"/>
      <c r="I10" s="103"/>
      <c r="J10" s="103"/>
      <c r="K10" s="101"/>
    </row>
    <row r="11" spans="1:11" ht="12.75">
      <c r="A11" s="106"/>
      <c r="B11" s="102"/>
      <c r="F11" s="103"/>
      <c r="G11" s="103"/>
      <c r="H11" s="103"/>
      <c r="I11" s="103"/>
      <c r="J11" s="103"/>
      <c r="K11" s="101"/>
    </row>
    <row r="12" spans="2:11" ht="13.5" thickBot="1">
      <c r="B12" s="108"/>
      <c r="C12" s="109"/>
      <c r="D12" s="109"/>
      <c r="E12" s="109"/>
      <c r="F12" s="109"/>
      <c r="G12" s="109"/>
      <c r="H12" s="109"/>
      <c r="I12" s="109"/>
      <c r="J12" s="110" t="s">
        <v>62</v>
      </c>
      <c r="K12" s="101"/>
    </row>
    <row r="13" spans="1:10" s="112" customFormat="1" ht="12.75" customHeight="1">
      <c r="A13" s="210" t="s">
        <v>258</v>
      </c>
      <c r="B13" s="213" t="s">
        <v>15</v>
      </c>
      <c r="C13" s="216" t="s">
        <v>259</v>
      </c>
      <c r="D13" s="217"/>
      <c r="E13" s="217"/>
      <c r="F13" s="217"/>
      <c r="G13" s="217"/>
      <c r="H13" s="217"/>
      <c r="I13" s="220" t="s">
        <v>260</v>
      </c>
      <c r="J13" s="220" t="s">
        <v>261</v>
      </c>
    </row>
    <row r="14" spans="1:10" s="112" customFormat="1" ht="12" customHeight="1" thickBot="1">
      <c r="A14" s="211"/>
      <c r="B14" s="214"/>
      <c r="C14" s="218"/>
      <c r="D14" s="219"/>
      <c r="E14" s="219"/>
      <c r="F14" s="219"/>
      <c r="G14" s="219"/>
      <c r="H14" s="219"/>
      <c r="I14" s="221"/>
      <c r="J14" s="221"/>
    </row>
    <row r="15" spans="1:10" s="112" customFormat="1" ht="57.75" customHeight="1" thickBot="1">
      <c r="A15" s="211"/>
      <c r="B15" s="214"/>
      <c r="C15" s="220" t="s">
        <v>137</v>
      </c>
      <c r="D15" s="113" t="s">
        <v>139</v>
      </c>
      <c r="E15" s="113" t="s">
        <v>262</v>
      </c>
      <c r="F15" s="220" t="s">
        <v>141</v>
      </c>
      <c r="G15" s="220" t="s">
        <v>263</v>
      </c>
      <c r="H15" s="113" t="s">
        <v>264</v>
      </c>
      <c r="I15" s="221"/>
      <c r="J15" s="221"/>
    </row>
    <row r="16" spans="1:11" ht="21" customHeight="1" hidden="1" thickBot="1">
      <c r="A16" s="212"/>
      <c r="B16" s="215"/>
      <c r="C16" s="222"/>
      <c r="D16" s="114"/>
      <c r="E16" s="114"/>
      <c r="F16" s="222"/>
      <c r="G16" s="222"/>
      <c r="H16" s="114"/>
      <c r="I16" s="222"/>
      <c r="J16" s="222"/>
      <c r="K16" s="101"/>
    </row>
    <row r="17" spans="1:11" ht="13.5" thickBot="1">
      <c r="A17" s="115" t="s">
        <v>265</v>
      </c>
      <c r="B17" s="111" t="s">
        <v>67</v>
      </c>
      <c r="C17" s="116">
        <f>18750000</f>
        <v>18750000</v>
      </c>
      <c r="D17" s="116">
        <v>109920</v>
      </c>
      <c r="E17" s="116"/>
      <c r="F17" s="116"/>
      <c r="G17" s="116">
        <v>16208992</v>
      </c>
      <c r="H17" s="116"/>
      <c r="I17" s="116" t="s">
        <v>110</v>
      </c>
      <c r="J17" s="116">
        <f>SUM(C17:I17)</f>
        <v>35068912</v>
      </c>
      <c r="K17" s="101"/>
    </row>
    <row r="18" spans="1:11" ht="13.5" thickBot="1">
      <c r="A18" s="115" t="s">
        <v>266</v>
      </c>
      <c r="B18" s="111" t="s">
        <v>69</v>
      </c>
      <c r="C18" s="116">
        <v>0</v>
      </c>
      <c r="D18" s="116"/>
      <c r="E18" s="116"/>
      <c r="F18" s="117"/>
      <c r="G18" s="116"/>
      <c r="H18" s="117"/>
      <c r="I18" s="116" t="s">
        <v>110</v>
      </c>
      <c r="J18" s="116">
        <f aca="true" t="shared" si="0" ref="J18:J80">SUM(C18:I18)</f>
        <v>0</v>
      </c>
      <c r="K18" s="101"/>
    </row>
    <row r="19" spans="1:11" ht="13.5" thickBot="1">
      <c r="A19" s="115" t="s">
        <v>267</v>
      </c>
      <c r="B19" s="111" t="s">
        <v>241</v>
      </c>
      <c r="C19" s="116"/>
      <c r="D19" s="118"/>
      <c r="E19" s="118"/>
      <c r="F19" s="118"/>
      <c r="G19" s="119"/>
      <c r="H19" s="119"/>
      <c r="I19" s="119"/>
      <c r="J19" s="116">
        <f t="shared" si="0"/>
        <v>0</v>
      </c>
      <c r="K19" s="101"/>
    </row>
    <row r="20" spans="1:11" ht="24.75" thickBot="1">
      <c r="A20" s="115" t="s">
        <v>268</v>
      </c>
      <c r="B20" s="111" t="s">
        <v>269</v>
      </c>
      <c r="C20" s="119">
        <f>C17</f>
        <v>18750000</v>
      </c>
      <c r="D20" s="119">
        <f>D17</f>
        <v>109920</v>
      </c>
      <c r="E20" s="119">
        <f>E17</f>
        <v>0</v>
      </c>
      <c r="F20" s="119">
        <f>F17</f>
        <v>0</v>
      </c>
      <c r="G20" s="119">
        <f>G17</f>
        <v>16208992</v>
      </c>
      <c r="H20" s="119"/>
      <c r="I20" s="119"/>
      <c r="J20" s="116">
        <f>SUM(C20:I20)</f>
        <v>35068912</v>
      </c>
      <c r="K20" s="101"/>
    </row>
    <row r="21" spans="1:11" ht="13.5" thickBot="1">
      <c r="A21" s="115" t="s">
        <v>270</v>
      </c>
      <c r="B21" s="120" t="s">
        <v>271</v>
      </c>
      <c r="C21" s="119"/>
      <c r="D21" s="119"/>
      <c r="E21" s="121"/>
      <c r="F21" s="118"/>
      <c r="G21" s="119">
        <f>'ф 2 (2)'!D54</f>
        <v>26807</v>
      </c>
      <c r="H21" s="122"/>
      <c r="I21" s="116"/>
      <c r="J21" s="116">
        <f t="shared" si="0"/>
        <v>26807</v>
      </c>
      <c r="K21" s="101"/>
    </row>
    <row r="22" spans="1:11" ht="13.5" thickBot="1">
      <c r="A22" s="115" t="s">
        <v>272</v>
      </c>
      <c r="B22" s="120" t="s">
        <v>111</v>
      </c>
      <c r="C22" s="119"/>
      <c r="D22" s="119"/>
      <c r="E22" s="119"/>
      <c r="F22" s="119"/>
      <c r="G22" s="119"/>
      <c r="H22" s="119"/>
      <c r="I22" s="119"/>
      <c r="J22" s="119">
        <f t="shared" si="0"/>
        <v>0</v>
      </c>
      <c r="K22" s="101"/>
    </row>
    <row r="23" spans="1:11" ht="13.5" thickBot="1">
      <c r="A23" s="115" t="s">
        <v>273</v>
      </c>
      <c r="B23" s="111" t="s">
        <v>274</v>
      </c>
      <c r="C23" s="119"/>
      <c r="D23" s="119"/>
      <c r="E23" s="119"/>
      <c r="F23" s="119"/>
      <c r="G23" s="119"/>
      <c r="H23" s="119"/>
      <c r="I23" s="119"/>
      <c r="J23" s="119">
        <f>SUM(J25:J33)</f>
        <v>0</v>
      </c>
      <c r="K23" s="101"/>
    </row>
    <row r="24" spans="1:11" ht="13.5" thickBot="1">
      <c r="A24" s="123" t="s">
        <v>35</v>
      </c>
      <c r="B24" s="111"/>
      <c r="C24" s="116"/>
      <c r="D24" s="118"/>
      <c r="E24" s="118"/>
      <c r="F24" s="118"/>
      <c r="G24" s="119"/>
      <c r="H24" s="119"/>
      <c r="I24" s="124"/>
      <c r="J24" s="116">
        <f t="shared" si="0"/>
        <v>0</v>
      </c>
      <c r="K24" s="101"/>
    </row>
    <row r="25" spans="1:11" ht="24.75" thickBot="1">
      <c r="A25" s="125" t="s">
        <v>275</v>
      </c>
      <c r="B25" s="126" t="s">
        <v>276</v>
      </c>
      <c r="C25" s="117"/>
      <c r="D25" s="117"/>
      <c r="E25" s="117"/>
      <c r="F25" s="117"/>
      <c r="H25" s="127"/>
      <c r="I25" s="117"/>
      <c r="J25" s="116">
        <f t="shared" si="0"/>
        <v>0</v>
      </c>
      <c r="K25" s="101"/>
    </row>
    <row r="26" spans="1:11" ht="24.75" thickBot="1">
      <c r="A26" s="125" t="s">
        <v>277</v>
      </c>
      <c r="B26" s="128" t="s">
        <v>278</v>
      </c>
      <c r="C26" s="117"/>
      <c r="D26" s="117"/>
      <c r="E26" s="117"/>
      <c r="F26" s="117"/>
      <c r="G26" s="117"/>
      <c r="H26" s="117"/>
      <c r="I26" s="117"/>
      <c r="J26" s="116">
        <f t="shared" si="0"/>
        <v>0</v>
      </c>
      <c r="K26" s="101"/>
    </row>
    <row r="27" spans="1:11" ht="24.75" thickBot="1">
      <c r="A27" s="125" t="s">
        <v>279</v>
      </c>
      <c r="B27" s="126" t="s">
        <v>280</v>
      </c>
      <c r="C27" s="117"/>
      <c r="D27" s="117"/>
      <c r="E27" s="117"/>
      <c r="F27" s="117"/>
      <c r="H27" s="117"/>
      <c r="I27" s="117"/>
      <c r="J27" s="116">
        <f t="shared" si="0"/>
        <v>0</v>
      </c>
      <c r="K27" s="101"/>
    </row>
    <row r="28" spans="1:11" ht="36.75" thickBot="1">
      <c r="A28" s="115" t="s">
        <v>38</v>
      </c>
      <c r="B28" s="111" t="s">
        <v>281</v>
      </c>
      <c r="C28" s="116"/>
      <c r="D28" s="116"/>
      <c r="E28" s="116"/>
      <c r="F28" s="117"/>
      <c r="G28" s="116"/>
      <c r="H28" s="117"/>
      <c r="I28" s="116"/>
      <c r="J28" s="116">
        <f t="shared" si="0"/>
        <v>0</v>
      </c>
      <c r="K28" s="101"/>
    </row>
    <row r="29" spans="1:11" ht="13.5" thickBot="1">
      <c r="A29" s="125" t="s">
        <v>39</v>
      </c>
      <c r="B29" s="126" t="s">
        <v>282</v>
      </c>
      <c r="C29" s="117"/>
      <c r="D29" s="117"/>
      <c r="E29" s="117"/>
      <c r="F29" s="117"/>
      <c r="G29" s="117"/>
      <c r="H29" s="117"/>
      <c r="I29" s="117"/>
      <c r="J29" s="116">
        <f t="shared" si="0"/>
        <v>0</v>
      </c>
      <c r="K29" s="101"/>
    </row>
    <row r="30" spans="1:11" ht="24.75" thickBot="1">
      <c r="A30" s="125" t="s">
        <v>40</v>
      </c>
      <c r="B30" s="111" t="s">
        <v>283</v>
      </c>
      <c r="C30" s="116"/>
      <c r="D30" s="116"/>
      <c r="E30" s="116"/>
      <c r="F30" s="117"/>
      <c r="G30" s="116"/>
      <c r="H30" s="116"/>
      <c r="I30" s="116"/>
      <c r="J30" s="116">
        <f t="shared" si="0"/>
        <v>0</v>
      </c>
      <c r="K30" s="101"/>
    </row>
    <row r="31" spans="1:11" ht="24.75" thickBot="1">
      <c r="A31" s="125" t="s">
        <v>284</v>
      </c>
      <c r="B31" s="126" t="s">
        <v>285</v>
      </c>
      <c r="C31" s="117"/>
      <c r="D31" s="117"/>
      <c r="E31" s="117"/>
      <c r="F31" s="117"/>
      <c r="G31" s="117"/>
      <c r="H31" s="117"/>
      <c r="I31" s="117"/>
      <c r="J31" s="116">
        <f t="shared" si="0"/>
        <v>0</v>
      </c>
      <c r="K31" s="101"/>
    </row>
    <row r="32" spans="1:11" ht="13.5" thickBot="1">
      <c r="A32" s="125" t="s">
        <v>42</v>
      </c>
      <c r="B32" s="126" t="s">
        <v>286</v>
      </c>
      <c r="C32" s="117"/>
      <c r="D32" s="117"/>
      <c r="E32" s="117"/>
      <c r="F32" s="117"/>
      <c r="G32" s="117"/>
      <c r="H32" s="117"/>
      <c r="I32" s="117"/>
      <c r="J32" s="116">
        <f t="shared" si="0"/>
        <v>0</v>
      </c>
      <c r="K32" s="101"/>
    </row>
    <row r="33" spans="1:11" ht="13.5" thickBot="1">
      <c r="A33" s="125" t="s">
        <v>43</v>
      </c>
      <c r="B33" s="126" t="s">
        <v>287</v>
      </c>
      <c r="C33" s="117"/>
      <c r="D33" s="117"/>
      <c r="E33" s="117"/>
      <c r="F33" s="117"/>
      <c r="G33" s="117"/>
      <c r="H33" s="117"/>
      <c r="I33" s="117"/>
      <c r="J33" s="116">
        <f t="shared" si="0"/>
        <v>0</v>
      </c>
      <c r="K33" s="101"/>
    </row>
    <row r="34" spans="1:11" ht="13.5" thickBot="1">
      <c r="A34" s="115" t="s">
        <v>288</v>
      </c>
      <c r="B34" s="111" t="s">
        <v>289</v>
      </c>
      <c r="C34" s="116"/>
      <c r="D34" s="116"/>
      <c r="E34" s="116"/>
      <c r="F34" s="116"/>
      <c r="G34" s="116"/>
      <c r="H34" s="116"/>
      <c r="I34" s="116"/>
      <c r="J34" s="116">
        <f>SUM(J36:J48)</f>
        <v>0</v>
      </c>
      <c r="K34" s="101"/>
    </row>
    <row r="35" spans="1:11" ht="13.5" thickBot="1">
      <c r="A35" s="123" t="s">
        <v>35</v>
      </c>
      <c r="B35" s="111"/>
      <c r="C35" s="116"/>
      <c r="D35" s="116"/>
      <c r="E35" s="116"/>
      <c r="F35" s="116"/>
      <c r="G35" s="116"/>
      <c r="H35" s="116"/>
      <c r="I35" s="116"/>
      <c r="J35" s="116">
        <f t="shared" si="0"/>
        <v>0</v>
      </c>
      <c r="K35" s="101"/>
    </row>
    <row r="36" spans="1:11" ht="13.5" thickBot="1">
      <c r="A36" s="115" t="s">
        <v>290</v>
      </c>
      <c r="B36" s="111" t="s">
        <v>128</v>
      </c>
      <c r="C36" s="116"/>
      <c r="D36" s="116"/>
      <c r="E36" s="116"/>
      <c r="F36" s="116"/>
      <c r="G36" s="116"/>
      <c r="H36" s="116"/>
      <c r="I36" s="116"/>
      <c r="J36" s="116">
        <f t="shared" si="0"/>
        <v>0</v>
      </c>
      <c r="K36" s="101"/>
    </row>
    <row r="37" spans="1:11" ht="13.5" thickBot="1">
      <c r="A37" s="123" t="s">
        <v>35</v>
      </c>
      <c r="B37" s="111"/>
      <c r="C37" s="116"/>
      <c r="D37" s="116"/>
      <c r="E37" s="116"/>
      <c r="F37" s="116"/>
      <c r="G37" s="116"/>
      <c r="H37" s="116"/>
      <c r="I37" s="116"/>
      <c r="J37" s="116">
        <f t="shared" si="0"/>
        <v>0</v>
      </c>
      <c r="K37" s="101"/>
    </row>
    <row r="38" spans="1:11" ht="13.5" thickBot="1">
      <c r="A38" s="115" t="s">
        <v>291</v>
      </c>
      <c r="B38" s="111"/>
      <c r="C38" s="116"/>
      <c r="D38" s="116"/>
      <c r="E38" s="116"/>
      <c r="F38" s="116"/>
      <c r="G38" s="116"/>
      <c r="H38" s="116"/>
      <c r="I38" s="116"/>
      <c r="J38" s="116">
        <f t="shared" si="0"/>
        <v>0</v>
      </c>
      <c r="K38" s="101"/>
    </row>
    <row r="39" spans="1:11" ht="13.5" thickBot="1">
      <c r="A39" s="115" t="s">
        <v>292</v>
      </c>
      <c r="B39" s="111"/>
      <c r="C39" s="116"/>
      <c r="D39" s="116"/>
      <c r="E39" s="116"/>
      <c r="F39" s="116"/>
      <c r="G39" s="116"/>
      <c r="H39" s="116"/>
      <c r="I39" s="116"/>
      <c r="J39" s="116">
        <f t="shared" si="0"/>
        <v>0</v>
      </c>
      <c r="K39" s="101"/>
    </row>
    <row r="40" spans="1:11" ht="24.75" thickBot="1">
      <c r="A40" s="115" t="s">
        <v>293</v>
      </c>
      <c r="B40" s="111"/>
      <c r="C40" s="116"/>
      <c r="D40" s="116"/>
      <c r="E40" s="116"/>
      <c r="F40" s="116"/>
      <c r="G40" s="116"/>
      <c r="H40" s="116"/>
      <c r="I40" s="116"/>
      <c r="J40" s="116">
        <f t="shared" si="0"/>
        <v>0</v>
      </c>
      <c r="K40" s="101"/>
    </row>
    <row r="41" spans="1:11" ht="13.5" thickBot="1">
      <c r="A41" s="115" t="s">
        <v>294</v>
      </c>
      <c r="B41" s="111" t="s">
        <v>129</v>
      </c>
      <c r="C41" s="116"/>
      <c r="D41" s="116"/>
      <c r="E41" s="116"/>
      <c r="F41" s="116"/>
      <c r="G41" s="116"/>
      <c r="H41" s="116"/>
      <c r="I41" s="116"/>
      <c r="J41" s="116">
        <f t="shared" si="0"/>
        <v>0</v>
      </c>
      <c r="K41" s="101"/>
    </row>
    <row r="42" spans="1:11" ht="13.5" thickBot="1">
      <c r="A42" s="115" t="s">
        <v>295</v>
      </c>
      <c r="B42" s="111" t="s">
        <v>130</v>
      </c>
      <c r="C42" s="116"/>
      <c r="D42" s="116"/>
      <c r="E42" s="116"/>
      <c r="F42" s="116"/>
      <c r="G42" s="116"/>
      <c r="H42" s="116"/>
      <c r="I42" s="116"/>
      <c r="J42" s="116">
        <f t="shared" si="0"/>
        <v>0</v>
      </c>
      <c r="K42" s="101"/>
    </row>
    <row r="43" spans="1:11" ht="24.75" thickBot="1">
      <c r="A43" s="115" t="s">
        <v>296</v>
      </c>
      <c r="B43" s="111" t="s">
        <v>131</v>
      </c>
      <c r="C43" s="116"/>
      <c r="D43" s="116"/>
      <c r="E43" s="116"/>
      <c r="F43" s="116"/>
      <c r="G43" s="116"/>
      <c r="H43" s="116"/>
      <c r="I43" s="116"/>
      <c r="J43" s="116">
        <f t="shared" si="0"/>
        <v>0</v>
      </c>
      <c r="K43" s="101"/>
    </row>
    <row r="44" spans="1:11" ht="24.75" thickBot="1">
      <c r="A44" s="115" t="s">
        <v>297</v>
      </c>
      <c r="B44" s="111" t="s">
        <v>132</v>
      </c>
      <c r="C44" s="116"/>
      <c r="D44" s="116"/>
      <c r="E44" s="116"/>
      <c r="F44" s="116"/>
      <c r="G44" s="116"/>
      <c r="H44" s="116"/>
      <c r="I44" s="116"/>
      <c r="J44" s="116">
        <f t="shared" si="0"/>
        <v>0</v>
      </c>
      <c r="K44" s="101"/>
    </row>
    <row r="45" spans="1:11" ht="13.5" thickBot="1">
      <c r="A45" s="115" t="s">
        <v>298</v>
      </c>
      <c r="B45" s="111" t="s">
        <v>133</v>
      </c>
      <c r="C45" s="116"/>
      <c r="D45" s="116"/>
      <c r="E45" s="116"/>
      <c r="F45" s="116"/>
      <c r="G45" s="116"/>
      <c r="H45" s="116"/>
      <c r="I45" s="116"/>
      <c r="J45" s="116">
        <f t="shared" si="0"/>
        <v>0</v>
      </c>
      <c r="K45" s="101"/>
    </row>
    <row r="46" spans="1:11" ht="13.5" thickBot="1">
      <c r="A46" s="115" t="s">
        <v>299</v>
      </c>
      <c r="B46" s="111" t="s">
        <v>134</v>
      </c>
      <c r="C46" s="116"/>
      <c r="D46" s="116"/>
      <c r="E46" s="116"/>
      <c r="F46" s="116"/>
      <c r="G46" s="116"/>
      <c r="H46" s="116"/>
      <c r="I46" s="116"/>
      <c r="J46" s="116">
        <f t="shared" si="0"/>
        <v>0</v>
      </c>
      <c r="K46" s="101"/>
    </row>
    <row r="47" spans="1:11" ht="13.5" thickBot="1">
      <c r="A47" s="115" t="s">
        <v>300</v>
      </c>
      <c r="B47" s="111" t="s">
        <v>301</v>
      </c>
      <c r="C47" s="116"/>
      <c r="D47" s="116"/>
      <c r="E47" s="116"/>
      <c r="F47" s="116"/>
      <c r="G47" s="116"/>
      <c r="H47" s="116"/>
      <c r="I47" s="116"/>
      <c r="J47" s="116">
        <f t="shared" si="0"/>
        <v>0</v>
      </c>
      <c r="K47" s="101"/>
    </row>
    <row r="48" spans="1:11" ht="24.75" thickBot="1">
      <c r="A48" s="115" t="s">
        <v>302</v>
      </c>
      <c r="B48" s="111" t="s">
        <v>303</v>
      </c>
      <c r="C48" s="116"/>
      <c r="D48" s="116"/>
      <c r="E48" s="116"/>
      <c r="F48" s="116"/>
      <c r="G48" s="116"/>
      <c r="H48" s="116"/>
      <c r="I48" s="116"/>
      <c r="J48" s="116">
        <f t="shared" si="0"/>
        <v>0</v>
      </c>
      <c r="K48" s="101"/>
    </row>
    <row r="49" spans="1:11" ht="22.5" customHeight="1" thickBot="1">
      <c r="A49" s="115" t="s">
        <v>359</v>
      </c>
      <c r="B49" s="111" t="s">
        <v>346</v>
      </c>
      <c r="C49" s="116">
        <v>18750000</v>
      </c>
      <c r="D49" s="116">
        <v>109920</v>
      </c>
      <c r="E49" s="116">
        <v>0</v>
      </c>
      <c r="F49" s="116">
        <v>0</v>
      </c>
      <c r="G49" s="116">
        <v>16235799</v>
      </c>
      <c r="H49" s="116">
        <v>0</v>
      </c>
      <c r="I49" s="116">
        <v>0</v>
      </c>
      <c r="J49" s="116">
        <f>SUM(C49:I49)</f>
        <v>35095719</v>
      </c>
      <c r="K49" s="101"/>
    </row>
    <row r="50" spans="1:11" ht="36.75" thickBot="1">
      <c r="A50" s="115" t="s">
        <v>304</v>
      </c>
      <c r="B50" s="111" t="s">
        <v>305</v>
      </c>
      <c r="C50" s="116">
        <v>18750000</v>
      </c>
      <c r="D50" s="116">
        <v>109920</v>
      </c>
      <c r="E50" s="116">
        <v>0</v>
      </c>
      <c r="F50" s="116">
        <v>0</v>
      </c>
      <c r="G50" s="116">
        <f>G49</f>
        <v>16235799</v>
      </c>
      <c r="H50" s="116">
        <v>0</v>
      </c>
      <c r="I50" s="116">
        <v>0</v>
      </c>
      <c r="J50" s="116">
        <v>35234657</v>
      </c>
      <c r="K50" s="101"/>
    </row>
    <row r="51" spans="1:11" ht="13.5" thickBot="1">
      <c r="A51" s="115" t="s">
        <v>266</v>
      </c>
      <c r="B51" s="111" t="s">
        <v>306</v>
      </c>
      <c r="C51" s="116"/>
      <c r="D51" s="116"/>
      <c r="E51" s="116"/>
      <c r="F51" s="117"/>
      <c r="G51" s="116"/>
      <c r="H51" s="117"/>
      <c r="I51" s="116" t="s">
        <v>110</v>
      </c>
      <c r="J51" s="116">
        <f t="shared" si="0"/>
        <v>0</v>
      </c>
      <c r="K51" s="101"/>
    </row>
    <row r="52" spans="1:11" ht="13.5" thickBot="1">
      <c r="A52" s="115" t="s">
        <v>307</v>
      </c>
      <c r="B52" s="111" t="s">
        <v>308</v>
      </c>
      <c r="C52" s="116">
        <f>C50+C51</f>
        <v>18750000</v>
      </c>
      <c r="D52" s="116">
        <f>D50+D51</f>
        <v>109920</v>
      </c>
      <c r="E52" s="116">
        <f>E50+E51</f>
        <v>0</v>
      </c>
      <c r="F52" s="116">
        <f>F50+F51</f>
        <v>0</v>
      </c>
      <c r="G52" s="116">
        <f>'ф 1 (2)'!F63</f>
        <v>44217884</v>
      </c>
      <c r="H52" s="116">
        <f>H50+H51</f>
        <v>0</v>
      </c>
      <c r="I52" s="116"/>
      <c r="J52" s="116">
        <f>C52+D52+G52</f>
        <v>63077804</v>
      </c>
      <c r="K52" s="101"/>
    </row>
    <row r="53" spans="1:11" ht="13.5" thickBot="1">
      <c r="A53" s="115" t="s">
        <v>309</v>
      </c>
      <c r="B53" s="111" t="s">
        <v>310</v>
      </c>
      <c r="C53" s="116"/>
      <c r="D53" s="116"/>
      <c r="E53" s="116"/>
      <c r="F53" s="116"/>
      <c r="G53" s="116"/>
      <c r="H53" s="129"/>
      <c r="I53" s="116"/>
      <c r="J53" s="116"/>
      <c r="K53" s="101"/>
    </row>
    <row r="54" spans="1:11" ht="13.5" thickBot="1">
      <c r="A54" s="115" t="s">
        <v>270</v>
      </c>
      <c r="B54" s="111" t="s">
        <v>311</v>
      </c>
      <c r="C54" s="116"/>
      <c r="D54" s="118"/>
      <c r="E54" s="118"/>
      <c r="F54" s="118"/>
      <c r="G54" s="119">
        <f>'ф 2 (2)'!C38</f>
        <v>5840996</v>
      </c>
      <c r="H54" s="122"/>
      <c r="I54" s="116"/>
      <c r="J54" s="116">
        <f t="shared" si="0"/>
        <v>5840996</v>
      </c>
      <c r="K54" s="101"/>
    </row>
    <row r="55" spans="1:11" ht="13.5" thickBot="1">
      <c r="A55" s="115" t="s">
        <v>312</v>
      </c>
      <c r="B55" s="111" t="s">
        <v>313</v>
      </c>
      <c r="C55" s="116"/>
      <c r="D55" s="116"/>
      <c r="E55" s="116"/>
      <c r="F55" s="116"/>
      <c r="G55" s="116"/>
      <c r="H55" s="116"/>
      <c r="I55" s="116"/>
      <c r="J55" s="116">
        <f>SUM(J57:J65)</f>
        <v>0</v>
      </c>
      <c r="K55" s="101"/>
    </row>
    <row r="56" spans="1:11" ht="13.5" thickBot="1">
      <c r="A56" s="123" t="s">
        <v>35</v>
      </c>
      <c r="B56" s="111"/>
      <c r="C56" s="116"/>
      <c r="D56" s="118"/>
      <c r="E56" s="118"/>
      <c r="F56" s="118"/>
      <c r="G56" s="119"/>
      <c r="H56" s="119"/>
      <c r="I56" s="124"/>
      <c r="J56" s="116">
        <f t="shared" si="0"/>
        <v>0</v>
      </c>
      <c r="K56" s="101"/>
    </row>
    <row r="57" spans="1:11" ht="24.75" thickBot="1">
      <c r="A57" s="125" t="s">
        <v>275</v>
      </c>
      <c r="B57" s="126" t="s">
        <v>314</v>
      </c>
      <c r="C57" s="117"/>
      <c r="D57" s="117"/>
      <c r="E57" s="117"/>
      <c r="F57" s="117"/>
      <c r="H57" s="127"/>
      <c r="I57" s="117" t="s">
        <v>110</v>
      </c>
      <c r="J57" s="116">
        <f t="shared" si="0"/>
        <v>0</v>
      </c>
      <c r="K57" s="101"/>
    </row>
    <row r="58" spans="1:11" ht="24.75" thickBot="1">
      <c r="A58" s="125" t="s">
        <v>277</v>
      </c>
      <c r="B58" s="128">
        <v>622</v>
      </c>
      <c r="C58" s="117"/>
      <c r="D58" s="117"/>
      <c r="E58" s="117"/>
      <c r="F58" s="117"/>
      <c r="G58" s="117"/>
      <c r="H58" s="117"/>
      <c r="I58" s="117" t="s">
        <v>110</v>
      </c>
      <c r="J58" s="116">
        <f t="shared" si="0"/>
        <v>0</v>
      </c>
      <c r="K58" s="101"/>
    </row>
    <row r="59" spans="1:11" ht="24.75" thickBot="1">
      <c r="A59" s="125" t="s">
        <v>279</v>
      </c>
      <c r="B59" s="126" t="s">
        <v>315</v>
      </c>
      <c r="C59" s="117"/>
      <c r="D59" s="117"/>
      <c r="E59" s="117"/>
      <c r="F59" s="117"/>
      <c r="H59" s="117"/>
      <c r="I59" s="117" t="s">
        <v>110</v>
      </c>
      <c r="J59" s="116">
        <f t="shared" si="0"/>
        <v>0</v>
      </c>
      <c r="K59" s="101"/>
    </row>
    <row r="60" spans="1:11" ht="36.75" thickBot="1">
      <c r="A60" s="115" t="s">
        <v>38</v>
      </c>
      <c r="B60" s="111" t="s">
        <v>316</v>
      </c>
      <c r="C60" s="116"/>
      <c r="D60" s="116"/>
      <c r="E60" s="116"/>
      <c r="F60" s="117"/>
      <c r="G60" s="116"/>
      <c r="H60" s="117"/>
      <c r="I60" s="116" t="s">
        <v>110</v>
      </c>
      <c r="J60" s="116">
        <f t="shared" si="0"/>
        <v>0</v>
      </c>
      <c r="K60" s="101"/>
    </row>
    <row r="61" spans="1:11" ht="13.5" thickBot="1">
      <c r="A61" s="125" t="s">
        <v>39</v>
      </c>
      <c r="B61" s="126" t="s">
        <v>317</v>
      </c>
      <c r="C61" s="117"/>
      <c r="D61" s="117"/>
      <c r="E61" s="117"/>
      <c r="F61" s="117"/>
      <c r="G61" s="117"/>
      <c r="H61" s="117"/>
      <c r="I61" s="117" t="s">
        <v>110</v>
      </c>
      <c r="J61" s="116">
        <f t="shared" si="0"/>
        <v>0</v>
      </c>
      <c r="K61" s="101"/>
    </row>
    <row r="62" spans="1:11" ht="24.75" thickBot="1">
      <c r="A62" s="125" t="s">
        <v>40</v>
      </c>
      <c r="B62" s="111" t="s">
        <v>318</v>
      </c>
      <c r="C62" s="116"/>
      <c r="D62" s="116"/>
      <c r="E62" s="116"/>
      <c r="F62" s="117"/>
      <c r="G62" s="116"/>
      <c r="H62" s="116"/>
      <c r="I62" s="116" t="s">
        <v>110</v>
      </c>
      <c r="J62" s="116">
        <f t="shared" si="0"/>
        <v>0</v>
      </c>
      <c r="K62" s="101"/>
    </row>
    <row r="63" spans="1:11" ht="24.75" thickBot="1">
      <c r="A63" s="125" t="s">
        <v>284</v>
      </c>
      <c r="B63" s="126" t="s">
        <v>319</v>
      </c>
      <c r="C63" s="117"/>
      <c r="D63" s="117"/>
      <c r="E63" s="117"/>
      <c r="F63" s="117"/>
      <c r="G63" s="117"/>
      <c r="H63" s="117"/>
      <c r="I63" s="117" t="s">
        <v>110</v>
      </c>
      <c r="J63" s="116">
        <f t="shared" si="0"/>
        <v>0</v>
      </c>
      <c r="K63" s="101"/>
    </row>
    <row r="64" spans="1:11" ht="13.5" thickBot="1">
      <c r="A64" s="125" t="s">
        <v>42</v>
      </c>
      <c r="B64" s="126" t="s">
        <v>320</v>
      </c>
      <c r="C64" s="117"/>
      <c r="D64" s="117"/>
      <c r="E64" s="117"/>
      <c r="F64" s="117"/>
      <c r="G64" s="117"/>
      <c r="H64" s="117"/>
      <c r="I64" s="117"/>
      <c r="J64" s="116">
        <f t="shared" si="0"/>
        <v>0</v>
      </c>
      <c r="K64" s="101"/>
    </row>
    <row r="65" spans="1:11" ht="13.5" thickBot="1">
      <c r="A65" s="125" t="s">
        <v>43</v>
      </c>
      <c r="B65" s="126" t="s">
        <v>321</v>
      </c>
      <c r="C65" s="117"/>
      <c r="D65" s="117"/>
      <c r="E65" s="117"/>
      <c r="F65" s="117"/>
      <c r="G65" s="117"/>
      <c r="H65" s="117"/>
      <c r="I65" s="117"/>
      <c r="J65" s="116">
        <f t="shared" si="0"/>
        <v>0</v>
      </c>
      <c r="K65" s="101"/>
    </row>
    <row r="66" spans="1:11" ht="13.5" thickBot="1">
      <c r="A66" s="115" t="s">
        <v>333</v>
      </c>
      <c r="B66" s="111" t="s">
        <v>322</v>
      </c>
      <c r="C66" s="116"/>
      <c r="D66" s="116"/>
      <c r="E66" s="116"/>
      <c r="F66" s="116"/>
      <c r="G66" s="116"/>
      <c r="H66" s="116"/>
      <c r="I66" s="116"/>
      <c r="J66" s="116">
        <f>G66</f>
        <v>0</v>
      </c>
      <c r="K66" s="101"/>
    </row>
    <row r="67" spans="1:11" ht="13.5" thickBot="1">
      <c r="A67" s="123" t="s">
        <v>35</v>
      </c>
      <c r="B67" s="111"/>
      <c r="C67" s="116"/>
      <c r="D67" s="116"/>
      <c r="E67" s="116"/>
      <c r="F67" s="116"/>
      <c r="G67" s="116"/>
      <c r="H67" s="116"/>
      <c r="I67" s="116"/>
      <c r="J67" s="116">
        <f t="shared" si="0"/>
        <v>0</v>
      </c>
      <c r="K67" s="101"/>
    </row>
    <row r="68" spans="1:11" ht="13.5" thickBot="1">
      <c r="A68" s="115" t="s">
        <v>290</v>
      </c>
      <c r="B68" s="111" t="s">
        <v>323</v>
      </c>
      <c r="C68" s="116"/>
      <c r="D68" s="116"/>
      <c r="E68" s="116"/>
      <c r="F68" s="116"/>
      <c r="G68" s="116"/>
      <c r="H68" s="116"/>
      <c r="I68" s="116"/>
      <c r="J68" s="116">
        <f t="shared" si="0"/>
        <v>0</v>
      </c>
      <c r="K68" s="101"/>
    </row>
    <row r="69" spans="1:11" ht="13.5" thickBot="1">
      <c r="A69" s="123" t="s">
        <v>35</v>
      </c>
      <c r="B69" s="111"/>
      <c r="C69" s="116"/>
      <c r="D69" s="116"/>
      <c r="E69" s="116"/>
      <c r="F69" s="116"/>
      <c r="G69" s="116"/>
      <c r="H69" s="116"/>
      <c r="I69" s="116"/>
      <c r="J69" s="116">
        <f t="shared" si="0"/>
        <v>0</v>
      </c>
      <c r="K69" s="101"/>
    </row>
    <row r="70" spans="1:11" ht="13.5" thickBot="1">
      <c r="A70" s="115" t="s">
        <v>291</v>
      </c>
      <c r="B70" s="111"/>
      <c r="C70" s="116"/>
      <c r="D70" s="116"/>
      <c r="E70" s="116"/>
      <c r="F70" s="116"/>
      <c r="G70" s="116"/>
      <c r="H70" s="116"/>
      <c r="I70" s="116"/>
      <c r="J70" s="116">
        <f t="shared" si="0"/>
        <v>0</v>
      </c>
      <c r="K70" s="101"/>
    </row>
    <row r="71" spans="1:11" ht="13.5" thickBot="1">
      <c r="A71" s="115" t="s">
        <v>292</v>
      </c>
      <c r="B71" s="111"/>
      <c r="C71" s="116"/>
      <c r="D71" s="116"/>
      <c r="E71" s="116"/>
      <c r="F71" s="116"/>
      <c r="G71" s="116"/>
      <c r="H71" s="116"/>
      <c r="I71" s="116"/>
      <c r="J71" s="116">
        <f t="shared" si="0"/>
        <v>0</v>
      </c>
      <c r="K71" s="101"/>
    </row>
    <row r="72" spans="1:11" ht="24.75" thickBot="1">
      <c r="A72" s="115" t="s">
        <v>293</v>
      </c>
      <c r="B72" s="111"/>
      <c r="C72" s="116"/>
      <c r="D72" s="116"/>
      <c r="E72" s="116"/>
      <c r="F72" s="116"/>
      <c r="G72" s="116"/>
      <c r="H72" s="116"/>
      <c r="I72" s="116"/>
      <c r="J72" s="116">
        <f t="shared" si="0"/>
        <v>0</v>
      </c>
      <c r="K72" s="101"/>
    </row>
    <row r="73" spans="1:11" ht="13.5" thickBot="1">
      <c r="A73" s="115" t="s">
        <v>294</v>
      </c>
      <c r="B73" s="111" t="s">
        <v>324</v>
      </c>
      <c r="C73" s="116"/>
      <c r="D73" s="116"/>
      <c r="E73" s="116"/>
      <c r="F73" s="116"/>
      <c r="G73" s="116"/>
      <c r="H73" s="116"/>
      <c r="I73" s="116"/>
      <c r="J73" s="116">
        <f t="shared" si="0"/>
        <v>0</v>
      </c>
      <c r="K73" s="101"/>
    </row>
    <row r="74" spans="1:11" ht="13.5" thickBot="1">
      <c r="A74" s="115" t="s">
        <v>295</v>
      </c>
      <c r="B74" s="111" t="s">
        <v>325</v>
      </c>
      <c r="C74" s="116"/>
      <c r="D74" s="116"/>
      <c r="E74" s="116"/>
      <c r="F74" s="116"/>
      <c r="G74" s="116"/>
      <c r="H74" s="116"/>
      <c r="I74" s="116"/>
      <c r="J74" s="116">
        <f t="shared" si="0"/>
        <v>0</v>
      </c>
      <c r="K74" s="101"/>
    </row>
    <row r="75" spans="1:11" ht="24.75" thickBot="1">
      <c r="A75" s="115" t="s">
        <v>296</v>
      </c>
      <c r="B75" s="111" t="s">
        <v>326</v>
      </c>
      <c r="C75" s="116"/>
      <c r="D75" s="116"/>
      <c r="E75" s="116"/>
      <c r="F75" s="116"/>
      <c r="G75" s="116"/>
      <c r="H75" s="116"/>
      <c r="I75" s="116"/>
      <c r="J75" s="116">
        <f t="shared" si="0"/>
        <v>0</v>
      </c>
      <c r="K75" s="101"/>
    </row>
    <row r="76" spans="1:11" ht="24.75" thickBot="1">
      <c r="A76" s="115" t="s">
        <v>297</v>
      </c>
      <c r="B76" s="111" t="s">
        <v>327</v>
      </c>
      <c r="C76" s="116"/>
      <c r="D76" s="116"/>
      <c r="E76" s="116"/>
      <c r="F76" s="116"/>
      <c r="G76" s="116"/>
      <c r="H76" s="116"/>
      <c r="I76" s="116"/>
      <c r="J76" s="116">
        <f t="shared" si="0"/>
        <v>0</v>
      </c>
      <c r="K76" s="101"/>
    </row>
    <row r="77" spans="1:11" ht="13.5" thickBot="1">
      <c r="A77" s="115" t="s">
        <v>298</v>
      </c>
      <c r="B77" s="111" t="s">
        <v>328</v>
      </c>
      <c r="C77" s="116"/>
      <c r="D77" s="116"/>
      <c r="E77" s="116"/>
      <c r="F77" s="116"/>
      <c r="G77" s="116"/>
      <c r="H77" s="116"/>
      <c r="I77" s="116"/>
      <c r="J77" s="116">
        <f t="shared" si="0"/>
        <v>0</v>
      </c>
      <c r="K77" s="101"/>
    </row>
    <row r="78" spans="1:11" ht="13.5" thickBot="1">
      <c r="A78" s="115" t="s">
        <v>299</v>
      </c>
      <c r="B78" s="111" t="s">
        <v>329</v>
      </c>
      <c r="C78" s="116"/>
      <c r="D78" s="116"/>
      <c r="E78" s="116"/>
      <c r="F78" s="116"/>
      <c r="G78" s="116"/>
      <c r="H78" s="116"/>
      <c r="I78" s="116"/>
      <c r="J78" s="116">
        <f t="shared" si="0"/>
        <v>0</v>
      </c>
      <c r="K78" s="101"/>
    </row>
    <row r="79" spans="1:11" ht="13.5" thickBot="1">
      <c r="A79" s="115" t="s">
        <v>300</v>
      </c>
      <c r="B79" s="111" t="s">
        <v>330</v>
      </c>
      <c r="C79" s="116"/>
      <c r="D79" s="116"/>
      <c r="E79" s="116"/>
      <c r="F79" s="116"/>
      <c r="G79" s="116"/>
      <c r="H79" s="116"/>
      <c r="I79" s="116"/>
      <c r="J79" s="116">
        <f t="shared" si="0"/>
        <v>0</v>
      </c>
      <c r="K79" s="101"/>
    </row>
    <row r="80" spans="1:10" ht="24.75" thickBot="1">
      <c r="A80" s="115" t="s">
        <v>302</v>
      </c>
      <c r="B80" s="111" t="s">
        <v>331</v>
      </c>
      <c r="C80" s="116"/>
      <c r="D80" s="116"/>
      <c r="E80" s="116"/>
      <c r="F80" s="116"/>
      <c r="G80" s="116"/>
      <c r="H80" s="116"/>
      <c r="I80" s="116"/>
      <c r="J80" s="116">
        <f t="shared" si="0"/>
        <v>0</v>
      </c>
    </row>
    <row r="81" spans="1:10" ht="24.75" thickBot="1">
      <c r="A81" s="130" t="s">
        <v>360</v>
      </c>
      <c r="B81" s="131" t="s">
        <v>332</v>
      </c>
      <c r="C81" s="129">
        <f>C66+C53+C52</f>
        <v>18750000</v>
      </c>
      <c r="D81" s="129">
        <f aca="true" t="shared" si="1" ref="D81:I81">D66+D53+D52</f>
        <v>109920</v>
      </c>
      <c r="E81" s="129">
        <f t="shared" si="1"/>
        <v>0</v>
      </c>
      <c r="F81" s="129">
        <f t="shared" si="1"/>
        <v>0</v>
      </c>
      <c r="G81" s="129">
        <f>G66+G53+G52+G54</f>
        <v>50058880</v>
      </c>
      <c r="H81" s="129">
        <f t="shared" si="1"/>
        <v>0</v>
      </c>
      <c r="I81" s="129">
        <f t="shared" si="1"/>
        <v>0</v>
      </c>
      <c r="J81" s="129">
        <f>J66+J53+J52+J54</f>
        <v>68918800</v>
      </c>
    </row>
    <row r="84" spans="1:4" ht="12.75">
      <c r="A84" s="4" t="s">
        <v>348</v>
      </c>
      <c r="B84" s="12"/>
      <c r="C84" s="6"/>
      <c r="D84" s="6"/>
    </row>
    <row r="85" spans="1:4" ht="12.75">
      <c r="A85" s="21" t="s">
        <v>55</v>
      </c>
      <c r="B85" s="12"/>
      <c r="C85" s="6"/>
      <c r="D85" s="6"/>
    </row>
    <row r="86" spans="1:4" ht="12.75">
      <c r="A86" s="4" t="s">
        <v>56</v>
      </c>
      <c r="B86" s="12"/>
      <c r="C86" s="6"/>
      <c r="D86" s="6"/>
    </row>
    <row r="87" spans="1:4" ht="12.75">
      <c r="A87" s="21" t="s">
        <v>57</v>
      </c>
      <c r="B87" s="12"/>
      <c r="C87" s="6"/>
      <c r="D87" s="6"/>
    </row>
    <row r="88" spans="1:4" ht="12.75">
      <c r="A88" s="22" t="s">
        <v>58</v>
      </c>
      <c r="B88" s="12"/>
      <c r="C88" s="6"/>
      <c r="D88" s="6"/>
    </row>
    <row r="89" spans="1:4" ht="12.75">
      <c r="A89" s="22" t="s">
        <v>350</v>
      </c>
      <c r="B89" s="12"/>
      <c r="C89" s="6"/>
      <c r="D89" s="6"/>
    </row>
    <row r="90" spans="1:4" ht="12.75">
      <c r="A90" s="23" t="s">
        <v>59</v>
      </c>
      <c r="B90" s="12"/>
      <c r="C90" s="6"/>
      <c r="D90" s="6"/>
    </row>
    <row r="91" spans="1:4" ht="12.75">
      <c r="A91" s="12"/>
      <c r="B91" s="12"/>
      <c r="C91" s="6"/>
      <c r="D91" s="6"/>
    </row>
  </sheetData>
  <sheetProtection/>
  <mergeCells count="14">
    <mergeCell ref="B1:F1"/>
    <mergeCell ref="B2:F2"/>
    <mergeCell ref="B3:F3"/>
    <mergeCell ref="B4:F4"/>
    <mergeCell ref="B5:F5"/>
    <mergeCell ref="B6:F6"/>
    <mergeCell ref="A13:A16"/>
    <mergeCell ref="B13:B16"/>
    <mergeCell ref="C13:H14"/>
    <mergeCell ref="I13:I16"/>
    <mergeCell ref="J13:J16"/>
    <mergeCell ref="C15:C16"/>
    <mergeCell ref="F15:F16"/>
    <mergeCell ref="G15:G16"/>
  </mergeCells>
  <printOptions/>
  <pageMargins left="0.75" right="0.24" top="0.19" bottom="0.2" header="0.17" footer="0.17"/>
  <pageSetup fitToHeight="1" fitToWidth="1"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zoomScalePageLayoutView="0" workbookViewId="0" topLeftCell="A20">
      <selection activeCell="C36" sqref="C36"/>
    </sheetView>
  </sheetViews>
  <sheetFormatPr defaultColWidth="9.00390625" defaultRowHeight="12.75"/>
  <cols>
    <col min="1" max="1" width="47.00390625" style="0" customWidth="1"/>
    <col min="2" max="2" width="6.875" style="0" customWidth="1"/>
    <col min="3" max="3" width="16.875" style="16" customWidth="1"/>
    <col min="4" max="4" width="16.75390625" style="16" customWidth="1"/>
    <col min="5" max="5" width="10.125" style="0" customWidth="1"/>
    <col min="6" max="7" width="10.125" style="0" bestFit="1" customWidth="1"/>
  </cols>
  <sheetData>
    <row r="1" spans="1:5" ht="12.75">
      <c r="A1" s="1" t="s">
        <v>0</v>
      </c>
      <c r="B1" s="237" t="s">
        <v>1</v>
      </c>
      <c r="C1" s="237"/>
      <c r="D1" s="238"/>
      <c r="E1" s="238"/>
    </row>
    <row r="2" spans="1:6" ht="12.75" customHeight="1">
      <c r="A2" s="3" t="s">
        <v>2</v>
      </c>
      <c r="B2" s="237" t="s">
        <v>3</v>
      </c>
      <c r="C2" s="237"/>
      <c r="D2" s="238"/>
      <c r="E2" s="238"/>
      <c r="F2" s="2"/>
    </row>
    <row r="3" spans="1:6" ht="12.75" customHeight="1">
      <c r="A3" s="3" t="s">
        <v>4</v>
      </c>
      <c r="B3" s="237" t="s">
        <v>5</v>
      </c>
      <c r="C3" s="237"/>
      <c r="D3" s="238"/>
      <c r="E3" s="238"/>
      <c r="F3" s="2"/>
    </row>
    <row r="4" spans="1:6" ht="12.75" customHeight="1">
      <c r="A4" s="3" t="s">
        <v>6</v>
      </c>
      <c r="B4" s="237" t="s">
        <v>7</v>
      </c>
      <c r="C4" s="237"/>
      <c r="D4" s="238"/>
      <c r="E4" s="238"/>
      <c r="F4" s="2"/>
    </row>
    <row r="5" spans="1:6" ht="12.75">
      <c r="A5" s="139" t="s">
        <v>8</v>
      </c>
      <c r="B5" s="239">
        <v>87</v>
      </c>
      <c r="C5" s="239"/>
      <c r="D5" s="238"/>
      <c r="E5" s="238"/>
      <c r="F5" s="2"/>
    </row>
    <row r="6" spans="1:6" ht="12.75" customHeight="1">
      <c r="A6" s="3" t="s">
        <v>9</v>
      </c>
      <c r="B6" s="240" t="s">
        <v>10</v>
      </c>
      <c r="C6" s="240"/>
      <c r="D6" s="238"/>
      <c r="E6" s="238"/>
      <c r="F6" s="2"/>
    </row>
    <row r="7" spans="1:6" ht="12.75" customHeight="1">
      <c r="A7" s="3" t="s">
        <v>11</v>
      </c>
      <c r="B7" s="236" t="s">
        <v>363</v>
      </c>
      <c r="C7" s="236"/>
      <c r="D7" s="236"/>
      <c r="E7" s="198"/>
      <c r="F7" s="198"/>
    </row>
    <row r="8" spans="1:6" ht="8.25" customHeight="1">
      <c r="A8" s="4"/>
      <c r="B8" s="5"/>
      <c r="C8" s="6"/>
      <c r="D8" s="6"/>
      <c r="E8" s="8"/>
      <c r="F8" s="2"/>
    </row>
    <row r="9" spans="1:6" ht="15">
      <c r="A9" s="9"/>
      <c r="B9" s="9"/>
      <c r="C9" s="10"/>
      <c r="D9" s="10"/>
      <c r="E9" s="2"/>
      <c r="F9" s="2"/>
    </row>
    <row r="10" spans="1:6" ht="15">
      <c r="A10" s="235" t="s">
        <v>352</v>
      </c>
      <c r="B10" s="235"/>
      <c r="C10" s="235"/>
      <c r="D10" s="235"/>
      <c r="E10" s="2"/>
      <c r="F10" s="2"/>
    </row>
    <row r="11" spans="1:6" ht="15" customHeight="1">
      <c r="A11" s="235" t="s">
        <v>353</v>
      </c>
      <c r="B11" s="235"/>
      <c r="C11" s="235"/>
      <c r="D11" s="235"/>
      <c r="E11" s="189"/>
      <c r="F11" s="2"/>
    </row>
    <row r="12" spans="1:4" ht="8.25" customHeight="1">
      <c r="A12" s="9"/>
      <c r="C12" s="11"/>
      <c r="D12" s="10"/>
    </row>
    <row r="13" spans="1:4" ht="8.25" customHeight="1">
      <c r="A13" s="9"/>
      <c r="B13" s="9"/>
      <c r="C13" s="10"/>
      <c r="D13" s="10"/>
    </row>
    <row r="14" spans="1:4" ht="15.75" customHeight="1">
      <c r="A14" s="4" t="s">
        <v>12</v>
      </c>
      <c r="B14" s="12"/>
      <c r="C14" s="6"/>
      <c r="D14" s="6"/>
    </row>
    <row r="15" spans="1:4" ht="10.5" customHeight="1">
      <c r="A15" s="12"/>
      <c r="B15" s="12"/>
      <c r="C15" s="13"/>
      <c r="D15" s="6"/>
    </row>
    <row r="16" spans="1:4" ht="13.5" thickBot="1">
      <c r="A16" s="12"/>
      <c r="B16" s="12"/>
      <c r="C16" s="14" t="s">
        <v>13</v>
      </c>
      <c r="D16" s="14" t="s">
        <v>345</v>
      </c>
    </row>
    <row r="17" spans="1:4" s="15" customFormat="1" ht="11.25" customHeight="1">
      <c r="A17" s="223" t="s">
        <v>14</v>
      </c>
      <c r="B17" s="226" t="s">
        <v>15</v>
      </c>
      <c r="C17" s="229" t="s">
        <v>357</v>
      </c>
      <c r="D17" s="232" t="s">
        <v>356</v>
      </c>
    </row>
    <row r="18" spans="1:4" s="15" customFormat="1" ht="12">
      <c r="A18" s="224"/>
      <c r="B18" s="227"/>
      <c r="C18" s="230"/>
      <c r="D18" s="233"/>
    </row>
    <row r="19" spans="1:4" s="15" customFormat="1" ht="17.25" customHeight="1" thickBot="1">
      <c r="A19" s="225"/>
      <c r="B19" s="228"/>
      <c r="C19" s="231"/>
      <c r="D19" s="234"/>
    </row>
    <row r="20" spans="1:8" ht="19.5" customHeight="1">
      <c r="A20" s="177" t="s">
        <v>16</v>
      </c>
      <c r="B20" s="178">
        <v>10</v>
      </c>
      <c r="C20" s="179">
        <v>379593</v>
      </c>
      <c r="D20" s="190">
        <v>373612</v>
      </c>
      <c r="E20" s="140"/>
      <c r="F20" s="140"/>
      <c r="G20" s="140"/>
      <c r="H20" s="140"/>
    </row>
    <row r="21" spans="1:8" ht="20.25" customHeight="1">
      <c r="A21" s="157" t="s">
        <v>17</v>
      </c>
      <c r="B21" s="141">
        <v>11</v>
      </c>
      <c r="C21" s="39">
        <v>65903</v>
      </c>
      <c r="D21" s="191">
        <v>118042</v>
      </c>
      <c r="E21" s="140"/>
      <c r="F21" s="140"/>
      <c r="G21" s="140"/>
      <c r="H21" s="140"/>
    </row>
    <row r="22" spans="1:4" s="17" customFormat="1" ht="15" customHeight="1">
      <c r="A22" s="158" t="s">
        <v>18</v>
      </c>
      <c r="B22" s="142">
        <v>12</v>
      </c>
      <c r="C22" s="34">
        <f>C20-C21</f>
        <v>313690</v>
      </c>
      <c r="D22" s="159">
        <f>D20-D21</f>
        <v>255570</v>
      </c>
    </row>
    <row r="23" spans="1:4" s="17" customFormat="1" ht="15" customHeight="1">
      <c r="A23" s="157" t="s">
        <v>19</v>
      </c>
      <c r="B23" s="142">
        <v>13</v>
      </c>
      <c r="C23" s="143">
        <v>80482</v>
      </c>
      <c r="D23" s="192">
        <v>1320</v>
      </c>
    </row>
    <row r="24" spans="1:8" s="17" customFormat="1" ht="30.75" customHeight="1">
      <c r="A24" s="157" t="s">
        <v>20</v>
      </c>
      <c r="B24" s="142">
        <v>14</v>
      </c>
      <c r="C24" s="143">
        <v>116241</v>
      </c>
      <c r="D24" s="193">
        <v>165150</v>
      </c>
      <c r="E24" s="140"/>
      <c r="F24" s="140"/>
      <c r="G24" s="184"/>
      <c r="H24" s="140"/>
    </row>
    <row r="25" spans="1:4" ht="12.75">
      <c r="A25" s="157" t="s">
        <v>21</v>
      </c>
      <c r="B25" s="141">
        <v>15</v>
      </c>
      <c r="C25" s="39">
        <v>21950</v>
      </c>
      <c r="D25" s="194">
        <v>0</v>
      </c>
    </row>
    <row r="26" spans="1:4" ht="25.5">
      <c r="A26" s="157" t="s">
        <v>152</v>
      </c>
      <c r="B26" s="141"/>
      <c r="C26" s="144"/>
      <c r="D26" s="195">
        <v>0</v>
      </c>
    </row>
    <row r="27" spans="1:6" ht="15" customHeight="1">
      <c r="A27" s="157" t="s">
        <v>22</v>
      </c>
      <c r="B27" s="141">
        <v>16</v>
      </c>
      <c r="C27" s="39">
        <f>18684+5069077</f>
        <v>5087761</v>
      </c>
      <c r="D27" s="191">
        <v>6072</v>
      </c>
      <c r="F27" s="16"/>
    </row>
    <row r="28" spans="1:4" s="17" customFormat="1" ht="15" customHeight="1">
      <c r="A28" s="158" t="s">
        <v>23</v>
      </c>
      <c r="B28" s="142">
        <v>20</v>
      </c>
      <c r="C28" s="34">
        <f>C22-C23-C24-C25+C27+C26</f>
        <v>5182778</v>
      </c>
      <c r="D28" s="160">
        <f>D22-D23-D24-D25+D27+D26</f>
        <v>95172</v>
      </c>
    </row>
    <row r="29" spans="1:5" s="17" customFormat="1" ht="15" customHeight="1">
      <c r="A29" s="157" t="s">
        <v>24</v>
      </c>
      <c r="B29" s="142">
        <v>21</v>
      </c>
      <c r="C29" s="143">
        <v>710600</v>
      </c>
      <c r="D29" s="192">
        <f>21340+15095</f>
        <v>36435</v>
      </c>
      <c r="E29" s="18"/>
    </row>
    <row r="30" spans="1:4" s="17" customFormat="1" ht="15" customHeight="1">
      <c r="A30" s="157" t="s">
        <v>25</v>
      </c>
      <c r="B30" s="142">
        <v>22</v>
      </c>
      <c r="C30" s="143">
        <v>34374</v>
      </c>
      <c r="D30" s="193">
        <v>100766</v>
      </c>
    </row>
    <row r="31" spans="1:5" ht="51">
      <c r="A31" s="157" t="s">
        <v>26</v>
      </c>
      <c r="B31" s="141">
        <v>23</v>
      </c>
      <c r="C31" s="39">
        <v>0</v>
      </c>
      <c r="D31" s="194">
        <v>0</v>
      </c>
      <c r="E31" s="16"/>
    </row>
    <row r="32" spans="1:4" ht="12.75">
      <c r="A32" s="157" t="s">
        <v>27</v>
      </c>
      <c r="B32" s="141">
        <v>24</v>
      </c>
      <c r="C32" s="39">
        <v>0</v>
      </c>
      <c r="D32" s="194">
        <v>0</v>
      </c>
    </row>
    <row r="33" spans="1:4" ht="12.75">
      <c r="A33" s="157" t="s">
        <v>28</v>
      </c>
      <c r="B33" s="141">
        <v>25</v>
      </c>
      <c r="C33" s="146">
        <v>0</v>
      </c>
      <c r="D33" s="196">
        <v>0</v>
      </c>
    </row>
    <row r="34" spans="1:6" s="17" customFormat="1" ht="29.25" customHeight="1">
      <c r="A34" s="161" t="s">
        <v>29</v>
      </c>
      <c r="B34" s="142">
        <v>100</v>
      </c>
      <c r="C34" s="145">
        <f>C28+C29-C30+C31+C32-C33</f>
        <v>5859004</v>
      </c>
      <c r="D34" s="160">
        <f>D28+D29-D30+D31+D32-D33</f>
        <v>30841</v>
      </c>
      <c r="E34" s="18"/>
      <c r="F34" s="18"/>
    </row>
    <row r="35" spans="1:6" ht="16.5" customHeight="1">
      <c r="A35" s="157" t="s">
        <v>347</v>
      </c>
      <c r="B35" s="141">
        <v>101</v>
      </c>
      <c r="C35" s="146">
        <v>18008</v>
      </c>
      <c r="D35" s="197">
        <v>4034</v>
      </c>
      <c r="F35" s="16"/>
    </row>
    <row r="36" spans="1:6" s="17" customFormat="1" ht="38.25">
      <c r="A36" s="158" t="s">
        <v>30</v>
      </c>
      <c r="B36" s="142">
        <v>200</v>
      </c>
      <c r="C36" s="145">
        <f>C34-C35</f>
        <v>5840996</v>
      </c>
      <c r="D36" s="160">
        <f>D34-D35</f>
        <v>26807</v>
      </c>
      <c r="F36" s="18"/>
    </row>
    <row r="37" spans="1:6" s="17" customFormat="1" ht="17.25" customHeight="1">
      <c r="A37" s="158" t="s">
        <v>31</v>
      </c>
      <c r="B37" s="142">
        <v>201</v>
      </c>
      <c r="C37" s="145">
        <v>0</v>
      </c>
      <c r="D37" s="160">
        <v>0</v>
      </c>
      <c r="F37" s="18"/>
    </row>
    <row r="38" spans="1:7" s="17" customFormat="1" ht="29.25" customHeight="1">
      <c r="A38" s="162" t="s">
        <v>60</v>
      </c>
      <c r="B38" s="147">
        <v>300</v>
      </c>
      <c r="C38" s="148">
        <f>C37+C36</f>
        <v>5840996</v>
      </c>
      <c r="D38" s="163">
        <f>D37+D36</f>
        <v>26807</v>
      </c>
      <c r="E38" s="18"/>
      <c r="F38" s="18"/>
      <c r="G38" s="18"/>
    </row>
    <row r="39" spans="1:4" ht="12.75">
      <c r="A39" s="164" t="s">
        <v>32</v>
      </c>
      <c r="B39" s="141" t="s">
        <v>13</v>
      </c>
      <c r="C39" s="149">
        <f>C37</f>
        <v>0</v>
      </c>
      <c r="D39" s="165">
        <f>D37</f>
        <v>0</v>
      </c>
    </row>
    <row r="40" spans="1:4" ht="15" customHeight="1">
      <c r="A40" s="164" t="s">
        <v>33</v>
      </c>
      <c r="B40" s="141" t="s">
        <v>13</v>
      </c>
      <c r="C40" s="149">
        <v>0</v>
      </c>
      <c r="D40" s="165">
        <f>D39/18750000</f>
        <v>0</v>
      </c>
    </row>
    <row r="41" spans="1:7" s="17" customFormat="1" ht="25.5">
      <c r="A41" s="158" t="s">
        <v>34</v>
      </c>
      <c r="B41" s="142">
        <v>400</v>
      </c>
      <c r="C41" s="150">
        <f>SUM(C43:C53)</f>
        <v>0</v>
      </c>
      <c r="D41" s="166">
        <f>SUM(D43:D53)</f>
        <v>0</v>
      </c>
      <c r="G41" s="18"/>
    </row>
    <row r="42" spans="1:4" ht="12.75">
      <c r="A42" s="167" t="s">
        <v>35</v>
      </c>
      <c r="B42" s="141"/>
      <c r="C42" s="151"/>
      <c r="D42" s="168"/>
    </row>
    <row r="43" spans="1:4" ht="12.75" hidden="1">
      <c r="A43" s="164" t="s">
        <v>36</v>
      </c>
      <c r="B43" s="141">
        <v>410</v>
      </c>
      <c r="C43" s="151"/>
      <c r="D43" s="168">
        <v>0</v>
      </c>
    </row>
    <row r="44" spans="1:4" s="17" customFormat="1" ht="31.5" hidden="1">
      <c r="A44" s="164" t="s">
        <v>37</v>
      </c>
      <c r="B44" s="141">
        <v>411</v>
      </c>
      <c r="C44" s="152"/>
      <c r="D44" s="160"/>
    </row>
    <row r="45" spans="1:4" ht="28.5" customHeight="1" hidden="1">
      <c r="A45" s="164" t="s">
        <v>38</v>
      </c>
      <c r="B45" s="141">
        <v>412</v>
      </c>
      <c r="C45" s="151"/>
      <c r="D45" s="168"/>
    </row>
    <row r="46" spans="1:4" ht="25.5" hidden="1">
      <c r="A46" s="164" t="s">
        <v>39</v>
      </c>
      <c r="B46" s="141">
        <v>413</v>
      </c>
      <c r="C46" s="151"/>
      <c r="D46" s="168"/>
    </row>
    <row r="47" spans="1:4" ht="38.25" hidden="1">
      <c r="A47" s="164" t="s">
        <v>40</v>
      </c>
      <c r="B47" s="141">
        <v>414</v>
      </c>
      <c r="C47" s="151"/>
      <c r="D47" s="168"/>
    </row>
    <row r="48" spans="1:4" ht="12.75" hidden="1">
      <c r="A48" s="164" t="s">
        <v>41</v>
      </c>
      <c r="B48" s="141">
        <v>415</v>
      </c>
      <c r="C48" s="151"/>
      <c r="D48" s="168"/>
    </row>
    <row r="49" spans="1:4" ht="28.5" customHeight="1" hidden="1">
      <c r="A49" s="164" t="s">
        <v>42</v>
      </c>
      <c r="B49" s="141">
        <v>416</v>
      </c>
      <c r="C49" s="151"/>
      <c r="D49" s="168"/>
    </row>
    <row r="50" spans="1:4" ht="25.5" hidden="1">
      <c r="A50" s="164" t="s">
        <v>43</v>
      </c>
      <c r="B50" s="141">
        <v>417</v>
      </c>
      <c r="C50" s="151"/>
      <c r="D50" s="168"/>
    </row>
    <row r="51" spans="1:4" ht="25.5" hidden="1">
      <c r="A51" s="164" t="s">
        <v>44</v>
      </c>
      <c r="B51" s="141">
        <v>418</v>
      </c>
      <c r="C51" s="151"/>
      <c r="D51" s="168"/>
    </row>
    <row r="52" spans="1:4" ht="25.5" customHeight="1" hidden="1">
      <c r="A52" s="164" t="s">
        <v>45</v>
      </c>
      <c r="B52" s="141">
        <v>419</v>
      </c>
      <c r="C52" s="151"/>
      <c r="D52" s="168"/>
    </row>
    <row r="53" spans="1:4" ht="25.5" customHeight="1" hidden="1" thickBot="1">
      <c r="A53" s="164" t="s">
        <v>46</v>
      </c>
      <c r="B53" s="141">
        <v>420</v>
      </c>
      <c r="C53" s="151"/>
      <c r="D53" s="168"/>
    </row>
    <row r="54" spans="1:7" s="17" customFormat="1" ht="12.75">
      <c r="A54" s="158" t="s">
        <v>47</v>
      </c>
      <c r="B54" s="142">
        <v>500</v>
      </c>
      <c r="C54" s="145">
        <f>C38+C41</f>
        <v>5840996</v>
      </c>
      <c r="D54" s="160">
        <f>D38+D41</f>
        <v>26807</v>
      </c>
      <c r="G54" s="18"/>
    </row>
    <row r="55" spans="1:4" ht="12.75">
      <c r="A55" s="157" t="s">
        <v>48</v>
      </c>
      <c r="B55" s="141"/>
      <c r="C55" s="151"/>
      <c r="D55" s="168"/>
    </row>
    <row r="56" spans="1:4" ht="12.75">
      <c r="A56" s="169" t="s">
        <v>32</v>
      </c>
      <c r="B56" s="141"/>
      <c r="C56" s="151"/>
      <c r="D56" s="168"/>
    </row>
    <row r="57" spans="1:4" ht="12.75">
      <c r="A57" s="169" t="s">
        <v>49</v>
      </c>
      <c r="B57" s="153"/>
      <c r="C57" s="154"/>
      <c r="D57" s="170"/>
    </row>
    <row r="58" spans="1:4" s="17" customFormat="1" ht="12.75">
      <c r="A58" s="171" t="s">
        <v>50</v>
      </c>
      <c r="B58" s="155">
        <v>600</v>
      </c>
      <c r="C58" s="156"/>
      <c r="D58" s="172"/>
    </row>
    <row r="59" spans="1:4" ht="12.75">
      <c r="A59" s="167" t="s">
        <v>35</v>
      </c>
      <c r="B59" s="153"/>
      <c r="C59" s="154"/>
      <c r="D59" s="170"/>
    </row>
    <row r="60" spans="1:4" ht="12.75">
      <c r="A60" s="157" t="s">
        <v>51</v>
      </c>
      <c r="B60" s="153"/>
      <c r="C60" s="154">
        <f>C54/18750000*1000</f>
        <v>311.5197866666667</v>
      </c>
      <c r="D60" s="154">
        <f>D54/18750000*1000</f>
        <v>1.4297066666666667</v>
      </c>
    </row>
    <row r="61" spans="1:4" ht="12.75">
      <c r="A61" s="164" t="s">
        <v>52</v>
      </c>
      <c r="B61" s="153"/>
      <c r="C61" s="154"/>
      <c r="D61" s="170"/>
    </row>
    <row r="62" spans="1:4" ht="12.75">
      <c r="A62" s="164" t="s">
        <v>53</v>
      </c>
      <c r="B62" s="153"/>
      <c r="C62" s="154"/>
      <c r="D62" s="170"/>
    </row>
    <row r="63" spans="1:4" ht="12.75">
      <c r="A63" s="157" t="s">
        <v>54</v>
      </c>
      <c r="B63" s="153"/>
      <c r="C63" s="154">
        <f>C54/18750000*1000</f>
        <v>311.5197866666667</v>
      </c>
      <c r="D63" s="154">
        <f>D54/18750000*1000</f>
        <v>1.4297066666666667</v>
      </c>
    </row>
    <row r="64" spans="1:4" ht="12.75">
      <c r="A64" s="164" t="s">
        <v>52</v>
      </c>
      <c r="B64" s="153"/>
      <c r="C64" s="154"/>
      <c r="D64" s="170"/>
    </row>
    <row r="65" spans="1:4" ht="13.5" thickBot="1">
      <c r="A65" s="173" t="s">
        <v>53</v>
      </c>
      <c r="B65" s="174"/>
      <c r="C65" s="175"/>
      <c r="D65" s="176"/>
    </row>
    <row r="66" spans="1:4" ht="12.75">
      <c r="A66" s="19"/>
      <c r="B66" s="8"/>
      <c r="C66" s="7"/>
      <c r="D66" s="7"/>
    </row>
    <row r="67" spans="1:4" ht="12.75">
      <c r="A67" s="19"/>
      <c r="B67" s="8"/>
      <c r="C67" s="7"/>
      <c r="D67" s="7"/>
    </row>
    <row r="68" spans="1:4" ht="12.75">
      <c r="A68" s="20"/>
      <c r="B68" s="8"/>
      <c r="C68" s="7"/>
      <c r="D68" s="7"/>
    </row>
    <row r="69" spans="1:4" ht="12.75">
      <c r="A69" s="4" t="s">
        <v>348</v>
      </c>
      <c r="B69" s="12"/>
      <c r="C69" s="6"/>
      <c r="D69" s="6"/>
    </row>
    <row r="70" spans="1:4" ht="12.75">
      <c r="A70" s="21" t="s">
        <v>55</v>
      </c>
      <c r="B70" s="12"/>
      <c r="C70" s="6"/>
      <c r="D70" s="6"/>
    </row>
    <row r="71" spans="1:4" ht="12.75">
      <c r="A71" s="4" t="s">
        <v>56</v>
      </c>
      <c r="B71" s="12"/>
      <c r="C71" s="6"/>
      <c r="D71" s="6"/>
    </row>
    <row r="72" spans="1:4" ht="12.75">
      <c r="A72" s="21" t="s">
        <v>57</v>
      </c>
      <c r="B72" s="12"/>
      <c r="C72" s="6"/>
      <c r="D72" s="6"/>
    </row>
    <row r="73" spans="1:4" ht="12.75">
      <c r="A73" s="22" t="s">
        <v>58</v>
      </c>
      <c r="B73" s="12"/>
      <c r="C73" s="6"/>
      <c r="D73" s="6"/>
    </row>
    <row r="74" spans="1:4" ht="12.75">
      <c r="A74" s="22" t="s">
        <v>350</v>
      </c>
      <c r="B74" s="12"/>
      <c r="C74" s="6"/>
      <c r="D74" s="6"/>
    </row>
    <row r="75" spans="1:4" ht="12.75">
      <c r="A75" s="23" t="s">
        <v>59</v>
      </c>
      <c r="B75" s="12"/>
      <c r="C75" s="6"/>
      <c r="D75" s="6"/>
    </row>
    <row r="76" spans="1:4" ht="12.75">
      <c r="A76" s="12"/>
      <c r="B76" s="12"/>
      <c r="C76" s="6"/>
      <c r="D76" s="6"/>
    </row>
    <row r="77" spans="1:4" ht="12.75">
      <c r="A77" s="12"/>
      <c r="B77" s="12"/>
      <c r="C77" s="6"/>
      <c r="D77" s="6"/>
    </row>
  </sheetData>
  <sheetProtection/>
  <mergeCells count="19">
    <mergeCell ref="B1:C1"/>
    <mergeCell ref="D1:E1"/>
    <mergeCell ref="B2:C2"/>
    <mergeCell ref="D2:E2"/>
    <mergeCell ref="B3:C3"/>
    <mergeCell ref="D3:E3"/>
    <mergeCell ref="B7:D7"/>
    <mergeCell ref="B4:C4"/>
    <mergeCell ref="D4:E4"/>
    <mergeCell ref="B5:C5"/>
    <mergeCell ref="D5:E5"/>
    <mergeCell ref="B6:C6"/>
    <mergeCell ref="D6:E6"/>
    <mergeCell ref="A17:A19"/>
    <mergeCell ref="B17:B19"/>
    <mergeCell ref="C17:C19"/>
    <mergeCell ref="D17:D19"/>
    <mergeCell ref="A11:D11"/>
    <mergeCell ref="A10:D10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83"/>
  <sheetViews>
    <sheetView tabSelected="1" zoomScalePageLayoutView="0" workbookViewId="0" topLeftCell="A2">
      <selection activeCell="A70" sqref="A70:IV70"/>
    </sheetView>
  </sheetViews>
  <sheetFormatPr defaultColWidth="9.00390625" defaultRowHeight="12.75"/>
  <cols>
    <col min="1" max="1" width="59.375" style="24" customWidth="1"/>
    <col min="2" max="2" width="10.25390625" style="25" hidden="1" customWidth="1"/>
    <col min="3" max="3" width="16.375" style="16" hidden="1" customWidth="1"/>
    <col min="4" max="4" width="18.375" style="16" hidden="1" customWidth="1"/>
    <col min="5" max="5" width="16.375" style="16" customWidth="1"/>
    <col min="6" max="6" width="15.25390625" style="0" customWidth="1"/>
    <col min="7" max="7" width="10.125" style="0" hidden="1" customWidth="1"/>
    <col min="8" max="8" width="11.125" style="0" hidden="1" customWidth="1"/>
    <col min="9" max="9" width="9.875" style="0" customWidth="1"/>
    <col min="10" max="10" width="10.00390625" style="0" customWidth="1"/>
    <col min="11" max="11" width="9.75390625" style="0" customWidth="1"/>
  </cols>
  <sheetData>
    <row r="1" ht="7.5" customHeight="1"/>
    <row r="2" spans="1:6" ht="12.75">
      <c r="A2" s="1" t="s">
        <v>0</v>
      </c>
      <c r="B2" s="199" t="s">
        <v>1</v>
      </c>
      <c r="C2" s="199"/>
      <c r="D2" s="199"/>
      <c r="E2" s="199"/>
      <c r="F2" s="199"/>
    </row>
    <row r="3" spans="1:6" ht="12.75">
      <c r="A3" s="3" t="s">
        <v>2</v>
      </c>
      <c r="B3" s="200" t="s">
        <v>3</v>
      </c>
      <c r="C3" s="200"/>
      <c r="D3" s="200"/>
      <c r="E3" s="200"/>
      <c r="F3" s="200"/>
    </row>
    <row r="4" spans="1:6" ht="12.75">
      <c r="A4" s="3" t="s">
        <v>4</v>
      </c>
      <c r="B4" s="200" t="s">
        <v>5</v>
      </c>
      <c r="C4" s="200"/>
      <c r="D4" s="200"/>
      <c r="E4" s="200"/>
      <c r="F4" s="200"/>
    </row>
    <row r="5" spans="1:6" ht="12.75">
      <c r="A5" s="3" t="s">
        <v>6</v>
      </c>
      <c r="B5" s="200" t="s">
        <v>7</v>
      </c>
      <c r="C5" s="200"/>
      <c r="D5" s="200"/>
      <c r="E5" s="200"/>
      <c r="F5" s="200"/>
    </row>
    <row r="6" spans="1:6" ht="12.75">
      <c r="A6" s="3" t="s">
        <v>8</v>
      </c>
      <c r="B6" s="259">
        <v>87</v>
      </c>
      <c r="C6" s="259"/>
      <c r="D6" s="259"/>
      <c r="E6" s="259"/>
      <c r="F6" s="259"/>
    </row>
    <row r="7" spans="1:6" ht="12.75">
      <c r="A7" s="3" t="s">
        <v>9</v>
      </c>
      <c r="B7" s="200" t="s">
        <v>10</v>
      </c>
      <c r="C7" s="200"/>
      <c r="D7" s="200"/>
      <c r="E7" s="200"/>
      <c r="F7" s="200"/>
    </row>
    <row r="8" spans="1:6" ht="12.75">
      <c r="A8" s="3" t="s">
        <v>11</v>
      </c>
      <c r="B8" s="200" t="s">
        <v>363</v>
      </c>
      <c r="C8" s="200"/>
      <c r="D8" s="200"/>
      <c r="E8" s="200"/>
      <c r="F8" s="200"/>
    </row>
    <row r="9" spans="1:6" ht="8.25" customHeight="1">
      <c r="A9" s="4"/>
      <c r="B9" s="5"/>
      <c r="C9" s="6"/>
      <c r="D9" s="6"/>
      <c r="E9" s="6"/>
      <c r="F9" s="12"/>
    </row>
    <row r="10" spans="1:6" ht="7.5" customHeight="1">
      <c r="A10" s="4"/>
      <c r="B10" s="5"/>
      <c r="C10" s="6"/>
      <c r="D10" s="6"/>
      <c r="E10" s="6"/>
      <c r="F10" s="12"/>
    </row>
    <row r="11" spans="1:5" s="26" customFormat="1" ht="15.75">
      <c r="A11" s="235" t="s">
        <v>351</v>
      </c>
      <c r="B11" s="235"/>
      <c r="C11" s="235"/>
      <c r="D11" s="235"/>
      <c r="E11" s="235"/>
    </row>
    <row r="12" spans="1:5" s="17" customFormat="1" ht="15">
      <c r="A12" s="235" t="s">
        <v>353</v>
      </c>
      <c r="B12" s="235"/>
      <c r="C12" s="235"/>
      <c r="D12" s="235"/>
      <c r="E12" s="235"/>
    </row>
    <row r="13" spans="1:6" ht="13.5" thickBot="1">
      <c r="A13" s="27"/>
      <c r="B13" s="28"/>
      <c r="C13" s="29"/>
      <c r="D13" s="30" t="s">
        <v>61</v>
      </c>
      <c r="E13" s="30" t="s">
        <v>13</v>
      </c>
      <c r="F13" s="31" t="s">
        <v>62</v>
      </c>
    </row>
    <row r="14" spans="1:6" ht="12.75" customHeight="1">
      <c r="A14" s="251" t="s">
        <v>63</v>
      </c>
      <c r="B14" s="253" t="s">
        <v>15</v>
      </c>
      <c r="C14" s="255" t="s">
        <v>64</v>
      </c>
      <c r="D14" s="255" t="s">
        <v>65</v>
      </c>
      <c r="E14" s="255" t="s">
        <v>355</v>
      </c>
      <c r="F14" s="257" t="s">
        <v>354</v>
      </c>
    </row>
    <row r="15" spans="1:6" ht="39" customHeight="1">
      <c r="A15" s="252"/>
      <c r="B15" s="254"/>
      <c r="C15" s="256"/>
      <c r="D15" s="256"/>
      <c r="E15" s="256"/>
      <c r="F15" s="258"/>
    </row>
    <row r="16" spans="1:6" s="17" customFormat="1" ht="12.75">
      <c r="A16" s="32" t="s">
        <v>66</v>
      </c>
      <c r="B16" s="33"/>
      <c r="C16" s="34" t="s">
        <v>13</v>
      </c>
      <c r="D16" s="34" t="s">
        <v>13</v>
      </c>
      <c r="E16" s="35"/>
      <c r="F16" s="36"/>
    </row>
    <row r="17" spans="1:15" ht="12.75">
      <c r="A17" s="37" t="s">
        <v>336</v>
      </c>
      <c r="B17" s="38" t="s">
        <v>67</v>
      </c>
      <c r="C17" s="39">
        <v>391093864</v>
      </c>
      <c r="D17" s="39">
        <v>635039378</v>
      </c>
      <c r="E17" s="39">
        <v>2716</v>
      </c>
      <c r="F17" s="39">
        <v>60193</v>
      </c>
      <c r="I17" s="65"/>
      <c r="J17" s="65"/>
      <c r="K17" s="53"/>
      <c r="L17" s="53"/>
      <c r="M17" s="53"/>
      <c r="N17" s="53"/>
      <c r="O17" s="53"/>
    </row>
    <row r="18" spans="1:15" ht="12.75">
      <c r="A18" s="37" t="s">
        <v>337</v>
      </c>
      <c r="B18" s="38"/>
      <c r="C18" s="39"/>
      <c r="D18" s="39"/>
      <c r="E18" s="39">
        <v>33633451</v>
      </c>
      <c r="F18" s="39">
        <v>23358318</v>
      </c>
      <c r="I18" s="65"/>
      <c r="J18" s="53"/>
      <c r="K18" s="53"/>
      <c r="L18" s="53"/>
      <c r="M18" s="53"/>
      <c r="N18" s="53"/>
      <c r="O18" s="53"/>
    </row>
    <row r="19" spans="1:15" ht="25.5">
      <c r="A19" s="37" t="s">
        <v>72</v>
      </c>
      <c r="B19" s="38" t="s">
        <v>73</v>
      </c>
      <c r="C19" s="39"/>
      <c r="D19" s="39"/>
      <c r="E19" s="39">
        <v>77616</v>
      </c>
      <c r="F19" s="39">
        <f>77616-30359</f>
        <v>47257</v>
      </c>
      <c r="I19" s="65"/>
      <c r="J19" s="65"/>
      <c r="K19" s="53"/>
      <c r="L19" s="53"/>
      <c r="M19" s="53"/>
      <c r="N19" s="53"/>
      <c r="O19" s="53"/>
    </row>
    <row r="20" spans="1:15" ht="12.75">
      <c r="A20" s="37" t="s">
        <v>68</v>
      </c>
      <c r="B20" s="38" t="s">
        <v>75</v>
      </c>
      <c r="C20" s="39"/>
      <c r="D20" s="39"/>
      <c r="E20" s="39">
        <v>212001</v>
      </c>
      <c r="F20" s="39">
        <v>200000</v>
      </c>
      <c r="I20" s="65"/>
      <c r="J20" s="53"/>
      <c r="K20" s="53"/>
      <c r="L20" s="53"/>
      <c r="M20" s="53"/>
      <c r="N20" s="53"/>
      <c r="O20" s="53"/>
    </row>
    <row r="21" spans="1:15" ht="12.75">
      <c r="A21" s="37" t="s">
        <v>81</v>
      </c>
      <c r="B21" s="38" t="s">
        <v>82</v>
      </c>
      <c r="C21" s="39"/>
      <c r="D21" s="39">
        <v>556283</v>
      </c>
      <c r="E21" s="39">
        <v>61227</v>
      </c>
      <c r="F21" s="39">
        <v>33055</v>
      </c>
      <c r="I21" s="185"/>
      <c r="J21" s="186"/>
      <c r="K21" s="186"/>
      <c r="L21" s="53"/>
      <c r="M21" s="53"/>
      <c r="N21" s="53"/>
      <c r="O21" s="53"/>
    </row>
    <row r="22" spans="1:15" ht="12.75">
      <c r="A22" s="37" t="s">
        <v>338</v>
      </c>
      <c r="B22" s="38" t="s">
        <v>77</v>
      </c>
      <c r="C22" s="39">
        <v>806137275</v>
      </c>
      <c r="D22" s="39">
        <f>341791318+13003193+5718772+15464781+6084584+29609481+79346+1290631744+10506600-95914-2</f>
        <v>1712793903</v>
      </c>
      <c r="E22" s="39">
        <v>620815</v>
      </c>
      <c r="F22" s="39">
        <f>575018+486</f>
        <v>575504</v>
      </c>
      <c r="I22" s="136"/>
      <c r="J22" s="185"/>
      <c r="K22" s="186"/>
      <c r="L22" s="53"/>
      <c r="M22" s="53"/>
      <c r="N22" s="53"/>
      <c r="O22" s="53"/>
    </row>
    <row r="23" spans="1:15" ht="12.75">
      <c r="A23" s="37" t="s">
        <v>339</v>
      </c>
      <c r="B23" s="38" t="s">
        <v>78</v>
      </c>
      <c r="C23" s="39"/>
      <c r="D23" s="39"/>
      <c r="E23" s="39">
        <v>20375</v>
      </c>
      <c r="F23" s="39">
        <v>0</v>
      </c>
      <c r="I23" s="185"/>
      <c r="J23" s="186"/>
      <c r="K23" s="186"/>
      <c r="L23" s="53"/>
      <c r="M23" s="53"/>
      <c r="N23" s="53"/>
      <c r="O23" s="53"/>
    </row>
    <row r="24" spans="1:15" ht="12.75">
      <c r="A24" s="37" t="s">
        <v>79</v>
      </c>
      <c r="B24" s="38" t="s">
        <v>80</v>
      </c>
      <c r="C24" s="39">
        <v>11752264</v>
      </c>
      <c r="D24" s="39">
        <f>2285831+3181296</f>
        <v>5467127</v>
      </c>
      <c r="E24" s="39">
        <v>460122</v>
      </c>
      <c r="F24" s="39">
        <v>527068</v>
      </c>
      <c r="I24" s="185"/>
      <c r="J24" s="65"/>
      <c r="K24" s="186"/>
      <c r="L24" s="53"/>
      <c r="M24" s="53"/>
      <c r="N24" s="53"/>
      <c r="O24" s="53"/>
    </row>
    <row r="25" spans="1:15" ht="12.75">
      <c r="A25" s="41" t="s">
        <v>83</v>
      </c>
      <c r="B25" s="42">
        <v>100</v>
      </c>
      <c r="C25" s="43">
        <f aca="true" t="shared" si="0" ref="C25:H25">SUM(C17:C24)</f>
        <v>1208983403</v>
      </c>
      <c r="D25" s="43">
        <f t="shared" si="0"/>
        <v>2353856691</v>
      </c>
      <c r="E25" s="43">
        <f t="shared" si="0"/>
        <v>35088323</v>
      </c>
      <c r="F25" s="44">
        <f t="shared" si="0"/>
        <v>24801395</v>
      </c>
      <c r="G25" s="44">
        <f t="shared" si="0"/>
        <v>0</v>
      </c>
      <c r="H25" s="44">
        <f t="shared" si="0"/>
        <v>0</v>
      </c>
      <c r="I25" s="65"/>
      <c r="J25" s="65"/>
      <c r="K25" s="65"/>
      <c r="L25" s="53"/>
      <c r="M25" s="53"/>
      <c r="N25" s="53"/>
      <c r="O25" s="53"/>
    </row>
    <row r="26" spans="1:15" ht="26.25" thickBot="1">
      <c r="A26" s="45" t="s">
        <v>84</v>
      </c>
      <c r="B26" s="46" t="s">
        <v>85</v>
      </c>
      <c r="C26" s="47"/>
      <c r="D26" s="47"/>
      <c r="E26" s="47"/>
      <c r="F26" s="48"/>
      <c r="I26" s="65"/>
      <c r="J26" s="65"/>
      <c r="K26" s="53"/>
      <c r="L26" s="53"/>
      <c r="M26" s="53"/>
      <c r="N26" s="53"/>
      <c r="O26" s="53"/>
    </row>
    <row r="27" spans="1:15" ht="12.75">
      <c r="A27" s="49" t="s">
        <v>86</v>
      </c>
      <c r="B27" s="50"/>
      <c r="C27" s="51"/>
      <c r="D27" s="51"/>
      <c r="E27" s="51"/>
      <c r="F27" s="52"/>
      <c r="G27" s="53"/>
      <c r="H27" s="53"/>
      <c r="I27" s="65"/>
      <c r="J27" s="53"/>
      <c r="K27" s="53"/>
      <c r="L27" s="53"/>
      <c r="M27" s="53"/>
      <c r="N27" s="53"/>
      <c r="O27" s="53"/>
    </row>
    <row r="28" spans="1:15" ht="12.75">
      <c r="A28" s="37" t="s">
        <v>68</v>
      </c>
      <c r="B28" s="38" t="s">
        <v>87</v>
      </c>
      <c r="C28" s="39">
        <v>483202158</v>
      </c>
      <c r="D28" s="39">
        <f>2056812131+192470787</f>
        <v>2249282918</v>
      </c>
      <c r="E28" s="39">
        <v>8691</v>
      </c>
      <c r="F28" s="39">
        <v>8691</v>
      </c>
      <c r="I28" s="65"/>
      <c r="J28" s="53"/>
      <c r="K28" s="53"/>
      <c r="L28" s="53"/>
      <c r="M28" s="53"/>
      <c r="N28" s="53"/>
      <c r="O28" s="53"/>
    </row>
    <row r="29" spans="1:15" ht="12.75">
      <c r="A29" s="37" t="s">
        <v>340</v>
      </c>
      <c r="B29" s="38" t="s">
        <v>93</v>
      </c>
      <c r="C29" s="39"/>
      <c r="D29" s="39">
        <f>23322447+15000000+101932928+8713839+438795391</f>
        <v>587764605</v>
      </c>
      <c r="E29" s="39">
        <f>29665+5826</f>
        <v>35491</v>
      </c>
      <c r="F29" s="39">
        <v>5826</v>
      </c>
      <c r="I29" s="65"/>
      <c r="J29" s="65"/>
      <c r="K29" s="53"/>
      <c r="L29" s="53"/>
      <c r="M29" s="53"/>
      <c r="N29" s="53"/>
      <c r="O29" s="53"/>
    </row>
    <row r="30" spans="1:15" ht="12.75" hidden="1">
      <c r="A30" s="37" t="s">
        <v>70</v>
      </c>
      <c r="B30" s="38" t="s">
        <v>88</v>
      </c>
      <c r="C30" s="39"/>
      <c r="D30" s="39"/>
      <c r="E30" s="39"/>
      <c r="F30" s="39"/>
      <c r="I30" s="65"/>
      <c r="J30" s="53"/>
      <c r="K30" s="53"/>
      <c r="L30" s="53"/>
      <c r="M30" s="53"/>
      <c r="N30" s="53"/>
      <c r="O30" s="53"/>
    </row>
    <row r="31" spans="1:15" ht="25.5" hidden="1">
      <c r="A31" s="37" t="s">
        <v>72</v>
      </c>
      <c r="B31" s="38" t="s">
        <v>89</v>
      </c>
      <c r="C31" s="39"/>
      <c r="D31" s="39"/>
      <c r="E31" s="39"/>
      <c r="F31" s="39"/>
      <c r="I31" s="65"/>
      <c r="J31" s="53"/>
      <c r="K31" s="53"/>
      <c r="L31" s="53"/>
      <c r="M31" s="53"/>
      <c r="N31" s="53"/>
      <c r="O31" s="53"/>
    </row>
    <row r="32" spans="1:15" ht="12.75" hidden="1">
      <c r="A32" s="37" t="s">
        <v>74</v>
      </c>
      <c r="B32" s="38" t="s">
        <v>90</v>
      </c>
      <c r="C32" s="39"/>
      <c r="D32" s="39"/>
      <c r="E32" s="39"/>
      <c r="F32" s="39"/>
      <c r="I32" s="65"/>
      <c r="J32" s="53"/>
      <c r="K32" s="53"/>
      <c r="L32" s="53"/>
      <c r="M32" s="53"/>
      <c r="N32" s="53"/>
      <c r="O32" s="53"/>
    </row>
    <row r="33" spans="1:15" ht="12.75" hidden="1">
      <c r="A33" s="37" t="s">
        <v>91</v>
      </c>
      <c r="B33" s="38" t="s">
        <v>92</v>
      </c>
      <c r="C33" s="39"/>
      <c r="D33" s="39"/>
      <c r="E33" s="39"/>
      <c r="F33" s="39"/>
      <c r="I33" s="65"/>
      <c r="J33" s="53"/>
      <c r="K33" s="53"/>
      <c r="L33" s="53"/>
      <c r="M33" s="53"/>
      <c r="N33" s="53"/>
      <c r="O33" s="53"/>
    </row>
    <row r="34" spans="1:15" ht="12.75">
      <c r="A34" s="37" t="s">
        <v>341</v>
      </c>
      <c r="B34" s="38" t="s">
        <v>94</v>
      </c>
      <c r="C34" s="39"/>
      <c r="D34" s="39"/>
      <c r="E34" s="39">
        <v>32264823</v>
      </c>
      <c r="F34" s="39">
        <f>36851969+30359</f>
        <v>36882328</v>
      </c>
      <c r="I34" s="65"/>
      <c r="J34" s="65"/>
      <c r="K34" s="53"/>
      <c r="L34" s="53"/>
      <c r="M34" s="53"/>
      <c r="N34" s="53"/>
      <c r="O34" s="53"/>
    </row>
    <row r="35" spans="1:15" ht="12.75">
      <c r="A35" s="37" t="s">
        <v>342</v>
      </c>
      <c r="B35" s="38" t="s">
        <v>95</v>
      </c>
      <c r="C35" s="39">
        <v>99504403</v>
      </c>
      <c r="D35" s="39">
        <v>149412079</v>
      </c>
      <c r="E35" s="39">
        <v>6216948</v>
      </c>
      <c r="F35" s="39">
        <v>6204443</v>
      </c>
      <c r="I35" s="65"/>
      <c r="J35" s="65"/>
      <c r="K35" s="53"/>
      <c r="L35" s="53"/>
      <c r="M35" s="65"/>
      <c r="N35" s="53"/>
      <c r="O35" s="53"/>
    </row>
    <row r="36" spans="1:15" ht="12.75">
      <c r="A36" s="37" t="s">
        <v>102</v>
      </c>
      <c r="B36" s="38" t="s">
        <v>103</v>
      </c>
      <c r="C36" s="39">
        <v>267592</v>
      </c>
      <c r="D36" s="39">
        <v>2414061</v>
      </c>
      <c r="E36" s="39">
        <v>34564</v>
      </c>
      <c r="F36" s="39">
        <v>41330</v>
      </c>
      <c r="I36" s="65"/>
      <c r="J36" s="65"/>
      <c r="K36" s="53"/>
      <c r="L36" s="53"/>
      <c r="M36" s="53"/>
      <c r="N36" s="53"/>
      <c r="O36" s="53"/>
    </row>
    <row r="37" spans="1:15" ht="12.75">
      <c r="A37" s="37" t="s">
        <v>96</v>
      </c>
      <c r="B37" s="38" t="s">
        <v>97</v>
      </c>
      <c r="C37" s="39">
        <v>23241009</v>
      </c>
      <c r="D37" s="39">
        <v>65831855</v>
      </c>
      <c r="E37" s="39">
        <v>224504</v>
      </c>
      <c r="F37" s="39">
        <v>227673</v>
      </c>
      <c r="I37" s="65"/>
      <c r="J37" s="65"/>
      <c r="K37" s="53"/>
      <c r="L37" s="53"/>
      <c r="M37" s="53"/>
      <c r="N37" s="53"/>
      <c r="O37" s="53"/>
    </row>
    <row r="38" spans="1:15" ht="12.75" hidden="1">
      <c r="A38" s="37" t="s">
        <v>98</v>
      </c>
      <c r="B38" s="38" t="s">
        <v>99</v>
      </c>
      <c r="C38" s="39"/>
      <c r="D38" s="39"/>
      <c r="E38" s="39"/>
      <c r="F38" s="39"/>
      <c r="I38" s="65"/>
      <c r="J38" s="65"/>
      <c r="K38" s="53"/>
      <c r="L38" s="53"/>
      <c r="M38" s="53"/>
      <c r="N38" s="53"/>
      <c r="O38" s="53"/>
    </row>
    <row r="39" spans="1:15" ht="12.75" hidden="1">
      <c r="A39" s="37" t="s">
        <v>100</v>
      </c>
      <c r="B39" s="38" t="s">
        <v>101</v>
      </c>
      <c r="C39" s="39"/>
      <c r="D39" s="39"/>
      <c r="E39" s="39"/>
      <c r="F39" s="39"/>
      <c r="I39" s="65"/>
      <c r="J39" s="65"/>
      <c r="K39" s="53"/>
      <c r="L39" s="53"/>
      <c r="M39" s="53"/>
      <c r="N39" s="53"/>
      <c r="O39" s="53"/>
    </row>
    <row r="40" spans="1:15" ht="12.75" hidden="1">
      <c r="A40" s="37" t="s">
        <v>104</v>
      </c>
      <c r="B40" s="38" t="s">
        <v>105</v>
      </c>
      <c r="C40" s="39"/>
      <c r="D40" s="39">
        <v>472731030</v>
      </c>
      <c r="E40" s="39"/>
      <c r="F40" s="39"/>
      <c r="I40" s="65"/>
      <c r="J40" s="65"/>
      <c r="K40" s="53"/>
      <c r="L40" s="53"/>
      <c r="M40" s="53"/>
      <c r="N40" s="53"/>
      <c r="O40" s="53"/>
    </row>
    <row r="41" spans="1:15" ht="12.75">
      <c r="A41" s="41" t="s">
        <v>106</v>
      </c>
      <c r="B41" s="42">
        <v>200</v>
      </c>
      <c r="C41" s="43">
        <f aca="true" t="shared" si="1" ref="C41:H41">SUM(C28:C40)</f>
        <v>606215162</v>
      </c>
      <c r="D41" s="43">
        <f t="shared" si="1"/>
        <v>3527436548</v>
      </c>
      <c r="E41" s="44">
        <f t="shared" si="1"/>
        <v>38785021</v>
      </c>
      <c r="F41" s="44">
        <f>SUM(F28:F40)</f>
        <v>43370291</v>
      </c>
      <c r="G41" s="44">
        <f t="shared" si="1"/>
        <v>0</v>
      </c>
      <c r="H41" s="135">
        <f t="shared" si="1"/>
        <v>0</v>
      </c>
      <c r="I41" s="65"/>
      <c r="J41" s="65"/>
      <c r="K41" s="53"/>
      <c r="L41" s="53"/>
      <c r="M41" s="53"/>
      <c r="N41" s="53"/>
      <c r="O41" s="53"/>
    </row>
    <row r="42" spans="1:15" ht="13.5" thickBot="1">
      <c r="A42" s="54" t="s">
        <v>107</v>
      </c>
      <c r="B42" s="55"/>
      <c r="C42" s="56">
        <f>C41+C25</f>
        <v>1815198565</v>
      </c>
      <c r="D42" s="56">
        <f>D41+D25</f>
        <v>5881293239</v>
      </c>
      <c r="E42" s="56">
        <f>E41+E26+E25</f>
        <v>73873344</v>
      </c>
      <c r="F42" s="56">
        <f>F41+F26+F25</f>
        <v>68171686</v>
      </c>
      <c r="G42" s="57">
        <f>G41+G26+G25</f>
        <v>0</v>
      </c>
      <c r="H42" s="133">
        <f>H41+H26+H25</f>
        <v>0</v>
      </c>
      <c r="I42" s="65"/>
      <c r="J42" s="65"/>
      <c r="K42" s="53"/>
      <c r="L42" s="53"/>
      <c r="M42" s="53"/>
      <c r="N42" s="53"/>
      <c r="O42" s="53"/>
    </row>
    <row r="43" spans="1:15" s="58" customFormat="1" ht="11.25" customHeight="1">
      <c r="A43" s="241" t="s">
        <v>108</v>
      </c>
      <c r="B43" s="243" t="s">
        <v>15</v>
      </c>
      <c r="C43" s="245" t="s">
        <v>65</v>
      </c>
      <c r="D43" s="245" t="s">
        <v>64</v>
      </c>
      <c r="E43" s="247" t="str">
        <f>E14</f>
        <v>на конец отчетного периода (31.03.2015) </v>
      </c>
      <c r="F43" s="249" t="s">
        <v>354</v>
      </c>
      <c r="I43" s="65"/>
      <c r="J43" s="187"/>
      <c r="K43" s="187"/>
      <c r="L43" s="187"/>
      <c r="M43" s="187"/>
      <c r="N43" s="187"/>
      <c r="O43" s="187"/>
    </row>
    <row r="44" spans="1:15" s="58" customFormat="1" ht="39" customHeight="1">
      <c r="A44" s="242"/>
      <c r="B44" s="244"/>
      <c r="C44" s="246"/>
      <c r="D44" s="246"/>
      <c r="E44" s="248"/>
      <c r="F44" s="250"/>
      <c r="I44" s="65"/>
      <c r="J44" s="188"/>
      <c r="K44" s="187"/>
      <c r="L44" s="187"/>
      <c r="M44" s="187"/>
      <c r="N44" s="187"/>
      <c r="O44" s="187"/>
    </row>
    <row r="45" spans="1:15" ht="12.75">
      <c r="A45" s="41" t="s">
        <v>109</v>
      </c>
      <c r="B45" s="59"/>
      <c r="C45" s="43" t="s">
        <v>110</v>
      </c>
      <c r="D45" s="43" t="s">
        <v>110</v>
      </c>
      <c r="E45" s="43" t="s">
        <v>110</v>
      </c>
      <c r="F45" s="44" t="s">
        <v>110</v>
      </c>
      <c r="I45" s="65"/>
      <c r="J45" s="53"/>
      <c r="K45" s="53"/>
      <c r="L45" s="53"/>
      <c r="M45" s="53"/>
      <c r="N45" s="53"/>
      <c r="O45" s="53"/>
    </row>
    <row r="46" spans="1:15" ht="12.75">
      <c r="A46" s="37" t="s">
        <v>334</v>
      </c>
      <c r="B46" s="38">
        <v>210</v>
      </c>
      <c r="C46" s="39">
        <v>400075524</v>
      </c>
      <c r="D46" s="39">
        <f>176000000+499454375+3562576</f>
        <v>679016951</v>
      </c>
      <c r="E46" s="39">
        <v>1062072</v>
      </c>
      <c r="F46" s="39">
        <f>1030822+156001</f>
        <v>1186823</v>
      </c>
      <c r="I46" s="65"/>
      <c r="J46" s="65"/>
      <c r="K46" s="53"/>
      <c r="L46" s="53"/>
      <c r="M46" s="53"/>
      <c r="N46" s="53"/>
      <c r="O46" s="53"/>
    </row>
    <row r="47" spans="1:15" ht="12.75" hidden="1">
      <c r="A47" s="37" t="s">
        <v>70</v>
      </c>
      <c r="B47" s="38" t="s">
        <v>111</v>
      </c>
      <c r="C47" s="39"/>
      <c r="D47" s="39"/>
      <c r="E47" s="39"/>
      <c r="F47" s="39"/>
      <c r="I47" s="65"/>
      <c r="J47" s="65"/>
      <c r="K47" s="53"/>
      <c r="L47" s="53"/>
      <c r="M47" s="53"/>
      <c r="N47" s="53"/>
      <c r="O47" s="53"/>
    </row>
    <row r="48" spans="1:15" ht="12.75" hidden="1">
      <c r="A48" s="37" t="s">
        <v>112</v>
      </c>
      <c r="B48" s="38" t="s">
        <v>113</v>
      </c>
      <c r="C48" s="39"/>
      <c r="D48" s="39"/>
      <c r="E48" s="39"/>
      <c r="F48" s="39"/>
      <c r="I48" s="65"/>
      <c r="J48" s="65"/>
      <c r="K48" s="53"/>
      <c r="L48" s="53"/>
      <c r="M48" s="53"/>
      <c r="N48" s="53"/>
      <c r="O48" s="53"/>
    </row>
    <row r="49" spans="1:15" ht="12.75">
      <c r="A49" s="37" t="s">
        <v>114</v>
      </c>
      <c r="B49" s="38" t="s">
        <v>115</v>
      </c>
      <c r="C49" s="39">
        <v>289659</v>
      </c>
      <c r="D49" s="39">
        <v>1566213</v>
      </c>
      <c r="E49" s="39">
        <f>164048-1+10000</f>
        <v>174047</v>
      </c>
      <c r="F49" s="39">
        <f>144077+52+46939</f>
        <v>191068</v>
      </c>
      <c r="I49" s="65"/>
      <c r="J49" s="65"/>
      <c r="K49" s="53"/>
      <c r="L49" s="53"/>
      <c r="M49" s="53"/>
      <c r="N49" s="53"/>
      <c r="O49" s="53"/>
    </row>
    <row r="50" spans="1:15" ht="12.75" hidden="1">
      <c r="A50" s="37" t="s">
        <v>116</v>
      </c>
      <c r="B50" s="38" t="s">
        <v>117</v>
      </c>
      <c r="C50" s="39" t="s">
        <v>110</v>
      </c>
      <c r="D50" s="39" t="s">
        <v>110</v>
      </c>
      <c r="E50" s="39"/>
      <c r="F50" s="39"/>
      <c r="I50" s="65"/>
      <c r="J50" s="65"/>
      <c r="K50" s="53"/>
      <c r="L50" s="53"/>
      <c r="M50" s="53"/>
      <c r="N50" s="53"/>
      <c r="O50" s="53"/>
    </row>
    <row r="51" spans="1:15" ht="12.75" hidden="1">
      <c r="A51" s="37" t="s">
        <v>118</v>
      </c>
      <c r="B51" s="38" t="s">
        <v>119</v>
      </c>
      <c r="C51" s="39" t="s">
        <v>110</v>
      </c>
      <c r="D51" s="39">
        <f>8265825+2418424098+105840093+337333+2440162+572670</f>
        <v>2535880181</v>
      </c>
      <c r="E51" s="39"/>
      <c r="F51" s="39"/>
      <c r="I51" s="65"/>
      <c r="J51" s="65"/>
      <c r="K51" s="53"/>
      <c r="L51" s="53"/>
      <c r="M51" s="53"/>
      <c r="N51" s="53"/>
      <c r="O51" s="53"/>
    </row>
    <row r="52" spans="1:15" ht="12.75" hidden="1">
      <c r="A52" s="37" t="s">
        <v>120</v>
      </c>
      <c r="B52" s="38" t="s">
        <v>121</v>
      </c>
      <c r="C52" s="39" t="s">
        <v>110</v>
      </c>
      <c r="D52" s="39" t="s">
        <v>110</v>
      </c>
      <c r="E52" s="39"/>
      <c r="F52" s="39"/>
      <c r="G52" s="16"/>
      <c r="H52" s="16"/>
      <c r="I52" s="65"/>
      <c r="J52" s="65"/>
      <c r="K52" s="53"/>
      <c r="L52" s="53"/>
      <c r="M52" s="53"/>
      <c r="N52" s="53"/>
      <c r="O52" s="53"/>
    </row>
    <row r="53" spans="1:15" ht="12.75">
      <c r="A53" s="37" t="s">
        <v>122</v>
      </c>
      <c r="B53" s="38" t="s">
        <v>123</v>
      </c>
      <c r="C53" s="39" t="s">
        <v>110</v>
      </c>
      <c r="D53" s="39" t="s">
        <v>110</v>
      </c>
      <c r="E53" s="39">
        <v>1818177</v>
      </c>
      <c r="F53" s="39">
        <v>1815743</v>
      </c>
      <c r="I53" s="65"/>
      <c r="J53" s="65"/>
      <c r="K53" s="53"/>
      <c r="L53" s="53"/>
      <c r="M53" s="53"/>
      <c r="N53" s="53"/>
      <c r="O53" s="53"/>
    </row>
    <row r="54" spans="1:15" ht="26.25" thickBot="1">
      <c r="A54" s="54" t="s">
        <v>124</v>
      </c>
      <c r="B54" s="60">
        <v>300</v>
      </c>
      <c r="C54" s="56">
        <f aca="true" t="shared" si="2" ref="C54:H54">SUM(C46:C53)</f>
        <v>400365183</v>
      </c>
      <c r="D54" s="56">
        <f t="shared" si="2"/>
        <v>3216463345</v>
      </c>
      <c r="E54" s="56">
        <f t="shared" si="2"/>
        <v>3054296</v>
      </c>
      <c r="F54" s="56">
        <f>SUM(F46:F53)</f>
        <v>3193634</v>
      </c>
      <c r="G54" s="57">
        <f t="shared" si="2"/>
        <v>0</v>
      </c>
      <c r="H54" s="133">
        <f t="shared" si="2"/>
        <v>0</v>
      </c>
      <c r="I54" s="65"/>
      <c r="J54" s="65"/>
      <c r="K54" s="53"/>
      <c r="L54" s="53"/>
      <c r="M54" s="53"/>
      <c r="N54" s="53"/>
      <c r="O54" s="53"/>
    </row>
    <row r="55" spans="1:15" ht="26.25" hidden="1" thickBot="1">
      <c r="A55" s="61" t="s">
        <v>125</v>
      </c>
      <c r="B55" s="62" t="s">
        <v>126</v>
      </c>
      <c r="C55" s="63"/>
      <c r="D55" s="63"/>
      <c r="E55" s="63"/>
      <c r="F55" s="63"/>
      <c r="I55" s="65"/>
      <c r="J55" s="53"/>
      <c r="K55" s="53"/>
      <c r="L55" s="53"/>
      <c r="M55" s="53"/>
      <c r="N55" s="53"/>
      <c r="O55" s="53"/>
    </row>
    <row r="56" spans="1:15" ht="12.75">
      <c r="A56" s="49" t="s">
        <v>127</v>
      </c>
      <c r="B56" s="64" t="s">
        <v>110</v>
      </c>
      <c r="C56" s="51" t="s">
        <v>110</v>
      </c>
      <c r="D56" s="51" t="s">
        <v>110</v>
      </c>
      <c r="E56" s="51" t="s">
        <v>110</v>
      </c>
      <c r="F56" s="52" t="s">
        <v>110</v>
      </c>
      <c r="I56" s="65"/>
      <c r="J56" s="53"/>
      <c r="K56" s="53"/>
      <c r="L56" s="53"/>
      <c r="M56" s="53"/>
      <c r="N56" s="53"/>
      <c r="O56" s="53"/>
    </row>
    <row r="57" spans="1:15" ht="12.75">
      <c r="A57" s="37" t="s">
        <v>334</v>
      </c>
      <c r="B57" s="38" t="s">
        <v>128</v>
      </c>
      <c r="C57" s="39" t="s">
        <v>110</v>
      </c>
      <c r="D57" s="39" t="s">
        <v>110</v>
      </c>
      <c r="E57" s="39">
        <f>1250000</f>
        <v>1250000</v>
      </c>
      <c r="F57" s="39">
        <f>1250000</f>
        <v>1250000</v>
      </c>
      <c r="I57" s="65"/>
      <c r="J57" s="53"/>
      <c r="K57" s="53"/>
      <c r="L57" s="53"/>
      <c r="M57" s="53"/>
      <c r="N57" s="53"/>
      <c r="O57" s="53"/>
    </row>
    <row r="58" spans="1:15" ht="12.75">
      <c r="A58" s="37" t="s">
        <v>335</v>
      </c>
      <c r="B58" s="38" t="s">
        <v>134</v>
      </c>
      <c r="C58" s="39" t="s">
        <v>110</v>
      </c>
      <c r="D58" s="39" t="s">
        <v>110</v>
      </c>
      <c r="E58" s="39">
        <v>650248</v>
      </c>
      <c r="F58" s="39">
        <v>650248</v>
      </c>
      <c r="G58" s="16"/>
      <c r="I58" s="65"/>
      <c r="J58" s="65"/>
      <c r="K58" s="53"/>
      <c r="L58" s="53"/>
      <c r="M58" s="53"/>
      <c r="N58" s="53"/>
      <c r="O58" s="53"/>
    </row>
    <row r="59" spans="1:15" ht="26.25" thickBot="1">
      <c r="A59" s="54" t="s">
        <v>135</v>
      </c>
      <c r="B59" s="60">
        <v>400</v>
      </c>
      <c r="C59" s="56">
        <f aca="true" t="shared" si="3" ref="C59:H59">SUM(C57:C58)</f>
        <v>0</v>
      </c>
      <c r="D59" s="56">
        <f t="shared" si="3"/>
        <v>0</v>
      </c>
      <c r="E59" s="56">
        <f t="shared" si="3"/>
        <v>1900248</v>
      </c>
      <c r="F59" s="56">
        <f>SUM(F57:F58)</f>
        <v>1900248</v>
      </c>
      <c r="G59" s="57">
        <f t="shared" si="3"/>
        <v>0</v>
      </c>
      <c r="H59" s="133">
        <f t="shared" si="3"/>
        <v>0</v>
      </c>
      <c r="I59" s="65"/>
      <c r="J59" s="65"/>
      <c r="K59" s="53"/>
      <c r="L59" s="53"/>
      <c r="M59" s="53"/>
      <c r="N59" s="53"/>
      <c r="O59" s="53"/>
    </row>
    <row r="60" spans="1:15" ht="12.75">
      <c r="A60" s="49" t="s">
        <v>136</v>
      </c>
      <c r="B60" s="64" t="s">
        <v>110</v>
      </c>
      <c r="C60" s="51" t="s">
        <v>110</v>
      </c>
      <c r="D60" s="51" t="s">
        <v>110</v>
      </c>
      <c r="E60" s="51" t="s">
        <v>110</v>
      </c>
      <c r="F60" s="52" t="s">
        <v>110</v>
      </c>
      <c r="I60" s="65"/>
      <c r="J60" s="53"/>
      <c r="K60" s="53"/>
      <c r="L60" s="53"/>
      <c r="M60" s="53"/>
      <c r="N60" s="53"/>
      <c r="O60" s="53"/>
    </row>
    <row r="61" spans="1:15" ht="12.75">
      <c r="A61" s="37" t="s">
        <v>137</v>
      </c>
      <c r="B61" s="38" t="s">
        <v>138</v>
      </c>
      <c r="C61" s="39">
        <v>52000000</v>
      </c>
      <c r="D61" s="39">
        <v>852000000</v>
      </c>
      <c r="E61" s="39">
        <f>F61</f>
        <v>18750000</v>
      </c>
      <c r="F61" s="39">
        <v>18750000</v>
      </c>
      <c r="I61" s="65"/>
      <c r="J61" s="53"/>
      <c r="K61" s="65"/>
      <c r="L61" s="53"/>
      <c r="M61" s="53"/>
      <c r="N61" s="53"/>
      <c r="O61" s="53"/>
    </row>
    <row r="62" spans="1:15" ht="12.75">
      <c r="A62" s="37" t="s">
        <v>139</v>
      </c>
      <c r="B62" s="38" t="s">
        <v>140</v>
      </c>
      <c r="C62" s="39" t="s">
        <v>110</v>
      </c>
      <c r="D62" s="39" t="s">
        <v>110</v>
      </c>
      <c r="E62" s="39">
        <f>F62</f>
        <v>109920</v>
      </c>
      <c r="F62" s="39">
        <v>109920</v>
      </c>
      <c r="I62" s="65"/>
      <c r="J62" s="53"/>
      <c r="K62" s="53"/>
      <c r="L62" s="53"/>
      <c r="M62" s="53"/>
      <c r="N62" s="53"/>
      <c r="O62" s="53"/>
    </row>
    <row r="63" spans="1:15" ht="12.75">
      <c r="A63" s="37" t="s">
        <v>142</v>
      </c>
      <c r="B63" s="38" t="s">
        <v>143</v>
      </c>
      <c r="C63" s="39">
        <f>957008271+88967919</f>
        <v>1045976190</v>
      </c>
      <c r="D63" s="39">
        <f>473259933+957008273+28920774+59397147-305000</f>
        <v>1518281127</v>
      </c>
      <c r="E63" s="39">
        <f>F63+'ф 2 (2)'!C38</f>
        <v>50058880</v>
      </c>
      <c r="F63" s="39">
        <v>44217884</v>
      </c>
      <c r="I63" s="65"/>
      <c r="J63" s="65"/>
      <c r="K63" s="53"/>
      <c r="L63" s="53"/>
      <c r="M63" s="53"/>
      <c r="N63" s="53"/>
      <c r="O63" s="53"/>
    </row>
    <row r="64" spans="1:15" ht="12.75" hidden="1">
      <c r="A64" s="37" t="s">
        <v>144</v>
      </c>
      <c r="B64" s="38" t="s">
        <v>145</v>
      </c>
      <c r="C64" s="39"/>
      <c r="D64" s="39"/>
      <c r="E64" s="39"/>
      <c r="F64" s="39"/>
      <c r="I64" s="65"/>
      <c r="J64" s="53"/>
      <c r="K64" s="53"/>
      <c r="L64" s="53"/>
      <c r="M64" s="53"/>
      <c r="N64" s="53"/>
      <c r="O64" s="53"/>
    </row>
    <row r="65" spans="1:15" ht="25.5">
      <c r="A65" s="37" t="s">
        <v>146</v>
      </c>
      <c r="B65" s="38" t="s">
        <v>147</v>
      </c>
      <c r="C65" s="39"/>
      <c r="D65" s="39"/>
      <c r="E65" s="39">
        <f>SUM(E61:E64)</f>
        <v>68918800</v>
      </c>
      <c r="F65" s="39">
        <f>SUM(F61:F64)</f>
        <v>63077804</v>
      </c>
      <c r="G65" s="40">
        <f>SUM(G61:G64)</f>
        <v>0</v>
      </c>
      <c r="H65" s="134">
        <f>SUM(H61:H64)</f>
        <v>0</v>
      </c>
      <c r="I65" s="65"/>
      <c r="J65" s="53"/>
      <c r="K65" s="53"/>
      <c r="L65" s="53"/>
      <c r="M65" s="53"/>
      <c r="N65" s="53"/>
      <c r="O65" s="53"/>
    </row>
    <row r="66" spans="1:15" ht="12.75" hidden="1">
      <c r="A66" s="37" t="s">
        <v>148</v>
      </c>
      <c r="B66" s="38" t="s">
        <v>149</v>
      </c>
      <c r="C66" s="39" t="s">
        <v>110</v>
      </c>
      <c r="D66" s="39" t="s">
        <v>110</v>
      </c>
      <c r="E66" s="39"/>
      <c r="F66" s="39"/>
      <c r="I66" s="65"/>
      <c r="J66" s="53"/>
      <c r="K66" s="53"/>
      <c r="L66" s="53"/>
      <c r="M66" s="53"/>
      <c r="N66" s="53"/>
      <c r="O66" s="53"/>
    </row>
    <row r="67" spans="1:15" ht="12.75">
      <c r="A67" s="41" t="s">
        <v>150</v>
      </c>
      <c r="B67" s="42">
        <v>500</v>
      </c>
      <c r="C67" s="43">
        <f>SUM(C61:C66)</f>
        <v>1097976190</v>
      </c>
      <c r="D67" s="43">
        <f>SUM(D61:D66)</f>
        <v>2370281127</v>
      </c>
      <c r="E67" s="43">
        <f>E66+E65</f>
        <v>68918800</v>
      </c>
      <c r="F67" s="43">
        <f>F66+F65</f>
        <v>63077804</v>
      </c>
      <c r="G67" s="44">
        <f>G66+G65</f>
        <v>0</v>
      </c>
      <c r="H67" s="135">
        <f>H66+H65</f>
        <v>0</v>
      </c>
      <c r="I67" s="65"/>
      <c r="J67" s="53"/>
      <c r="K67" s="53"/>
      <c r="L67" s="53"/>
      <c r="M67" s="53"/>
      <c r="N67" s="53"/>
      <c r="O67" s="53"/>
    </row>
    <row r="68" spans="1:15" ht="13.5" thickBot="1">
      <c r="A68" s="54" t="s">
        <v>151</v>
      </c>
      <c r="B68" s="55" t="s">
        <v>110</v>
      </c>
      <c r="C68" s="56">
        <f aca="true" t="shared" si="4" ref="C68:H68">C67+C59+C54</f>
        <v>1498341373</v>
      </c>
      <c r="D68" s="56">
        <f t="shared" si="4"/>
        <v>5586744472</v>
      </c>
      <c r="E68" s="56">
        <f t="shared" si="4"/>
        <v>73873344</v>
      </c>
      <c r="F68" s="56">
        <f>F67+F59+F54</f>
        <v>68171686</v>
      </c>
      <c r="G68" s="57">
        <f t="shared" si="4"/>
        <v>0</v>
      </c>
      <c r="H68" s="133">
        <f t="shared" si="4"/>
        <v>0</v>
      </c>
      <c r="I68" s="65"/>
      <c r="J68" s="53"/>
      <c r="K68" s="53"/>
      <c r="L68" s="53"/>
      <c r="M68" s="53"/>
      <c r="N68" s="53"/>
      <c r="O68" s="53"/>
    </row>
    <row r="69" spans="9:15" ht="18" customHeight="1">
      <c r="I69" s="53"/>
      <c r="J69" s="53"/>
      <c r="K69" s="53"/>
      <c r="L69" s="53"/>
      <c r="M69" s="53"/>
      <c r="N69" s="53"/>
      <c r="O69" s="53"/>
    </row>
    <row r="70" spans="1:6" ht="12.75" customHeight="1" hidden="1">
      <c r="A70" s="4"/>
      <c r="B70" s="12"/>
      <c r="C70" s="6"/>
      <c r="D70" s="6"/>
      <c r="E70" s="16">
        <f>E42-E68</f>
        <v>0</v>
      </c>
      <c r="F70" s="16">
        <f>F42-F68</f>
        <v>0</v>
      </c>
    </row>
    <row r="71" spans="1:6" ht="12.75">
      <c r="A71" s="4" t="s">
        <v>348</v>
      </c>
      <c r="B71" s="12"/>
      <c r="C71" s="6"/>
      <c r="D71" s="6"/>
      <c r="F71" s="16"/>
    </row>
    <row r="72" spans="1:5" ht="12.75">
      <c r="A72" s="21" t="s">
        <v>55</v>
      </c>
      <c r="B72" s="12"/>
      <c r="C72" s="6"/>
      <c r="D72" s="6"/>
      <c r="E72"/>
    </row>
    <row r="73" spans="1:5" ht="12.75">
      <c r="A73" s="4" t="s">
        <v>56</v>
      </c>
      <c r="B73" s="12"/>
      <c r="C73" s="6"/>
      <c r="D73" s="6"/>
      <c r="E73"/>
    </row>
    <row r="74" spans="1:5" ht="12.75">
      <c r="A74" s="21" t="s">
        <v>57</v>
      </c>
      <c r="B74" s="12"/>
      <c r="C74" s="6"/>
      <c r="D74" s="6"/>
      <c r="E74"/>
    </row>
    <row r="75" spans="1:5" ht="12.75">
      <c r="A75" s="22" t="s">
        <v>58</v>
      </c>
      <c r="B75" s="12"/>
      <c r="C75" s="6"/>
      <c r="D75" s="6"/>
      <c r="E75"/>
    </row>
    <row r="76" spans="1:5" ht="12.75">
      <c r="A76" s="22" t="s">
        <v>350</v>
      </c>
      <c r="B76" s="12"/>
      <c r="C76" s="6"/>
      <c r="D76" s="6"/>
      <c r="E76"/>
    </row>
    <row r="77" spans="1:6" ht="12.75">
      <c r="A77" s="23" t="s">
        <v>59</v>
      </c>
      <c r="F77" s="65"/>
    </row>
    <row r="78" spans="1:6" ht="12.75">
      <c r="A78" s="12"/>
      <c r="F78" s="65"/>
    </row>
    <row r="79" ht="12.75">
      <c r="F79" s="53"/>
    </row>
    <row r="80" ht="12.75">
      <c r="F80" s="65"/>
    </row>
    <row r="81" ht="12.75">
      <c r="F81" s="53"/>
    </row>
    <row r="82" ht="12.75">
      <c r="F82" s="53"/>
    </row>
    <row r="83" ht="12.75">
      <c r="F83" s="65"/>
    </row>
  </sheetData>
  <sheetProtection/>
  <mergeCells count="21">
    <mergeCell ref="B2:F2"/>
    <mergeCell ref="B3:F3"/>
    <mergeCell ref="B4:F4"/>
    <mergeCell ref="B5:F5"/>
    <mergeCell ref="B6:F6"/>
    <mergeCell ref="B7:F7"/>
    <mergeCell ref="B8:F8"/>
    <mergeCell ref="A11:E11"/>
    <mergeCell ref="A12:E12"/>
    <mergeCell ref="A14:A15"/>
    <mergeCell ref="B14:B15"/>
    <mergeCell ref="C14:C15"/>
    <mergeCell ref="D14:D15"/>
    <mergeCell ref="E14:E15"/>
    <mergeCell ref="F14:F15"/>
    <mergeCell ref="A43:A44"/>
    <mergeCell ref="B43:B44"/>
    <mergeCell ref="C43:C44"/>
    <mergeCell ref="D43:D44"/>
    <mergeCell ref="E43:E44"/>
    <mergeCell ref="F43:F44"/>
  </mergeCells>
  <printOptions/>
  <pageMargins left="0.7" right="0.7" top="0.75" bottom="0.75" header="0.3" footer="0.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Сагиндыкова Амина Сабырбековна</dc:creator>
  <cp:keywords/>
  <dc:description/>
  <cp:lastModifiedBy>Казакова Екатерина Анатольевна</cp:lastModifiedBy>
  <cp:lastPrinted>2015-04-20T13:02:32Z</cp:lastPrinted>
  <dcterms:created xsi:type="dcterms:W3CDTF">2012-12-27T10:05:51Z</dcterms:created>
  <dcterms:modified xsi:type="dcterms:W3CDTF">2015-04-30T04:56:46Z</dcterms:modified>
  <cp:category/>
  <cp:version/>
  <cp:contentType/>
  <cp:contentStatus/>
</cp:coreProperties>
</file>