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azakova\Desktop\отчетность на 31.06.2015\"/>
    </mc:Choice>
  </mc:AlternateContent>
  <bookViews>
    <workbookView xWindow="120" yWindow="75" windowWidth="12435" windowHeight="3405" firstSheet="2" activeTab="2"/>
  </bookViews>
  <sheets>
    <sheet name="расшифровка статьи выбытие" sheetId="1" state="hidden" r:id="rId1"/>
    <sheet name="расшифровка доли акционеров " sheetId="2" state="hidden" r:id="rId2"/>
    <sheet name="ФО1" sheetId="4" r:id="rId3"/>
    <sheet name="ФО2" sheetId="6" r:id="rId4"/>
    <sheet name="ф.3 31.03.2015 (3)" sheetId="10" r:id="rId5"/>
    <sheet name="ФО4 (2)" sheetId="8" r:id="rId6"/>
    <sheet name="ФО3" sheetId="9" state="hidden" r:id="rId7"/>
  </sheets>
  <externalReferences>
    <externalReference r:id="rId8"/>
    <externalReference r:id="rId9"/>
  </externalReferences>
  <definedNames>
    <definedName name="Account">'[1]Вход''13'!$M$3:$M$460</definedName>
    <definedName name="Accounts">'[2]Summary''06'!$A$3:$A$39</definedName>
    <definedName name="_xlnm.Print_Area" localSheetId="3">ФО2!$A$1:$E$72</definedName>
    <definedName name="_xlnm.Print_Area" localSheetId="6">ФО3!$A$1:$C$72</definedName>
    <definedName name="_xlnm.Print_Area" localSheetId="5">'ФО4 (2)'!$A$1:$K$58</definedName>
  </definedNames>
  <calcPr calcId="152511"/>
</workbook>
</file>

<file path=xl/calcChain.xml><?xml version="1.0" encoding="utf-8"?>
<calcChain xmlns="http://schemas.openxmlformats.org/spreadsheetml/2006/main">
  <c r="J44" i="8" l="1"/>
  <c r="E40" i="4"/>
  <c r="E26" i="4"/>
  <c r="C70" i="10" l="1"/>
  <c r="C63" i="10"/>
  <c r="B62" i="10"/>
  <c r="B63" i="10" s="1"/>
  <c r="B58" i="10"/>
  <c r="B52" i="10"/>
  <c r="C50" i="10"/>
  <c r="C58" i="10" s="1"/>
  <c r="B42" i="10"/>
  <c r="B40" i="10"/>
  <c r="C32" i="10"/>
  <c r="C22" i="10"/>
  <c r="C21" i="10"/>
  <c r="C19" i="10"/>
  <c r="C25" i="10" s="1"/>
  <c r="C39" i="10" s="1"/>
  <c r="C43" i="10" s="1"/>
  <c r="C16" i="10"/>
  <c r="B16" i="10"/>
  <c r="B25" i="10" s="1"/>
  <c r="B39" i="10" s="1"/>
  <c r="B43" i="10" s="1"/>
  <c r="C64" i="10" l="1"/>
  <c r="C67" i="10" s="1"/>
  <c r="B64" i="10"/>
  <c r="B67" i="10" s="1"/>
  <c r="D15" i="6" l="1"/>
  <c r="C36" i="8"/>
  <c r="C20" i="6" l="1"/>
  <c r="G21" i="10" l="1"/>
  <c r="H21" i="10"/>
  <c r="J21" i="10" s="1"/>
  <c r="N21" i="10" s="1"/>
  <c r="G22" i="10"/>
  <c r="H22" i="10"/>
  <c r="J22" i="10" s="1"/>
  <c r="E70" i="10"/>
  <c r="F70" i="10"/>
  <c r="I45" i="8" l="1"/>
  <c r="I46" i="8"/>
  <c r="I47" i="8"/>
  <c r="I48" i="8"/>
  <c r="I49" i="8"/>
  <c r="K30" i="8"/>
  <c r="J30" i="8"/>
  <c r="I30" i="8"/>
  <c r="J31" i="8"/>
  <c r="H30" i="8"/>
  <c r="H31" i="8"/>
  <c r="I13" i="8"/>
  <c r="K13" i="8"/>
  <c r="I22" i="8"/>
  <c r="J22" i="8"/>
  <c r="K22" i="8"/>
  <c r="H22" i="8"/>
  <c r="C31" i="8"/>
  <c r="D31" i="8"/>
  <c r="E31" i="8"/>
  <c r="F31" i="8"/>
  <c r="G31" i="8"/>
  <c r="I31" i="8"/>
  <c r="K31" i="8"/>
  <c r="B31" i="8"/>
  <c r="F53" i="4" l="1"/>
  <c r="F46" i="4"/>
  <c r="F44" i="4"/>
  <c r="F54" i="4" s="1"/>
  <c r="F26" i="4"/>
  <c r="F35" i="4" s="1"/>
  <c r="J41" i="8" l="1"/>
  <c r="J33" i="8" l="1"/>
  <c r="K49" i="8" l="1"/>
  <c r="K48" i="8"/>
  <c r="K47" i="8"/>
  <c r="K46" i="8"/>
  <c r="K45" i="8"/>
  <c r="I44" i="8"/>
  <c r="K44" i="8" s="1"/>
  <c r="J42" i="8"/>
  <c r="C41" i="8"/>
  <c r="C42" i="8" s="1"/>
  <c r="I40" i="8"/>
  <c r="K40" i="8" s="1"/>
  <c r="I39" i="8"/>
  <c r="K39" i="8" s="1"/>
  <c r="I38" i="8"/>
  <c r="K38" i="8" s="1"/>
  <c r="I37" i="8"/>
  <c r="K37" i="8" s="1"/>
  <c r="I36" i="8"/>
  <c r="K36" i="8" s="1"/>
  <c r="I35" i="8"/>
  <c r="K35" i="8" s="1"/>
  <c r="G50" i="8"/>
  <c r="F50" i="8"/>
  <c r="E50" i="8"/>
  <c r="D50" i="8"/>
  <c r="J50" i="8" l="1"/>
  <c r="C50" i="8"/>
  <c r="I41" i="8"/>
  <c r="K41" i="8" s="1"/>
  <c r="D29" i="6" l="1"/>
  <c r="D32" i="6" s="1"/>
  <c r="D16" i="6" s="1"/>
  <c r="D59" i="6"/>
  <c r="C10" i="1" l="1"/>
  <c r="C19" i="2" l="1"/>
  <c r="C10" i="2"/>
  <c r="C9" i="2" s="1"/>
  <c r="C8" i="2"/>
  <c r="C6" i="2"/>
  <c r="D65" i="6"/>
  <c r="C23" i="6"/>
  <c r="C26" i="6" s="1"/>
  <c r="C29" i="6"/>
  <c r="C32" i="6" s="1"/>
  <c r="D23" i="6"/>
  <c r="D26" i="6" s="1"/>
  <c r="D20" i="6"/>
  <c r="D63" i="6"/>
  <c r="D54" i="6"/>
  <c r="C17" i="6"/>
  <c r="E35" i="4"/>
  <c r="E44" i="4"/>
  <c r="C33" i="6" l="1"/>
  <c r="C41" i="6" s="1"/>
  <c r="D17" i="6"/>
  <c r="D33" i="6" s="1"/>
  <c r="C54" i="6"/>
  <c r="C22" i="2"/>
  <c r="C23" i="2" s="1"/>
  <c r="D52" i="4"/>
  <c r="C52" i="4"/>
  <c r="E53" i="4"/>
  <c r="D41" i="6" l="1"/>
  <c r="D44" i="6" s="1"/>
  <c r="D46" i="6" s="1"/>
  <c r="C44" i="6"/>
  <c r="C46" i="6" s="1"/>
  <c r="C49" i="6" s="1"/>
  <c r="C57" i="6" s="1"/>
  <c r="C65" i="6" s="1"/>
  <c r="E54" i="4"/>
  <c r="D55" i="6" l="1"/>
  <c r="D49" i="6"/>
  <c r="H33" i="8"/>
  <c r="C59" i="6"/>
  <c r="C55" i="6"/>
  <c r="C61" i="6" s="1"/>
  <c r="H42" i="8" l="1"/>
  <c r="I33" i="8"/>
  <c r="C63" i="6"/>
  <c r="H50" i="8" l="1"/>
  <c r="I50" i="8" s="1"/>
  <c r="K33" i="8"/>
  <c r="K42" i="8" s="1"/>
  <c r="K50" i="8" s="1"/>
  <c r="I42" i="8"/>
</calcChain>
</file>

<file path=xl/sharedStrings.xml><?xml version="1.0" encoding="utf-8"?>
<sst xmlns="http://schemas.openxmlformats.org/spreadsheetml/2006/main" count="365" uniqueCount="266">
  <si>
    <t>Доход от реализации группы компаний</t>
  </si>
  <si>
    <t>тыс.тенге</t>
  </si>
  <si>
    <t>Доход от выбытия дочерних компаний в целях консолидированной отчетности</t>
  </si>
  <si>
    <t>Выбытие группы компаний ТОО "Медет-Холдинг", АО "Концерн "Цесна-Астык"</t>
  </si>
  <si>
    <t>Результат АО "Цеснабанк" за 2014 год.</t>
  </si>
  <si>
    <t>Доля неконтролирующих акционеров</t>
  </si>
  <si>
    <t>% участия неконтролирующих акционеров</t>
  </si>
  <si>
    <t>Чистые активы АО "Цеснабанк" по состоянию на 31.12.2014 г.</t>
  </si>
  <si>
    <t>% участия неконтролирующих акционеров для расчета доли меньшинства</t>
  </si>
  <si>
    <t>Консолидированный отчет о финансовом положении</t>
  </si>
  <si>
    <t>по состоянию на " 31" декабря  2014 года</t>
  </si>
  <si>
    <r>
      <t xml:space="preserve">Наименование организации   </t>
    </r>
    <r>
      <rPr>
        <b/>
        <i/>
        <sz val="12"/>
        <rFont val="Zan Courier New"/>
        <charset val="204"/>
      </rPr>
      <t>АО "Корпорация "Цесна"</t>
    </r>
  </si>
  <si>
    <r>
      <t xml:space="preserve">Организационно-правовая форма  </t>
    </r>
    <r>
      <rPr>
        <i/>
        <sz val="10"/>
        <rFont val="Zan Courier New"/>
        <charset val="204"/>
      </rPr>
      <t>Акционерное общество</t>
    </r>
  </si>
  <si>
    <t>На конец отчетного периода</t>
  </si>
  <si>
    <t>корректировка
 аудиторов</t>
  </si>
  <si>
    <t>АКТИВЫ</t>
  </si>
  <si>
    <t>Денежные средства и их эквиваленты</t>
  </si>
  <si>
    <t>Средства в Национальном Банке Республики Казахстан</t>
  </si>
  <si>
    <t>Кредиты и авансы, выданные банкам</t>
  </si>
  <si>
    <t>Дебиторская задолженность по сделкам "обратного репо"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</si>
  <si>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</si>
  <si>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 xml:space="preserve">     в т.ч.обременные залогом по сделкам "репо"</t>
  </si>
  <si>
    <t>Финансовые активы, имеющиеся в наличии для продажи</t>
  </si>
  <si>
    <t>Инвестиции, удерживаемые до срока погашения</t>
  </si>
  <si>
    <t>Кредиты, выданные клиентам</t>
  </si>
  <si>
    <t>Торговая и прочая дебиторская задолженность</t>
  </si>
  <si>
    <t>Актив, классифицируемый как удерживаемый для продажи</t>
  </si>
  <si>
    <t>Текущие налоговые активы</t>
  </si>
  <si>
    <t>Запасы</t>
  </si>
  <si>
    <t>Инвестиционная недвижимость</t>
  </si>
  <si>
    <t>Основные средства</t>
  </si>
  <si>
    <t>Нематериальные активы</t>
  </si>
  <si>
    <t>Отложенные налоговые активы</t>
  </si>
  <si>
    <t xml:space="preserve">Итого активов </t>
  </si>
  <si>
    <t>ОБЯЗАТЕЛЬСТВА И КАПИТАЛ</t>
  </si>
  <si>
    <t>Кредиты и займы</t>
  </si>
  <si>
    <t>Текущие счета и депозиты клиентов</t>
  </si>
  <si>
    <t>Депозиты и счета банков</t>
  </si>
  <si>
    <t>Торговая и прочая кредиторская задолженность</t>
  </si>
  <si>
    <t>Текущие налоговые обязательства</t>
  </si>
  <si>
    <t>Отложенные налоговые обязательства</t>
  </si>
  <si>
    <t>Итого обязательств</t>
  </si>
  <si>
    <t>Акционерный капитал</t>
  </si>
  <si>
    <t>Резервы</t>
  </si>
  <si>
    <t>Динамический резерв</t>
  </si>
  <si>
    <t>Эмиссионный доход</t>
  </si>
  <si>
    <t>Нераспределенная прибыль</t>
  </si>
  <si>
    <t>Чистая прибыль отчетного года</t>
  </si>
  <si>
    <t>Итого капитал</t>
  </si>
  <si>
    <t>Итого обязательств и  капитала</t>
  </si>
  <si>
    <t>                                                                      (подпись)</t>
  </si>
  <si>
    <t>Место печати</t>
  </si>
  <si>
    <t>Прибыль на акцию:</t>
  </si>
  <si>
    <t>Всего совокупного дохода за год</t>
  </si>
  <si>
    <t xml:space="preserve">Прибыль за год </t>
  </si>
  <si>
    <t>Прочий совокупный доход (убыток) за год</t>
  </si>
  <si>
    <t>Прочий совокупный доход</t>
  </si>
  <si>
    <t>Прибыль/убыток от прекращенной деятельности</t>
  </si>
  <si>
    <t>Небанковские финансовые расходы</t>
  </si>
  <si>
    <t>Небанковские финансовые доходы</t>
  </si>
  <si>
    <t>Убытки от обесценения</t>
  </si>
  <si>
    <t>Прочие расходы</t>
  </si>
  <si>
    <t xml:space="preserve">Административные расходы </t>
  </si>
  <si>
    <t xml:space="preserve">Расходы по реализации </t>
  </si>
  <si>
    <t>Изменение справедливой стоимости инвестиционной недвижимости</t>
  </si>
  <si>
    <t>Небанковская себестоимость реализации</t>
  </si>
  <si>
    <t>Небанковские доходы</t>
  </si>
  <si>
    <t>Банковские расходы</t>
  </si>
  <si>
    <t>Банковские доходы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</si>
  <si>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</si>
  <si>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                    Консолидированный отчет о совокупном доходе, по состоянию на 31 декабря 2014 года.</t>
  </si>
  <si>
    <t>Результат ТОО "Газета Инфо-Цес" за 2014 год.</t>
  </si>
  <si>
    <t>Резервы по договорам страхования</t>
  </si>
  <si>
    <t>Резерв по переоценке финансовых активов, имеющихся в наличии для продажи</t>
  </si>
  <si>
    <t>Председатель Правления ______________________________________В. Фогель</t>
  </si>
  <si>
    <t>Юридический адрес организации  г. Астана, пр. Момышулы 12</t>
  </si>
  <si>
    <t xml:space="preserve">  в т.ч.обременные залогом по сделкам "репо"</t>
  </si>
  <si>
    <t xml:space="preserve">  в т.ч. находящиеся в собственности Группы</t>
  </si>
  <si>
    <r>
      <t xml:space="preserve">Наименование организации   </t>
    </r>
    <r>
      <rPr>
        <b/>
        <i/>
        <sz val="10"/>
        <rFont val="Zan Courier New"/>
      </rPr>
      <t>АО "Корпорация "Цесна"</t>
    </r>
  </si>
  <si>
    <t>Председатель Правления ______________________________________ В. Фогель</t>
  </si>
  <si>
    <t>Главный бухгалтер  ______________________________________А. Сагиндыкова</t>
  </si>
  <si>
    <t>Начисленные страховые премии, брутто</t>
  </si>
  <si>
    <t>Страховые премии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</si>
  <si>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</si>
  <si>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</si>
  <si>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</si>
  <si>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</si>
  <si>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Изменение в резервах по договорам перестрахования, брутто</t>
  </si>
  <si>
    <t>Валовая прибыль</t>
  </si>
  <si>
    <t>Убыток / Прибыль от выбытия дочерних предприятий</t>
  </si>
  <si>
    <t>Прочий доход</t>
  </si>
  <si>
    <t>Прибыль до налогообложения</t>
  </si>
  <si>
    <t>Расход по подоходному налогу</t>
  </si>
  <si>
    <t>Резерв по переоценки финансовых активов, имеющихся в наличии для продажи:</t>
  </si>
  <si>
    <t xml:space="preserve"> чистое изменение справедливой стоимости</t>
  </si>
  <si>
    <t xml:space="preserve"> чистое изменение справедливой стоимости перенесенное в состав прибыли или убытка</t>
  </si>
  <si>
    <t>Прибыль, причитающаяся:</t>
  </si>
  <si>
    <t>Акционерам Компании</t>
  </si>
  <si>
    <t xml:space="preserve">Итого совокупного дохода за год, причитающегося </t>
  </si>
  <si>
    <t>Базовая прибыль на акцию (в тенге)</t>
  </si>
  <si>
    <t>Заработанные страховые премии, нетто</t>
  </si>
  <si>
    <t>Доля перестраховщиков в изменении брутто резерва по незаработанным премиям</t>
  </si>
  <si>
    <t>Страховые претензии начисленные</t>
  </si>
  <si>
    <t>Изменения доли перестраховщиков в резервах по договорам страхования</t>
  </si>
  <si>
    <t>Страховые премии понесенные, нетто</t>
  </si>
  <si>
    <t>Прекращенная деятельность</t>
  </si>
  <si>
    <t>Прибыль/(убыток) от продолжающейся деятельности</t>
  </si>
  <si>
    <t xml:space="preserve"> Прибыль/(убыток) за отчетный год</t>
  </si>
  <si>
    <t>2014г, тыс. тенге</t>
  </si>
  <si>
    <t>Наименование  статей</t>
  </si>
  <si>
    <t>Неконтролирующим акционерам</t>
  </si>
  <si>
    <t>Расчет доли неконтролирующих акционеров в Отчете о финансовом положении</t>
  </si>
  <si>
    <t>Расчет доли неконтролирующих акционеров в Отчете о совокупном доходе.</t>
  </si>
  <si>
    <t>Резерв по переоценке  финансовых активов, предназначенных для продажи</t>
  </si>
  <si>
    <t>Итого доля неконтролирующих акционеров с учетом корректировок</t>
  </si>
  <si>
    <t>% участия неконтролирующих акционеров для расчета доли меньшинства (среднее значение за год)</t>
  </si>
  <si>
    <t>Итого</t>
  </si>
  <si>
    <t>сумма</t>
  </si>
  <si>
    <t>примечание</t>
  </si>
  <si>
    <t>Статьи</t>
  </si>
  <si>
    <t>Сумма реализации (100% доли учатия ТОО "Медет-холдинг" , 1% - акции АО "Концерн "Цесна Астык"")</t>
  </si>
  <si>
    <t>в рамках консолидированной отчетности пересчет чистых активов в сторону увеличения (по отложенным налоговым активам и инвестиционной собственности)</t>
  </si>
  <si>
    <t>Доход от выбытия дочерних компаний</t>
  </si>
  <si>
    <t>Минус сумма чистых активов выбывающих компаний</t>
  </si>
  <si>
    <t>Минус корректировка (в сторону увеличения) чистых активов в рамках консолидации</t>
  </si>
  <si>
    <t xml:space="preserve">Минус результат выбывающих компаний за 9 месяцев отчетного года </t>
  </si>
  <si>
    <t>Собственный капитал на дату выбытия ТОО "Медет-холдинг" , АО "Концерн Цесна-Астык с дочерними компаниями. (без чистого дохода за 2014 год)</t>
  </si>
  <si>
    <t>Доля неконтролирующих активов по ТОО "Инфоцес" - 1%</t>
  </si>
  <si>
    <t xml:space="preserve">  ОТЧЕТ ОБ ИЗМЕНЕНИЯХ В КАПИТАЛЕ</t>
  </si>
  <si>
    <t>(консолидированный)</t>
  </si>
  <si>
    <t>в тысячах тенге</t>
  </si>
  <si>
    <t>Акционерный  капитал</t>
  </si>
  <si>
    <t>Резервы по переоценке активов, имеющихся в наличии для продажи</t>
  </si>
  <si>
    <t>Резерв накопленных курсовых разниц по пересчету в другую валюту</t>
  </si>
  <si>
    <t xml:space="preserve">Резерв на покрытие общих банковских рисков </t>
  </si>
  <si>
    <t>Дополнительно оплаченный капитал</t>
  </si>
  <si>
    <t>Доля миноритариев</t>
  </si>
  <si>
    <t>Итого капитала</t>
  </si>
  <si>
    <t>Итого совокупного дохода</t>
  </si>
  <si>
    <t>Чистый доход за год</t>
  </si>
  <si>
    <t>Чистое изменение справедливой стоимости активов, имеющихся в наличии для продажи, перенесенное в состав прибыли или убытка за период</t>
  </si>
  <si>
    <t xml:space="preserve">Чистое изменение справедливой стоимости активов, имеющихся в наличии для продажи </t>
  </si>
  <si>
    <t>Накопленный резерв дочерней организации, по переоценке активов, имеющихся в наличии для продажи на начало отчетного периода</t>
  </si>
  <si>
    <t>Сделки с собственниками, признанные непосредственно в капитале</t>
  </si>
  <si>
    <t>Увеличение неконтрлируемой доли</t>
  </si>
  <si>
    <t>Остаток на 01 января  2014 г.</t>
  </si>
  <si>
    <t>стабилизационный резерв по страховой деятельности</t>
  </si>
  <si>
    <t>Перевод резерва по переоценке в состав нераспределенной стоимости по использованию переоцененной собственности</t>
  </si>
  <si>
    <t xml:space="preserve">Накопленная сумма прибыли дочерней организации на начало отчетного периода </t>
  </si>
  <si>
    <t>Итого прочего совокупного дохода</t>
  </si>
  <si>
    <t>Распределение долей  акционеров</t>
  </si>
  <si>
    <t>Перевод между резервами</t>
  </si>
  <si>
    <t>прочие корректировки</t>
  </si>
  <si>
    <t>Главный бухгалтер ______________________________ А.С.Сагиндыкова</t>
  </si>
  <si>
    <t>Остаток на 31 декабря 2014 г.</t>
  </si>
  <si>
    <t>Председатель Правления   __________________________В.Г.Фогель</t>
  </si>
  <si>
    <t xml:space="preserve">  Консолидированный отчет о совокупном доходе</t>
  </si>
  <si>
    <t>Переводы между резервами</t>
  </si>
  <si>
    <t>Страховые премии и активы по перестрахованию</t>
  </si>
  <si>
    <t>ОПЕРАЦИОННАЯ ДЕЯТЕЛЬНОСТЬ</t>
  </si>
  <si>
    <t>Прибыль за год</t>
  </si>
  <si>
    <t>Корректировки:</t>
  </si>
  <si>
    <t xml:space="preserve">Износ и амортизация </t>
  </si>
  <si>
    <t xml:space="preserve">Убытки от обесценения </t>
  </si>
  <si>
    <t>Прибыль от выбытия инвестиционной недвижимости</t>
  </si>
  <si>
    <t>Прибыль /(Убыток) от продажи дочерних предприятий и прекращенной деятельности</t>
  </si>
  <si>
    <t>Процентные доходы</t>
  </si>
  <si>
    <t>Процентные расходы</t>
  </si>
  <si>
    <t>Прибыль от переоценки финансовых активов и обязательств в иностранной валюте</t>
  </si>
  <si>
    <t xml:space="preserve">-   </t>
  </si>
  <si>
    <t>Чистая прибыль/(убыток)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</si>
  <si>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Прибыль от продажи финансовых активов, имеющихся в наличии для продажи</t>
  </si>
  <si>
    <t xml:space="preserve">Расход по подоходному налогу </t>
  </si>
  <si>
    <t>Использование денежных средств в операционной деятельности до изменений в оборотном капитале и резервах</t>
  </si>
  <si>
    <t>(Уменьшение)/увеличение операционных активов</t>
  </si>
  <si>
    <t>Дебиторская задолженность по операциям «репо»</t>
  </si>
  <si>
    <t>Увеличение/(уменьшение) операционных обязательств</t>
  </si>
  <si>
    <t>Кредиторская задолженность по сделкам «репо»</t>
  </si>
  <si>
    <t>Чистое поступление денежных средств от операционной деятельности до уплаты налогов и вознаграждения по займам</t>
  </si>
  <si>
    <t>Подоходный налог уплаченный</t>
  </si>
  <si>
    <t>Вознаграждение уплаченное</t>
  </si>
  <si>
    <t>Вознаграждение полученное</t>
  </si>
  <si>
    <t>Поступление денежных средств от операционной деятельности</t>
  </si>
  <si>
    <t>51 47</t>
  </si>
  <si>
    <t>ИНВЕСТИЦИОННАЯ ДЕЯТЕЛЬНОСТЬ</t>
  </si>
  <si>
    <t>Приобретение основных средств</t>
  </si>
  <si>
    <t>Поступления от выбытия основных средств</t>
  </si>
  <si>
    <t>Приобретение инвестиционной недвижимости</t>
  </si>
  <si>
    <t>Приобретение нематериальных активов</t>
  </si>
  <si>
    <t>Прибыль от выбытия нематериальных активов</t>
  </si>
  <si>
    <t>Прибыль от выбытия финансовых активов, имеющихся в наличии для продажи</t>
  </si>
  <si>
    <t>Поступления от погашения инвестиций, удерживаемых до срока погашения</t>
  </si>
  <si>
    <t>Приобретение инвестиций, удерживаемых до срока погашения</t>
  </si>
  <si>
    <t>Продажа дочерних предприятий и прекращенной деятельности, за вычетом выбывших денежных средств</t>
  </si>
  <si>
    <t>Использование денежных средств в инвестиционной деятельности</t>
  </si>
  <si>
    <t>ФИНАНСОВАЯ ДЕЯТЕЛЬНОСТЬ</t>
  </si>
  <si>
    <t>Взносы от неконтролирующего акционера</t>
  </si>
  <si>
    <t>Поступления по кредитам и займам</t>
  </si>
  <si>
    <t>Погашение кредитов и займов</t>
  </si>
  <si>
    <t>Поступление денежных средств от финансовой деятельности</t>
  </si>
  <si>
    <t>Нетто увеличение денежных средств и их эквивалентов</t>
  </si>
  <si>
    <t>Влияние изменения курсов обмена на денежные средства и их эквиваленты</t>
  </si>
  <si>
    <t>Денежные средства и их эквиваленты на начало года</t>
  </si>
  <si>
    <t>Денежные средства и их эквиваленты на конец года</t>
  </si>
  <si>
    <t>     Консолидированный отчет о движении денег</t>
  </si>
  <si>
    <t>(прямой метод)</t>
  </si>
  <si>
    <t xml:space="preserve">                                                     (Форма 3)</t>
  </si>
  <si>
    <t>Наименование организации   АО "Корпорация "Цесна"</t>
  </si>
  <si>
    <t>Организационно-правовая форма  Акционерное общество</t>
  </si>
  <si>
    <t>Юридический адрес организации  г. Астана, пр.Б.Момышулы,12</t>
  </si>
  <si>
    <t>единица измерения</t>
  </si>
  <si>
    <t>2014 г.</t>
  </si>
  <si>
    <t>2013 г.</t>
  </si>
  <si>
    <t>Главный бухгалтер _________________________________________</t>
  </si>
  <si>
    <t>А.С.Сагиндыкова</t>
  </si>
  <si>
    <t>Председатель Правления _____________________________________</t>
  </si>
  <si>
    <t>В.Г.Фогель</t>
  </si>
  <si>
    <t xml:space="preserve">На конец отчетного периода </t>
  </si>
  <si>
    <t>На начало отчетного периода</t>
  </si>
  <si>
    <t>2015г, тыс. тенге</t>
  </si>
  <si>
    <t>Остаток на 01 января  2015 г.</t>
  </si>
  <si>
    <t>Собственные акции выкупленные</t>
  </si>
  <si>
    <t xml:space="preserve">Главный бухгалтер ____________________________________________ А. Сагиндыкова </t>
  </si>
  <si>
    <t>Счета и депозиты в банках и прочих финансовых институтах</t>
  </si>
  <si>
    <t>Главный бухгалтер _________________________________________А.Сагиндыкова</t>
  </si>
  <si>
    <t>Председатель Правления _______________________________________В.Фогель</t>
  </si>
  <si>
    <t>Денежные средства и их эквиваленты по состоянию на конец года</t>
  </si>
  <si>
    <t>Денежные средства и их эквиваленты по состоянию на начало года</t>
  </si>
  <si>
    <t>Влияние изменений валютных курсов на величину денежных средств и их эквивалентов</t>
  </si>
  <si>
    <t>Чистое (уменьшение)/увеличенние денежных средств и их эквивалентов</t>
  </si>
  <si>
    <t>Поступление/(использование) денежных средств от/(в) финансовой деятельности</t>
  </si>
  <si>
    <t>Поступление по кредитам и займам</t>
  </si>
  <si>
    <t>Взносы неконтролирущего акционера</t>
  </si>
  <si>
    <t>Движение денежных средств от финансовой деятельности</t>
  </si>
  <si>
    <t>Поступление/(использование) денежных средств от/(в) инвестиционной деятельности</t>
  </si>
  <si>
    <t xml:space="preserve">Поступления от продажи ОС </t>
  </si>
  <si>
    <t xml:space="preserve">Приобретение ОС </t>
  </si>
  <si>
    <t>Погашение инвестиций, удерживаемых до срока погашения</t>
  </si>
  <si>
    <t>Продажа и погашение финансовых активов, имеющихся в наличии для продажи</t>
  </si>
  <si>
    <t>Приобретение финансовых активов, имеющихся в наличии для продажи</t>
  </si>
  <si>
    <t>Движение денежных средств от инвестиционной деятельности</t>
  </si>
  <si>
    <t>ф.3 банка</t>
  </si>
  <si>
    <t>(Использование)/поступление денежных средств (в)/от операционной деятельности</t>
  </si>
  <si>
    <t>Чистое(использование)/поступление денежных средств (в)/ от операционной деятельности до уплаты КПН</t>
  </si>
  <si>
    <t>Счета и депозиты банков и прочих финансовых институтов</t>
  </si>
  <si>
    <t>Счета и депозиты в банках</t>
  </si>
  <si>
    <t>Финансовые инструменты, оцениваемые по справедливой стоимости. Изменения которой отражаются в составе прибыли или убытка за период</t>
  </si>
  <si>
    <t>(Увеличение)/уменьшение операционных активов</t>
  </si>
  <si>
    <t>Расходы по подоходному налогу</t>
  </si>
  <si>
    <t xml:space="preserve">Чистое (использование)/поступление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</si>
  <si>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>(Прибыль/убыток от продажи дочерних предприятий и прекращенной деятельности</t>
  </si>
  <si>
    <t>Износ и амортизация</t>
  </si>
  <si>
    <t>Движение денежных средств от операционной деятельности</t>
  </si>
  <si>
    <t>2015 г.</t>
  </si>
  <si>
    <t>Юридический адрес организации  г. Астана, ул.Б.Момышулы,12</t>
  </si>
  <si>
    <r>
      <t xml:space="preserve">Организационно-правовая форма  </t>
    </r>
    <r>
      <rPr>
        <b/>
        <i/>
        <sz val="10"/>
        <rFont val="Zan Courier New"/>
        <charset val="204"/>
      </rPr>
      <t>Акционерное общество</t>
    </r>
  </si>
  <si>
    <t xml:space="preserve">Вид деятельности организации </t>
  </si>
  <si>
    <t>(Форма 3)</t>
  </si>
  <si>
    <t>      Отчет о движении денег</t>
  </si>
  <si>
    <t>Балансовая стоимость одной привилегированной   акции - 1 000 тенге</t>
  </si>
  <si>
    <t>по состоянию на " 30" июня  2015 года</t>
  </si>
  <si>
    <t>Балансовая стоимость одной простой акции  -  7 220 тенге</t>
  </si>
  <si>
    <t xml:space="preserve"> по состоянию на 30 июня 2015 года.</t>
  </si>
  <si>
    <t>Выплата дивидендов</t>
  </si>
  <si>
    <t>Остаток на 30 июня 2015 г.</t>
  </si>
  <si>
    <t>по состоянию на 30 июня 2015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</si>
</sst>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.00_);_(* \(#,##0.00\);_(* &quot;-&quot;??_);_(@_)"/>
    <numFmt numFmtId="165" formatCode="* #,##0_);* \(#,##0\);&quot;-&quot;??_);@"/>
    <numFmt numFmtId="166" formatCode="_(* #,##0_);_(* \(#,##0\);_(* &quot;-&quot;??_);_(@_)"/>
    <numFmt numFmtId="167" formatCode="_(* #,##0_);_(* \(#,##0\);_(* &quot;-&quot;_);_(@_)"/>
    <numFmt numFmtId="168" formatCode="_-* #,##0_р_._-;\-* #,##0_р_._-;_-* &quot;-&quot;??_р_._-;_-@_-"/>
  </numFmts>
  <fonts count="6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family val="2"/>
    </font>
    <font>
      <sz val="12"/>
      <name val="Zan Courier New"/>
    </font>
    <font>
      <sz val="10"/>
      <name val="Zan Courier New"/>
    </font>
    <font>
      <sz val="10"/>
      <name val="Arial Cyr"/>
      <family val="2"/>
      <charset val="204"/>
    </font>
    <font>
      <b/>
      <sz val="10"/>
      <name val="Zan Courier New"/>
      <charset val="204"/>
    </font>
    <font>
      <b/>
      <i/>
      <sz val="12"/>
      <name val="Zan Courier New"/>
      <charset val="204"/>
    </font>
    <font>
      <i/>
      <sz val="10"/>
      <name val="Zan Courier New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Zan Courier New"/>
      <charset val="204"/>
    </font>
    <font>
      <sz val="9"/>
      <color theme="1"/>
      <name val="Calibri"/>
      <family val="2"/>
      <scheme val="minor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</font>
    <font>
      <sz val="10"/>
      <name val="Helv"/>
    </font>
    <font>
      <b/>
      <sz val="10"/>
      <name val="Arial Cyr"/>
      <charset val="204"/>
    </font>
    <font>
      <b/>
      <sz val="10"/>
      <name val="Zan Courier New"/>
    </font>
    <font>
      <b/>
      <sz val="12"/>
      <name val="Zan Courier New"/>
      <charset val="204"/>
    </font>
    <font>
      <b/>
      <i/>
      <sz val="10"/>
      <name val="Zan Courier New"/>
    </font>
    <font>
      <b/>
      <sz val="11"/>
      <name val="Zan Courier New"/>
      <charset val="204"/>
    </font>
    <font>
      <b/>
      <sz val="10"/>
      <name val="Arial"/>
      <family val="2"/>
      <charset val="204"/>
    </font>
    <font>
      <sz val="9"/>
      <color theme="1"/>
      <name val="Tahoma"/>
      <family val="2"/>
      <charset val="204"/>
    </font>
    <font>
      <b/>
      <sz val="10"/>
      <name val="Times New Roman Cyr"/>
      <charset val="204"/>
    </font>
    <font>
      <sz val="10"/>
      <color theme="1"/>
      <name val="Helv"/>
    </font>
    <font>
      <sz val="12"/>
      <color theme="1"/>
      <name val="Helv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2"/>
      <name val="Arial Cyr"/>
      <family val="2"/>
      <charset val="204"/>
    </font>
    <font>
      <sz val="10"/>
      <color theme="0"/>
      <name val="Times New Roman"/>
      <family val="1"/>
      <charset val="204"/>
    </font>
    <font>
      <sz val="10"/>
      <color theme="0"/>
      <name val="Arial Cyr"/>
      <family val="2"/>
      <charset val="204"/>
    </font>
    <font>
      <sz val="12"/>
      <name val="Zan Courier New"/>
      <charset val="204"/>
    </font>
    <font>
      <u/>
      <sz val="12"/>
      <name val="Arial Cyr"/>
      <family val="2"/>
      <charset val="204"/>
    </font>
    <font>
      <sz val="12"/>
      <name val="Helv"/>
    </font>
    <font>
      <sz val="8"/>
      <name val="Helv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i/>
      <sz val="9.5"/>
      <color theme="1"/>
      <name val="Times New Roman"/>
      <family val="1"/>
      <charset val="204"/>
    </font>
    <font>
      <b/>
      <sz val="12"/>
      <name val="Zan Courier New"/>
    </font>
    <font>
      <b/>
      <sz val="11"/>
      <name val="Arial Cyr"/>
      <charset val="204"/>
    </font>
    <font>
      <b/>
      <sz val="10"/>
      <name val="Arial Cyr"/>
      <family val="2"/>
      <charset val="204"/>
    </font>
    <font>
      <sz val="10"/>
      <color theme="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0"/>
      <name val="Arial Cyr"/>
      <family val="2"/>
      <charset val="204"/>
    </font>
    <font>
      <b/>
      <sz val="10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Zan Courier New"/>
      <charset val="204"/>
    </font>
    <font>
      <sz val="10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14" fillId="0" borderId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165" fontId="18" fillId="0" borderId="0" applyFill="0" applyBorder="0" applyProtection="0"/>
    <xf numFmtId="0" fontId="19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6" fillId="0" borderId="0"/>
    <xf numFmtId="0" fontId="2" fillId="0" borderId="0"/>
    <xf numFmtId="0" fontId="20" fillId="0" borderId="0"/>
    <xf numFmtId="0" fontId="21" fillId="0" borderId="0"/>
    <xf numFmtId="0" fontId="20" fillId="0" borderId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/>
    <xf numFmtId="0" fontId="12" fillId="0" borderId="0"/>
    <xf numFmtId="0" fontId="20" fillId="0" borderId="0"/>
    <xf numFmtId="0" fontId="16" fillId="0" borderId="0"/>
    <xf numFmtId="0" fontId="12" fillId="0" borderId="0"/>
    <xf numFmtId="0" fontId="20" fillId="0" borderId="0"/>
    <xf numFmtId="0" fontId="12" fillId="0" borderId="0"/>
    <xf numFmtId="9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</cellStyleXfs>
  <cellXfs count="363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1" fillId="0" borderId="0" xfId="0" applyFont="1"/>
    <xf numFmtId="10" fontId="0" fillId="0" borderId="1" xfId="0" applyNumberFormat="1" applyBorder="1"/>
    <xf numFmtId="4" fontId="0" fillId="0" borderId="1" xfId="0" applyNumberFormat="1" applyBorder="1" applyAlignment="1">
      <alignment wrapText="1"/>
    </xf>
    <xf numFmtId="0" fontId="3" fillId="0" borderId="0" xfId="1" applyFont="1" applyFill="1"/>
    <xf numFmtId="0" fontId="15" fillId="0" borderId="0" xfId="1" applyFont="1" applyFill="1"/>
    <xf numFmtId="0" fontId="5" fillId="0" borderId="0" xfId="1" applyFont="1" applyFill="1" applyAlignment="1">
      <alignment horizontal="right"/>
    </xf>
    <xf numFmtId="0" fontId="6" fillId="0" borderId="0" xfId="1" applyFont="1" applyFill="1"/>
    <xf numFmtId="0" fontId="5" fillId="0" borderId="0" xfId="1" applyFont="1" applyFill="1" applyAlignment="1">
      <alignment horizontal="center"/>
    </xf>
    <xf numFmtId="0" fontId="14" fillId="0" borderId="0" xfId="1"/>
    <xf numFmtId="0" fontId="5" fillId="0" borderId="0" xfId="1" applyFont="1" applyFill="1"/>
    <xf numFmtId="0" fontId="5" fillId="0" borderId="0" xfId="1" applyFont="1" applyFill="1" applyBorder="1" applyAlignment="1"/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vertical="top" wrapText="1"/>
    </xf>
    <xf numFmtId="0" fontId="5" fillId="0" borderId="4" xfId="1" applyFont="1" applyFill="1" applyBorder="1" applyAlignment="1">
      <alignment vertical="top" wrapText="1"/>
    </xf>
    <xf numFmtId="0" fontId="5" fillId="0" borderId="5" xfId="1" applyFont="1" applyFill="1" applyBorder="1" applyAlignment="1">
      <alignment horizontal="center" vertical="top" wrapText="1"/>
    </xf>
    <xf numFmtId="0" fontId="7" fillId="0" borderId="2" xfId="1" applyFont="1" applyBorder="1" applyAlignment="1">
      <alignment vertical="top" wrapText="1"/>
    </xf>
    <xf numFmtId="0" fontId="5" fillId="0" borderId="6" xfId="1" applyFont="1" applyBorder="1" applyAlignment="1">
      <alignment vertical="top" wrapText="1"/>
    </xf>
    <xf numFmtId="0" fontId="5" fillId="0" borderId="7" xfId="1" applyFont="1" applyFill="1" applyBorder="1" applyAlignment="1">
      <alignment vertical="top" wrapText="1"/>
    </xf>
    <xf numFmtId="0" fontId="3" fillId="0" borderId="8" xfId="1" applyFont="1" applyFill="1" applyBorder="1"/>
    <xf numFmtId="3" fontId="5" fillId="0" borderId="9" xfId="1" applyNumberFormat="1" applyFont="1" applyFill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3" fontId="5" fillId="0" borderId="1" xfId="1" applyNumberFormat="1" applyFont="1" applyFill="1" applyBorder="1" applyAlignment="1">
      <alignment vertical="top" wrapText="1"/>
    </xf>
    <xf numFmtId="3" fontId="5" fillId="0" borderId="11" xfId="1" applyNumberFormat="1" applyFont="1" applyFill="1" applyBorder="1" applyAlignment="1">
      <alignment vertical="top" wrapText="1"/>
    </xf>
    <xf numFmtId="3" fontId="5" fillId="0" borderId="12" xfId="1" applyNumberFormat="1" applyFont="1" applyFill="1" applyBorder="1" applyAlignment="1">
      <alignment vertical="top" wrapText="1"/>
    </xf>
    <xf numFmtId="0" fontId="10" fillId="0" borderId="1" xfId="1" applyFont="1" applyFill="1" applyBorder="1" applyAlignment="1">
      <alignment vertical="top" wrapText="1"/>
    </xf>
    <xf numFmtId="3" fontId="10" fillId="0" borderId="11" xfId="1" applyNumberFormat="1" applyFont="1" applyFill="1" applyBorder="1" applyAlignment="1">
      <alignment vertical="top" wrapText="1"/>
    </xf>
    <xf numFmtId="3" fontId="10" fillId="0" borderId="11" xfId="1" applyNumberFormat="1" applyFont="1" applyFill="1" applyBorder="1" applyAlignment="1">
      <alignment horizontal="center" vertical="top" wrapText="1"/>
    </xf>
    <xf numFmtId="0" fontId="10" fillId="0" borderId="1" xfId="1" applyFont="1" applyFill="1" applyBorder="1"/>
    <xf numFmtId="0" fontId="10" fillId="0" borderId="11" xfId="1" applyFont="1" applyFill="1" applyBorder="1"/>
    <xf numFmtId="3" fontId="10" fillId="0" borderId="1" xfId="1" applyNumberFormat="1" applyFont="1" applyFill="1" applyBorder="1" applyAlignment="1">
      <alignment vertical="top" wrapText="1"/>
    </xf>
    <xf numFmtId="0" fontId="5" fillId="0" borderId="13" xfId="1" applyFont="1" applyBorder="1" applyAlignment="1">
      <alignment vertical="top" wrapText="1"/>
    </xf>
    <xf numFmtId="3" fontId="10" fillId="0" borderId="15" xfId="1" applyNumberFormat="1" applyFont="1" applyFill="1" applyBorder="1" applyAlignment="1">
      <alignment vertical="top" wrapText="1"/>
    </xf>
    <xf numFmtId="3" fontId="11" fillId="0" borderId="3" xfId="1" applyNumberFormat="1" applyFont="1" applyFill="1" applyBorder="1" applyAlignment="1">
      <alignment vertical="top" wrapText="1"/>
    </xf>
    <xf numFmtId="3" fontId="11" fillId="0" borderId="4" xfId="1" applyNumberFormat="1" applyFont="1" applyFill="1" applyBorder="1" applyAlignment="1">
      <alignment vertical="top" wrapText="1"/>
    </xf>
    <xf numFmtId="3" fontId="7" fillId="0" borderId="17" xfId="1" applyNumberFormat="1" applyFont="1" applyFill="1" applyBorder="1" applyAlignment="1">
      <alignment vertical="top" wrapText="1"/>
    </xf>
    <xf numFmtId="0" fontId="10" fillId="0" borderId="3" xfId="1" applyFont="1" applyFill="1" applyBorder="1" applyAlignment="1">
      <alignment vertical="top" wrapText="1"/>
    </xf>
    <xf numFmtId="3" fontId="10" fillId="0" borderId="3" xfId="1" applyNumberFormat="1" applyFont="1" applyFill="1" applyBorder="1" applyAlignment="1">
      <alignment vertical="top" wrapText="1"/>
    </xf>
    <xf numFmtId="3" fontId="10" fillId="0" borderId="4" xfId="1" applyNumberFormat="1" applyFont="1" applyFill="1" applyBorder="1" applyAlignment="1">
      <alignment vertical="top" wrapText="1"/>
    </xf>
    <xf numFmtId="3" fontId="5" fillId="0" borderId="17" xfId="1" applyNumberFormat="1" applyFont="1" applyFill="1" applyBorder="1" applyAlignment="1">
      <alignment vertical="top" wrapText="1"/>
    </xf>
    <xf numFmtId="3" fontId="5" fillId="0" borderId="6" xfId="1" applyNumberFormat="1" applyFont="1" applyFill="1" applyBorder="1" applyAlignment="1">
      <alignment vertical="top" wrapText="1"/>
    </xf>
    <xf numFmtId="3" fontId="10" fillId="0" borderId="7" xfId="1" applyNumberFormat="1" applyFont="1" applyFill="1" applyBorder="1" applyAlignment="1">
      <alignment vertical="top" wrapText="1"/>
    </xf>
    <xf numFmtId="3" fontId="10" fillId="0" borderId="8" xfId="1" applyNumberFormat="1" applyFont="1" applyFill="1" applyBorder="1" applyAlignment="1">
      <alignment vertical="top" wrapText="1"/>
    </xf>
    <xf numFmtId="3" fontId="5" fillId="0" borderId="10" xfId="1" applyNumberFormat="1" applyFont="1" applyFill="1" applyBorder="1" applyAlignment="1">
      <alignment vertical="top" wrapText="1"/>
    </xf>
    <xf numFmtId="0" fontId="10" fillId="0" borderId="14" xfId="1" applyFont="1" applyFill="1" applyBorder="1"/>
    <xf numFmtId="0" fontId="10" fillId="0" borderId="15" xfId="1" applyFont="1" applyFill="1" applyBorder="1"/>
    <xf numFmtId="0" fontId="10" fillId="0" borderId="4" xfId="1" applyFont="1" applyFill="1" applyBorder="1" applyAlignment="1">
      <alignment vertical="top" wrapText="1"/>
    </xf>
    <xf numFmtId="3" fontId="5" fillId="0" borderId="13" xfId="1" applyNumberFormat="1" applyFont="1" applyFill="1" applyBorder="1" applyAlignment="1">
      <alignment vertical="top" wrapText="1"/>
    </xf>
    <xf numFmtId="3" fontId="6" fillId="0" borderId="0" xfId="1" applyNumberFormat="1" applyFont="1" applyFill="1"/>
    <xf numFmtId="0" fontId="6" fillId="0" borderId="0" xfId="1" applyFont="1" applyFill="1" applyAlignment="1"/>
    <xf numFmtId="0" fontId="13" fillId="0" borderId="0" xfId="1" applyFont="1" applyFill="1"/>
    <xf numFmtId="0" fontId="6" fillId="0" borderId="0" xfId="1" applyFont="1"/>
    <xf numFmtId="3" fontId="10" fillId="0" borderId="0" xfId="1" applyNumberFormat="1" applyFont="1" applyFill="1"/>
    <xf numFmtId="0" fontId="5" fillId="0" borderId="0" xfId="1" applyFont="1"/>
    <xf numFmtId="3" fontId="6" fillId="0" borderId="0" xfId="1" applyNumberFormat="1" applyFont="1"/>
    <xf numFmtId="0" fontId="13" fillId="0" borderId="0" xfId="1" applyFont="1"/>
    <xf numFmtId="0" fontId="6" fillId="0" borderId="0" xfId="1" applyFont="1" applyBorder="1"/>
    <xf numFmtId="3" fontId="5" fillId="0" borderId="21" xfId="1" applyNumberFormat="1" applyFont="1" applyBorder="1" applyAlignment="1">
      <alignment vertical="top" wrapText="1"/>
    </xf>
    <xf numFmtId="3" fontId="5" fillId="2" borderId="1" xfId="1" applyNumberFormat="1" applyFont="1" applyFill="1" applyBorder="1" applyAlignment="1">
      <alignment vertical="top" wrapText="1"/>
    </xf>
    <xf numFmtId="0" fontId="6" fillId="0" borderId="0" xfId="1" applyFont="1" applyFill="1" applyAlignment="1">
      <alignment horizontal="right"/>
    </xf>
    <xf numFmtId="0" fontId="5" fillId="0" borderId="0" xfId="1" applyFont="1" applyAlignment="1">
      <alignment horizontal="left"/>
    </xf>
    <xf numFmtId="0" fontId="15" fillId="0" borderId="0" xfId="1" applyFont="1"/>
    <xf numFmtId="0" fontId="7" fillId="0" borderId="24" xfId="1" applyFont="1" applyBorder="1" applyAlignment="1">
      <alignment vertical="top" wrapText="1"/>
    </xf>
    <xf numFmtId="0" fontId="7" fillId="0" borderId="29" xfId="1" applyFont="1" applyBorder="1" applyAlignment="1">
      <alignment vertical="top" wrapText="1"/>
    </xf>
    <xf numFmtId="0" fontId="10" fillId="0" borderId="26" xfId="1" applyFont="1" applyFill="1" applyBorder="1" applyAlignment="1">
      <alignment vertical="top" wrapText="1"/>
    </xf>
    <xf numFmtId="3" fontId="10" fillId="0" borderId="30" xfId="1" applyNumberFormat="1" applyFont="1" applyFill="1" applyBorder="1" applyAlignment="1">
      <alignment vertical="top" wrapText="1"/>
    </xf>
    <xf numFmtId="3" fontId="7" fillId="0" borderId="18" xfId="1" applyNumberFormat="1" applyFont="1" applyFill="1" applyBorder="1" applyAlignment="1">
      <alignment vertical="top" wrapText="1"/>
    </xf>
    <xf numFmtId="3" fontId="10" fillId="0" borderId="1" xfId="1" applyNumberFormat="1" applyFont="1" applyFill="1" applyBorder="1" applyAlignment="1">
      <alignment horizontal="right" vertical="top" wrapText="1"/>
    </xf>
    <xf numFmtId="166" fontId="16" fillId="0" borderId="1" xfId="6" applyNumberFormat="1" applyFont="1" applyFill="1" applyBorder="1" applyAlignment="1"/>
    <xf numFmtId="3" fontId="5" fillId="0" borderId="31" xfId="1" applyNumberFormat="1" applyFont="1" applyFill="1" applyBorder="1" applyAlignment="1">
      <alignment vertical="top" wrapText="1"/>
    </xf>
    <xf numFmtId="3" fontId="10" fillId="0" borderId="32" xfId="1" applyNumberFormat="1" applyFont="1" applyFill="1" applyBorder="1" applyAlignment="1">
      <alignment vertical="top" wrapText="1"/>
    </xf>
    <xf numFmtId="3" fontId="10" fillId="0" borderId="33" xfId="1" applyNumberFormat="1" applyFont="1" applyFill="1" applyBorder="1" applyAlignment="1">
      <alignment vertical="top" wrapText="1"/>
    </xf>
    <xf numFmtId="3" fontId="5" fillId="0" borderId="23" xfId="1" applyNumberFormat="1" applyFont="1" applyFill="1" applyBorder="1" applyAlignment="1">
      <alignment vertical="top" wrapText="1"/>
    </xf>
    <xf numFmtId="0" fontId="10" fillId="0" borderId="32" xfId="1" applyFont="1" applyFill="1" applyBorder="1" applyAlignment="1">
      <alignment vertical="top" wrapText="1"/>
    </xf>
    <xf numFmtId="3" fontId="5" fillId="0" borderId="34" xfId="1" applyNumberFormat="1" applyFont="1" applyFill="1" applyBorder="1" applyAlignment="1">
      <alignment vertical="top" wrapText="1"/>
    </xf>
    <xf numFmtId="3" fontId="5" fillId="0" borderId="21" xfId="1" applyNumberFormat="1" applyFont="1" applyFill="1" applyBorder="1" applyAlignment="1">
      <alignment vertical="top" wrapText="1"/>
    </xf>
    <xf numFmtId="166" fontId="16" fillId="0" borderId="21" xfId="6" applyNumberFormat="1" applyFont="1" applyFill="1" applyBorder="1" applyAlignment="1"/>
    <xf numFmtId="166" fontId="28" fillId="0" borderId="21" xfId="6" applyNumberFormat="1" applyFont="1" applyFill="1" applyBorder="1" applyAlignment="1"/>
    <xf numFmtId="3" fontId="5" fillId="0" borderId="1" xfId="1" applyNumberFormat="1" applyFont="1" applyBorder="1" applyAlignment="1">
      <alignment vertical="top" wrapText="1"/>
    </xf>
    <xf numFmtId="166" fontId="28" fillId="0" borderId="1" xfId="6" applyNumberFormat="1" applyFont="1" applyFill="1" applyBorder="1" applyAlignment="1"/>
    <xf numFmtId="0" fontId="5" fillId="0" borderId="31" xfId="1" applyFont="1" applyBorder="1" applyAlignment="1">
      <alignment vertical="top" wrapText="1"/>
    </xf>
    <xf numFmtId="3" fontId="5" fillId="2" borderId="32" xfId="1" applyNumberFormat="1" applyFont="1" applyFill="1" applyBorder="1" applyAlignment="1">
      <alignment vertical="top" wrapText="1"/>
    </xf>
    <xf numFmtId="3" fontId="5" fillId="0" borderId="34" xfId="1" applyNumberFormat="1" applyFont="1" applyBorder="1" applyAlignment="1">
      <alignment vertical="top" wrapText="1"/>
    </xf>
    <xf numFmtId="0" fontId="16" fillId="0" borderId="10" xfId="0" applyFont="1" applyBorder="1" applyAlignment="1">
      <alignment wrapText="1"/>
    </xf>
    <xf numFmtId="0" fontId="7" fillId="0" borderId="10" xfId="1" applyFont="1" applyBorder="1" applyAlignment="1">
      <alignment vertical="top" wrapText="1"/>
    </xf>
    <xf numFmtId="0" fontId="13" fillId="0" borderId="10" xfId="1" applyFont="1" applyBorder="1" applyAlignment="1">
      <alignment vertical="top" wrapText="1"/>
    </xf>
    <xf numFmtId="0" fontId="5" fillId="0" borderId="10" xfId="1" applyFont="1" applyBorder="1" applyAlignment="1">
      <alignment horizontal="left" vertical="top" wrapText="1" indent="2"/>
    </xf>
    <xf numFmtId="0" fontId="5" fillId="0" borderId="35" xfId="1" applyFont="1" applyBorder="1" applyAlignment="1">
      <alignment vertical="top" wrapText="1"/>
    </xf>
    <xf numFmtId="3" fontId="7" fillId="2" borderId="36" xfId="1" applyNumberFormat="1" applyFont="1" applyFill="1" applyBorder="1" applyAlignment="1">
      <alignment vertical="top" wrapText="1"/>
    </xf>
    <xf numFmtId="3" fontId="7" fillId="2" borderId="37" xfId="1" applyNumberFormat="1" applyFont="1" applyFill="1" applyBorder="1" applyAlignment="1">
      <alignment vertical="top" wrapText="1"/>
    </xf>
    <xf numFmtId="166" fontId="28" fillId="0" borderId="36" xfId="6" applyNumberFormat="1" applyFont="1" applyFill="1" applyBorder="1" applyAlignment="1"/>
    <xf numFmtId="166" fontId="28" fillId="0" borderId="37" xfId="6" applyNumberFormat="1" applyFont="1" applyFill="1" applyBorder="1" applyAlignment="1"/>
    <xf numFmtId="0" fontId="29" fillId="0" borderId="31" xfId="0" applyFont="1" applyBorder="1" applyAlignment="1">
      <alignment wrapText="1"/>
    </xf>
    <xf numFmtId="166" fontId="16" fillId="0" borderId="32" xfId="6" applyNumberFormat="1" applyFont="1" applyFill="1" applyBorder="1" applyAlignment="1"/>
    <xf numFmtId="166" fontId="16" fillId="0" borderId="34" xfId="6" applyNumberFormat="1" applyFont="1" applyFill="1" applyBorder="1" applyAlignment="1"/>
    <xf numFmtId="0" fontId="7" fillId="0" borderId="35" xfId="1" applyFont="1" applyBorder="1" applyAlignment="1">
      <alignment vertical="top" wrapText="1"/>
    </xf>
    <xf numFmtId="0" fontId="24" fillId="0" borderId="35" xfId="1" applyFont="1" applyBorder="1" applyAlignment="1">
      <alignment vertical="top" wrapText="1"/>
    </xf>
    <xf numFmtId="3" fontId="23" fillId="2" borderId="36" xfId="1" applyNumberFormat="1" applyFont="1" applyFill="1" applyBorder="1"/>
    <xf numFmtId="3" fontId="23" fillId="2" borderId="37" xfId="1" applyNumberFormat="1" applyFont="1" applyFill="1" applyBorder="1"/>
    <xf numFmtId="0" fontId="24" fillId="0" borderId="31" xfId="1" applyFont="1" applyBorder="1" applyAlignment="1">
      <alignment vertical="top" wrapText="1"/>
    </xf>
    <xf numFmtId="3" fontId="23" fillId="2" borderId="32" xfId="1" applyNumberFormat="1" applyFont="1" applyFill="1" applyBorder="1"/>
    <xf numFmtId="3" fontId="23" fillId="2" borderId="34" xfId="1" applyNumberFormat="1" applyFont="1" applyFill="1" applyBorder="1"/>
    <xf numFmtId="0" fontId="13" fillId="0" borderId="35" xfId="1" applyFont="1" applyBorder="1" applyAlignment="1">
      <alignment vertical="top" wrapText="1"/>
    </xf>
    <xf numFmtId="3" fontId="12" fillId="2" borderId="36" xfId="1" applyNumberFormat="1" applyFont="1" applyFill="1" applyBorder="1"/>
    <xf numFmtId="3" fontId="11" fillId="0" borderId="32" xfId="1" applyNumberFormat="1" applyFont="1" applyFill="1" applyBorder="1"/>
    <xf numFmtId="3" fontId="11" fillId="0" borderId="34" xfId="1" applyNumberFormat="1" applyFont="1" applyFill="1" applyBorder="1"/>
    <xf numFmtId="0" fontId="6" fillId="0" borderId="7" xfId="1" applyFont="1" applyBorder="1"/>
    <xf numFmtId="0" fontId="6" fillId="0" borderId="38" xfId="1" applyFont="1" applyBorder="1"/>
    <xf numFmtId="3" fontId="23" fillId="2" borderId="26" xfId="1" applyNumberFormat="1" applyFont="1" applyFill="1" applyBorder="1"/>
    <xf numFmtId="3" fontId="23" fillId="2" borderId="40" xfId="1" applyNumberFormat="1" applyFont="1" applyFill="1" applyBorder="1"/>
    <xf numFmtId="0" fontId="6" fillId="0" borderId="32" xfId="1" applyFont="1" applyBorder="1"/>
    <xf numFmtId="0" fontId="6" fillId="0" borderId="34" xfId="1" applyFont="1" applyBorder="1"/>
    <xf numFmtId="3" fontId="23" fillId="0" borderId="36" xfId="1" applyNumberFormat="1" applyFont="1" applyBorder="1"/>
    <xf numFmtId="3" fontId="23" fillId="0" borderId="37" xfId="1" applyNumberFormat="1" applyFont="1" applyBorder="1"/>
    <xf numFmtId="0" fontId="23" fillId="0" borderId="6" xfId="1" applyFont="1" applyBorder="1" applyAlignment="1">
      <alignment horizontal="left"/>
    </xf>
    <xf numFmtId="0" fontId="24" fillId="0" borderId="29" xfId="1" applyFont="1" applyBorder="1" applyAlignment="1">
      <alignment vertical="top" wrapText="1"/>
    </xf>
    <xf numFmtId="0" fontId="24" fillId="0" borderId="27" xfId="1" applyFont="1" applyBorder="1" applyAlignment="1">
      <alignment vertical="top" wrapText="1"/>
    </xf>
    <xf numFmtId="3" fontId="23" fillId="2" borderId="28" xfId="1" applyNumberFormat="1" applyFont="1" applyFill="1" applyBorder="1"/>
    <xf numFmtId="3" fontId="23" fillId="2" borderId="41" xfId="1" applyNumberFormat="1" applyFont="1" applyFill="1" applyBorder="1"/>
    <xf numFmtId="0" fontId="9" fillId="0" borderId="10" xfId="1" applyFont="1" applyBorder="1" applyAlignment="1">
      <alignment horizontal="right" vertical="top" wrapText="1"/>
    </xf>
    <xf numFmtId="0" fontId="0" fillId="0" borderId="31" xfId="0" applyBorder="1"/>
    <xf numFmtId="0" fontId="1" fillId="0" borderId="32" xfId="0" applyFont="1" applyBorder="1" applyAlignment="1">
      <alignment horizontal="right"/>
    </xf>
    <xf numFmtId="0" fontId="1" fillId="0" borderId="34" xfId="0" applyFont="1" applyBorder="1"/>
    <xf numFmtId="0" fontId="0" fillId="0" borderId="10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35" xfId="0" applyFont="1" applyBorder="1" applyAlignment="1">
      <alignment wrapText="1"/>
    </xf>
    <xf numFmtId="3" fontId="1" fillId="0" borderId="36" xfId="0" applyNumberFormat="1" applyFont="1" applyBorder="1"/>
    <xf numFmtId="0" fontId="1" fillId="0" borderId="37" xfId="0" applyFont="1" applyBorder="1" applyAlignment="1">
      <alignment wrapText="1"/>
    </xf>
    <xf numFmtId="0" fontId="0" fillId="0" borderId="13" xfId="0" applyBorder="1" applyAlignment="1">
      <alignment wrapText="1"/>
    </xf>
    <xf numFmtId="3" fontId="0" fillId="0" borderId="14" xfId="0" applyNumberFormat="1" applyBorder="1"/>
    <xf numFmtId="0" fontId="0" fillId="0" borderId="42" xfId="0" applyBorder="1" applyAlignment="1">
      <alignment wrapText="1"/>
    </xf>
    <xf numFmtId="3" fontId="0" fillId="3" borderId="1" xfId="0" applyNumberFormat="1" applyFill="1" applyBorder="1"/>
    <xf numFmtId="0" fontId="0" fillId="0" borderId="1" xfId="0" applyFill="1" applyBorder="1" applyAlignment="1">
      <alignment wrapText="1"/>
    </xf>
    <xf numFmtId="3" fontId="10" fillId="0" borderId="14" xfId="1" applyNumberFormat="1" applyFont="1" applyFill="1" applyBorder="1" applyAlignment="1">
      <alignment vertical="top" wrapText="1"/>
    </xf>
    <xf numFmtId="167" fontId="10" fillId="0" borderId="0" xfId="19" applyNumberFormat="1" applyFont="1" applyAlignment="1">
      <alignment horizontal="left" vertical="top" wrapText="1"/>
    </xf>
    <xf numFmtId="167" fontId="10" fillId="0" borderId="0" xfId="19" applyNumberFormat="1" applyFont="1" applyAlignment="1">
      <alignment horizontal="right" vertical="top"/>
    </xf>
    <xf numFmtId="167" fontId="30" fillId="0" borderId="0" xfId="20" applyNumberFormat="1" applyFont="1"/>
    <xf numFmtId="167" fontId="22" fillId="0" borderId="0" xfId="20" applyNumberFormat="1" applyFont="1"/>
    <xf numFmtId="167" fontId="22" fillId="0" borderId="0" xfId="20" applyNumberFormat="1" applyFont="1" applyAlignment="1">
      <alignment horizontal="right" vertical="top"/>
    </xf>
    <xf numFmtId="167" fontId="10" fillId="0" borderId="43" xfId="19" applyNumberFormat="1" applyFont="1" applyBorder="1" applyAlignment="1">
      <alignment horizontal="left" vertical="top" wrapText="1"/>
    </xf>
    <xf numFmtId="167" fontId="11" fillId="0" borderId="22" xfId="22" applyNumberFormat="1" applyFont="1" applyBorder="1" applyAlignment="1">
      <alignment horizontal="center" vertical="center" wrapText="1"/>
    </xf>
    <xf numFmtId="167" fontId="11" fillId="0" borderId="44" xfId="22" applyNumberFormat="1" applyFont="1" applyBorder="1" applyAlignment="1">
      <alignment horizontal="center" vertical="center" wrapText="1"/>
    </xf>
    <xf numFmtId="167" fontId="11" fillId="0" borderId="23" xfId="22" applyNumberFormat="1" applyFont="1" applyBorder="1" applyAlignment="1">
      <alignment horizontal="center" vertical="center" wrapText="1"/>
    </xf>
    <xf numFmtId="167" fontId="28" fillId="0" borderId="45" xfId="20" applyNumberFormat="1" applyFont="1" applyBorder="1" applyAlignment="1">
      <alignment horizontal="left" vertical="top" wrapText="1"/>
    </xf>
    <xf numFmtId="167" fontId="28" fillId="0" borderId="19" xfId="20" applyNumberFormat="1" applyFont="1" applyBorder="1" applyAlignment="1">
      <alignment horizontal="right" vertical="top"/>
    </xf>
    <xf numFmtId="167" fontId="28" fillId="0" borderId="46" xfId="20" applyNumberFormat="1" applyFont="1" applyBorder="1" applyAlignment="1">
      <alignment horizontal="right" vertical="top"/>
    </xf>
    <xf numFmtId="167" fontId="28" fillId="0" borderId="20" xfId="20" applyNumberFormat="1" applyFont="1" applyBorder="1" applyAlignment="1">
      <alignment horizontal="right" vertical="top"/>
    </xf>
    <xf numFmtId="167" fontId="28" fillId="0" borderId="47" xfId="20" applyNumberFormat="1" applyFont="1" applyBorder="1" applyAlignment="1">
      <alignment horizontal="right" vertical="top"/>
    </xf>
    <xf numFmtId="167" fontId="16" fillId="0" borderId="45" xfId="20" applyNumberFormat="1" applyFont="1" applyBorder="1" applyAlignment="1">
      <alignment horizontal="left" vertical="top" wrapText="1"/>
    </xf>
    <xf numFmtId="167" fontId="16" fillId="0" borderId="19" xfId="20" applyNumberFormat="1" applyFont="1" applyBorder="1" applyAlignment="1">
      <alignment horizontal="right" vertical="top"/>
    </xf>
    <xf numFmtId="167" fontId="16" fillId="0" borderId="46" xfId="20" applyNumberFormat="1" applyFont="1" applyBorder="1" applyAlignment="1">
      <alignment horizontal="right" vertical="top"/>
    </xf>
    <xf numFmtId="167" fontId="16" fillId="0" borderId="12" xfId="20" applyNumberFormat="1" applyFont="1" applyBorder="1" applyAlignment="1">
      <alignment horizontal="right" vertical="top"/>
    </xf>
    <xf numFmtId="167" fontId="16" fillId="0" borderId="46" xfId="20" applyNumberFormat="1" applyFont="1" applyFill="1" applyBorder="1" applyAlignment="1">
      <alignment horizontal="right" vertical="top"/>
    </xf>
    <xf numFmtId="167" fontId="16" fillId="0" borderId="48" xfId="20" applyNumberFormat="1" applyFont="1" applyBorder="1" applyAlignment="1">
      <alignment horizontal="right" vertical="top"/>
    </xf>
    <xf numFmtId="167" fontId="16" fillId="0" borderId="9" xfId="20" applyNumberFormat="1" applyFont="1" applyBorder="1" applyAlignment="1">
      <alignment horizontal="right" vertical="top"/>
    </xf>
    <xf numFmtId="167" fontId="28" fillId="0" borderId="49" xfId="20" applyNumberFormat="1" applyFont="1" applyBorder="1" applyAlignment="1">
      <alignment horizontal="right" vertical="top"/>
    </xf>
    <xf numFmtId="0" fontId="16" fillId="0" borderId="45" xfId="20" applyFont="1" applyFill="1" applyBorder="1" applyAlignment="1">
      <alignment horizontal="left" vertical="top" wrapText="1"/>
    </xf>
    <xf numFmtId="166" fontId="16" fillId="0" borderId="46" xfId="20" applyNumberFormat="1" applyFont="1" applyBorder="1" applyAlignment="1">
      <alignment horizontal="right" vertical="top"/>
    </xf>
    <xf numFmtId="0" fontId="16" fillId="0" borderId="45" xfId="20" applyFont="1" applyBorder="1" applyAlignment="1">
      <alignment horizontal="left" vertical="top" wrapText="1"/>
    </xf>
    <xf numFmtId="167" fontId="16" fillId="0" borderId="47" xfId="20" applyNumberFormat="1" applyFont="1" applyBorder="1" applyAlignment="1">
      <alignment horizontal="right" vertical="top"/>
    </xf>
    <xf numFmtId="167" fontId="16" fillId="0" borderId="20" xfId="20" applyNumberFormat="1" applyFont="1" applyBorder="1" applyAlignment="1">
      <alignment horizontal="right" vertical="top"/>
    </xf>
    <xf numFmtId="167" fontId="16" fillId="0" borderId="16" xfId="20" applyNumberFormat="1" applyFont="1" applyBorder="1" applyAlignment="1">
      <alignment horizontal="right" vertical="top"/>
    </xf>
    <xf numFmtId="167" fontId="28" fillId="0" borderId="50" xfId="20" applyNumberFormat="1" applyFont="1" applyBorder="1" applyAlignment="1">
      <alignment horizontal="left" vertical="top" wrapText="1"/>
    </xf>
    <xf numFmtId="167" fontId="28" fillId="0" borderId="5" xfId="20" applyNumberFormat="1" applyFont="1" applyBorder="1" applyAlignment="1">
      <alignment horizontal="right" vertical="top"/>
    </xf>
    <xf numFmtId="0" fontId="28" fillId="0" borderId="45" xfId="20" applyFont="1" applyFill="1" applyBorder="1" applyAlignment="1">
      <alignment horizontal="left" vertical="top" wrapText="1"/>
    </xf>
    <xf numFmtId="167" fontId="16" fillId="0" borderId="49" xfId="20" applyNumberFormat="1" applyFont="1" applyBorder="1" applyAlignment="1">
      <alignment horizontal="right" vertical="top"/>
    </xf>
    <xf numFmtId="167" fontId="28" fillId="0" borderId="48" xfId="20" applyNumberFormat="1" applyFont="1" applyBorder="1" applyAlignment="1">
      <alignment horizontal="right" vertical="top"/>
    </xf>
    <xf numFmtId="167" fontId="28" fillId="0" borderId="51" xfId="20" applyNumberFormat="1" applyFont="1" applyBorder="1" applyAlignment="1">
      <alignment horizontal="left" vertical="top" wrapText="1"/>
    </xf>
    <xf numFmtId="167" fontId="28" fillId="0" borderId="9" xfId="20" applyNumberFormat="1" applyFont="1" applyBorder="1" applyAlignment="1">
      <alignment horizontal="right" vertical="top"/>
    </xf>
    <xf numFmtId="167" fontId="28" fillId="0" borderId="22" xfId="20" applyNumberFormat="1" applyFont="1" applyBorder="1" applyAlignment="1">
      <alignment horizontal="right" vertical="top"/>
    </xf>
    <xf numFmtId="166" fontId="16" fillId="0" borderId="19" xfId="20" applyNumberFormat="1" applyFont="1" applyBorder="1" applyAlignment="1">
      <alignment horizontal="right" vertical="top"/>
    </xf>
    <xf numFmtId="167" fontId="16" fillId="0" borderId="52" xfId="20" applyNumberFormat="1" applyFont="1" applyBorder="1" applyAlignment="1">
      <alignment horizontal="left" vertical="top" wrapText="1"/>
    </xf>
    <xf numFmtId="167" fontId="16" fillId="0" borderId="53" xfId="20" applyNumberFormat="1" applyFont="1" applyBorder="1" applyAlignment="1">
      <alignment horizontal="right" vertical="top"/>
    </xf>
    <xf numFmtId="167" fontId="16" fillId="0" borderId="0" xfId="20" applyNumberFormat="1" applyFont="1" applyBorder="1" applyAlignment="1">
      <alignment horizontal="right" vertical="top"/>
    </xf>
    <xf numFmtId="167" fontId="16" fillId="0" borderId="54" xfId="20" applyNumberFormat="1" applyFont="1" applyBorder="1" applyAlignment="1">
      <alignment horizontal="right" vertical="top"/>
    </xf>
    <xf numFmtId="167" fontId="28" fillId="0" borderId="55" xfId="20" applyNumberFormat="1" applyFont="1" applyBorder="1" applyAlignment="1">
      <alignment horizontal="left" vertical="top" wrapText="1"/>
    </xf>
    <xf numFmtId="167" fontId="16" fillId="0" borderId="56" xfId="20" applyNumberFormat="1" applyFont="1" applyBorder="1" applyAlignment="1">
      <alignment horizontal="right" vertical="top"/>
    </xf>
    <xf numFmtId="167" fontId="16" fillId="0" borderId="57" xfId="20" applyNumberFormat="1" applyFont="1" applyBorder="1" applyAlignment="1">
      <alignment horizontal="right" vertical="top"/>
    </xf>
    <xf numFmtId="167" fontId="16" fillId="0" borderId="58" xfId="20" applyNumberFormat="1" applyFont="1" applyBorder="1" applyAlignment="1">
      <alignment horizontal="right" vertical="top"/>
    </xf>
    <xf numFmtId="167" fontId="16" fillId="0" borderId="5" xfId="20" applyNumberFormat="1" applyFont="1" applyBorder="1" applyAlignment="1">
      <alignment horizontal="right" vertical="top"/>
    </xf>
    <xf numFmtId="167" fontId="28" fillId="0" borderId="59" xfId="20" applyNumberFormat="1" applyFont="1" applyBorder="1" applyAlignment="1">
      <alignment horizontal="right" vertical="top"/>
    </xf>
    <xf numFmtId="167" fontId="28" fillId="0" borderId="17" xfId="20" applyNumberFormat="1" applyFont="1" applyBorder="1" applyAlignment="1">
      <alignment horizontal="right" vertical="top"/>
    </xf>
    <xf numFmtId="167" fontId="28" fillId="0" borderId="0" xfId="20" applyNumberFormat="1" applyFont="1" applyBorder="1" applyAlignment="1">
      <alignment horizontal="right" vertical="top"/>
    </xf>
    <xf numFmtId="167" fontId="28" fillId="0" borderId="53" xfId="20" applyNumberFormat="1" applyFont="1" applyBorder="1" applyAlignment="1">
      <alignment horizontal="right" vertical="top"/>
    </xf>
    <xf numFmtId="167" fontId="28" fillId="0" borderId="54" xfId="20" applyNumberFormat="1" applyFont="1" applyBorder="1" applyAlignment="1">
      <alignment horizontal="right" vertical="top"/>
    </xf>
    <xf numFmtId="167" fontId="31" fillId="0" borderId="0" xfId="20" applyNumberFormat="1" applyFont="1" applyBorder="1" applyAlignment="1">
      <alignment horizontal="left" vertical="top" wrapText="1"/>
    </xf>
    <xf numFmtId="167" fontId="32" fillId="0" borderId="0" xfId="20" applyNumberFormat="1" applyFont="1" applyBorder="1" applyAlignment="1">
      <alignment horizontal="right" vertical="top"/>
    </xf>
    <xf numFmtId="167" fontId="33" fillId="2" borderId="0" xfId="20" applyNumberFormat="1" applyFont="1" applyFill="1" applyBorder="1" applyAlignment="1">
      <alignment horizontal="right" vertical="top"/>
    </xf>
    <xf numFmtId="3" fontId="34" fillId="0" borderId="0" xfId="20" applyNumberFormat="1" applyFont="1" applyFill="1"/>
    <xf numFmtId="3" fontId="33" fillId="0" borderId="0" xfId="20" applyNumberFormat="1" applyFont="1" applyFill="1"/>
    <xf numFmtId="3" fontId="35" fillId="0" borderId="0" xfId="20" applyNumberFormat="1" applyFont="1" applyFill="1"/>
    <xf numFmtId="0" fontId="36" fillId="0" borderId="0" xfId="20" applyFont="1" applyFill="1"/>
    <xf numFmtId="0" fontId="37" fillId="0" borderId="0" xfId="20" applyFont="1"/>
    <xf numFmtId="3" fontId="15" fillId="0" borderId="0" xfId="20" applyNumberFormat="1" applyFont="1"/>
    <xf numFmtId="3" fontId="38" fillId="0" borderId="0" xfId="20" applyNumberFormat="1" applyFont="1" applyFill="1"/>
    <xf numFmtId="0" fontId="39" fillId="0" borderId="0" xfId="20" applyFont="1" applyFill="1"/>
    <xf numFmtId="167" fontId="39" fillId="2" borderId="0" xfId="20" applyNumberFormat="1" applyFont="1" applyFill="1"/>
    <xf numFmtId="167" fontId="6" fillId="0" borderId="0" xfId="20" applyNumberFormat="1" applyFont="1" applyFill="1"/>
    <xf numFmtId="0" fontId="15" fillId="0" borderId="0" xfId="20" applyFont="1"/>
    <xf numFmtId="3" fontId="10" fillId="0" borderId="0" xfId="20" applyNumberFormat="1" applyFont="1" applyFill="1"/>
    <xf numFmtId="167" fontId="39" fillId="0" borderId="0" xfId="20" applyNumberFormat="1" applyFont="1" applyFill="1"/>
    <xf numFmtId="0" fontId="41" fillId="0" borderId="0" xfId="20" applyFont="1" applyBorder="1"/>
    <xf numFmtId="0" fontId="15" fillId="0" borderId="0" xfId="20" applyFont="1" applyAlignment="1">
      <alignment horizontal="right"/>
    </xf>
    <xf numFmtId="0" fontId="15" fillId="0" borderId="0" xfId="20" applyFont="1" applyFill="1"/>
    <xf numFmtId="167" fontId="15" fillId="0" borderId="0" xfId="20" applyNumberFormat="1" applyFont="1" applyFill="1"/>
    <xf numFmtId="0" fontId="3" fillId="0" borderId="0" xfId="20" applyFont="1" applyFill="1"/>
    <xf numFmtId="0" fontId="25" fillId="0" borderId="0" xfId="20" applyFont="1"/>
    <xf numFmtId="0" fontId="40" fillId="0" borderId="0" xfId="20" applyFont="1"/>
    <xf numFmtId="0" fontId="15" fillId="0" borderId="0" xfId="20" applyFont="1" applyBorder="1"/>
    <xf numFmtId="167" fontId="42" fillId="0" borderId="0" xfId="20" applyNumberFormat="1" applyFont="1" applyAlignment="1">
      <alignment horizontal="left" vertical="center" wrapText="1"/>
    </xf>
    <xf numFmtId="167" fontId="42" fillId="0" borderId="0" xfId="20" applyNumberFormat="1" applyFont="1" applyAlignment="1">
      <alignment vertical="center" wrapText="1"/>
    </xf>
    <xf numFmtId="167" fontId="43" fillId="0" borderId="0" xfId="20" applyNumberFormat="1" applyFont="1" applyAlignment="1">
      <alignment vertical="center" wrapText="1"/>
    </xf>
    <xf numFmtId="167" fontId="22" fillId="0" borderId="0" xfId="20" applyNumberFormat="1" applyFont="1" applyAlignment="1">
      <alignment vertical="center" wrapText="1"/>
    </xf>
    <xf numFmtId="167" fontId="22" fillId="0" borderId="0" xfId="20" applyNumberFormat="1" applyFont="1" applyAlignment="1">
      <alignment horizontal="left" vertical="top" wrapText="1"/>
    </xf>
    <xf numFmtId="0" fontId="44" fillId="0" borderId="0" xfId="20" applyFont="1"/>
    <xf numFmtId="0" fontId="44" fillId="0" borderId="0" xfId="20" applyFont="1" applyAlignment="1">
      <alignment horizontal="left"/>
    </xf>
    <xf numFmtId="0" fontId="33" fillId="0" borderId="0" xfId="20" applyFont="1" applyFill="1"/>
    <xf numFmtId="0" fontId="34" fillId="0" borderId="0" xfId="20" applyFont="1"/>
    <xf numFmtId="0" fontId="45" fillId="0" borderId="0" xfId="20" applyFont="1"/>
    <xf numFmtId="0" fontId="46" fillId="0" borderId="0" xfId="20" applyFont="1"/>
    <xf numFmtId="0" fontId="45" fillId="0" borderId="0" xfId="20" applyFont="1" applyFill="1"/>
    <xf numFmtId="0" fontId="47" fillId="0" borderId="0" xfId="20" applyFont="1" applyBorder="1"/>
    <xf numFmtId="167" fontId="33" fillId="2" borderId="0" xfId="20" applyNumberFormat="1" applyFont="1" applyFill="1" applyBorder="1" applyAlignment="1">
      <alignment horizontal="left" vertical="top" wrapText="1"/>
    </xf>
    <xf numFmtId="166" fontId="28" fillId="2" borderId="1" xfId="6" applyNumberFormat="1" applyFont="1" applyFill="1" applyBorder="1" applyAlignment="1"/>
    <xf numFmtId="166" fontId="28" fillId="2" borderId="21" xfId="6" applyNumberFormat="1" applyFont="1" applyFill="1" applyBorder="1" applyAlignment="1"/>
    <xf numFmtId="166" fontId="16" fillId="2" borderId="1" xfId="6" applyNumberFormat="1" applyFont="1" applyFill="1" applyBorder="1" applyAlignment="1"/>
    <xf numFmtId="166" fontId="16" fillId="2" borderId="21" xfId="6" applyNumberFormat="1" applyFont="1" applyFill="1" applyBorder="1" applyAlignment="1"/>
    <xf numFmtId="166" fontId="28" fillId="2" borderId="36" xfId="6" applyNumberFormat="1" applyFont="1" applyFill="1" applyBorder="1" applyAlignment="1"/>
    <xf numFmtId="166" fontId="28" fillId="2" borderId="37" xfId="6" applyNumberFormat="1" applyFont="1" applyFill="1" applyBorder="1" applyAlignment="1"/>
    <xf numFmtId="166" fontId="28" fillId="2" borderId="25" xfId="6" applyNumberFormat="1" applyFont="1" applyFill="1" applyBorder="1" applyAlignment="1"/>
    <xf numFmtId="166" fontId="28" fillId="2" borderId="39" xfId="6" applyNumberFormat="1" applyFont="1" applyFill="1" applyBorder="1" applyAlignment="1"/>
    <xf numFmtId="166" fontId="28" fillId="2" borderId="32" xfId="6" applyNumberFormat="1" applyFont="1" applyFill="1" applyBorder="1" applyAlignment="1"/>
    <xf numFmtId="166" fontId="16" fillId="2" borderId="34" xfId="6" applyNumberFormat="1" applyFont="1" applyFill="1" applyBorder="1" applyAlignment="1"/>
    <xf numFmtId="3" fontId="5" fillId="2" borderId="21" xfId="1" applyNumberFormat="1" applyFont="1" applyFill="1" applyBorder="1" applyAlignment="1">
      <alignment vertical="top" wrapText="1"/>
    </xf>
    <xf numFmtId="166" fontId="16" fillId="2" borderId="32" xfId="6" applyNumberFormat="1" applyFont="1" applyFill="1" applyBorder="1" applyAlignment="1"/>
    <xf numFmtId="0" fontId="5" fillId="0" borderId="17" xfId="1" applyFont="1" applyFill="1" applyBorder="1" applyAlignment="1">
      <alignment horizontal="center" vertical="top" wrapText="1"/>
    </xf>
    <xf numFmtId="0" fontId="14" fillId="0" borderId="21" xfId="1" applyBorder="1"/>
    <xf numFmtId="0" fontId="5" fillId="2" borderId="0" xfId="0" applyFont="1" applyFill="1" applyBorder="1" applyAlignment="1">
      <alignment vertical="top" wrapText="1"/>
    </xf>
    <xf numFmtId="3" fontId="5" fillId="2" borderId="0" xfId="0" applyNumberFormat="1" applyFont="1" applyFill="1" applyBorder="1" applyAlignment="1">
      <alignment vertical="top" wrapText="1"/>
    </xf>
    <xf numFmtId="0" fontId="6" fillId="2" borderId="0" xfId="0" applyFont="1" applyFill="1"/>
    <xf numFmtId="3" fontId="6" fillId="2" borderId="0" xfId="0" applyNumberFormat="1" applyFont="1" applyFill="1"/>
    <xf numFmtId="0" fontId="3" fillId="2" borderId="0" xfId="0" applyFont="1" applyFill="1"/>
    <xf numFmtId="167" fontId="46" fillId="0" borderId="0" xfId="21" applyNumberFormat="1" applyFont="1" applyAlignment="1">
      <alignment vertical="top"/>
    </xf>
    <xf numFmtId="167" fontId="46" fillId="0" borderId="0" xfId="21" applyNumberFormat="1" applyFont="1" applyAlignment="1">
      <alignment vertical="top" wrapText="1"/>
    </xf>
    <xf numFmtId="167" fontId="11" fillId="0" borderId="0" xfId="19" applyNumberFormat="1" applyFont="1" applyAlignment="1">
      <alignment vertical="top" wrapText="1"/>
    </xf>
    <xf numFmtId="167" fontId="46" fillId="0" borderId="0" xfId="19" applyNumberFormat="1" applyFont="1" applyAlignment="1">
      <alignment horizontal="center" vertical="top" wrapText="1"/>
    </xf>
    <xf numFmtId="0" fontId="49" fillId="0" borderId="1" xfId="0" applyFont="1" applyBorder="1" applyAlignment="1">
      <alignment vertical="center" wrapText="1"/>
    </xf>
    <xf numFmtId="0" fontId="50" fillId="0" borderId="1" xfId="0" applyFont="1" applyBorder="1" applyAlignment="1">
      <alignment vertical="center" wrapText="1"/>
    </xf>
    <xf numFmtId="0" fontId="51" fillId="0" borderId="1" xfId="0" applyFont="1" applyBorder="1" applyAlignment="1">
      <alignment vertical="center" wrapText="1"/>
    </xf>
    <xf numFmtId="3" fontId="50" fillId="0" borderId="1" xfId="0" applyNumberFormat="1" applyFont="1" applyBorder="1" applyAlignment="1">
      <alignment horizontal="right" vertical="center" wrapText="1"/>
    </xf>
    <xf numFmtId="0" fontId="50" fillId="0" borderId="1" xfId="0" applyFont="1" applyBorder="1" applyAlignment="1">
      <alignment horizontal="right" vertical="center" wrapText="1"/>
    </xf>
    <xf numFmtId="3" fontId="49" fillId="0" borderId="1" xfId="0" applyNumberFormat="1" applyFont="1" applyBorder="1" applyAlignment="1">
      <alignment horizontal="right" vertical="center" wrapText="1"/>
    </xf>
    <xf numFmtId="166" fontId="35" fillId="0" borderId="1" xfId="28" applyNumberFormat="1" applyFont="1" applyFill="1" applyBorder="1" applyAlignment="1">
      <alignment horizontal="left" vertical="center"/>
    </xf>
    <xf numFmtId="166" fontId="48" fillId="0" borderId="1" xfId="28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center"/>
    </xf>
    <xf numFmtId="0" fontId="23" fillId="0" borderId="0" xfId="0" applyFont="1"/>
    <xf numFmtId="0" fontId="52" fillId="0" borderId="0" xfId="0" applyFont="1"/>
    <xf numFmtId="0" fontId="24" fillId="0" borderId="0" xfId="0" applyFont="1"/>
    <xf numFmtId="0" fontId="49" fillId="0" borderId="1" xfId="0" applyFont="1" applyBorder="1" applyAlignment="1">
      <alignment horizontal="right" vertical="center" wrapText="1"/>
    </xf>
    <xf numFmtId="0" fontId="24" fillId="0" borderId="1" xfId="0" applyFont="1" applyBorder="1"/>
    <xf numFmtId="0" fontId="23" fillId="0" borderId="1" xfId="0" applyFont="1" applyBorder="1"/>
    <xf numFmtId="3" fontId="23" fillId="0" borderId="1" xfId="0" applyNumberFormat="1" applyFont="1" applyBorder="1"/>
    <xf numFmtId="0" fontId="53" fillId="0" borderId="0" xfId="0" applyFont="1"/>
    <xf numFmtId="0" fontId="54" fillId="0" borderId="0" xfId="0" applyFont="1" applyFill="1"/>
    <xf numFmtId="0" fontId="7" fillId="0" borderId="0" xfId="0" applyFont="1" applyFill="1"/>
    <xf numFmtId="3" fontId="23" fillId="0" borderId="0" xfId="0" applyNumberFormat="1" applyFont="1"/>
    <xf numFmtId="0" fontId="7" fillId="0" borderId="0" xfId="0" applyFont="1"/>
    <xf numFmtId="0" fontId="23" fillId="0" borderId="0" xfId="0" applyFont="1" applyAlignment="1">
      <alignment horizontal="right"/>
    </xf>
    <xf numFmtId="4" fontId="23" fillId="0" borderId="36" xfId="1" applyNumberFormat="1" applyFont="1" applyBorder="1"/>
    <xf numFmtId="4" fontId="23" fillId="0" borderId="37" xfId="1" applyNumberFormat="1" applyFont="1" applyBorder="1"/>
    <xf numFmtId="0" fontId="16" fillId="0" borderId="51" xfId="20" applyFont="1" applyFill="1" applyBorder="1" applyAlignment="1">
      <alignment horizontal="left" vertical="top" wrapText="1"/>
    </xf>
    <xf numFmtId="0" fontId="16" fillId="0" borderId="50" xfId="20" applyFont="1" applyFill="1" applyBorder="1" applyAlignment="1">
      <alignment horizontal="left" vertical="top" wrapText="1"/>
    </xf>
    <xf numFmtId="167" fontId="16" fillId="0" borderId="59" xfId="20" applyNumberFormat="1" applyFont="1" applyBorder="1" applyAlignment="1">
      <alignment horizontal="right" vertical="top"/>
    </xf>
    <xf numFmtId="167" fontId="10" fillId="0" borderId="60" xfId="19" applyNumberFormat="1" applyFont="1" applyBorder="1" applyAlignment="1">
      <alignment vertical="top" wrapText="1"/>
    </xf>
    <xf numFmtId="167" fontId="10" fillId="0" borderId="20" xfId="19" applyNumberFormat="1" applyFont="1" applyBorder="1" applyAlignment="1">
      <alignment vertical="center"/>
    </xf>
    <xf numFmtId="167" fontId="10" fillId="0" borderId="47" xfId="19" applyNumberFormat="1" applyFont="1" applyBorder="1" applyAlignment="1">
      <alignment vertical="center"/>
    </xf>
    <xf numFmtId="0" fontId="16" fillId="0" borderId="61" xfId="20" applyFont="1" applyFill="1" applyBorder="1" applyAlignment="1">
      <alignment horizontal="left" vertical="top" wrapText="1"/>
    </xf>
    <xf numFmtId="167" fontId="16" fillId="0" borderId="62" xfId="20" applyNumberFormat="1" applyFont="1" applyBorder="1" applyAlignment="1">
      <alignment horizontal="right" vertical="top"/>
    </xf>
    <xf numFmtId="167" fontId="16" fillId="0" borderId="63" xfId="20" applyNumberFormat="1" applyFont="1" applyBorder="1" applyAlignment="1">
      <alignment horizontal="right" vertical="top"/>
    </xf>
    <xf numFmtId="167" fontId="16" fillId="0" borderId="18" xfId="20" applyNumberFormat="1" applyFont="1" applyBorder="1" applyAlignment="1">
      <alignment horizontal="right" vertical="top"/>
    </xf>
    <xf numFmtId="167" fontId="28" fillId="0" borderId="63" xfId="20" applyNumberFormat="1" applyFont="1" applyBorder="1" applyAlignment="1">
      <alignment horizontal="right" vertical="top"/>
    </xf>
    <xf numFmtId="0" fontId="28" fillId="0" borderId="60" xfId="20" applyFont="1" applyFill="1" applyBorder="1" applyAlignment="1">
      <alignment horizontal="left" vertical="top" wrapText="1"/>
    </xf>
    <xf numFmtId="167" fontId="10" fillId="0" borderId="16" xfId="19" applyNumberFormat="1" applyFont="1" applyBorder="1" applyAlignment="1">
      <alignment vertical="top" wrapText="1"/>
    </xf>
    <xf numFmtId="166" fontId="16" fillId="0" borderId="12" xfId="20" applyNumberFormat="1" applyFont="1" applyBorder="1" applyAlignment="1">
      <alignment horizontal="right" vertical="top"/>
    </xf>
    <xf numFmtId="167" fontId="16" fillId="0" borderId="64" xfId="20" applyNumberFormat="1" applyFont="1" applyBorder="1" applyAlignment="1">
      <alignment horizontal="right" vertical="top"/>
    </xf>
    <xf numFmtId="167" fontId="11" fillId="0" borderId="43" xfId="22" applyNumberFormat="1" applyFont="1" applyBorder="1" applyAlignment="1">
      <alignment horizontal="center" vertical="center" wrapText="1"/>
    </xf>
    <xf numFmtId="167" fontId="28" fillId="0" borderId="50" xfId="20" applyNumberFormat="1" applyFont="1" applyBorder="1" applyAlignment="1">
      <alignment horizontal="right" vertical="top"/>
    </xf>
    <xf numFmtId="167" fontId="28" fillId="0" borderId="51" xfId="20" applyNumberFormat="1" applyFont="1" applyBorder="1" applyAlignment="1">
      <alignment horizontal="right" vertical="top"/>
    </xf>
    <xf numFmtId="167" fontId="16" fillId="0" borderId="45" xfId="20" applyNumberFormat="1" applyFont="1" applyBorder="1" applyAlignment="1">
      <alignment horizontal="right" vertical="top"/>
    </xf>
    <xf numFmtId="167" fontId="16" fillId="0" borderId="60" xfId="20" applyNumberFormat="1" applyFont="1" applyBorder="1" applyAlignment="1">
      <alignment horizontal="right" vertical="top"/>
    </xf>
    <xf numFmtId="167" fontId="16" fillId="0" borderId="52" xfId="20" applyNumberFormat="1" applyFont="1" applyBorder="1" applyAlignment="1">
      <alignment horizontal="right" vertical="top"/>
    </xf>
    <xf numFmtId="167" fontId="16" fillId="0" borderId="4" xfId="20" applyNumberFormat="1" applyFont="1" applyBorder="1" applyAlignment="1">
      <alignment horizontal="right" vertical="top"/>
    </xf>
    <xf numFmtId="167" fontId="16" fillId="0" borderId="61" xfId="20" applyNumberFormat="1" applyFont="1" applyBorder="1" applyAlignment="1">
      <alignment horizontal="right" vertical="top"/>
    </xf>
    <xf numFmtId="167" fontId="16" fillId="0" borderId="51" xfId="20" applyNumberFormat="1" applyFont="1" applyBorder="1" applyAlignment="1">
      <alignment horizontal="right" vertical="top"/>
    </xf>
    <xf numFmtId="166" fontId="16" fillId="0" borderId="45" xfId="20" applyNumberFormat="1" applyFont="1" applyBorder="1" applyAlignment="1">
      <alignment horizontal="right" vertical="top"/>
    </xf>
    <xf numFmtId="167" fontId="16" fillId="0" borderId="55" xfId="20" applyNumberFormat="1" applyFont="1" applyBorder="1" applyAlignment="1">
      <alignment horizontal="right" vertical="top"/>
    </xf>
    <xf numFmtId="167" fontId="28" fillId="0" borderId="52" xfId="20" applyNumberFormat="1" applyFont="1" applyBorder="1" applyAlignment="1">
      <alignment horizontal="right" vertical="top"/>
    </xf>
    <xf numFmtId="167" fontId="28" fillId="0" borderId="44" xfId="20" applyNumberFormat="1" applyFont="1" applyBorder="1" applyAlignment="1">
      <alignment horizontal="right" vertical="top"/>
    </xf>
    <xf numFmtId="0" fontId="25" fillId="0" borderId="0" xfId="1" applyFont="1" applyFill="1" applyBorder="1" applyAlignment="1"/>
    <xf numFmtId="0" fontId="6" fillId="0" borderId="0" xfId="1" applyFont="1" applyAlignment="1"/>
    <xf numFmtId="0" fontId="12" fillId="0" borderId="0" xfId="29"/>
    <xf numFmtId="0" fontId="12" fillId="0" borderId="0" xfId="29" applyAlignment="1">
      <alignment wrapText="1"/>
    </xf>
    <xf numFmtId="0" fontId="12" fillId="0" borderId="0" xfId="0" applyFont="1" applyFill="1"/>
    <xf numFmtId="3" fontId="11" fillId="0" borderId="0" xfId="0" applyNumberFormat="1" applyFont="1" applyFill="1"/>
    <xf numFmtId="0" fontId="54" fillId="0" borderId="0" xfId="0" applyFont="1" applyFill="1" applyBorder="1"/>
    <xf numFmtId="0" fontId="24" fillId="0" borderId="0" xfId="0" applyFont="1" applyFill="1"/>
    <xf numFmtId="0" fontId="23" fillId="0" borderId="0" xfId="0" applyFont="1" applyFill="1"/>
    <xf numFmtId="0" fontId="56" fillId="0" borderId="0" xfId="0" applyFont="1" applyFill="1"/>
    <xf numFmtId="0" fontId="28" fillId="0" borderId="0" xfId="0" applyFont="1"/>
    <xf numFmtId="3" fontId="48" fillId="0" borderId="0" xfId="0" applyNumberFormat="1" applyFont="1" applyFill="1"/>
    <xf numFmtId="0" fontId="55" fillId="0" borderId="0" xfId="0" applyFont="1" applyFill="1"/>
    <xf numFmtId="3" fontId="57" fillId="0" borderId="0" xfId="0" applyNumberFormat="1" applyFont="1" applyFill="1"/>
    <xf numFmtId="3" fontId="55" fillId="0" borderId="0" xfId="0" applyNumberFormat="1" applyFont="1" applyFill="1" applyBorder="1" applyAlignment="1">
      <alignment horizontal="right" vertical="center"/>
    </xf>
    <xf numFmtId="3" fontId="58" fillId="0" borderId="0" xfId="0" applyNumberFormat="1" applyFont="1" applyFill="1"/>
    <xf numFmtId="3" fontId="12" fillId="0" borderId="0" xfId="0" applyNumberFormat="1" applyFont="1" applyFill="1" applyBorder="1" applyAlignment="1">
      <alignment horizontal="right" vertical="center"/>
    </xf>
    <xf numFmtId="168" fontId="0" fillId="0" borderId="0" xfId="30" applyNumberFormat="1" applyFont="1" applyBorder="1"/>
    <xf numFmtId="168" fontId="23" fillId="0" borderId="0" xfId="30" applyNumberFormat="1" applyFont="1" applyBorder="1" applyAlignment="1">
      <alignment wrapText="1"/>
    </xf>
    <xf numFmtId="168" fontId="59" fillId="0" borderId="1" xfId="30" applyNumberFormat="1" applyFont="1" applyBorder="1" applyAlignment="1">
      <alignment wrapText="1"/>
    </xf>
    <xf numFmtId="168" fontId="59" fillId="4" borderId="1" xfId="30" applyNumberFormat="1" applyFont="1" applyFill="1" applyBorder="1" applyAlignment="1">
      <alignment wrapText="1"/>
    </xf>
    <xf numFmtId="168" fontId="60" fillId="0" borderId="1" xfId="30" applyNumberFormat="1" applyFont="1" applyBorder="1" applyAlignment="1">
      <alignment wrapText="1"/>
    </xf>
    <xf numFmtId="168" fontId="59" fillId="0" borderId="1" xfId="30" applyNumberFormat="1" applyFont="1" applyFill="1" applyBorder="1" applyAlignment="1">
      <alignment wrapText="1"/>
    </xf>
    <xf numFmtId="168" fontId="60" fillId="2" borderId="1" xfId="30" applyNumberFormat="1" applyFont="1" applyFill="1" applyBorder="1" applyAlignment="1">
      <alignment wrapText="1"/>
    </xf>
    <xf numFmtId="0" fontId="12" fillId="2" borderId="0" xfId="29" applyFill="1"/>
    <xf numFmtId="168" fontId="60" fillId="0" borderId="1" xfId="30" applyNumberFormat="1" applyFont="1" applyFill="1" applyBorder="1" applyAlignment="1">
      <alignment wrapText="1"/>
    </xf>
    <xf numFmtId="168" fontId="61" fillId="2" borderId="1" xfId="30" applyNumberFormat="1" applyFont="1" applyFill="1" applyBorder="1" applyAlignment="1">
      <alignment wrapText="1"/>
    </xf>
    <xf numFmtId="168" fontId="61" fillId="0" borderId="1" xfId="30" applyNumberFormat="1" applyFont="1" applyFill="1" applyBorder="1" applyAlignment="1">
      <alignment wrapText="1"/>
    </xf>
    <xf numFmtId="168" fontId="0" fillId="0" borderId="1" xfId="30" applyNumberFormat="1" applyFont="1" applyBorder="1"/>
    <xf numFmtId="168" fontId="0" fillId="0" borderId="65" xfId="30" applyNumberFormat="1" applyFont="1" applyBorder="1"/>
    <xf numFmtId="168" fontId="62" fillId="2" borderId="1" xfId="30" applyNumberFormat="1" applyFont="1" applyFill="1" applyBorder="1" applyAlignment="1">
      <alignment wrapText="1"/>
    </xf>
    <xf numFmtId="168" fontId="63" fillId="2" borderId="1" xfId="30" applyNumberFormat="1" applyFont="1" applyFill="1" applyBorder="1" applyAlignment="1">
      <alignment wrapText="1"/>
    </xf>
    <xf numFmtId="168" fontId="59" fillId="2" borderId="1" xfId="30" applyNumberFormat="1" applyFont="1" applyFill="1" applyBorder="1" applyAlignment="1">
      <alignment wrapText="1"/>
    </xf>
    <xf numFmtId="0" fontId="6" fillId="0" borderId="0" xfId="0" applyFont="1"/>
    <xf numFmtId="0" fontId="6" fillId="0" borderId="1" xfId="0" applyFont="1" applyBorder="1"/>
    <xf numFmtId="0" fontId="5" fillId="0" borderId="0" xfId="0" applyFont="1" applyAlignment="1">
      <alignment horizontal="left"/>
    </xf>
    <xf numFmtId="0" fontId="5" fillId="0" borderId="0" xfId="0" applyFont="1" applyFill="1"/>
    <xf numFmtId="0" fontId="5" fillId="0" borderId="0" xfId="0" applyFont="1"/>
    <xf numFmtId="0" fontId="24" fillId="0" borderId="0" xfId="0" applyFont="1" applyFill="1" applyAlignment="1">
      <alignment horizontal="center"/>
    </xf>
    <xf numFmtId="0" fontId="65" fillId="2" borderId="0" xfId="0" applyFont="1" applyFill="1"/>
    <xf numFmtId="0" fontId="65" fillId="0" borderId="0" xfId="1" applyFont="1" applyFill="1"/>
    <xf numFmtId="0" fontId="12" fillId="0" borderId="1" xfId="29" applyBorder="1"/>
    <xf numFmtId="166" fontId="12" fillId="0" borderId="0" xfId="29" applyNumberFormat="1"/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3" fontId="10" fillId="0" borderId="14" xfId="1" applyNumberFormat="1" applyFont="1" applyFill="1" applyBorder="1" applyAlignment="1">
      <alignment vertical="top" wrapText="1"/>
    </xf>
    <xf numFmtId="3" fontId="10" fillId="0" borderId="26" xfId="1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1" applyFont="1" applyAlignment="1">
      <alignment horizontal="center" wrapText="1"/>
    </xf>
    <xf numFmtId="0" fontId="5" fillId="0" borderId="22" xfId="1" applyFont="1" applyBorder="1" applyAlignment="1">
      <alignment horizontal="center" vertical="top" wrapText="1"/>
    </xf>
    <xf numFmtId="0" fontId="5" fillId="0" borderId="19" xfId="1" applyFont="1" applyBorder="1" applyAlignment="1">
      <alignment horizontal="center" vertical="top" wrapText="1"/>
    </xf>
    <xf numFmtId="0" fontId="5" fillId="0" borderId="20" xfId="1" applyFont="1" applyBorder="1" applyAlignment="1">
      <alignment horizontal="center" vertical="top" wrapText="1"/>
    </xf>
    <xf numFmtId="0" fontId="27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7" fontId="46" fillId="0" borderId="0" xfId="19" applyNumberFormat="1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31">
    <cellStyle name="Comma 2" xfId="2"/>
    <cellStyle name="Comma 7" xfId="3"/>
    <cellStyle name="Debit" xfId="4"/>
    <cellStyle name="Normal 179" xfId="5"/>
    <cellStyle name="Normal 2" xfId="6"/>
    <cellStyle name="Normal 2 2 5" xfId="7"/>
    <cellStyle name="Normal 2 2 5 3" xfId="8"/>
    <cellStyle name="Normal 22" xfId="9"/>
    <cellStyle name="Normal 3" xfId="10"/>
    <cellStyle name="Normal 3 2" xfId="11"/>
    <cellStyle name="Normal 4" xfId="12"/>
    <cellStyle name="Normal 5" xfId="13"/>
    <cellStyle name="Normal 6" xfId="14"/>
    <cellStyle name="Normal 7" xfId="15"/>
    <cellStyle name="Normal_Copy of Аренда 2008 оконч" xfId="23"/>
    <cellStyle name="Percent 2" xfId="16"/>
    <cellStyle name="Percent 2 16" xfId="17"/>
    <cellStyle name="Обычный" xfId="0" builtinId="0"/>
    <cellStyle name="Обычный 2" xfId="1"/>
    <cellStyle name="Обычный 2 2" xfId="29"/>
    <cellStyle name="Обычный 3" xfId="20"/>
    <cellStyle name="Обычный 4" xfId="24"/>
    <cellStyle name="Обычный_God_Формы фин.отчетности_BWU_09_11_03" xfId="19"/>
    <cellStyle name="Обычный_Лист1" xfId="21"/>
    <cellStyle name="Обычный_Формы ФО для НПФ" xfId="22"/>
    <cellStyle name="Процентный 2" xfId="25"/>
    <cellStyle name="Стиль 1" xfId="18"/>
    <cellStyle name="Финансовый" xfId="28" builtinId="3"/>
    <cellStyle name="Финансовый 2" xfId="26"/>
    <cellStyle name="Финансовый 2 2" xfId="30"/>
    <cellStyle name="Финансовый 3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agindykova/AppData/Local/Microsoft/Windows/Temporary%20Internet%20Files/Content.Outlook/R6TKUKSD/Consolidated%20pack_2014_rus_with%20rolled%20AJE_A6%20(&#1086;&#1090;%20&#1072;&#1091;&#1076;&#1080;&#1090;&#1086;&#1088;&#1086;&#1074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hcherbak/AppData/Local/Microsoft/Windows/Temporary%20Internet%20Files/Content.Outlook/6SC8GBBH/Consolidated%20journal%20ent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Элиминация ОПУ"/>
      <sheetName val="Элиминация БАЛ"/>
      <sheetName val="Выбывшие"/>
      <sheetName val="Неконтр участ"/>
      <sheetName val="IA"/>
      <sheetName val="Инвестиции"/>
      <sheetName val="Продажа"/>
      <sheetName val="TSC_ИН"/>
      <sheetName val="MEDH_ИН"/>
      <sheetName val="CTA_ИН"/>
      <sheetName val="ОНО Корр"/>
      <sheetName val="Вход'13"/>
      <sheetName val="Выбытия'13"/>
      <sheetName val="ПробБал'13"/>
      <sheetName val="Финансовая отчетность =&gt;"/>
      <sheetName val="PBC URP calculation"/>
      <sheetName val="Вход'14"/>
      <sheetName val="Корр'14"/>
      <sheetName val="ПробБал'14"/>
      <sheetName val="BS"/>
      <sheetName val="SCE"/>
      <sheetName val="IS"/>
      <sheetName val="CF"/>
      <sheetName val="CF wp"/>
      <sheetName val="CF wp2"/>
      <sheetName val="CF change"/>
      <sheetName val="5"/>
      <sheetName val="7"/>
      <sheetName val="8"/>
      <sheetName val="9-10"/>
      <sheetName val="11"/>
      <sheetName val="12-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3 Text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Int rate gap"/>
      <sheetName val="Av int rates"/>
      <sheetName val="sensitivity"/>
      <sheetName val="Credit risk"/>
      <sheetName val="Currency"/>
      <sheetName val="Liquidity"/>
      <sheetName val="Maturity"/>
      <sheetName val="38"/>
      <sheetName val="RP"/>
      <sheetName val="FV"/>
      <sheetName val="Cur&amp;mat"/>
      <sheetName val="liq draft"/>
      <sheetName val="igap draft"/>
      <sheetName val="TSC loan schedule"/>
      <sheetName val="Operating leases"/>
      <sheetName val="Leases draft"/>
      <sheetName val="Lessee_TSB"/>
      <sheetName val="ФО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M3" t="str">
            <v>Cash - Cash on hand</v>
          </cell>
        </row>
        <row r="4">
          <cell r="M4" t="str">
            <v>Cash - Nostro accounts with NBRK</v>
          </cell>
        </row>
        <row r="5">
          <cell r="M5" t="str">
            <v>Cash - Nostro accounts with other banks</v>
          </cell>
        </row>
        <row r="6">
          <cell r="M6" t="str">
            <v>Cash - Term deposits with other banks</v>
          </cell>
        </row>
        <row r="8">
          <cell r="M8" t="str">
            <v>Loans and advances to banks</v>
          </cell>
        </row>
        <row r="10">
          <cell r="M10" t="str">
            <v>Loans to customers</v>
          </cell>
        </row>
        <row r="12">
          <cell r="M12" t="str">
            <v>FVTPL fin assets</v>
          </cell>
        </row>
        <row r="14">
          <cell r="M14" t="str">
            <v>AFS fin assets</v>
          </cell>
        </row>
        <row r="16">
          <cell r="M16" t="str">
            <v>HTM fin assets</v>
          </cell>
        </row>
        <row r="18">
          <cell r="M18" t="str">
            <v>TR - Trade receivables</v>
          </cell>
        </row>
        <row r="19">
          <cell r="M19" t="str">
            <v>TR - Trade receivables to other related parties</v>
          </cell>
        </row>
        <row r="20">
          <cell r="M20" t="str">
            <v>TR - Loans to other related parties</v>
          </cell>
        </row>
        <row r="21">
          <cell r="M21" t="str">
            <v>TR - Loans receivable</v>
          </cell>
        </row>
        <row r="22">
          <cell r="M22" t="str">
            <v>TR - Insurance and reinsurance receivables</v>
          </cell>
        </row>
        <row r="23">
          <cell r="M23" t="str">
            <v>TR - Other receivables</v>
          </cell>
        </row>
        <row r="24">
          <cell r="M24" t="str">
            <v>TR - Refundable advance consideration</v>
          </cell>
        </row>
        <row r="25">
          <cell r="M25" t="str">
            <v>TR - Impairment of financial receivables</v>
          </cell>
        </row>
        <row r="26">
          <cell r="M26" t="str">
            <v>TR - Advances paid</v>
          </cell>
        </row>
        <row r="27">
          <cell r="M27" t="str">
            <v>TR - Advances paid to otherrelated parties</v>
          </cell>
        </row>
        <row r="28">
          <cell r="M28" t="str">
            <v>TR - Prepaid expenses</v>
          </cell>
        </row>
        <row r="29">
          <cell r="M29" t="str">
            <v>TR - Tax receivables</v>
          </cell>
        </row>
        <row r="30">
          <cell r="M30" t="str">
            <v>TR - Receivables from employees</v>
          </cell>
        </row>
        <row r="31">
          <cell r="M31" t="str">
            <v>TR - Reinsurers' share in insurance provisions</v>
          </cell>
        </row>
        <row r="32">
          <cell r="M32" t="str">
            <v xml:space="preserve">TR - Deffered insurance acquisition </v>
          </cell>
        </row>
        <row r="33">
          <cell r="M33" t="str">
            <v>TR - Impairment of non-financial receivables</v>
          </cell>
        </row>
        <row r="35">
          <cell r="M35" t="str">
            <v>Current tax asset</v>
          </cell>
        </row>
        <row r="37">
          <cell r="M37" t="str">
            <v>Inv - Construction work in progress</v>
          </cell>
        </row>
        <row r="38">
          <cell r="M38" t="str">
            <v>Inv - Apartments for resale</v>
          </cell>
        </row>
        <row r="39">
          <cell r="M39" t="str">
            <v>Inv - Raw materials and consumables</v>
          </cell>
        </row>
        <row r="40">
          <cell r="M40" t="str">
            <v>Inv - Work in progress</v>
          </cell>
        </row>
        <row r="41">
          <cell r="M41" t="str">
            <v>Inv - Finished goods</v>
          </cell>
        </row>
        <row r="42">
          <cell r="M42" t="str">
            <v>Inv - Other materials</v>
          </cell>
        </row>
        <row r="43">
          <cell r="M43" t="str">
            <v>Inv - Obsolescence provision</v>
          </cell>
        </row>
        <row r="45">
          <cell r="M45" t="str">
            <v>Investments in subsidiaries</v>
          </cell>
        </row>
        <row r="47">
          <cell r="M47" t="str">
            <v>IP - B/F</v>
          </cell>
        </row>
        <row r="48">
          <cell r="M48" t="str">
            <v>IP - Additions</v>
          </cell>
        </row>
        <row r="49">
          <cell r="M49" t="str">
            <v>IP - Disposal</v>
          </cell>
        </row>
        <row r="50">
          <cell r="M50" t="str">
            <v>IP - Transfers with PPE</v>
          </cell>
        </row>
        <row r="51">
          <cell r="M51" t="str">
            <v>IP - Transfers with Inventory</v>
          </cell>
        </row>
        <row r="52">
          <cell r="M52" t="str">
            <v>IP - Other external transfers</v>
          </cell>
        </row>
        <row r="53">
          <cell r="M53" t="str">
            <v>IP - Change in fair value</v>
          </cell>
        </row>
        <row r="54">
          <cell r="M54" t="str">
            <v>IP - Depreciation</v>
          </cell>
        </row>
        <row r="55">
          <cell r="M55" t="str">
            <v>IP - Depreciation disposal</v>
          </cell>
        </row>
        <row r="56">
          <cell r="M56" t="str">
            <v>IP - Impairment</v>
          </cell>
        </row>
        <row r="57">
          <cell r="M57" t="str">
            <v>IP - Disposal of subsidiaries</v>
          </cell>
        </row>
        <row r="59">
          <cell r="M59" t="str">
            <v>PPE - Land - Cost - B/F</v>
          </cell>
        </row>
        <row r="60">
          <cell r="M60" t="str">
            <v>PPE - Land - Cost - Additions</v>
          </cell>
        </row>
        <row r="61">
          <cell r="M61" t="str">
            <v>PPE - Land - Cost - Disposal</v>
          </cell>
        </row>
        <row r="62">
          <cell r="M62" t="str">
            <v>PPE - Land - Cost - Internal transfer</v>
          </cell>
        </row>
        <row r="63">
          <cell r="M63" t="str">
            <v>PPE - Land - Cost - External transfer</v>
          </cell>
        </row>
        <row r="64">
          <cell r="M64" t="str">
            <v>PPE - Land - Cost - Business combination</v>
          </cell>
        </row>
        <row r="65">
          <cell r="M65" t="str">
            <v>PPE - Land - Cost - Disposal of subsidiaries</v>
          </cell>
        </row>
        <row r="67">
          <cell r="M67" t="str">
            <v>PPE - Buildings - Cost - B/F</v>
          </cell>
        </row>
        <row r="68">
          <cell r="M68" t="str">
            <v>PPE - Buildings - Cost - Additions</v>
          </cell>
        </row>
        <row r="69">
          <cell r="M69" t="str">
            <v>PPE - Buildings - Cost - Disposal</v>
          </cell>
        </row>
        <row r="70">
          <cell r="M70" t="str">
            <v>PPE - Buildings - Cost - Internal transfer</v>
          </cell>
        </row>
        <row r="71">
          <cell r="M71" t="str">
            <v>PPE - Buildings - Cost - External transfer</v>
          </cell>
        </row>
        <row r="72">
          <cell r="M72" t="str">
            <v>PPE - Buildings - Cost - Business combination</v>
          </cell>
        </row>
        <row r="73">
          <cell r="M73" t="str">
            <v>PPE - Buildings - Cost - Disposal of subsidiaries</v>
          </cell>
        </row>
        <row r="75">
          <cell r="M75" t="str">
            <v>PPE - Buildings - AD - B/F</v>
          </cell>
        </row>
        <row r="76">
          <cell r="M76" t="str">
            <v>PPE - Buildings - AD - Depreciation charge</v>
          </cell>
        </row>
        <row r="77">
          <cell r="M77" t="str">
            <v>PPE - Buildings - AD - Disposal</v>
          </cell>
        </row>
        <row r="78">
          <cell r="M78" t="str">
            <v>PPE - Buildings - AD - Internal transfer</v>
          </cell>
        </row>
        <row r="79">
          <cell r="M79" t="str">
            <v>PPE - Buildings - AD - External transfer</v>
          </cell>
        </row>
        <row r="80">
          <cell r="M80" t="str">
            <v>PPE - Buildings - AD - Business combination</v>
          </cell>
        </row>
        <row r="81">
          <cell r="M81" t="str">
            <v>PPE - Buildings - AD - Impairment loss</v>
          </cell>
        </row>
        <row r="82">
          <cell r="M82" t="str">
            <v>PPE - Buildings - AD - Disposal of subsidiaries</v>
          </cell>
        </row>
        <row r="84">
          <cell r="M84" t="str">
            <v>PPE - Machinery and equipment - Cost - B/F</v>
          </cell>
        </row>
        <row r="85">
          <cell r="M85" t="str">
            <v>PPE - Machinery and equipment - Cost - Additions</v>
          </cell>
        </row>
        <row r="86">
          <cell r="M86" t="str">
            <v>PPE - Machinery and equipment - Cost - Disposal</v>
          </cell>
        </row>
        <row r="87">
          <cell r="M87" t="str">
            <v>PPE - Machinery and equipment - Cost - Internal transfer</v>
          </cell>
        </row>
        <row r="88">
          <cell r="M88" t="str">
            <v>PPE - Machinery and equipment - Cost - External transfer</v>
          </cell>
        </row>
        <row r="89">
          <cell r="M89" t="str">
            <v>PPE - Machinery and equipment - Cost - Business combination</v>
          </cell>
        </row>
        <row r="90">
          <cell r="M90" t="str">
            <v>PPE - Machinery and equipment - Cost - Disposal of subsidiaries</v>
          </cell>
        </row>
        <row r="92">
          <cell r="M92" t="str">
            <v>PPE - Machinery and equipment - AD - B/F</v>
          </cell>
        </row>
        <row r="93">
          <cell r="M93" t="str">
            <v>PPE - Machinery and equipment - AD - Depreciation charge</v>
          </cell>
        </row>
        <row r="94">
          <cell r="M94" t="str">
            <v>PPE - Machinery and equipment - AD - Disposal</v>
          </cell>
        </row>
        <row r="95">
          <cell r="M95" t="str">
            <v>PPE - Machinery and equipment - AD - Internal transfer</v>
          </cell>
        </row>
        <row r="96">
          <cell r="M96" t="str">
            <v>PPE - Machinery and equipment - AD - External transfer</v>
          </cell>
        </row>
        <row r="97">
          <cell r="M97" t="str">
            <v>PPE - Machinery and equipment - AD - Business combination</v>
          </cell>
        </row>
        <row r="98">
          <cell r="M98" t="str">
            <v>PPE - Machinery and equipment - AD - Impairment loss</v>
          </cell>
        </row>
        <row r="99">
          <cell r="M99" t="str">
            <v>PPE - Machinery and equipment - AD - Disposal of subsidiaries</v>
          </cell>
        </row>
        <row r="101">
          <cell r="M101" t="str">
            <v>PPE - Other - Cost - B/F</v>
          </cell>
        </row>
        <row r="102">
          <cell r="M102" t="str">
            <v>PPE - Other - Cost - Additions</v>
          </cell>
        </row>
        <row r="103">
          <cell r="M103" t="str">
            <v>PPE - Other - Cost - Disposal</v>
          </cell>
        </row>
        <row r="104">
          <cell r="M104" t="str">
            <v>PPE - Other - Cost - Internal transfer</v>
          </cell>
        </row>
        <row r="105">
          <cell r="M105" t="str">
            <v>PPE - Other - Cost - External transfer</v>
          </cell>
        </row>
        <row r="106">
          <cell r="M106" t="str">
            <v>PPE - Other - Cost - Business combination</v>
          </cell>
        </row>
        <row r="107">
          <cell r="M107" t="str">
            <v>PPE - Other - Cost - Disposal of subsidiaries</v>
          </cell>
        </row>
        <row r="109">
          <cell r="M109" t="str">
            <v>PPE - Other - AD - B/F</v>
          </cell>
        </row>
        <row r="110">
          <cell r="M110" t="str">
            <v>PPE - Other - AD - Depreciation charge</v>
          </cell>
        </row>
        <row r="111">
          <cell r="M111" t="str">
            <v>PPE - Other - AD - Disposal</v>
          </cell>
        </row>
        <row r="112">
          <cell r="M112" t="str">
            <v>PPE - Other - AD - Internal transfer</v>
          </cell>
        </row>
        <row r="113">
          <cell r="M113" t="str">
            <v>PPE - Other - AD - External transfer</v>
          </cell>
        </row>
        <row r="114">
          <cell r="M114" t="str">
            <v>PPE - Other - AD - Business combination</v>
          </cell>
        </row>
        <row r="115">
          <cell r="M115" t="str">
            <v>PPE - Other - AD - Impairment loss</v>
          </cell>
        </row>
        <row r="116">
          <cell r="M116" t="str">
            <v>PPE - Other - AD - Disposal of subsidiaries</v>
          </cell>
        </row>
        <row r="118">
          <cell r="M118" t="str">
            <v>PPE - CIP - Cost - B/F</v>
          </cell>
        </row>
        <row r="119">
          <cell r="M119" t="str">
            <v>PPE - CIP - Cost - Additions</v>
          </cell>
        </row>
        <row r="120">
          <cell r="M120" t="str">
            <v>PPE - CIP - Cost - Disposal</v>
          </cell>
        </row>
        <row r="121">
          <cell r="M121" t="str">
            <v>PPE - CIP - Cost - Internal transfer</v>
          </cell>
        </row>
        <row r="122">
          <cell r="M122" t="str">
            <v>PPE - CIP - Cost - External transfer</v>
          </cell>
        </row>
        <row r="123">
          <cell r="M123" t="str">
            <v>PPE - CIP - Cost - Business combination</v>
          </cell>
        </row>
        <row r="124">
          <cell r="M124" t="str">
            <v>PPE - CIP - Cost - Disposal of subsidiaries</v>
          </cell>
        </row>
        <row r="126">
          <cell r="M126" t="str">
            <v>IA - Patents and trademarks - Cost - B/F</v>
          </cell>
        </row>
        <row r="127">
          <cell r="M127" t="str">
            <v>IA - Patents and trademarks - Cost - Additions</v>
          </cell>
        </row>
        <row r="128">
          <cell r="M128" t="str">
            <v>IA - Patents and trademarks - Cost - Disposal</v>
          </cell>
        </row>
        <row r="129">
          <cell r="M129" t="str">
            <v>IA - Patents and trademarks - Cost - Internal transfer</v>
          </cell>
        </row>
        <row r="130">
          <cell r="M130" t="str">
            <v>IA - Patents and trademarks - Cost - External transfer</v>
          </cell>
        </row>
        <row r="131">
          <cell r="M131" t="str">
            <v>IA - Patents and trademarks - Cost - Business combination</v>
          </cell>
        </row>
        <row r="132">
          <cell r="M132" t="str">
            <v>IA - Patents and trademarks - Cost - Disposal of subsidiaries</v>
          </cell>
        </row>
        <row r="134">
          <cell r="M134" t="str">
            <v>IA - Patents and trademarks - AD - B/F</v>
          </cell>
        </row>
        <row r="135">
          <cell r="M135" t="str">
            <v>IA - Patents and trademarks - AD - Amortisation charge</v>
          </cell>
        </row>
        <row r="136">
          <cell r="M136" t="str">
            <v>IA - Patents and trademarks - AD - Disposal</v>
          </cell>
        </row>
        <row r="137">
          <cell r="M137" t="str">
            <v>IA - Patents and trademarks - AD - Internal transfer</v>
          </cell>
        </row>
        <row r="138">
          <cell r="M138" t="str">
            <v>IA - Patents and trademarks - AD - External transfer</v>
          </cell>
        </row>
        <row r="139">
          <cell r="M139" t="str">
            <v>IA - Patents and trademarks - AD - Business combination</v>
          </cell>
        </row>
        <row r="140">
          <cell r="M140" t="str">
            <v>IA - Patents and trademarks - AD - Disposal of subsidiaries</v>
          </cell>
        </row>
        <row r="141">
          <cell r="M141" t="str">
            <v>IA - Patents and trademarks - AD - Impairment loss</v>
          </cell>
        </row>
        <row r="143">
          <cell r="M143" t="str">
            <v>IA - Computer software - Cost - B/F</v>
          </cell>
        </row>
        <row r="144">
          <cell r="M144" t="str">
            <v>IA - Computer software - Cost - Additions</v>
          </cell>
        </row>
        <row r="145">
          <cell r="M145" t="str">
            <v>IA - Computer software - Cost - Disposal</v>
          </cell>
        </row>
        <row r="146">
          <cell r="M146" t="str">
            <v>IA - Computer software - Cost - Internal transfer</v>
          </cell>
        </row>
        <row r="147">
          <cell r="M147" t="str">
            <v>IA - Computer software - Cost - External transfer</v>
          </cell>
        </row>
        <row r="148">
          <cell r="M148" t="str">
            <v>IA - Computer software - Cost - Business combination</v>
          </cell>
        </row>
        <row r="149">
          <cell r="M149" t="str">
            <v>IA - Computer software - Cost - Disposal of subsidiaries</v>
          </cell>
        </row>
        <row r="151">
          <cell r="M151" t="str">
            <v>IA - Computer software - AD - B/F</v>
          </cell>
        </row>
        <row r="152">
          <cell r="M152" t="str">
            <v>IA - Computer software - AD - Amortisation charge</v>
          </cell>
        </row>
        <row r="153">
          <cell r="M153" t="str">
            <v>IA - Computer software - AD - Disposal</v>
          </cell>
        </row>
        <row r="154">
          <cell r="M154" t="str">
            <v>IA - Computer software - AD - Internal transfer</v>
          </cell>
        </row>
        <row r="155">
          <cell r="M155" t="str">
            <v>IA - Computer software - AD - External transfer</v>
          </cell>
        </row>
        <row r="156">
          <cell r="M156" t="str">
            <v>IA - Computer software - AD - Business combination</v>
          </cell>
        </row>
        <row r="157">
          <cell r="M157" t="str">
            <v>IA - Computer software - AD - Impairment loss</v>
          </cell>
        </row>
        <row r="158">
          <cell r="M158" t="str">
            <v>IA - Computer software - AD - Disposal of subsidiaries</v>
          </cell>
        </row>
        <row r="160">
          <cell r="M160" t="str">
            <v>IA - Other - Cost - B/F</v>
          </cell>
        </row>
        <row r="161">
          <cell r="M161" t="str">
            <v>IA - Other - Cost - Additions</v>
          </cell>
        </row>
        <row r="162">
          <cell r="M162" t="str">
            <v>IA - Other - Cost - Disposal</v>
          </cell>
        </row>
        <row r="163">
          <cell r="M163" t="str">
            <v>IA - Other - Cost - Internal transfer</v>
          </cell>
        </row>
        <row r="164">
          <cell r="M164" t="str">
            <v>IA - Other - Cost - External transfer</v>
          </cell>
        </row>
        <row r="165">
          <cell r="M165" t="str">
            <v>IA - Other - Cost - Business combination</v>
          </cell>
        </row>
        <row r="166">
          <cell r="M166" t="str">
            <v>IA - Other - Cost - Disposal of subsidiaries</v>
          </cell>
        </row>
        <row r="168">
          <cell r="M168" t="str">
            <v>IA - Other - AD - B/F</v>
          </cell>
        </row>
        <row r="169">
          <cell r="M169" t="str">
            <v>IA - Other - AD - Amortisation charge</v>
          </cell>
        </row>
        <row r="170">
          <cell r="M170" t="str">
            <v>IA - Other - AD - Disposal</v>
          </cell>
        </row>
        <row r="171">
          <cell r="M171" t="str">
            <v>IA - Other - AD - Internal transfer</v>
          </cell>
        </row>
        <row r="172">
          <cell r="M172" t="str">
            <v>IA - Other - AD - External transfer</v>
          </cell>
        </row>
        <row r="173">
          <cell r="M173" t="str">
            <v>IA - Other - AD - Business combination</v>
          </cell>
        </row>
        <row r="174">
          <cell r="M174" t="str">
            <v>IA - Other - AD - Impairment loss</v>
          </cell>
        </row>
        <row r="175">
          <cell r="M175" t="str">
            <v>IA - Other - AD - Disposal of subsidiaries</v>
          </cell>
        </row>
        <row r="177">
          <cell r="M177" t="str">
            <v>Assets held for sale</v>
          </cell>
        </row>
        <row r="179">
          <cell r="M179" t="str">
            <v>L&amp;B - Unsecured bond issues</v>
          </cell>
        </row>
        <row r="180">
          <cell r="M180" t="str">
            <v>L&amp;B - Bank loans</v>
          </cell>
        </row>
        <row r="181">
          <cell r="M181" t="str">
            <v>L&amp;B - Cumulative non-redeemable preference shares</v>
          </cell>
        </row>
        <row r="182">
          <cell r="M182" t="str">
            <v>L&amp;B - Loans from non-banks</v>
          </cell>
        </row>
        <row r="183">
          <cell r="M183" t="str">
            <v>L&amp;B - Subordinated bonds</v>
          </cell>
        </row>
        <row r="184">
          <cell r="M184" t="str">
            <v>L&amp;B - Subordinated loans</v>
          </cell>
        </row>
        <row r="185">
          <cell r="M185" t="str">
            <v>L&amp;B - Loans from related parties</v>
          </cell>
        </row>
        <row r="186">
          <cell r="M186" t="str">
            <v>L&amp;B - Amounts payable under repurchase agreements</v>
          </cell>
        </row>
        <row r="187">
          <cell r="M187" t="str">
            <v>L&amp;B - Finance lease</v>
          </cell>
        </row>
        <row r="189">
          <cell r="M189" t="str">
            <v>Current accounts and deposits from customers</v>
          </cell>
        </row>
        <row r="191">
          <cell r="M191" t="str">
            <v>Deposits and balances from banks and other financial institutions</v>
          </cell>
        </row>
        <row r="193">
          <cell r="M193" t="str">
            <v>TP - Trade payables</v>
          </cell>
        </row>
        <row r="194">
          <cell r="M194" t="str">
            <v>TP - Payables to other related parties</v>
          </cell>
        </row>
        <row r="195">
          <cell r="M195" t="str">
            <v xml:space="preserve">TP - Due to the Government of the Republic of Kazakhstan </v>
          </cell>
        </row>
        <row r="196">
          <cell r="M196" t="str">
            <v>TP - Payables to re-insurers, intermediaries, and other insurance related payables</v>
          </cell>
        </row>
        <row r="197">
          <cell r="M197" t="str">
            <v>TP - Advances received</v>
          </cell>
        </row>
        <row r="198">
          <cell r="M198" t="str">
            <v>TP - Advances received from other related parties</v>
          </cell>
        </row>
        <row r="199">
          <cell r="M199" t="str">
            <v>TP - Due to employees</v>
          </cell>
        </row>
        <row r="200">
          <cell r="M200" t="str">
            <v>TP - Taxes payable</v>
          </cell>
        </row>
        <row r="201">
          <cell r="M201" t="str">
            <v>TP - Other accrued liabilities</v>
          </cell>
        </row>
        <row r="202">
          <cell r="M202" t="str">
            <v>TP - Other payables</v>
          </cell>
        </row>
        <row r="204">
          <cell r="M204" t="str">
            <v>Provisions - Off-balance sheet credit risk</v>
          </cell>
        </row>
        <row r="205">
          <cell r="M205" t="str">
            <v>Provisions - Tax provisions</v>
          </cell>
        </row>
        <row r="206">
          <cell r="M206" t="str">
            <v>Provisions - Warranty provisions</v>
          </cell>
        </row>
        <row r="207">
          <cell r="M207" t="str">
            <v>Provisions - Litigations and claims</v>
          </cell>
        </row>
        <row r="209">
          <cell r="M209" t="str">
            <v>Current tax liability</v>
          </cell>
        </row>
        <row r="211">
          <cell r="M211" t="str">
            <v>Insurance contract provisions</v>
          </cell>
        </row>
        <row r="213">
          <cell r="M213" t="str">
            <v>DTL - IP - B/F</v>
          </cell>
        </row>
        <row r="214">
          <cell r="M214" t="str">
            <v>DTL - IP - Recognised in income</v>
          </cell>
        </row>
        <row r="215">
          <cell r="M215" t="str">
            <v>DTL - IP - Recognised in equity</v>
          </cell>
        </row>
        <row r="216">
          <cell r="M216" t="str">
            <v>DTL - IP - Business combination</v>
          </cell>
        </row>
        <row r="217">
          <cell r="M217" t="str">
            <v>DTL - IP - Disposal of subsidiaries</v>
          </cell>
        </row>
        <row r="219">
          <cell r="M219" t="str">
            <v>DTL - PPE - B/F</v>
          </cell>
        </row>
        <row r="220">
          <cell r="M220" t="str">
            <v>DTL - PPE - Recognised in income</v>
          </cell>
        </row>
        <row r="221">
          <cell r="M221" t="str">
            <v>DTL - PPE - Recognised in equity</v>
          </cell>
        </row>
        <row r="222">
          <cell r="M222" t="str">
            <v>DTL - PPE - Business combination</v>
          </cell>
        </row>
        <row r="223">
          <cell r="M223" t="str">
            <v>DTL - PPE - Disposal of subsidiaries</v>
          </cell>
        </row>
        <row r="225">
          <cell r="M225" t="str">
            <v>DTL - IA - B/F</v>
          </cell>
        </row>
        <row r="226">
          <cell r="M226" t="str">
            <v>DTL - IA - Recognised in income</v>
          </cell>
        </row>
        <row r="227">
          <cell r="M227" t="str">
            <v>DTL - IA - Recognised in equity</v>
          </cell>
        </row>
        <row r="228">
          <cell r="M228" t="str">
            <v>DTL - IA - Business combination</v>
          </cell>
        </row>
        <row r="229">
          <cell r="M229" t="str">
            <v>DTL - IA - Disposal of subsidiaries</v>
          </cell>
        </row>
        <row r="231">
          <cell r="M231" t="str">
            <v>DTL - FVTPL fin assets - B/F</v>
          </cell>
        </row>
        <row r="232">
          <cell r="M232" t="str">
            <v>DTL - FVTPL fin assets - Recognised in income</v>
          </cell>
        </row>
        <row r="233">
          <cell r="M233" t="str">
            <v>DTL - FVTPL fin assets - Recognised in equity</v>
          </cell>
        </row>
        <row r="234">
          <cell r="M234" t="str">
            <v>DTL - FVTPL fin assets - Business combination</v>
          </cell>
        </row>
        <row r="235">
          <cell r="M235" t="str">
            <v>DTL - FVTPL fin assets - Disposal of subsidiaries</v>
          </cell>
        </row>
        <row r="237">
          <cell r="M237" t="str">
            <v>DTL - AFS fin assets - B/F</v>
          </cell>
        </row>
        <row r="238">
          <cell r="M238" t="str">
            <v>DTL - AFS fin assets - Recognised in income</v>
          </cell>
        </row>
        <row r="239">
          <cell r="M239" t="str">
            <v>DTL - AFS fin assets - Recognised in equity</v>
          </cell>
        </row>
        <row r="240">
          <cell r="M240" t="str">
            <v>DTL - AFS fin assets - Business combination</v>
          </cell>
        </row>
        <row r="241">
          <cell r="M241" t="str">
            <v>DTL - AFS fin assets - Disposal of subsidiaries</v>
          </cell>
        </row>
        <row r="243">
          <cell r="M243" t="str">
            <v>DTL - HTM fin assets - B/F</v>
          </cell>
        </row>
        <row r="244">
          <cell r="M244" t="str">
            <v>DTL - HTM fin assets - Recognised in income</v>
          </cell>
        </row>
        <row r="245">
          <cell r="M245" t="str">
            <v>DTL - HTM fin assets - Recognised in equity</v>
          </cell>
        </row>
        <row r="246">
          <cell r="M246" t="str">
            <v>DTL - HTM fin assets - Business combination</v>
          </cell>
        </row>
        <row r="247">
          <cell r="M247" t="str">
            <v>DTL - HTM fin assets - Disposal of subsidiaries</v>
          </cell>
        </row>
        <row r="249">
          <cell r="M249" t="str">
            <v>DTL - Inventories - B/F</v>
          </cell>
        </row>
        <row r="250">
          <cell r="M250" t="str">
            <v>DTL - Inventories - Recognised in income</v>
          </cell>
        </row>
        <row r="251">
          <cell r="M251" t="str">
            <v>DTL - Inventories - Recognised in equity</v>
          </cell>
        </row>
        <row r="252">
          <cell r="M252" t="str">
            <v>DTL - Inventories - Business combination</v>
          </cell>
        </row>
        <row r="253">
          <cell r="M253" t="str">
            <v>DTL - Inventories - Disposal of subsidiaries</v>
          </cell>
        </row>
        <row r="255">
          <cell r="M255" t="str">
            <v>DTL - Loans to customers - B/F</v>
          </cell>
        </row>
        <row r="256">
          <cell r="M256" t="str">
            <v>DTL - Loans to customers - Recognised in income</v>
          </cell>
        </row>
        <row r="257">
          <cell r="M257" t="str">
            <v>DTL - Loans to customers - Recognised in equity</v>
          </cell>
        </row>
        <row r="258">
          <cell r="M258" t="str">
            <v>DTL - Loans to customers - Business combination</v>
          </cell>
        </row>
        <row r="259">
          <cell r="M259" t="str">
            <v>DTL - Loans to customers - Disposal of subsidiaries</v>
          </cell>
        </row>
        <row r="261">
          <cell r="M261" t="str">
            <v>DTL - TR - B/F</v>
          </cell>
        </row>
        <row r="262">
          <cell r="M262" t="str">
            <v>DTL - TR - Recognised in income</v>
          </cell>
        </row>
        <row r="263">
          <cell r="M263" t="str">
            <v>DTL - TR - Recognised in equity</v>
          </cell>
        </row>
        <row r="264">
          <cell r="M264" t="str">
            <v>DTL - TR - Business combination</v>
          </cell>
        </row>
        <row r="265">
          <cell r="M265" t="str">
            <v>DTL - TR - Disposal of subsidiaries</v>
          </cell>
        </row>
        <row r="267">
          <cell r="M267" t="str">
            <v>DTL - TP - B/F</v>
          </cell>
        </row>
        <row r="268">
          <cell r="M268" t="str">
            <v>DTL - TP - Recognised in income</v>
          </cell>
        </row>
        <row r="269">
          <cell r="M269" t="str">
            <v>DTL - TP - Recognised in equity</v>
          </cell>
        </row>
        <row r="270">
          <cell r="M270" t="str">
            <v>DTL - TP - Business combination</v>
          </cell>
        </row>
        <row r="271">
          <cell r="M271" t="str">
            <v>DTL - TP - Disposal of subsidiaries</v>
          </cell>
        </row>
        <row r="273">
          <cell r="M273" t="str">
            <v>DTL - L&amp;B - B/F</v>
          </cell>
        </row>
        <row r="274">
          <cell r="M274" t="str">
            <v>DTL - L&amp;B - Recognised in income</v>
          </cell>
        </row>
        <row r="275">
          <cell r="M275" t="str">
            <v>DTL - L&amp;B - Recognised in equity</v>
          </cell>
        </row>
        <row r="276">
          <cell r="M276" t="str">
            <v>DTL - L&amp;B - Business combination</v>
          </cell>
        </row>
        <row r="277">
          <cell r="M277" t="str">
            <v>DTL - L&amp;B - Disposal of subsidiaries</v>
          </cell>
        </row>
        <row r="279">
          <cell r="M279" t="str">
            <v>DTL - Provisions - B/F</v>
          </cell>
        </row>
        <row r="280">
          <cell r="M280" t="str">
            <v>DTL - Provisions - Recognised in income</v>
          </cell>
        </row>
        <row r="281">
          <cell r="M281" t="str">
            <v>DTL - Provisions - Recognised in equity</v>
          </cell>
        </row>
        <row r="282">
          <cell r="M282" t="str">
            <v>DTL - Provisions - Business combination</v>
          </cell>
        </row>
        <row r="283">
          <cell r="M283" t="str">
            <v>DTL - Provisions - Disposal of subsidiaries</v>
          </cell>
        </row>
        <row r="285">
          <cell r="M285" t="str">
            <v>DTL - Tax losses - B/F</v>
          </cell>
        </row>
        <row r="286">
          <cell r="M286" t="str">
            <v>DTL - Tax losses - Recognised in income</v>
          </cell>
        </row>
        <row r="287">
          <cell r="M287" t="str">
            <v>DTL - Tax losses - Recognised in equity</v>
          </cell>
        </row>
        <row r="288">
          <cell r="M288" t="str">
            <v>DTL - Tax losses - Business combination</v>
          </cell>
        </row>
        <row r="289">
          <cell r="M289" t="str">
            <v>DTL - Tax losses - Disposal of subsidiaries</v>
          </cell>
        </row>
        <row r="291">
          <cell r="M291" t="str">
            <v>Share capital - B/F</v>
          </cell>
        </row>
        <row r="292">
          <cell r="M292" t="str">
            <v>Share capital - Disposal of subsidiaries</v>
          </cell>
        </row>
        <row r="293">
          <cell r="M293" t="str">
            <v>Share capital - Transfer from RE</v>
          </cell>
        </row>
        <row r="294">
          <cell r="M294" t="str">
            <v>Share capital - Acquisitions</v>
          </cell>
        </row>
        <row r="295">
          <cell r="M295" t="str">
            <v>Share capital - Capitalised dividend</v>
          </cell>
        </row>
        <row r="296">
          <cell r="M296" t="str">
            <v>Share capital - Shares issued</v>
          </cell>
        </row>
        <row r="298">
          <cell r="M298" t="str">
            <v>RGBR - B/F</v>
          </cell>
        </row>
        <row r="299">
          <cell r="M299" t="str">
            <v>RGBR - NCI</v>
          </cell>
        </row>
        <row r="300">
          <cell r="M300" t="str">
            <v>RGBR - Transfer between reserves</v>
          </cell>
        </row>
        <row r="301">
          <cell r="M301" t="str">
            <v>RGBR - Transfer to RE</v>
          </cell>
        </row>
        <row r="303">
          <cell r="M303" t="str">
            <v>Dynamic - B/F</v>
          </cell>
        </row>
        <row r="304">
          <cell r="M304" t="str">
            <v>Dynamic - NCI</v>
          </cell>
        </row>
        <row r="305">
          <cell r="M305" t="str">
            <v>Dynamic - Transfer between reserves</v>
          </cell>
        </row>
        <row r="306">
          <cell r="M306" t="str">
            <v>Dynamic - Transfer to RE</v>
          </cell>
        </row>
        <row r="308">
          <cell r="M308" t="str">
            <v>CTR - B/F</v>
          </cell>
        </row>
        <row r="309">
          <cell r="M309" t="str">
            <v>CTR - NCI</v>
          </cell>
        </row>
        <row r="310">
          <cell r="M310" t="str">
            <v>CTR - Transfer between reserves</v>
          </cell>
        </row>
        <row r="311">
          <cell r="M311" t="str">
            <v>CTR - Currency translation diffferences</v>
          </cell>
        </row>
        <row r="313">
          <cell r="M313" t="str">
            <v>RR for AFS - B/F</v>
          </cell>
        </row>
        <row r="314">
          <cell r="M314" t="str">
            <v>RR for AFS - NCI</v>
          </cell>
        </row>
        <row r="315">
          <cell r="M315" t="str">
            <v>RR for AFS - Transfer between reserves</v>
          </cell>
        </row>
        <row r="316">
          <cell r="M316" t="str">
            <v>RR for AFS - Net change in FV</v>
          </cell>
        </row>
        <row r="317">
          <cell r="M317" t="str">
            <v>RR for AFS - Net change in FV - PL</v>
          </cell>
        </row>
        <row r="318">
          <cell r="M318" t="str">
            <v>RR for AFS - C/F</v>
          </cell>
        </row>
        <row r="320">
          <cell r="M320" t="str">
            <v>RR for PPE - B/F</v>
          </cell>
        </row>
        <row r="321">
          <cell r="M321" t="str">
            <v>RR for PPE - Additions</v>
          </cell>
        </row>
        <row r="322">
          <cell r="M322" t="str">
            <v>RR for PPE - Transfer to RE</v>
          </cell>
        </row>
        <row r="324">
          <cell r="M324" t="str">
            <v>APIC - B/F</v>
          </cell>
        </row>
        <row r="325">
          <cell r="M325" t="str">
            <v>APIC - Business combination</v>
          </cell>
        </row>
        <row r="326">
          <cell r="M326" t="str">
            <v>APIC - Disposal of subsidiaries</v>
          </cell>
        </row>
        <row r="327">
          <cell r="M327" t="str">
            <v>APIC - Transfer between reserves</v>
          </cell>
        </row>
        <row r="328">
          <cell r="M328" t="str">
            <v>APIC - Transfer to RE</v>
          </cell>
        </row>
        <row r="329">
          <cell r="M329" t="str">
            <v>APIC - NCI</v>
          </cell>
        </row>
        <row r="330">
          <cell r="M330" t="str">
            <v>APIC - Contributions</v>
          </cell>
        </row>
        <row r="331">
          <cell r="M331" t="str">
            <v>APIC - Distributions</v>
          </cell>
        </row>
        <row r="333">
          <cell r="M333" t="str">
            <v>RE - B/F</v>
          </cell>
        </row>
        <row r="334">
          <cell r="M334" t="str">
            <v>RE - Business combination</v>
          </cell>
        </row>
        <row r="335">
          <cell r="M335" t="str">
            <v>RE - Disposal of subsidiaries</v>
          </cell>
        </row>
        <row r="336">
          <cell r="M336" t="str">
            <v>RE - Depreciation of RR for PPE</v>
          </cell>
        </row>
        <row r="337">
          <cell r="M337" t="str">
            <v>RE - Dividends</v>
          </cell>
        </row>
        <row r="338">
          <cell r="M338" t="str">
            <v>RE - Discount recognised in RE</v>
          </cell>
        </row>
        <row r="339">
          <cell r="M339" t="str">
            <v>RE - G/L recognised in RE</v>
          </cell>
        </row>
        <row r="340">
          <cell r="M340" t="str">
            <v xml:space="preserve">RE - Income tax </v>
          </cell>
        </row>
        <row r="341">
          <cell r="M341" t="str">
            <v>RE - Transfer of NCI</v>
          </cell>
        </row>
        <row r="342">
          <cell r="M342" t="str">
            <v>RE - Transfer between reserves</v>
          </cell>
        </row>
        <row r="344">
          <cell r="M344" t="str">
            <v>NCI - B/F</v>
          </cell>
        </row>
        <row r="345">
          <cell r="M345" t="str">
            <v>NCI - NI</v>
          </cell>
        </row>
        <row r="346">
          <cell r="M346" t="str">
            <v>NCI - Business combination</v>
          </cell>
        </row>
        <row r="347">
          <cell r="M347" t="str">
            <v>NCI - Disposal</v>
          </cell>
        </row>
        <row r="348">
          <cell r="M348" t="str">
            <v>NCI - Disposal of subsidiaries</v>
          </cell>
        </row>
        <row r="349">
          <cell r="M349" t="str">
            <v>NCI - Transfer to RE</v>
          </cell>
        </row>
        <row r="350">
          <cell r="M350" t="str">
            <v>NCI - From other reserves</v>
          </cell>
        </row>
        <row r="352">
          <cell r="M352" t="str">
            <v>NI - B Income - Interest income</v>
          </cell>
        </row>
        <row r="353">
          <cell r="M353" t="str">
            <v>NI - B Income - Fee and commission income</v>
          </cell>
        </row>
        <row r="354">
          <cell r="M354" t="str">
            <v>NI - B Income - Net gain on financial instruments through profit or loss</v>
          </cell>
        </row>
        <row r="355">
          <cell r="M355" t="str">
            <v>NI - B Income - Net foreign exchange income</v>
          </cell>
        </row>
        <row r="356">
          <cell r="M356" t="str">
            <v>NI - B Income - Net gain on available-for-sale assets</v>
          </cell>
        </row>
        <row r="357">
          <cell r="M357" t="str">
            <v>NI - B Income - Dividend income</v>
          </cell>
        </row>
        <row r="359">
          <cell r="M359" t="str">
            <v>NI - B Expense - Interest expense</v>
          </cell>
        </row>
        <row r="360">
          <cell r="M360" t="str">
            <v>NI - B Expense - Net loss on financial instruments through profit or loss</v>
          </cell>
        </row>
        <row r="361">
          <cell r="M361" t="str">
            <v>NI - B Expense - Loss on sale of held to maturity investments</v>
          </cell>
        </row>
        <row r="362">
          <cell r="M362" t="str">
            <v>NI - B Expense - Fee and commission expense</v>
          </cell>
        </row>
        <row r="363">
          <cell r="M363" t="str">
            <v>NI - B Expense - Loss from foreign currency revaluation of financial assets and liabilities</v>
          </cell>
        </row>
        <row r="365">
          <cell r="M365" t="str">
            <v>NI - Net earned insurance premiums</v>
          </cell>
        </row>
        <row r="366">
          <cell r="M366" t="str">
            <v>NI - Net insurance clams incurred</v>
          </cell>
        </row>
        <row r="368">
          <cell r="M368" t="str">
            <v>NI - NB Income - Sales of goods</v>
          </cell>
        </row>
        <row r="369">
          <cell r="M369" t="str">
            <v>NI - NB Income - Rent</v>
          </cell>
        </row>
        <row r="370">
          <cell r="M370" t="str">
            <v>NI - NB Income - Sale of investment property</v>
          </cell>
        </row>
        <row r="371">
          <cell r="M371" t="str">
            <v>NI - NB Income - Sale of apartments</v>
          </cell>
        </row>
        <row r="372">
          <cell r="M372" t="str">
            <v>NI - NB Income - Advertising services</v>
          </cell>
        </row>
        <row r="373">
          <cell r="M373" t="str">
            <v>NI - NB Income - Storage, shipment and transportation services</v>
          </cell>
        </row>
        <row r="374">
          <cell r="M374" t="str">
            <v>NI - NB Income - Other</v>
          </cell>
        </row>
        <row r="376">
          <cell r="M376" t="str">
            <v>NI - NB Cost of sales - Materials and supplies</v>
          </cell>
        </row>
        <row r="377">
          <cell r="M377" t="str">
            <v>NI - NB Cost of sales - Apartments purchased</v>
          </cell>
        </row>
        <row r="378">
          <cell r="M378" t="str">
            <v>NI - NB Cost of sales - Cost of investment property</v>
          </cell>
        </row>
        <row r="379">
          <cell r="M379" t="str">
            <v>NI - NB Cost of sales - Payroll and related staff costs</v>
          </cell>
        </row>
        <row r="380">
          <cell r="M380" t="str">
            <v>NI - NB Cost of sales - Depreciation and amortisation</v>
          </cell>
        </row>
        <row r="381">
          <cell r="M381" t="str">
            <v>NI - NB Cost of sales - Repair and maintenance</v>
          </cell>
        </row>
        <row r="382">
          <cell r="M382" t="str">
            <v>NI - NB Cost of sales - Rent expenses</v>
          </cell>
        </row>
        <row r="383">
          <cell r="M383" t="str">
            <v>NI - NB Cost of sales - Taxes</v>
          </cell>
        </row>
        <row r="384">
          <cell r="M384" t="str">
            <v>NI - NB Cost of sales - Utilities</v>
          </cell>
        </row>
        <row r="385">
          <cell r="M385" t="str">
            <v>NI - NB Cost of sales - Security services</v>
          </cell>
        </row>
        <row r="386">
          <cell r="M386" t="str">
            <v>NI - NB Cost of sales - Communication and information services</v>
          </cell>
        </row>
        <row r="387">
          <cell r="M387" t="str">
            <v>NI - NB Cost of sales - Other</v>
          </cell>
        </row>
        <row r="389">
          <cell r="M389" t="str">
            <v>NI - Other income</v>
          </cell>
        </row>
        <row r="391">
          <cell r="M391" t="str">
            <v>NI - Other expense</v>
          </cell>
        </row>
        <row r="393">
          <cell r="M393" t="str">
            <v>NI - Change in fair value of investment property</v>
          </cell>
        </row>
        <row r="395">
          <cell r="M395" t="str">
            <v>NI - Distribution - Payroll and related staff costs</v>
          </cell>
        </row>
        <row r="396">
          <cell r="M396" t="str">
            <v>NI - Distribution - Transportation</v>
          </cell>
        </row>
        <row r="397">
          <cell r="M397" t="str">
            <v>NI - Distribution - Advertising and marketing</v>
          </cell>
        </row>
        <row r="398">
          <cell r="M398" t="str">
            <v>NI - Distribution - Materials and supplies</v>
          </cell>
        </row>
        <row r="399">
          <cell r="M399" t="str">
            <v>NI - Distribution - Depreciation and amortisation</v>
          </cell>
        </row>
        <row r="400">
          <cell r="M400" t="str">
            <v>NI - Distribution - Rent</v>
          </cell>
        </row>
        <row r="401">
          <cell r="M401" t="str">
            <v>NI - Distribution - Security services</v>
          </cell>
        </row>
        <row r="402">
          <cell r="M402" t="str">
            <v>NI - Distribution - Repairs and maintenance</v>
          </cell>
        </row>
        <row r="403">
          <cell r="M403" t="str">
            <v>NI - Distribution - Commission expense</v>
          </cell>
        </row>
        <row r="404">
          <cell r="M404" t="str">
            <v>NI - Distribution - Other</v>
          </cell>
        </row>
        <row r="406">
          <cell r="M406" t="str">
            <v>NI - Admin - Payroll and related staff costs</v>
          </cell>
        </row>
        <row r="407">
          <cell r="M407" t="str">
            <v>NI - Admin - Depreciation and amortisation</v>
          </cell>
        </row>
        <row r="408">
          <cell r="M408" t="str">
            <v>NI - Admin - Taxes other than on income</v>
          </cell>
        </row>
        <row r="409">
          <cell r="M409" t="str">
            <v>NI - Admin - Advertising and marketing</v>
          </cell>
        </row>
        <row r="410">
          <cell r="M410" t="str">
            <v>NI - Admin - Rent</v>
          </cell>
        </row>
        <row r="411">
          <cell r="M411" t="str">
            <v>NI - Admin - Security services</v>
          </cell>
        </row>
        <row r="412">
          <cell r="M412" t="str">
            <v>NI - Admin - Communication and information services</v>
          </cell>
        </row>
        <row r="413">
          <cell r="M413" t="str">
            <v>NI - Admin - Professional services</v>
          </cell>
        </row>
        <row r="414">
          <cell r="M414" t="str">
            <v>NI - Admin - Travel expenses</v>
          </cell>
        </row>
        <row r="415">
          <cell r="M415" t="str">
            <v xml:space="preserve">NI - Admin - Transportation </v>
          </cell>
        </row>
        <row r="416">
          <cell r="M416" t="str">
            <v>NI - Admin - Fines and penalties</v>
          </cell>
        </row>
        <row r="417">
          <cell r="M417" t="str">
            <v>NI - Admin - Charity and financial aid</v>
          </cell>
        </row>
        <row r="418">
          <cell r="M418" t="str">
            <v>NI - Admin - Insurance</v>
          </cell>
        </row>
        <row r="419">
          <cell r="M419" t="str">
            <v>NI - Admin - Other</v>
          </cell>
        </row>
        <row r="421">
          <cell r="M421" t="str">
            <v>NI - Impairment - Cash and cash equivalents</v>
          </cell>
        </row>
        <row r="422">
          <cell r="M422" t="str">
            <v>NI - Impairment - Loans and advances to banks</v>
          </cell>
        </row>
        <row r="423">
          <cell r="M423" t="str">
            <v>NI - Impairment - AFS fin assets</v>
          </cell>
        </row>
        <row r="424">
          <cell r="M424" t="str">
            <v>NI - Impairment - HTM fin assets</v>
          </cell>
        </row>
        <row r="425">
          <cell r="M425" t="str">
            <v>NI - Impairment - Loans to customers</v>
          </cell>
        </row>
        <row r="426">
          <cell r="M426" t="str">
            <v>NI - Impairment - Trade and other receivables</v>
          </cell>
        </row>
        <row r="427">
          <cell r="M427" t="str">
            <v>NI - Impairment - Commitments</v>
          </cell>
        </row>
        <row r="428">
          <cell r="M428" t="str">
            <v>NI - Impairment - Assets held for sale</v>
          </cell>
        </row>
        <row r="429">
          <cell r="M429" t="str">
            <v>NI - Impairment - Investment property</v>
          </cell>
        </row>
        <row r="430">
          <cell r="M430" t="str">
            <v>NI - Impairment - Property, plant and equipment</v>
          </cell>
        </row>
        <row r="431">
          <cell r="M431" t="str">
            <v>NI - Impairment - Intangible assets</v>
          </cell>
        </row>
        <row r="433">
          <cell r="M433" t="str">
            <v>NI - NBFI - Dividend income</v>
          </cell>
        </row>
        <row r="434">
          <cell r="M434" t="str">
            <v>NI - NBFI - Interest income</v>
          </cell>
        </row>
        <row r="435">
          <cell r="M435" t="str">
            <v>NI - NBFI - Gain on AFS fin assets</v>
          </cell>
        </row>
        <row r="436">
          <cell r="M436" t="str">
            <v>NI - NBFI - Gain on FVTPL fin assets</v>
          </cell>
        </row>
        <row r="437">
          <cell r="M437" t="str">
            <v>NI - NBFI - Gain on FOREX</v>
          </cell>
        </row>
        <row r="438">
          <cell r="M438" t="str">
            <v>NI - NBFI - Gain on sale of investments in subs</v>
          </cell>
        </row>
        <row r="439">
          <cell r="M439" t="str">
            <v>NI - NBFI - Gain from call option</v>
          </cell>
        </row>
        <row r="440">
          <cell r="M440" t="str">
            <v>NI - NBFI - Other</v>
          </cell>
        </row>
        <row r="442">
          <cell r="M442" t="str">
            <v>NI - NBFE - Interest expense</v>
          </cell>
        </row>
        <row r="443">
          <cell r="M443" t="str">
            <v>NI - NBFE - Loss on AFS fin assets</v>
          </cell>
        </row>
        <row r="444">
          <cell r="M444" t="str">
            <v>NI - NBFE - Loss on FVTPL fin assets</v>
          </cell>
        </row>
        <row r="445">
          <cell r="M445" t="str">
            <v>NI - NBFE - Loss on FOREX</v>
          </cell>
        </row>
        <row r="446">
          <cell r="M446" t="str">
            <v>NI - NBFE - Loss on sale of investments in subs</v>
          </cell>
        </row>
        <row r="447">
          <cell r="M447" t="str">
            <v>NI - NBFE - Loss from call option</v>
          </cell>
        </row>
        <row r="448">
          <cell r="M448" t="str">
            <v>NI - NBFE - Other</v>
          </cell>
        </row>
        <row r="450">
          <cell r="M450" t="str">
            <v>NI - Gain from disposal of subsidiary</v>
          </cell>
        </row>
        <row r="452">
          <cell r="M452" t="str">
            <v>NI - IT - CIT current</v>
          </cell>
        </row>
        <row r="453">
          <cell r="M453" t="str">
            <v>NI - IT - CIT PY AJE</v>
          </cell>
        </row>
        <row r="454">
          <cell r="M454" t="str">
            <v>NI - IT - DT current</v>
          </cell>
        </row>
        <row r="455">
          <cell r="M455" t="str">
            <v>NI - IT - DT PY AJE</v>
          </cell>
        </row>
        <row r="456">
          <cell r="M456" t="str">
            <v>NI - IT - Change in tax rate</v>
          </cell>
        </row>
        <row r="457">
          <cell r="M457" t="str">
            <v>NI - IT - Change in unrecognised temp diffs</v>
          </cell>
        </row>
        <row r="459">
          <cell r="M459" t="str">
            <v>NI - NCI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'06"/>
      <sheetName val="Summary'07"/>
      <sheetName val="Summary'08"/>
      <sheetName val="Summary'09"/>
      <sheetName val="Summary'10"/>
      <sheetName val="Summary'11"/>
      <sheetName val="Summary'12"/>
      <sheetName val="Summary'12_changes"/>
      <sheetName val="Entities"/>
    </sheetNames>
    <sheetDataSet>
      <sheetData sheetId="0">
        <row r="3">
          <cell r="A3" t="str">
            <v>Cash and cash equivalents</v>
          </cell>
        </row>
        <row r="4">
          <cell r="A4" t="str">
            <v>Due from the NBRK</v>
          </cell>
        </row>
        <row r="5">
          <cell r="A5" t="str">
            <v>Loans and advances to banks</v>
          </cell>
        </row>
        <row r="6">
          <cell r="A6" t="str">
            <v>Amounts receivable under reverse repurchase agreements</v>
          </cell>
        </row>
        <row r="7">
          <cell r="A7" t="str">
            <v>Loans to customers</v>
          </cell>
        </row>
        <row r="8">
          <cell r="A8" t="str">
            <v>Financial instruments at fair value through profit or loss</v>
          </cell>
        </row>
        <row r="9">
          <cell r="A9" t="str">
            <v>Available-for-sale financial assets</v>
          </cell>
        </row>
        <row r="10">
          <cell r="A10" t="str">
            <v>Held-to-maturity investments</v>
          </cell>
        </row>
        <row r="11">
          <cell r="A11" t="str">
            <v>Trade and other receivables</v>
          </cell>
        </row>
        <row r="12">
          <cell r="A12" t="str">
            <v>Current tax assets</v>
          </cell>
        </row>
        <row r="13">
          <cell r="A13" t="str">
            <v>Inventories</v>
          </cell>
        </row>
        <row r="14">
          <cell r="A14" t="str">
            <v>Loans to related parties</v>
          </cell>
        </row>
        <row r="15">
          <cell r="A15" t="str">
            <v>Investments in subsidiaries</v>
          </cell>
        </row>
        <row r="16">
          <cell r="A16" t="str">
            <v>Investments in associates</v>
          </cell>
        </row>
        <row r="17">
          <cell r="A17" t="str">
            <v>Investment property</v>
          </cell>
        </row>
        <row r="18">
          <cell r="A18" t="str">
            <v>Property, plant and equipment</v>
          </cell>
        </row>
        <row r="19">
          <cell r="A19" t="str">
            <v>Intangible assets</v>
          </cell>
        </row>
        <row r="20">
          <cell r="A20" t="str">
            <v>Assets held for sale</v>
          </cell>
        </row>
        <row r="21">
          <cell r="A21" t="str">
            <v>Deferred tax assets</v>
          </cell>
        </row>
        <row r="22">
          <cell r="A22" t="str">
            <v>Loans and borrowings</v>
          </cell>
        </row>
        <row r="23">
          <cell r="A23" t="str">
            <v>Current accounts and deposits from customers</v>
          </cell>
        </row>
        <row r="24">
          <cell r="A24" t="str">
            <v>Deposits and balances from banks and other financial institutions</v>
          </cell>
        </row>
        <row r="25">
          <cell r="A25" t="str">
            <v>Trade and other payables</v>
          </cell>
        </row>
        <row r="26">
          <cell r="A26" t="str">
            <v>Amounts payable under repurchase agreements</v>
          </cell>
        </row>
        <row r="27">
          <cell r="A27" t="str">
            <v>Income tax payable</v>
          </cell>
        </row>
        <row r="28">
          <cell r="A28" t="str">
            <v>Deferred tax liability</v>
          </cell>
        </row>
        <row r="29">
          <cell r="A29" t="str">
            <v>Share capital</v>
          </cell>
        </row>
        <row r="30">
          <cell r="A30" t="str">
            <v>Reserves</v>
          </cell>
        </row>
        <row r="31">
          <cell r="A31" t="str">
            <v>Reserve for general banking risks</v>
          </cell>
        </row>
        <row r="32">
          <cell r="A32" t="str">
            <v xml:space="preserve">Cumulative translation reserve </v>
          </cell>
        </row>
        <row r="33">
          <cell r="A33" t="str">
            <v xml:space="preserve">Revaluation reserve for available-for-sale financial assets </v>
          </cell>
        </row>
        <row r="34">
          <cell r="A34" t="str">
            <v>Revaluation reserve for property and equipment</v>
          </cell>
        </row>
        <row r="35">
          <cell r="A35" t="str">
            <v>APIC</v>
          </cell>
        </row>
        <row r="36">
          <cell r="A36" t="str">
            <v>Net income</v>
          </cell>
        </row>
        <row r="37">
          <cell r="A37" t="str">
            <v>Retained earnings</v>
          </cell>
        </row>
        <row r="38">
          <cell r="A38" t="str">
            <v>Minority interest</v>
          </cell>
        </row>
        <row r="39">
          <cell r="A39" t="str">
            <v>Settlement account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6"/>
  <sheetViews>
    <sheetView workbookViewId="0">
      <selection activeCell="H7" sqref="H7"/>
    </sheetView>
  </sheetViews>
  <sheetFormatPr defaultRowHeight="15"/>
  <cols>
    <col min="2" max="2" width="28.5703125" customWidth="1"/>
    <col min="3" max="3" width="16" customWidth="1"/>
    <col min="4" max="4" width="33.28515625" customWidth="1"/>
  </cols>
  <sheetData>
    <row r="2" spans="2:4">
      <c r="B2" s="8" t="s">
        <v>3</v>
      </c>
    </row>
    <row r="3" spans="2:4" ht="15.75" thickBot="1">
      <c r="B3" s="8"/>
    </row>
    <row r="4" spans="2:4">
      <c r="B4" s="127" t="s">
        <v>119</v>
      </c>
      <c r="C4" s="128" t="s">
        <v>117</v>
      </c>
      <c r="D4" s="129" t="s">
        <v>118</v>
      </c>
    </row>
    <row r="5" spans="2:4" ht="62.25" customHeight="1">
      <c r="B5" s="130" t="s">
        <v>0</v>
      </c>
      <c r="C5" s="3">
        <v>43090997</v>
      </c>
      <c r="D5" s="131" t="s">
        <v>120</v>
      </c>
    </row>
    <row r="6" spans="2:4" ht="80.25" customHeight="1">
      <c r="B6" s="130" t="s">
        <v>123</v>
      </c>
      <c r="C6" s="3">
        <v>3634501</v>
      </c>
      <c r="D6" s="131" t="s">
        <v>126</v>
      </c>
    </row>
    <row r="7" spans="2:4" ht="83.25" customHeight="1">
      <c r="B7" s="130" t="s">
        <v>124</v>
      </c>
      <c r="C7" s="3">
        <v>1150786</v>
      </c>
      <c r="D7" s="131" t="s">
        <v>121</v>
      </c>
    </row>
    <row r="8" spans="2:4" ht="45">
      <c r="B8" s="130" t="s">
        <v>125</v>
      </c>
      <c r="C8" s="138">
        <v>1326143</v>
      </c>
      <c r="D8" s="131"/>
    </row>
    <row r="9" spans="2:4">
      <c r="B9" s="135"/>
      <c r="C9" s="136"/>
      <c r="D9" s="137"/>
    </row>
    <row r="10" spans="2:4" ht="60.75" thickBot="1">
      <c r="B10" s="132" t="s">
        <v>2</v>
      </c>
      <c r="C10" s="133">
        <f>C5-C6-C7-C8</f>
        <v>36979567</v>
      </c>
      <c r="D10" s="134" t="s">
        <v>122</v>
      </c>
    </row>
    <row r="11" spans="2:4">
      <c r="C11" s="1"/>
    </row>
    <row r="12" spans="2:4">
      <c r="C12" s="1"/>
    </row>
    <row r="13" spans="2:4">
      <c r="C13" s="1"/>
    </row>
    <row r="14" spans="2:4">
      <c r="C14" s="1"/>
    </row>
    <row r="15" spans="2:4">
      <c r="C15" s="1"/>
    </row>
    <row r="16" spans="2:4">
      <c r="C16" s="1"/>
    </row>
  </sheetData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"/>
  <sheetViews>
    <sheetView workbookViewId="0">
      <selection activeCell="F18" sqref="F18"/>
    </sheetView>
  </sheetViews>
  <sheetFormatPr defaultRowHeight="15"/>
  <cols>
    <col min="2" max="2" width="45.28515625" customWidth="1"/>
    <col min="3" max="3" width="18.85546875" customWidth="1"/>
  </cols>
  <sheetData>
    <row r="2" spans="2:3">
      <c r="B2" s="8" t="s">
        <v>111</v>
      </c>
    </row>
    <row r="3" spans="2:3">
      <c r="B3" s="8"/>
      <c r="C3" t="s">
        <v>1</v>
      </c>
    </row>
    <row r="4" spans="2:3" ht="30">
      <c r="B4" s="10" t="s">
        <v>7</v>
      </c>
      <c r="C4" s="3">
        <v>105021254</v>
      </c>
    </row>
    <row r="5" spans="2:3" ht="31.5" customHeight="1">
      <c r="B5" s="10" t="s">
        <v>113</v>
      </c>
      <c r="C5" s="75">
        <v>-12571</v>
      </c>
    </row>
    <row r="6" spans="2:3" ht="31.5" customHeight="1">
      <c r="B6" s="10"/>
      <c r="C6" s="86">
        <f>C4-C5</f>
        <v>105033825</v>
      </c>
    </row>
    <row r="7" spans="2:3" ht="24" customHeight="1">
      <c r="B7" s="2" t="s">
        <v>6</v>
      </c>
      <c r="C7" s="9">
        <v>0.49080000000000001</v>
      </c>
    </row>
    <row r="8" spans="2:3" ht="24" customHeight="1">
      <c r="B8" s="2" t="s">
        <v>5</v>
      </c>
      <c r="C8" s="7">
        <f>C4*C7</f>
        <v>51544431.463200003</v>
      </c>
    </row>
    <row r="9" spans="2:3" ht="30">
      <c r="B9" s="139" t="s">
        <v>127</v>
      </c>
      <c r="C9" s="3">
        <f>C10-C8</f>
        <v>4412744.5367999971</v>
      </c>
    </row>
    <row r="10" spans="2:3" ht="30">
      <c r="B10" s="6" t="s">
        <v>114</v>
      </c>
      <c r="C10" s="7">
        <f>ФО1!E52</f>
        <v>55957176</v>
      </c>
    </row>
    <row r="14" spans="2:3">
      <c r="B14" s="8" t="s">
        <v>112</v>
      </c>
    </row>
    <row r="15" spans="2:3">
      <c r="B15" s="8"/>
    </row>
    <row r="16" spans="2:3">
      <c r="B16" s="8"/>
      <c r="C16" t="s">
        <v>1</v>
      </c>
    </row>
    <row r="17" spans="2:3">
      <c r="B17" s="2" t="s">
        <v>4</v>
      </c>
      <c r="C17" s="3">
        <v>15903338</v>
      </c>
    </row>
    <row r="18" spans="2:3" ht="45">
      <c r="B18" s="4" t="s">
        <v>115</v>
      </c>
      <c r="C18" s="9">
        <v>0.44792500000000002</v>
      </c>
    </row>
    <row r="19" spans="2:3">
      <c r="B19" s="2" t="s">
        <v>5</v>
      </c>
      <c r="C19" s="7">
        <f>C17*C18</f>
        <v>7123502.6736500002</v>
      </c>
    </row>
    <row r="20" spans="2:3">
      <c r="B20" s="2" t="s">
        <v>71</v>
      </c>
      <c r="C20" s="3">
        <v>7140</v>
      </c>
    </row>
    <row r="21" spans="2:3" ht="30">
      <c r="B21" s="4" t="s">
        <v>8</v>
      </c>
      <c r="C21" s="9">
        <v>0.01</v>
      </c>
    </row>
    <row r="22" spans="2:3" ht="30">
      <c r="B22" s="139" t="s">
        <v>127</v>
      </c>
      <c r="C22" s="7">
        <f>C20*C21</f>
        <v>71.400000000000006</v>
      </c>
    </row>
    <row r="23" spans="2:3">
      <c r="B23" s="5" t="s">
        <v>116</v>
      </c>
      <c r="C23" s="7">
        <f>C19+C22-1</f>
        <v>7123573.0736500006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view="pageBreakPreview" topLeftCell="A6" zoomScaleNormal="100" zoomScaleSheetLayoutView="100" workbookViewId="0">
      <selection activeCell="E53" sqref="E53"/>
    </sheetView>
  </sheetViews>
  <sheetFormatPr defaultRowHeight="12"/>
  <cols>
    <col min="1" max="1" width="4" style="16" customWidth="1"/>
    <col min="2" max="2" width="66.85546875" style="16" customWidth="1"/>
    <col min="3" max="4" width="0" style="16" hidden="1" customWidth="1"/>
    <col min="5" max="5" width="23.42578125" style="16" customWidth="1"/>
    <col min="6" max="6" width="19.42578125" style="16" customWidth="1"/>
    <col min="7" max="16384" width="9.140625" style="16"/>
  </cols>
  <sheetData>
    <row r="1" spans="1:6" ht="15" hidden="1">
      <c r="A1" s="11"/>
      <c r="B1" s="12"/>
      <c r="C1" s="12"/>
      <c r="D1" s="13"/>
      <c r="E1" s="14"/>
      <c r="F1" s="15"/>
    </row>
    <row r="2" spans="1:6" ht="15" hidden="1">
      <c r="A2" s="11"/>
      <c r="B2" s="12"/>
      <c r="C2" s="12"/>
      <c r="D2" s="13"/>
      <c r="E2" s="14"/>
      <c r="F2" s="15"/>
    </row>
    <row r="3" spans="1:6" ht="15" hidden="1">
      <c r="A3" s="11"/>
      <c r="B3" s="12"/>
      <c r="C3" s="12"/>
      <c r="D3" s="13"/>
      <c r="E3" s="14"/>
      <c r="F3" s="15"/>
    </row>
    <row r="4" spans="1:6" ht="15" hidden="1">
      <c r="A4" s="11"/>
      <c r="B4" s="12"/>
      <c r="C4" s="12"/>
      <c r="D4" s="13"/>
      <c r="E4" s="14"/>
      <c r="F4" s="15"/>
    </row>
    <row r="5" spans="1:6" ht="15" hidden="1">
      <c r="A5" s="11"/>
      <c r="B5" s="12"/>
      <c r="C5" s="12"/>
      <c r="D5" s="12"/>
      <c r="E5" s="12"/>
      <c r="F5" s="12"/>
    </row>
    <row r="6" spans="1:6" ht="15">
      <c r="A6" s="11"/>
      <c r="B6" s="348" t="s">
        <v>9</v>
      </c>
      <c r="C6" s="348"/>
      <c r="D6" s="348"/>
      <c r="E6" s="348"/>
      <c r="F6" s="348"/>
    </row>
    <row r="7" spans="1:6" ht="12.75">
      <c r="A7" s="11"/>
      <c r="B7" s="349" t="s">
        <v>260</v>
      </c>
      <c r="C7" s="349"/>
      <c r="D7" s="349"/>
      <c r="E7" s="349"/>
      <c r="F7" s="349"/>
    </row>
    <row r="8" spans="1:6" ht="15">
      <c r="A8" s="11"/>
      <c r="B8" s="17" t="s">
        <v>11</v>
      </c>
      <c r="C8" s="14"/>
      <c r="D8" s="14"/>
      <c r="E8" s="14"/>
      <c r="F8" s="14"/>
    </row>
    <row r="9" spans="1:6" ht="12.75">
      <c r="A9" s="11"/>
      <c r="B9" s="17" t="s">
        <v>12</v>
      </c>
      <c r="C9" s="14"/>
      <c r="D9" s="14"/>
      <c r="E9" s="14"/>
      <c r="F9" s="14"/>
    </row>
    <row r="10" spans="1:6" ht="12.75">
      <c r="A10" s="11"/>
      <c r="B10" s="17" t="s">
        <v>75</v>
      </c>
      <c r="C10" s="14"/>
      <c r="D10" s="14"/>
      <c r="E10" s="14"/>
      <c r="F10" s="14"/>
    </row>
    <row r="11" spans="1:6" ht="13.5" thickBot="1">
      <c r="A11" s="11"/>
      <c r="B11" s="17"/>
      <c r="C11" s="14"/>
      <c r="D11" s="14"/>
      <c r="E11" s="18"/>
      <c r="F11" s="14" t="s">
        <v>1</v>
      </c>
    </row>
    <row r="12" spans="1:6" ht="24.75" customHeight="1" thickBot="1">
      <c r="A12" s="11"/>
      <c r="B12" s="19"/>
      <c r="C12" s="20" t="s">
        <v>13</v>
      </c>
      <c r="D12" s="21" t="s">
        <v>14</v>
      </c>
      <c r="E12" s="22" t="s">
        <v>217</v>
      </c>
      <c r="F12" s="242" t="s">
        <v>218</v>
      </c>
    </row>
    <row r="13" spans="1:6" ht="13.5" thickBot="1">
      <c r="A13" s="11"/>
      <c r="B13" s="23" t="s">
        <v>15</v>
      </c>
      <c r="C13" s="20"/>
      <c r="D13" s="21"/>
      <c r="E13" s="22"/>
      <c r="F13" s="242"/>
    </row>
    <row r="14" spans="1:6" ht="15.75" customHeight="1">
      <c r="A14" s="11"/>
      <c r="B14" s="24" t="s">
        <v>16</v>
      </c>
      <c r="C14" s="25"/>
      <c r="D14" s="26"/>
      <c r="E14" s="27">
        <v>119583304</v>
      </c>
      <c r="F14" s="27">
        <v>142153454</v>
      </c>
    </row>
    <row r="15" spans="1:6" ht="27" hidden="1" customHeight="1">
      <c r="A15" s="11"/>
      <c r="B15" s="28" t="s">
        <v>17</v>
      </c>
      <c r="C15" s="29">
        <v>5504091</v>
      </c>
      <c r="D15" s="30">
        <v>14</v>
      </c>
      <c r="E15" s="243"/>
      <c r="F15" s="243"/>
    </row>
    <row r="16" spans="1:6" ht="18" customHeight="1">
      <c r="A16" s="11"/>
      <c r="B16" s="28" t="s">
        <v>223</v>
      </c>
      <c r="C16" s="29">
        <v>3800084</v>
      </c>
      <c r="D16" s="30">
        <v>-56172</v>
      </c>
      <c r="E16" s="31">
        <v>22812901</v>
      </c>
      <c r="F16" s="31">
        <v>13011071</v>
      </c>
    </row>
    <row r="17" spans="1:6" ht="27" hidden="1" customHeight="1">
      <c r="A17" s="11"/>
      <c r="B17" s="28" t="s">
        <v>19</v>
      </c>
      <c r="C17" s="29">
        <v>47215</v>
      </c>
      <c r="D17" s="30">
        <v>10559</v>
      </c>
      <c r="E17" s="31"/>
      <c r="F17" s="31"/>
    </row>
    <row r="18" spans="1:6" ht="27.75" customHeight="1">
      <c r="A18" s="11"/>
      <c r="B18" s="28" t="s">
        <v>20</v>
      </c>
      <c r="C18" s="29">
        <v>6991748</v>
      </c>
      <c r="D18" s="30">
        <v>-1490117</v>
      </c>
      <c r="E18" s="31"/>
      <c r="F18" s="31"/>
    </row>
    <row r="19" spans="1:6" ht="20.25" customHeight="1">
      <c r="A19" s="11"/>
      <c r="B19" s="126" t="s">
        <v>77</v>
      </c>
      <c r="C19" s="29"/>
      <c r="D19" s="30"/>
      <c r="E19" s="31">
        <v>8763768</v>
      </c>
      <c r="F19" s="31">
        <v>8381197</v>
      </c>
    </row>
    <row r="20" spans="1:6" ht="17.25" customHeight="1">
      <c r="A20" s="11"/>
      <c r="B20" s="126" t="s">
        <v>76</v>
      </c>
      <c r="C20" s="29"/>
      <c r="D20" s="30"/>
      <c r="E20" s="31"/>
      <c r="F20" s="31"/>
    </row>
    <row r="21" spans="1:6" ht="19.5" customHeight="1">
      <c r="A21" s="11"/>
      <c r="B21" s="28" t="s">
        <v>22</v>
      </c>
      <c r="C21" s="29">
        <v>139607</v>
      </c>
      <c r="D21" s="30">
        <v>2476</v>
      </c>
      <c r="E21" s="31">
        <v>9594633</v>
      </c>
      <c r="F21" s="31">
        <v>9379265</v>
      </c>
    </row>
    <row r="22" spans="1:6" ht="17.25" customHeight="1">
      <c r="A22" s="11"/>
      <c r="B22" s="28" t="s">
        <v>24</v>
      </c>
      <c r="C22" s="37">
        <v>216909</v>
      </c>
      <c r="D22" s="33"/>
      <c r="E22" s="31">
        <v>1083608033</v>
      </c>
      <c r="F22" s="31">
        <v>1060248934</v>
      </c>
    </row>
    <row r="23" spans="1:6" ht="19.5" customHeight="1">
      <c r="A23" s="11"/>
      <c r="B23" s="28" t="s">
        <v>23</v>
      </c>
      <c r="C23" s="37"/>
      <c r="D23" s="33"/>
      <c r="E23" s="31"/>
      <c r="F23" s="31"/>
    </row>
    <row r="24" spans="1:6" ht="19.5" customHeight="1">
      <c r="A24" s="11"/>
      <c r="B24" s="126" t="s">
        <v>77</v>
      </c>
      <c r="C24" s="37"/>
      <c r="D24" s="33"/>
      <c r="E24" s="31">
        <v>26718473</v>
      </c>
      <c r="F24" s="31">
        <v>34728989</v>
      </c>
    </row>
    <row r="25" spans="1:6" ht="14.25" customHeight="1">
      <c r="A25" s="11"/>
      <c r="B25" s="126" t="s">
        <v>21</v>
      </c>
      <c r="C25" s="37"/>
      <c r="D25" s="33"/>
      <c r="E25" s="31"/>
      <c r="F25" s="31"/>
    </row>
    <row r="26" spans="1:6" ht="17.25" customHeight="1">
      <c r="A26" s="11"/>
      <c r="B26" s="28" t="s">
        <v>25</v>
      </c>
      <c r="C26" s="37"/>
      <c r="D26" s="33"/>
      <c r="E26" s="31">
        <f>25691754-E27</f>
        <v>22502840</v>
      </c>
      <c r="F26" s="31">
        <f>20323809+2469935+580002-F27</f>
        <v>20903811</v>
      </c>
    </row>
    <row r="27" spans="1:6" ht="17.25" customHeight="1">
      <c r="A27" s="11"/>
      <c r="B27" s="28" t="s">
        <v>158</v>
      </c>
      <c r="C27" s="37"/>
      <c r="D27" s="33"/>
      <c r="E27" s="31">
        <v>3188914</v>
      </c>
      <c r="F27" s="31">
        <v>2469935</v>
      </c>
    </row>
    <row r="28" spans="1:6" ht="16.5" customHeight="1">
      <c r="A28" s="11"/>
      <c r="B28" s="28" t="s">
        <v>26</v>
      </c>
      <c r="C28" s="37"/>
      <c r="D28" s="33"/>
      <c r="E28" s="31">
        <v>124019</v>
      </c>
      <c r="F28" s="31">
        <v>124019</v>
      </c>
    </row>
    <row r="29" spans="1:6" ht="17.25" customHeight="1">
      <c r="A29" s="11"/>
      <c r="B29" s="28" t="s">
        <v>27</v>
      </c>
      <c r="C29" s="37">
        <v>18932490</v>
      </c>
      <c r="D29" s="34">
        <v>-564051</v>
      </c>
      <c r="E29" s="31">
        <v>325187</v>
      </c>
      <c r="F29" s="31">
        <v>187790</v>
      </c>
    </row>
    <row r="30" spans="1:6" ht="17.25" customHeight="1">
      <c r="A30" s="11"/>
      <c r="B30" s="28" t="s">
        <v>28</v>
      </c>
      <c r="C30" s="37"/>
      <c r="D30" s="34"/>
      <c r="E30" s="31">
        <v>1775952</v>
      </c>
      <c r="F30" s="31">
        <v>2127697</v>
      </c>
    </row>
    <row r="31" spans="1:6" ht="17.25" customHeight="1">
      <c r="A31" s="11"/>
      <c r="B31" s="28" t="s">
        <v>29</v>
      </c>
      <c r="C31" s="37"/>
      <c r="D31" s="33"/>
      <c r="E31" s="31">
        <v>6531302</v>
      </c>
      <c r="F31" s="31">
        <v>5522917</v>
      </c>
    </row>
    <row r="32" spans="1:6" ht="17.25" customHeight="1">
      <c r="A32" s="11"/>
      <c r="B32" s="28" t="s">
        <v>30</v>
      </c>
      <c r="C32" s="35"/>
      <c r="D32" s="36"/>
      <c r="E32" s="31">
        <v>25191977</v>
      </c>
      <c r="F32" s="31">
        <v>23974777</v>
      </c>
    </row>
    <row r="33" spans="1:6" ht="17.25" customHeight="1">
      <c r="A33" s="11"/>
      <c r="B33" s="28" t="s">
        <v>31</v>
      </c>
      <c r="C33" s="350">
        <v>0</v>
      </c>
      <c r="D33" s="33"/>
      <c r="E33" s="31">
        <v>3207595</v>
      </c>
      <c r="F33" s="31">
        <v>1272511</v>
      </c>
    </row>
    <row r="34" spans="1:6" ht="12.75" customHeight="1" thickBot="1">
      <c r="A34" s="11"/>
      <c r="B34" s="38" t="s">
        <v>32</v>
      </c>
      <c r="C34" s="351"/>
      <c r="D34" s="39"/>
      <c r="E34" s="31"/>
      <c r="F34" s="31"/>
    </row>
    <row r="35" spans="1:6" ht="17.25" customHeight="1" thickBot="1">
      <c r="A35" s="11"/>
      <c r="B35" s="23" t="s">
        <v>33</v>
      </c>
      <c r="C35" s="40">
        <v>149412</v>
      </c>
      <c r="D35" s="41">
        <v>89205</v>
      </c>
      <c r="E35" s="42">
        <f>SUM(E14:E33)</f>
        <v>1333928898</v>
      </c>
      <c r="F35" s="42">
        <f>SUM(F14:F33)</f>
        <v>1324486367</v>
      </c>
    </row>
    <row r="36" spans="1:6" ht="17.25" customHeight="1" thickBot="1">
      <c r="A36" s="11"/>
      <c r="B36" s="23" t="s">
        <v>34</v>
      </c>
      <c r="C36" s="44">
        <v>890346</v>
      </c>
      <c r="D36" s="45">
        <v>-47717</v>
      </c>
      <c r="E36" s="46"/>
      <c r="F36" s="46"/>
    </row>
    <row r="37" spans="1:6" ht="17.25" customHeight="1">
      <c r="A37" s="11"/>
      <c r="B37" s="76" t="s">
        <v>37</v>
      </c>
      <c r="C37" s="77">
        <v>131547</v>
      </c>
      <c r="D37" s="78">
        <v>-874</v>
      </c>
      <c r="E37" s="79">
        <v>77278108</v>
      </c>
      <c r="F37" s="79">
        <v>62876779</v>
      </c>
    </row>
    <row r="38" spans="1:6" ht="17.25" customHeight="1">
      <c r="A38" s="11"/>
      <c r="B38" s="50" t="s">
        <v>36</v>
      </c>
      <c r="C38" s="37">
        <v>0</v>
      </c>
      <c r="D38" s="33"/>
      <c r="E38" s="31">
        <v>953820863</v>
      </c>
      <c r="F38" s="31">
        <v>973845143</v>
      </c>
    </row>
    <row r="39" spans="1:6" ht="17.25" customHeight="1">
      <c r="A39" s="11"/>
      <c r="B39" s="47" t="s">
        <v>35</v>
      </c>
      <c r="C39" s="48">
        <v>0</v>
      </c>
      <c r="D39" s="49"/>
      <c r="E39" s="27">
        <v>147413226</v>
      </c>
      <c r="F39" s="27">
        <v>130931566</v>
      </c>
    </row>
    <row r="40" spans="1:6" ht="17.25" customHeight="1">
      <c r="A40" s="11"/>
      <c r="B40" s="50" t="s">
        <v>38</v>
      </c>
      <c r="C40" s="32"/>
      <c r="D40" s="33"/>
      <c r="E40" s="31">
        <f>12538700-E42</f>
        <v>6662013</v>
      </c>
      <c r="F40" s="31">
        <v>5103100</v>
      </c>
    </row>
    <row r="41" spans="1:6" ht="17.25" customHeight="1">
      <c r="A41" s="11"/>
      <c r="B41" s="50" t="s">
        <v>39</v>
      </c>
      <c r="C41" s="37">
        <v>496595</v>
      </c>
      <c r="D41" s="33">
        <v>55180</v>
      </c>
      <c r="E41" s="31">
        <v>4170</v>
      </c>
      <c r="F41" s="31">
        <v>1422</v>
      </c>
    </row>
    <row r="42" spans="1:6" ht="17.25" customHeight="1">
      <c r="A42" s="11"/>
      <c r="B42" s="54" t="s">
        <v>72</v>
      </c>
      <c r="C42" s="140"/>
      <c r="D42" s="39"/>
      <c r="E42" s="31">
        <v>5876687</v>
      </c>
      <c r="F42" s="31">
        <v>6229239</v>
      </c>
    </row>
    <row r="43" spans="1:6" ht="17.25" customHeight="1" thickBot="1">
      <c r="A43" s="11"/>
      <c r="B43" s="38" t="s">
        <v>40</v>
      </c>
      <c r="C43" s="51"/>
      <c r="D43" s="52"/>
      <c r="E43" s="31">
        <v>4285414</v>
      </c>
      <c r="F43" s="31">
        <v>3937771</v>
      </c>
    </row>
    <row r="44" spans="1:6" ht="17.25" customHeight="1" thickBot="1">
      <c r="A44" s="11"/>
      <c r="B44" s="23" t="s">
        <v>41</v>
      </c>
      <c r="C44" s="43"/>
      <c r="D44" s="53"/>
      <c r="E44" s="42">
        <f>SUM(E37:E43)</f>
        <v>1195340481</v>
      </c>
      <c r="F44" s="42">
        <f>SUM(F37:F43)</f>
        <v>1182925020</v>
      </c>
    </row>
    <row r="45" spans="1:6" ht="17.25" customHeight="1">
      <c r="A45" s="11"/>
      <c r="B45" s="76" t="s">
        <v>42</v>
      </c>
      <c r="C45" s="80"/>
      <c r="D45" s="77"/>
      <c r="E45" s="81">
        <v>18750000</v>
      </c>
      <c r="F45" s="81">
        <v>18750000</v>
      </c>
    </row>
    <row r="46" spans="1:6" ht="17.25" customHeight="1">
      <c r="A46" s="11"/>
      <c r="B46" s="50" t="s">
        <v>43</v>
      </c>
      <c r="C46" s="37">
        <v>6690</v>
      </c>
      <c r="D46" s="74">
        <v>-196</v>
      </c>
      <c r="E46" s="82">
        <v>11991541</v>
      </c>
      <c r="F46" s="82">
        <f>12002883</f>
        <v>12002883</v>
      </c>
    </row>
    <row r="47" spans="1:6" ht="17.25" customHeight="1">
      <c r="A47" s="11"/>
      <c r="B47" s="50" t="s">
        <v>44</v>
      </c>
      <c r="C47" s="37"/>
      <c r="D47" s="74"/>
      <c r="E47" s="82">
        <v>16631209</v>
      </c>
      <c r="F47" s="82">
        <v>16631209</v>
      </c>
    </row>
    <row r="48" spans="1:6" ht="27" customHeight="1">
      <c r="A48" s="11"/>
      <c r="B48" s="50" t="s">
        <v>73</v>
      </c>
      <c r="C48" s="37"/>
      <c r="D48" s="74"/>
      <c r="E48" s="83">
        <v>-63112</v>
      </c>
      <c r="F48" s="83">
        <v>-6401</v>
      </c>
    </row>
    <row r="49" spans="1:6" ht="17.25" customHeight="1">
      <c r="A49" s="11"/>
      <c r="B49" s="50" t="s">
        <v>45</v>
      </c>
      <c r="C49" s="37">
        <v>21267286</v>
      </c>
      <c r="D49" s="37">
        <v>70529</v>
      </c>
      <c r="E49" s="82">
        <v>1092512</v>
      </c>
      <c r="F49" s="82">
        <v>1097945</v>
      </c>
    </row>
    <row r="50" spans="1:6" ht="17.25" customHeight="1">
      <c r="A50" s="11"/>
      <c r="B50" s="50" t="s">
        <v>46</v>
      </c>
      <c r="C50" s="37">
        <v>0</v>
      </c>
      <c r="D50" s="37"/>
      <c r="E50" s="82">
        <v>34229091</v>
      </c>
      <c r="F50" s="82">
        <v>41540378</v>
      </c>
    </row>
    <row r="51" spans="1:6" ht="17.25" hidden="1" customHeight="1">
      <c r="A51" s="11"/>
      <c r="B51" s="50" t="s">
        <v>47</v>
      </c>
      <c r="C51" s="37">
        <v>82099</v>
      </c>
      <c r="D51" s="37">
        <v>-80458</v>
      </c>
      <c r="E51" s="82"/>
      <c r="F51" s="82"/>
    </row>
    <row r="52" spans="1:6" ht="17.25" customHeight="1">
      <c r="A52" s="11"/>
      <c r="B52" s="50" t="s">
        <v>5</v>
      </c>
      <c r="C52" s="37">
        <f>SUM(C46:C51)</f>
        <v>21356075</v>
      </c>
      <c r="D52" s="37">
        <f>SUM(D46:D51)</f>
        <v>-10125</v>
      </c>
      <c r="E52" s="82">
        <v>55957176</v>
      </c>
      <c r="F52" s="82">
        <v>51545333</v>
      </c>
    </row>
    <row r="53" spans="1:6" ht="17.25" customHeight="1" thickBot="1">
      <c r="A53" s="11"/>
      <c r="B53" s="70" t="s">
        <v>48</v>
      </c>
      <c r="C53" s="71"/>
      <c r="D53" s="72"/>
      <c r="E53" s="73">
        <f>SUM(E45:E52)</f>
        <v>138588417</v>
      </c>
      <c r="F53" s="73">
        <f>SUM(F45:F52)</f>
        <v>141561347</v>
      </c>
    </row>
    <row r="54" spans="1:6" ht="17.25" customHeight="1" thickBot="1">
      <c r="A54" s="11"/>
      <c r="B54" s="23" t="s">
        <v>49</v>
      </c>
      <c r="C54" s="44">
        <v>170380</v>
      </c>
      <c r="D54" s="45">
        <v>346991</v>
      </c>
      <c r="E54" s="42">
        <f>E44+E53</f>
        <v>1333928898</v>
      </c>
      <c r="F54" s="42">
        <f>F44+F53</f>
        <v>1324486367</v>
      </c>
    </row>
    <row r="55" spans="1:6" ht="17.25" customHeight="1">
      <c r="A55" s="11"/>
      <c r="B55" s="344" t="s">
        <v>261</v>
      </c>
      <c r="C55" s="244"/>
      <c r="D55" s="245"/>
      <c r="E55" s="245"/>
      <c r="F55" s="245"/>
    </row>
    <row r="56" spans="1:6" ht="17.25" customHeight="1">
      <c r="A56" s="11"/>
      <c r="B56" s="344" t="s">
        <v>259</v>
      </c>
      <c r="C56" s="246"/>
      <c r="D56" s="247"/>
      <c r="E56" s="248"/>
      <c r="F56" s="247"/>
    </row>
    <row r="57" spans="1:6" ht="12.75">
      <c r="A57" s="14"/>
      <c r="B57" s="345"/>
      <c r="C57" s="14"/>
      <c r="D57" s="14"/>
      <c r="E57" s="56"/>
      <c r="F57" s="55"/>
    </row>
    <row r="58" spans="1:6" ht="12.75">
      <c r="A58" s="14"/>
      <c r="B58" s="57" t="s">
        <v>74</v>
      </c>
      <c r="C58" s="59"/>
      <c r="D58" s="59"/>
      <c r="E58" s="59"/>
      <c r="F58" s="59"/>
    </row>
    <row r="59" spans="1:6" ht="12.75">
      <c r="A59" s="14"/>
      <c r="B59" s="60" t="s">
        <v>50</v>
      </c>
      <c r="C59" s="58"/>
      <c r="D59" s="61"/>
      <c r="E59" s="61"/>
      <c r="F59" s="59"/>
    </row>
    <row r="60" spans="1:6" ht="12.75">
      <c r="A60" s="14"/>
      <c r="B60" s="60"/>
      <c r="C60" s="58"/>
      <c r="D60" s="58"/>
      <c r="E60" s="58"/>
      <c r="F60" s="59"/>
    </row>
    <row r="61" spans="1:6" ht="12.75">
      <c r="A61" s="11"/>
      <c r="B61" s="57" t="s">
        <v>222</v>
      </c>
      <c r="C61" s="306"/>
      <c r="D61" s="306"/>
      <c r="E61" s="306"/>
      <c r="F61" s="59"/>
    </row>
    <row r="62" spans="1:6" ht="12.75">
      <c r="A62" s="11"/>
      <c r="B62" s="60" t="s">
        <v>50</v>
      </c>
      <c r="C62" s="62"/>
      <c r="D62" s="62"/>
      <c r="E62" s="62"/>
      <c r="F62" s="59"/>
    </row>
    <row r="63" spans="1:6" ht="12.75">
      <c r="A63" s="11"/>
      <c r="B63" s="60" t="s">
        <v>51</v>
      </c>
      <c r="C63" s="58"/>
      <c r="D63" s="63"/>
      <c r="E63" s="58"/>
      <c r="F63" s="59"/>
    </row>
  </sheetData>
  <mergeCells count="3">
    <mergeCell ref="B6:F6"/>
    <mergeCell ref="B7:F7"/>
    <mergeCell ref="C33:C34"/>
  </mergeCells>
  <pageMargins left="0.25" right="0.25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view="pageBreakPreview" topLeftCell="A27" zoomScaleNormal="100" zoomScaleSheetLayoutView="100" workbookViewId="0">
      <selection activeCell="D36" sqref="D36"/>
    </sheetView>
  </sheetViews>
  <sheetFormatPr defaultRowHeight="12"/>
  <cols>
    <col min="1" max="1" width="4" style="16" customWidth="1"/>
    <col min="2" max="2" width="42.5703125" style="16" customWidth="1"/>
    <col min="3" max="3" width="22.140625" style="16" customWidth="1"/>
    <col min="4" max="4" width="21.85546875" style="16" customWidth="1"/>
    <col min="5" max="5" width="6.85546875" style="16" customWidth="1"/>
    <col min="6" max="16384" width="9.140625" style="16"/>
  </cols>
  <sheetData>
    <row r="1" spans="1:5" ht="12.75" hidden="1">
      <c r="A1" s="11"/>
      <c r="B1" s="354" t="s">
        <v>70</v>
      </c>
      <c r="C1" s="354"/>
      <c r="D1" s="354"/>
    </row>
    <row r="2" spans="1:5" ht="12.75" hidden="1">
      <c r="A2" s="11"/>
      <c r="B2" s="354"/>
      <c r="C2" s="354"/>
      <c r="D2" s="354"/>
    </row>
    <row r="3" spans="1:5" ht="15" hidden="1">
      <c r="A3" s="11"/>
      <c r="B3" s="68"/>
      <c r="C3" s="68"/>
      <c r="D3" s="12"/>
    </row>
    <row r="4" spans="1:5" ht="15" hidden="1">
      <c r="A4" s="11"/>
      <c r="B4" s="60" t="s">
        <v>11</v>
      </c>
      <c r="C4" s="58"/>
      <c r="D4" s="14" t="s">
        <v>69</v>
      </c>
    </row>
    <row r="5" spans="1:5" ht="12.75">
      <c r="A5" s="11"/>
      <c r="B5" s="60"/>
      <c r="C5" s="58"/>
      <c r="D5" s="14"/>
    </row>
    <row r="6" spans="1:5" ht="15">
      <c r="A6" s="358" t="s">
        <v>156</v>
      </c>
      <c r="B6" s="358"/>
      <c r="C6" s="358"/>
      <c r="D6" s="358"/>
      <c r="E6" s="358"/>
    </row>
    <row r="7" spans="1:5" ht="15" customHeight="1">
      <c r="A7" s="359" t="s">
        <v>262</v>
      </c>
      <c r="B7" s="359"/>
      <c r="C7" s="359"/>
      <c r="D7" s="359"/>
      <c r="E7" s="359"/>
    </row>
    <row r="8" spans="1:5" ht="26.25" customHeight="1">
      <c r="A8" s="11"/>
      <c r="B8" s="17" t="s">
        <v>78</v>
      </c>
      <c r="C8" s="58"/>
      <c r="D8" s="14"/>
    </row>
    <row r="9" spans="1:5" ht="12.75" customHeight="1">
      <c r="A9" s="11"/>
      <c r="B9" s="17" t="s">
        <v>12</v>
      </c>
      <c r="C9" s="58"/>
      <c r="D9" s="14"/>
    </row>
    <row r="10" spans="1:5" ht="12.75" customHeight="1">
      <c r="A10" s="11"/>
      <c r="B10" s="17" t="s">
        <v>75</v>
      </c>
      <c r="C10" s="58"/>
      <c r="D10" s="14"/>
    </row>
    <row r="11" spans="1:5" ht="13.5" thickBot="1">
      <c r="A11" s="11"/>
      <c r="B11" s="67"/>
      <c r="C11" s="58"/>
      <c r="D11" s="66" t="s">
        <v>1</v>
      </c>
    </row>
    <row r="12" spans="1:5" ht="12.75" customHeight="1">
      <c r="A12" s="11"/>
      <c r="B12" s="355" t="s">
        <v>109</v>
      </c>
      <c r="C12" s="355" t="s">
        <v>219</v>
      </c>
      <c r="D12" s="355" t="s">
        <v>108</v>
      </c>
    </row>
    <row r="13" spans="1:5" ht="5.25" customHeight="1" thickBot="1">
      <c r="A13" s="11"/>
      <c r="B13" s="356"/>
      <c r="C13" s="356"/>
      <c r="D13" s="356"/>
    </row>
    <row r="14" spans="1:5" ht="12.75" hidden="1">
      <c r="A14" s="11"/>
      <c r="B14" s="357"/>
      <c r="C14" s="357"/>
      <c r="D14" s="357"/>
    </row>
    <row r="15" spans="1:5" ht="15" customHeight="1">
      <c r="A15" s="11"/>
      <c r="B15" s="87" t="s">
        <v>68</v>
      </c>
      <c r="C15" s="88">
        <v>66746541</v>
      </c>
      <c r="D15" s="89">
        <f>64897563-D26</f>
        <v>61756385</v>
      </c>
    </row>
    <row r="16" spans="1:5" ht="18.75" customHeight="1">
      <c r="A16" s="11"/>
      <c r="B16" s="28" t="s">
        <v>67</v>
      </c>
      <c r="C16" s="75">
        <v>-29041316</v>
      </c>
      <c r="D16" s="83">
        <f>-29436453-D32</f>
        <v>-27218943</v>
      </c>
    </row>
    <row r="17" spans="1:4" ht="12.75" customHeight="1" thickBot="1">
      <c r="A17" s="11"/>
      <c r="B17" s="94"/>
      <c r="C17" s="95">
        <f>SUM(C15:C16)</f>
        <v>37705225</v>
      </c>
      <c r="D17" s="96">
        <f>SUM(D15:D16)</f>
        <v>34537442</v>
      </c>
    </row>
    <row r="18" spans="1:4" ht="17.25" customHeight="1">
      <c r="A18" s="11"/>
      <c r="B18" s="87" t="s">
        <v>66</v>
      </c>
      <c r="C18" s="88">
        <v>430530</v>
      </c>
      <c r="D18" s="89">
        <v>5916171</v>
      </c>
    </row>
    <row r="19" spans="1:4" ht="21" customHeight="1">
      <c r="A19" s="11"/>
      <c r="B19" s="28" t="s">
        <v>65</v>
      </c>
      <c r="C19" s="75">
        <v>-145564</v>
      </c>
      <c r="D19" s="83">
        <v>-4995951</v>
      </c>
    </row>
    <row r="20" spans="1:4" ht="15" customHeight="1" thickBot="1">
      <c r="A20" s="11"/>
      <c r="B20" s="94"/>
      <c r="C20" s="97">
        <f>C18+C19</f>
        <v>284966</v>
      </c>
      <c r="D20" s="98">
        <f>D18+D19</f>
        <v>920220</v>
      </c>
    </row>
    <row r="21" spans="1:4" ht="15" customHeight="1">
      <c r="A21" s="11"/>
      <c r="B21" s="99" t="s">
        <v>81</v>
      </c>
      <c r="C21" s="100">
        <v>3989903</v>
      </c>
      <c r="D21" s="101">
        <v>5125470</v>
      </c>
    </row>
    <row r="22" spans="1:4" ht="28.5" customHeight="1">
      <c r="A22" s="11"/>
      <c r="B22" s="90" t="s">
        <v>82</v>
      </c>
      <c r="C22" s="75">
        <v>-866304</v>
      </c>
      <c r="D22" s="83">
        <v>-45128</v>
      </c>
    </row>
    <row r="23" spans="1:4" ht="21" customHeight="1">
      <c r="A23" s="11"/>
      <c r="B23" s="91" t="s">
        <v>83</v>
      </c>
      <c r="C23" s="86">
        <f>SUM(C21:C22)</f>
        <v>3123599</v>
      </c>
      <c r="D23" s="84">
        <f>SUM(D21:D22)</f>
        <v>5080342</v>
      </c>
    </row>
    <row r="24" spans="1:4" ht="29.25" customHeight="1">
      <c r="A24" s="11"/>
      <c r="B24" s="92" t="s">
        <v>84</v>
      </c>
      <c r="C24" s="75">
        <v>205727</v>
      </c>
      <c r="D24" s="83">
        <v>-845566</v>
      </c>
    </row>
    <row r="25" spans="1:4" ht="32.25" customHeight="1">
      <c r="A25" s="11"/>
      <c r="B25" s="92" t="s">
        <v>101</v>
      </c>
      <c r="C25" s="75">
        <v>549826</v>
      </c>
      <c r="D25" s="83">
        <v>-1093598</v>
      </c>
    </row>
    <row r="26" spans="1:4" ht="21.75" customHeight="1">
      <c r="A26" s="11"/>
      <c r="B26" s="91" t="s">
        <v>100</v>
      </c>
      <c r="C26" s="230">
        <f>SUM(C23:C25)</f>
        <v>3879152</v>
      </c>
      <c r="D26" s="231">
        <f>SUM(D23:D25)</f>
        <v>3141178</v>
      </c>
    </row>
    <row r="27" spans="1:4" ht="21.75" customHeight="1">
      <c r="A27" s="11"/>
      <c r="B27" s="92" t="s">
        <v>102</v>
      </c>
      <c r="C27" s="232">
        <v>-2341555</v>
      </c>
      <c r="D27" s="233">
        <v>-2229405</v>
      </c>
    </row>
    <row r="28" spans="1:4" ht="25.5" customHeight="1">
      <c r="A28" s="11"/>
      <c r="B28" s="92" t="s">
        <v>85</v>
      </c>
      <c r="C28" s="232">
        <v>31171</v>
      </c>
      <c r="D28" s="233">
        <v>14202</v>
      </c>
    </row>
    <row r="29" spans="1:4" ht="25.5" customHeight="1">
      <c r="A29" s="11"/>
      <c r="B29" s="91" t="s">
        <v>86</v>
      </c>
      <c r="C29" s="230">
        <f>SUM(C27:C28)</f>
        <v>-2310384</v>
      </c>
      <c r="D29" s="231">
        <f>SUM(D27:D28)</f>
        <v>-2215203</v>
      </c>
    </row>
    <row r="30" spans="1:4" ht="25.5" customHeight="1">
      <c r="A30" s="11"/>
      <c r="B30" s="92" t="s">
        <v>87</v>
      </c>
      <c r="C30" s="232">
        <v>146825</v>
      </c>
      <c r="D30" s="233">
        <v>-2307</v>
      </c>
    </row>
    <row r="31" spans="1:4" ht="25.5" customHeight="1">
      <c r="A31" s="11"/>
      <c r="B31" s="92" t="s">
        <v>103</v>
      </c>
      <c r="C31" s="232">
        <v>354</v>
      </c>
      <c r="D31" s="233"/>
    </row>
    <row r="32" spans="1:4" ht="25.5" customHeight="1" thickBot="1">
      <c r="A32" s="11"/>
      <c r="B32" s="102" t="s">
        <v>104</v>
      </c>
      <c r="C32" s="234">
        <f>SUM(C29:C31)</f>
        <v>-2163205</v>
      </c>
      <c r="D32" s="235">
        <f>SUM(D29:D31)</f>
        <v>-2217510</v>
      </c>
    </row>
    <row r="33" spans="1:4" ht="17.25" customHeight="1">
      <c r="A33" s="11"/>
      <c r="B33" s="69" t="s">
        <v>88</v>
      </c>
      <c r="C33" s="236">
        <f>C17+C32+C20+C26</f>
        <v>39706138</v>
      </c>
      <c r="D33" s="237">
        <f>D17+D32+D20+D26</f>
        <v>36381330</v>
      </c>
    </row>
    <row r="34" spans="1:4" ht="27" hidden="1" customHeight="1">
      <c r="A34" s="11"/>
      <c r="B34" s="87" t="s">
        <v>89</v>
      </c>
      <c r="C34" s="238"/>
      <c r="D34" s="239"/>
    </row>
    <row r="35" spans="1:4" ht="27" hidden="1" customHeight="1">
      <c r="A35" s="11"/>
      <c r="B35" s="28" t="s">
        <v>64</v>
      </c>
      <c r="C35" s="232"/>
      <c r="D35" s="233"/>
    </row>
    <row r="36" spans="1:4" ht="42.75" customHeight="1">
      <c r="A36" s="11"/>
      <c r="B36" s="28" t="s">
        <v>90</v>
      </c>
      <c r="C36" s="65">
        <v>224514</v>
      </c>
      <c r="D36" s="240">
        <v>606562</v>
      </c>
    </row>
    <row r="37" spans="1:4" ht="20.25" customHeight="1">
      <c r="A37" s="11"/>
      <c r="B37" s="28" t="s">
        <v>63</v>
      </c>
      <c r="C37" s="232">
        <v>-178216</v>
      </c>
      <c r="D37" s="233">
        <v>-539471</v>
      </c>
    </row>
    <row r="38" spans="1:4" ht="17.25" customHeight="1">
      <c r="A38" s="11"/>
      <c r="B38" s="28" t="s">
        <v>62</v>
      </c>
      <c r="C38" s="232">
        <v>-17502579</v>
      </c>
      <c r="D38" s="233">
        <v>-17970159</v>
      </c>
    </row>
    <row r="39" spans="1:4" ht="19.5" customHeight="1">
      <c r="A39" s="11"/>
      <c r="B39" s="28" t="s">
        <v>61</v>
      </c>
      <c r="C39" s="232">
        <v>-53864</v>
      </c>
      <c r="D39" s="233">
        <v>-388424</v>
      </c>
    </row>
    <row r="40" spans="1:4" ht="19.5" customHeight="1">
      <c r="A40" s="11"/>
      <c r="B40" s="28" t="s">
        <v>60</v>
      </c>
      <c r="C40" s="232">
        <v>-11282900</v>
      </c>
      <c r="D40" s="233">
        <v>-7699754</v>
      </c>
    </row>
    <row r="41" spans="1:4" ht="17.25" customHeight="1">
      <c r="A41" s="11"/>
      <c r="B41" s="28"/>
      <c r="C41" s="230">
        <f>SUM(C33:C40)</f>
        <v>10913093</v>
      </c>
      <c r="D41" s="231">
        <f>SUM(D33:D40)</f>
        <v>10390084</v>
      </c>
    </row>
    <row r="42" spans="1:4" ht="19.5" customHeight="1">
      <c r="A42" s="11"/>
      <c r="B42" s="28" t="s">
        <v>59</v>
      </c>
      <c r="C42" s="232">
        <v>756943</v>
      </c>
      <c r="D42" s="233">
        <v>59347</v>
      </c>
    </row>
    <row r="43" spans="1:4" ht="17.25" customHeight="1">
      <c r="A43" s="11"/>
      <c r="B43" s="28" t="s">
        <v>58</v>
      </c>
      <c r="C43" s="232">
        <v>-66308</v>
      </c>
      <c r="D43" s="233">
        <v>-551638</v>
      </c>
    </row>
    <row r="44" spans="1:4" ht="18.75" customHeight="1" thickBot="1">
      <c r="A44" s="11"/>
      <c r="B44" s="103" t="s">
        <v>91</v>
      </c>
      <c r="C44" s="95">
        <f>SUM(C41:C43)</f>
        <v>11603728</v>
      </c>
      <c r="D44" s="96">
        <f>SUM(D41:D43)</f>
        <v>9897793</v>
      </c>
    </row>
    <row r="45" spans="1:4" ht="17.25" customHeight="1">
      <c r="A45" s="11"/>
      <c r="B45" s="87" t="s">
        <v>92</v>
      </c>
      <c r="C45" s="241">
        <v>-2003916</v>
      </c>
      <c r="D45" s="239">
        <v>-2132183</v>
      </c>
    </row>
    <row r="46" spans="1:4" ht="33" customHeight="1" thickBot="1">
      <c r="A46" s="11"/>
      <c r="B46" s="103" t="s">
        <v>106</v>
      </c>
      <c r="C46" s="104">
        <f>SUM(C44:C45)</f>
        <v>9599812</v>
      </c>
      <c r="D46" s="105">
        <f>SUM(D44:D45)</f>
        <v>7765610</v>
      </c>
    </row>
    <row r="47" spans="1:4" ht="25.5" hidden="1" customHeight="1" thickBot="1">
      <c r="A47" s="11"/>
      <c r="B47" s="106" t="s">
        <v>105</v>
      </c>
      <c r="C47" s="107"/>
      <c r="D47" s="108"/>
    </row>
    <row r="48" spans="1:4" ht="26.25" hidden="1" customHeight="1" thickBot="1">
      <c r="A48" s="11"/>
      <c r="B48" s="109" t="s">
        <v>57</v>
      </c>
      <c r="C48" s="110"/>
      <c r="D48" s="101"/>
    </row>
    <row r="49" spans="1:4" ht="26.25" customHeight="1" thickBot="1">
      <c r="A49" s="11"/>
      <c r="B49" s="123" t="s">
        <v>107</v>
      </c>
      <c r="C49" s="124">
        <f>C48+C46</f>
        <v>9599812</v>
      </c>
      <c r="D49" s="125">
        <f>D48+D46</f>
        <v>7765610</v>
      </c>
    </row>
    <row r="50" spans="1:4" ht="12.75">
      <c r="A50" s="11"/>
      <c r="B50" s="106" t="s">
        <v>56</v>
      </c>
      <c r="C50" s="111"/>
      <c r="D50" s="112"/>
    </row>
    <row r="51" spans="1:4" ht="25.5">
      <c r="A51" s="11"/>
      <c r="B51" s="93" t="s">
        <v>93</v>
      </c>
      <c r="C51" s="85"/>
      <c r="D51" s="64"/>
    </row>
    <row r="52" spans="1:4" ht="18.75" customHeight="1">
      <c r="A52" s="11"/>
      <c r="B52" s="93" t="s">
        <v>94</v>
      </c>
      <c r="C52" s="232">
        <v>-56711</v>
      </c>
      <c r="D52" s="83"/>
    </row>
    <row r="53" spans="1:4" ht="30" customHeight="1">
      <c r="A53" s="11"/>
      <c r="B53" s="93" t="s">
        <v>95</v>
      </c>
      <c r="C53" s="85"/>
      <c r="D53" s="64">
        <v>10536</v>
      </c>
    </row>
    <row r="54" spans="1:4" ht="17.25" customHeight="1" thickBot="1">
      <c r="A54" s="11"/>
      <c r="B54" s="103" t="s">
        <v>55</v>
      </c>
      <c r="C54" s="232">
        <f>SUM(C51:C53)</f>
        <v>-56711</v>
      </c>
      <c r="D54" s="116">
        <f>SUM(D51:D53)</f>
        <v>10536</v>
      </c>
    </row>
    <row r="55" spans="1:4" ht="17.25" customHeight="1" thickBot="1">
      <c r="A55" s="11"/>
      <c r="B55" s="122" t="s">
        <v>53</v>
      </c>
      <c r="C55" s="115">
        <f>C46+C54+C48</f>
        <v>9543101</v>
      </c>
      <c r="D55" s="116">
        <f>D46+D54</f>
        <v>7776146</v>
      </c>
    </row>
    <row r="56" spans="1:4" ht="17.25" customHeight="1">
      <c r="A56" s="11"/>
      <c r="B56" s="106" t="s">
        <v>96</v>
      </c>
      <c r="C56" s="117"/>
      <c r="D56" s="118"/>
    </row>
    <row r="57" spans="1:4" ht="17.25" customHeight="1">
      <c r="A57" s="11"/>
      <c r="B57" s="93" t="s">
        <v>97</v>
      </c>
      <c r="C57" s="232">
        <f>C49-C58</f>
        <v>5687341</v>
      </c>
      <c r="D57" s="64">
        <v>3688845</v>
      </c>
    </row>
    <row r="58" spans="1:4" ht="17.25" customHeight="1">
      <c r="A58" s="11"/>
      <c r="B58" s="93" t="s">
        <v>110</v>
      </c>
      <c r="C58" s="85">
        <v>3912471</v>
      </c>
      <c r="D58" s="64">
        <v>4076765</v>
      </c>
    </row>
    <row r="59" spans="1:4" ht="17.25" customHeight="1" thickBot="1">
      <c r="A59" s="11"/>
      <c r="B59" s="103" t="s">
        <v>54</v>
      </c>
      <c r="C59" s="119">
        <f>SUM(C57:C58)</f>
        <v>9599812</v>
      </c>
      <c r="D59" s="120">
        <f>SUM(D57:D58)</f>
        <v>7765610</v>
      </c>
    </row>
    <row r="60" spans="1:4" ht="17.25" customHeight="1">
      <c r="A60" s="11"/>
      <c r="B60" s="106" t="s">
        <v>98</v>
      </c>
      <c r="C60" s="117"/>
      <c r="D60" s="118"/>
    </row>
    <row r="61" spans="1:4" ht="29.25" customHeight="1">
      <c r="A61" s="11"/>
      <c r="B61" s="93" t="s">
        <v>97</v>
      </c>
      <c r="C61" s="85">
        <f>C55-C62</f>
        <v>5701443</v>
      </c>
      <c r="D61" s="64">
        <v>3699381</v>
      </c>
    </row>
    <row r="62" spans="1:4" ht="17.25" customHeight="1">
      <c r="A62" s="11"/>
      <c r="B62" s="93" t="s">
        <v>110</v>
      </c>
      <c r="C62" s="85">
        <v>3841658</v>
      </c>
      <c r="D62" s="64">
        <v>4076765</v>
      </c>
    </row>
    <row r="63" spans="1:4" ht="17.25" customHeight="1" thickBot="1">
      <c r="A63" s="11"/>
      <c r="B63" s="103" t="s">
        <v>53</v>
      </c>
      <c r="C63" s="119">
        <f>SUM(C61:C62)</f>
        <v>9543101</v>
      </c>
      <c r="D63" s="120">
        <f>SUM(D61:D62)</f>
        <v>7776146</v>
      </c>
    </row>
    <row r="64" spans="1:4" ht="17.25" customHeight="1">
      <c r="A64" s="11"/>
      <c r="B64" s="121" t="s">
        <v>52</v>
      </c>
      <c r="C64" s="113"/>
      <c r="D64" s="114"/>
    </row>
    <row r="65" spans="1:4" ht="17.25" customHeight="1" thickBot="1">
      <c r="A65" s="11"/>
      <c r="B65" s="94" t="s">
        <v>99</v>
      </c>
      <c r="C65" s="275">
        <f>C57/18750</f>
        <v>303.32485333333335</v>
      </c>
      <c r="D65" s="276">
        <f>D57/18750</f>
        <v>196.73840000000001</v>
      </c>
    </row>
    <row r="66" spans="1:4" ht="17.25" customHeight="1">
      <c r="A66" s="11"/>
      <c r="B66" s="58"/>
      <c r="C66" s="58"/>
      <c r="D66" s="14"/>
    </row>
    <row r="67" spans="1:4" ht="17.25" customHeight="1">
      <c r="A67" s="11"/>
      <c r="B67" s="57" t="s">
        <v>79</v>
      </c>
      <c r="C67" s="59"/>
      <c r="D67" s="59"/>
    </row>
    <row r="68" spans="1:4" ht="17.25" customHeight="1">
      <c r="A68" s="11"/>
      <c r="B68" s="60" t="s">
        <v>50</v>
      </c>
      <c r="C68" s="61"/>
      <c r="D68" s="59"/>
    </row>
    <row r="69" spans="1:4" ht="12.75">
      <c r="A69" s="14"/>
      <c r="B69" s="60"/>
      <c r="C69" s="58"/>
      <c r="D69" s="59"/>
    </row>
    <row r="70" spans="1:4" ht="12.75">
      <c r="A70" s="14"/>
      <c r="B70" s="57" t="s">
        <v>80</v>
      </c>
      <c r="C70" s="58"/>
      <c r="D70" s="59"/>
    </row>
    <row r="71" spans="1:4" ht="12.75">
      <c r="A71" s="14"/>
      <c r="B71" s="60" t="s">
        <v>50</v>
      </c>
      <c r="C71" s="62"/>
      <c r="D71" s="59"/>
    </row>
    <row r="72" spans="1:4" ht="12.75">
      <c r="A72" s="14"/>
      <c r="B72" s="60" t="s">
        <v>51</v>
      </c>
      <c r="C72" s="58"/>
      <c r="D72" s="59"/>
    </row>
    <row r="73" spans="1:4" ht="12.75">
      <c r="A73" s="14"/>
    </row>
    <row r="74" spans="1:4" ht="12.75">
      <c r="A74" s="11"/>
    </row>
    <row r="75" spans="1:4" ht="12.75">
      <c r="A75" s="11"/>
    </row>
    <row r="76" spans="1:4" ht="12.75">
      <c r="A76" s="11"/>
    </row>
  </sheetData>
  <mergeCells count="6">
    <mergeCell ref="B1:D2"/>
    <mergeCell ref="B12:B14"/>
    <mergeCell ref="C12:C14"/>
    <mergeCell ref="D12:D14"/>
    <mergeCell ref="A6:E6"/>
    <mergeCell ref="A7:E7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R74"/>
  <sheetViews>
    <sheetView view="pageBreakPreview" zoomScale="60" zoomScaleNormal="100" workbookViewId="0">
      <pane ySplit="10" topLeftCell="A11" activePane="bottomLeft" state="frozen"/>
      <selection activeCell="D79" activeCellId="1" sqref="B66 D79"/>
      <selection pane="bottomLeft" activeCell="V23" sqref="V23"/>
    </sheetView>
  </sheetViews>
  <sheetFormatPr defaultRowHeight="12.75"/>
  <cols>
    <col min="1" max="1" width="70.28515625" style="308" customWidth="1"/>
    <col min="2" max="2" width="19.5703125" style="307" customWidth="1"/>
    <col min="3" max="3" width="19" style="307" customWidth="1"/>
    <col min="4" max="4" width="20.5703125" style="307" hidden="1" customWidth="1"/>
    <col min="5" max="5" width="15.7109375" style="307" hidden="1" customWidth="1"/>
    <col min="6" max="6" width="14.5703125" style="307" hidden="1" customWidth="1"/>
    <col min="7" max="7" width="15.5703125" style="307" hidden="1" customWidth="1"/>
    <col min="8" max="8" width="22.7109375" style="307" hidden="1" customWidth="1"/>
    <col min="9" max="9" width="14.5703125" style="307" hidden="1" customWidth="1"/>
    <col min="10" max="10" width="15" style="307" hidden="1" customWidth="1"/>
    <col min="11" max="11" width="15.28515625" style="307" hidden="1" customWidth="1"/>
    <col min="12" max="12" width="11.85546875" style="307" hidden="1" customWidth="1"/>
    <col min="13" max="18" width="0" style="307" hidden="1" customWidth="1"/>
    <col min="19" max="19" width="2.85546875" style="307" customWidth="1"/>
    <col min="20" max="16384" width="9.140625" style="307"/>
  </cols>
  <sheetData>
    <row r="2" spans="1:10">
      <c r="A2" s="307"/>
    </row>
    <row r="3" spans="1:10">
      <c r="A3" s="352" t="s">
        <v>258</v>
      </c>
      <c r="B3" s="352"/>
      <c r="C3" s="352"/>
      <c r="D3" s="309"/>
    </row>
    <row r="4" spans="1:10">
      <c r="A4" s="353" t="s">
        <v>265</v>
      </c>
      <c r="B4" s="353"/>
      <c r="C4" s="353"/>
      <c r="D4" s="309"/>
    </row>
    <row r="5" spans="1:10">
      <c r="A5" s="353" t="s">
        <v>205</v>
      </c>
      <c r="B5" s="353"/>
      <c r="C5" s="353"/>
      <c r="D5" s="309"/>
    </row>
    <row r="6" spans="1:10">
      <c r="A6" s="343"/>
      <c r="C6" s="343" t="s">
        <v>257</v>
      </c>
      <c r="D6" s="309"/>
    </row>
    <row r="7" spans="1:10" ht="15">
      <c r="A7" s="342" t="s">
        <v>11</v>
      </c>
      <c r="B7" s="338"/>
      <c r="C7" s="338"/>
      <c r="D7" s="338"/>
    </row>
    <row r="8" spans="1:10">
      <c r="A8" s="342" t="s">
        <v>256</v>
      </c>
      <c r="B8" s="338"/>
      <c r="C8" s="338"/>
      <c r="D8" s="338"/>
    </row>
    <row r="9" spans="1:10" ht="15" customHeight="1">
      <c r="A9" s="342" t="s">
        <v>255</v>
      </c>
      <c r="B9" s="338"/>
      <c r="C9" s="338"/>
      <c r="D9" s="338"/>
    </row>
    <row r="10" spans="1:10">
      <c r="A10" s="341" t="s">
        <v>254</v>
      </c>
      <c r="B10" s="338"/>
      <c r="C10" s="338"/>
      <c r="D10" s="338"/>
    </row>
    <row r="11" spans="1:10">
      <c r="A11" s="340" t="s">
        <v>210</v>
      </c>
      <c r="B11" s="338"/>
      <c r="C11" s="338" t="s">
        <v>1</v>
      </c>
      <c r="D11" s="338"/>
    </row>
    <row r="12" spans="1:10">
      <c r="A12" s="339"/>
      <c r="B12" s="267" t="s">
        <v>253</v>
      </c>
      <c r="C12" s="267" t="s">
        <v>211</v>
      </c>
      <c r="D12" s="338"/>
    </row>
    <row r="13" spans="1:10" ht="14.25">
      <c r="A13" s="325" t="s">
        <v>252</v>
      </c>
      <c r="B13" s="267"/>
      <c r="C13" s="267"/>
      <c r="D13" s="338"/>
    </row>
    <row r="14" spans="1:10" ht="15">
      <c r="A14" s="337" t="s">
        <v>160</v>
      </c>
      <c r="B14" s="86">
        <v>9599812</v>
      </c>
      <c r="C14" s="86">
        <v>7776146</v>
      </c>
      <c r="D14" s="334"/>
      <c r="E14" s="333"/>
      <c r="F14" s="333"/>
      <c r="G14" s="333"/>
      <c r="H14" s="333"/>
      <c r="I14" s="333"/>
      <c r="J14" s="333"/>
    </row>
    <row r="15" spans="1:10" ht="15">
      <c r="A15" s="336" t="s">
        <v>161</v>
      </c>
      <c r="B15" s="75"/>
      <c r="C15" s="75"/>
      <c r="D15" s="334"/>
      <c r="E15" s="333"/>
      <c r="F15" s="333"/>
      <c r="G15" s="333"/>
      <c r="H15" s="333"/>
      <c r="I15" s="333"/>
      <c r="J15" s="333"/>
    </row>
    <row r="16" spans="1:10" ht="15">
      <c r="A16" s="335" t="s">
        <v>251</v>
      </c>
      <c r="B16" s="75">
        <f>1261611-15252</f>
        <v>1246359</v>
      </c>
      <c r="C16" s="75">
        <f>931681+888479</f>
        <v>1820160</v>
      </c>
      <c r="D16" s="334"/>
      <c r="E16" s="333"/>
      <c r="F16" s="333"/>
      <c r="G16" s="333"/>
      <c r="H16" s="333"/>
      <c r="I16" s="333"/>
      <c r="J16" s="333"/>
    </row>
    <row r="17" spans="1:14" ht="15">
      <c r="A17" s="335" t="s">
        <v>64</v>
      </c>
      <c r="B17" s="75"/>
      <c r="C17" s="75"/>
      <c r="D17" s="334"/>
      <c r="E17" s="333"/>
      <c r="F17" s="333"/>
      <c r="G17" s="333"/>
      <c r="H17" s="333"/>
      <c r="I17" s="333"/>
      <c r="J17" s="333"/>
    </row>
    <row r="18" spans="1:14" ht="15">
      <c r="A18" s="335" t="s">
        <v>60</v>
      </c>
      <c r="B18" s="75">
        <v>11282900</v>
      </c>
      <c r="C18" s="75">
        <v>7699754</v>
      </c>
      <c r="D18" s="334"/>
      <c r="E18" s="333"/>
      <c r="F18" s="333"/>
      <c r="G18" s="333"/>
      <c r="H18" s="333"/>
      <c r="I18" s="333"/>
      <c r="J18" s="333"/>
    </row>
    <row r="19" spans="1:14" ht="15">
      <c r="A19" s="335" t="s">
        <v>164</v>
      </c>
      <c r="B19" s="75">
        <v>118001</v>
      </c>
      <c r="C19" s="75">
        <f>315176+118524</f>
        <v>433700</v>
      </c>
      <c r="D19" s="334"/>
      <c r="E19" s="333"/>
      <c r="F19" s="333"/>
      <c r="G19" s="333"/>
      <c r="H19" s="333"/>
      <c r="I19" s="333"/>
      <c r="J19" s="333"/>
    </row>
    <row r="20" spans="1:14" ht="30">
      <c r="A20" s="335" t="s">
        <v>250</v>
      </c>
      <c r="B20" s="75"/>
      <c r="C20" s="75"/>
      <c r="D20" s="334"/>
      <c r="E20" s="333"/>
      <c r="F20" s="333"/>
      <c r="G20" s="333"/>
      <c r="H20" s="333"/>
      <c r="I20" s="333"/>
      <c r="J20" s="333"/>
    </row>
    <row r="21" spans="1:14" ht="15">
      <c r="A21" s="326" t="s">
        <v>166</v>
      </c>
      <c r="B21" s="75">
        <v>-57027242</v>
      </c>
      <c r="C21" s="75">
        <f>-44329794</f>
        <v>-44329794</v>
      </c>
      <c r="D21" s="334">
        <v>1700</v>
      </c>
      <c r="E21" s="333">
        <v>38174032</v>
      </c>
      <c r="F21" s="333">
        <v>51964235</v>
      </c>
      <c r="G21" s="333" t="e">
        <f>#REF!</f>
        <v>#REF!</v>
      </c>
      <c r="H21" s="333" t="e">
        <f>E21+F21-G21</f>
        <v>#REF!</v>
      </c>
      <c r="I21" s="333">
        <v>45721805</v>
      </c>
      <c r="J21" s="333" t="e">
        <f>I21-H21</f>
        <v>#REF!</v>
      </c>
      <c r="L21" s="307">
        <v>-99997</v>
      </c>
      <c r="N21" s="307" t="e">
        <f>L21-J21</f>
        <v>#REF!</v>
      </c>
    </row>
    <row r="22" spans="1:14" ht="15">
      <c r="A22" s="326" t="s">
        <v>167</v>
      </c>
      <c r="B22" s="75">
        <v>28959971</v>
      </c>
      <c r="C22" s="75">
        <f>23189135</f>
        <v>23189135</v>
      </c>
      <c r="D22" s="334">
        <v>1810</v>
      </c>
      <c r="E22" s="333">
        <v>1221324</v>
      </c>
      <c r="F22" s="333">
        <v>4522495</v>
      </c>
      <c r="G22" s="333" t="e">
        <f>#REF!</f>
        <v>#REF!</v>
      </c>
      <c r="H22" s="333" t="e">
        <f>E22+F22-G22</f>
        <v>#REF!</v>
      </c>
      <c r="I22" s="333">
        <v>1318086</v>
      </c>
      <c r="J22" s="333" t="e">
        <f>I22-H22</f>
        <v>#REF!</v>
      </c>
    </row>
    <row r="23" spans="1:14" ht="63" customHeight="1">
      <c r="A23" s="328" t="s">
        <v>249</v>
      </c>
      <c r="B23" s="75">
        <v>-647569</v>
      </c>
      <c r="C23" s="75">
        <v>-2410</v>
      </c>
    </row>
    <row r="24" spans="1:14" ht="15">
      <c r="A24" s="330" t="s">
        <v>248</v>
      </c>
      <c r="B24" s="75"/>
      <c r="C24" s="75"/>
    </row>
    <row r="25" spans="1:14" ht="28.5">
      <c r="A25" s="332" t="s">
        <v>173</v>
      </c>
      <c r="B25" s="75">
        <f>SUM(B14:B24)</f>
        <v>-6467768</v>
      </c>
      <c r="C25" s="75">
        <f>SUM(C14:C24)</f>
        <v>-3413309</v>
      </c>
    </row>
    <row r="26" spans="1:14" ht="14.25">
      <c r="A26" s="327" t="s">
        <v>247</v>
      </c>
      <c r="B26" s="75"/>
      <c r="C26" s="75"/>
    </row>
    <row r="27" spans="1:14" ht="30">
      <c r="A27" s="328" t="s">
        <v>246</v>
      </c>
      <c r="B27" s="75">
        <v>-382571</v>
      </c>
      <c r="C27" s="75">
        <v>8860977</v>
      </c>
    </row>
    <row r="28" spans="1:14" ht="15">
      <c r="A28" s="328" t="s">
        <v>25</v>
      </c>
      <c r="B28" s="75">
        <v>-4790943</v>
      </c>
      <c r="C28" s="75">
        <v>-5773230</v>
      </c>
    </row>
    <row r="29" spans="1:14" ht="15">
      <c r="A29" s="328" t="s">
        <v>28</v>
      </c>
      <c r="B29" s="75">
        <v>43440</v>
      </c>
      <c r="C29" s="75">
        <v>-1684586</v>
      </c>
    </row>
    <row r="30" spans="1:14" ht="15">
      <c r="A30" s="328" t="s">
        <v>245</v>
      </c>
      <c r="B30" s="75">
        <v>-9781751</v>
      </c>
      <c r="C30" s="75">
        <v>-4890759</v>
      </c>
    </row>
    <row r="31" spans="1:14" ht="15">
      <c r="A31" s="328" t="s">
        <v>24</v>
      </c>
      <c r="B31" s="75">
        <v>-21399413</v>
      </c>
      <c r="C31" s="75">
        <v>-205232623</v>
      </c>
    </row>
    <row r="32" spans="1:14" ht="15">
      <c r="A32" s="328" t="s">
        <v>158</v>
      </c>
      <c r="B32" s="75">
        <v>-718979</v>
      </c>
      <c r="C32" s="75">
        <f>4340150-39122-2164703</f>
        <v>2136325</v>
      </c>
    </row>
    <row r="33" spans="1:3" ht="14.25">
      <c r="A33" s="331" t="s">
        <v>176</v>
      </c>
      <c r="B33" s="75"/>
      <c r="C33" s="75"/>
    </row>
    <row r="34" spans="1:3" ht="15">
      <c r="A34" s="328" t="s">
        <v>37</v>
      </c>
      <c r="B34" s="346"/>
      <c r="C34" s="75"/>
    </row>
    <row r="35" spans="1:3" ht="15">
      <c r="A35" s="328" t="s">
        <v>244</v>
      </c>
      <c r="B35" s="75">
        <v>8135025</v>
      </c>
      <c r="C35" s="75">
        <v>37051668</v>
      </c>
    </row>
    <row r="36" spans="1:3" ht="15">
      <c r="A36" s="328" t="s">
        <v>36</v>
      </c>
      <c r="B36" s="75">
        <v>-45373085</v>
      </c>
      <c r="C36" s="75">
        <v>218482044</v>
      </c>
    </row>
    <row r="37" spans="1:3" ht="15">
      <c r="A37" s="328" t="s">
        <v>72</v>
      </c>
      <c r="B37" s="75">
        <v>-352552</v>
      </c>
      <c r="C37" s="75"/>
    </row>
    <row r="38" spans="1:3" ht="15">
      <c r="A38" s="328" t="s">
        <v>38</v>
      </c>
      <c r="B38" s="75">
        <v>1561913</v>
      </c>
      <c r="C38" s="75">
        <v>2625137</v>
      </c>
    </row>
    <row r="39" spans="1:3" ht="28.5">
      <c r="A39" s="327" t="s">
        <v>243</v>
      </c>
      <c r="B39" s="75">
        <f>SUM(B25:B38)</f>
        <v>-79526684</v>
      </c>
      <c r="C39" s="75">
        <f>SUM(C25:C38)</f>
        <v>48161644</v>
      </c>
    </row>
    <row r="40" spans="1:3" ht="15">
      <c r="A40" s="330" t="s">
        <v>179</v>
      </c>
      <c r="B40" s="75">
        <f>-1734027+-300524</f>
        <v>-2034551</v>
      </c>
      <c r="C40" s="75"/>
    </row>
    <row r="41" spans="1:3" ht="15">
      <c r="A41" s="328" t="s">
        <v>180</v>
      </c>
      <c r="B41" s="75">
        <v>-28357487</v>
      </c>
      <c r="C41" s="75">
        <v>-23432257</v>
      </c>
    </row>
    <row r="42" spans="1:3" ht="15">
      <c r="A42" s="328" t="s">
        <v>181</v>
      </c>
      <c r="B42" s="75">
        <f>60289154-863360</f>
        <v>59425794</v>
      </c>
      <c r="C42" s="75">
        <v>44692873</v>
      </c>
    </row>
    <row r="43" spans="1:3" ht="28.5">
      <c r="A43" s="327" t="s">
        <v>242</v>
      </c>
      <c r="B43" s="75">
        <f>SUM(B39:B42)</f>
        <v>-50492928</v>
      </c>
      <c r="C43" s="75">
        <f>SUM(C39:C42)</f>
        <v>69422260</v>
      </c>
    </row>
    <row r="44" spans="1:3" ht="15" hidden="1">
      <c r="A44" s="330"/>
      <c r="B44" s="75"/>
      <c r="C44" s="75"/>
    </row>
    <row r="45" spans="1:3" ht="15" hidden="1">
      <c r="A45" s="330" t="s">
        <v>241</v>
      </c>
      <c r="B45" s="75"/>
      <c r="C45" s="75"/>
    </row>
    <row r="46" spans="1:3" ht="15" hidden="1">
      <c r="A46" s="330"/>
      <c r="B46" s="75"/>
      <c r="C46" s="75"/>
    </row>
    <row r="47" spans="1:3" ht="14.25">
      <c r="A47" s="325" t="s">
        <v>240</v>
      </c>
      <c r="B47" s="75"/>
      <c r="C47" s="75"/>
    </row>
    <row r="48" spans="1:3" s="329" customFormat="1" ht="15">
      <c r="A48" s="328" t="s">
        <v>239</v>
      </c>
      <c r="B48" s="232">
        <v>-927040</v>
      </c>
      <c r="C48" s="232">
        <v>-48936</v>
      </c>
    </row>
    <row r="49" spans="1:3" s="329" customFormat="1" ht="30">
      <c r="A49" s="328" t="s">
        <v>238</v>
      </c>
      <c r="B49" s="232">
        <v>583387</v>
      </c>
      <c r="C49" s="232">
        <v>150294</v>
      </c>
    </row>
    <row r="50" spans="1:3" s="329" customFormat="1" ht="15">
      <c r="A50" s="328" t="s">
        <v>192</v>
      </c>
      <c r="B50" s="232">
        <v>-141360</v>
      </c>
      <c r="C50" s="232">
        <f>-4769+-48936</f>
        <v>-53705</v>
      </c>
    </row>
    <row r="51" spans="1:3" s="329" customFormat="1" ht="15">
      <c r="A51" s="328" t="s">
        <v>237</v>
      </c>
      <c r="B51" s="232">
        <v>7856469</v>
      </c>
      <c r="C51" s="232"/>
    </row>
    <row r="52" spans="1:3" s="329" customFormat="1" ht="15">
      <c r="A52" s="328" t="s">
        <v>236</v>
      </c>
      <c r="B52" s="232">
        <f>-1217200+-4966295</f>
        <v>-6183495</v>
      </c>
      <c r="C52" s="232">
        <v>-3314666</v>
      </c>
    </row>
    <row r="53" spans="1:3" s="329" customFormat="1" ht="15">
      <c r="A53" s="328" t="s">
        <v>235</v>
      </c>
      <c r="B53" s="232">
        <v>222294</v>
      </c>
      <c r="C53" s="232">
        <v>285242</v>
      </c>
    </row>
    <row r="54" spans="1:3" s="329" customFormat="1" ht="15">
      <c r="A54" s="328" t="s">
        <v>187</v>
      </c>
      <c r="B54" s="232"/>
      <c r="C54" s="232"/>
    </row>
    <row r="55" spans="1:3" s="329" customFormat="1" ht="15">
      <c r="A55" s="328" t="s">
        <v>164</v>
      </c>
      <c r="B55" s="232"/>
      <c r="C55" s="232"/>
    </row>
    <row r="56" spans="1:3" s="329" customFormat="1" ht="15">
      <c r="A56" s="328" t="s">
        <v>188</v>
      </c>
      <c r="B56" s="232">
        <v>-1935084</v>
      </c>
      <c r="C56" s="232">
        <v>-326131</v>
      </c>
    </row>
    <row r="57" spans="1:3" s="329" customFormat="1" ht="15">
      <c r="A57" s="328" t="s">
        <v>189</v>
      </c>
      <c r="B57" s="232"/>
      <c r="C57" s="232">
        <v>1958</v>
      </c>
    </row>
    <row r="58" spans="1:3" ht="28.5">
      <c r="A58" s="324" t="s">
        <v>234</v>
      </c>
      <c r="B58" s="75">
        <f>SUM(B48:B57)</f>
        <v>-524829</v>
      </c>
      <c r="C58" s="75">
        <f>SUM(C48:C57)</f>
        <v>-3305944</v>
      </c>
    </row>
    <row r="59" spans="1:3" ht="14.25">
      <c r="A59" s="325" t="s">
        <v>233</v>
      </c>
      <c r="B59" s="75"/>
      <c r="C59" s="75"/>
    </row>
    <row r="60" spans="1:3" ht="15">
      <c r="A60" s="328" t="s">
        <v>232</v>
      </c>
      <c r="B60" s="75"/>
      <c r="C60" s="75">
        <v>15000000</v>
      </c>
    </row>
    <row r="61" spans="1:3" ht="15">
      <c r="A61" s="328" t="s">
        <v>231</v>
      </c>
      <c r="B61" s="232">
        <v>30558775</v>
      </c>
      <c r="C61" s="75">
        <v>48451992</v>
      </c>
    </row>
    <row r="62" spans="1:3" ht="15">
      <c r="A62" s="328" t="s">
        <v>198</v>
      </c>
      <c r="B62" s="232">
        <f>-3249965+-37411+-15546</f>
        <v>-3302922</v>
      </c>
      <c r="C62" s="75">
        <v>-9751725</v>
      </c>
    </row>
    <row r="63" spans="1:3" ht="28.5">
      <c r="A63" s="327" t="s">
        <v>230</v>
      </c>
      <c r="B63" s="75">
        <f>SUM(B61:B62)</f>
        <v>27255853</v>
      </c>
      <c r="C63" s="75">
        <f>SUM(C61:C62)</f>
        <v>38700267</v>
      </c>
    </row>
    <row r="64" spans="1:3" ht="28.5">
      <c r="A64" s="324" t="s">
        <v>229</v>
      </c>
      <c r="B64" s="75">
        <f>B63+B58+B43</f>
        <v>-23761904</v>
      </c>
      <c r="C64" s="75">
        <f>C63+C58+C43</f>
        <v>104816583</v>
      </c>
    </row>
    <row r="65" spans="1:18" ht="30">
      <c r="A65" s="326" t="s">
        <v>228</v>
      </c>
      <c r="B65" s="75">
        <v>1191754</v>
      </c>
      <c r="C65" s="75">
        <v>7033836</v>
      </c>
    </row>
    <row r="66" spans="1:18" ht="28.5">
      <c r="A66" s="325" t="s">
        <v>227</v>
      </c>
      <c r="B66" s="75">
        <v>142153454</v>
      </c>
      <c r="C66" s="75">
        <v>96960242</v>
      </c>
    </row>
    <row r="67" spans="1:18" ht="28.5">
      <c r="A67" s="324" t="s">
        <v>226</v>
      </c>
      <c r="B67" s="75">
        <f>B64+B65+B66</f>
        <v>119583304</v>
      </c>
      <c r="C67" s="75">
        <f>C64+C65+C66</f>
        <v>208810661</v>
      </c>
    </row>
    <row r="68" spans="1:18" ht="15">
      <c r="A68" s="323"/>
      <c r="B68" s="322"/>
      <c r="C68" s="347"/>
    </row>
    <row r="69" spans="1:18">
      <c r="A69" s="271" t="s">
        <v>225</v>
      </c>
      <c r="B69" s="270"/>
      <c r="C69" s="310"/>
      <c r="D69" s="310"/>
      <c r="E69" s="310"/>
      <c r="F69" s="310"/>
      <c r="G69" s="309"/>
      <c r="H69" s="309"/>
      <c r="I69" s="309"/>
      <c r="J69" s="321"/>
      <c r="K69" s="309"/>
      <c r="L69" s="309"/>
      <c r="M69" s="309"/>
      <c r="N69" s="309"/>
      <c r="O69" s="309"/>
      <c r="P69" s="309"/>
      <c r="Q69" s="309"/>
      <c r="R69" s="309"/>
    </row>
    <row r="70" spans="1:18">
      <c r="A70" s="312" t="s">
        <v>50</v>
      </c>
      <c r="B70" s="270"/>
      <c r="C70" s="318">
        <f>C66-C68</f>
        <v>96960242</v>
      </c>
      <c r="D70" s="318"/>
      <c r="E70" s="318">
        <f>E66-E68</f>
        <v>0</v>
      </c>
      <c r="F70" s="320">
        <f>E66-F66</f>
        <v>0</v>
      </c>
      <c r="G70" s="317"/>
      <c r="H70" s="317"/>
      <c r="I70" s="317"/>
      <c r="J70" s="319"/>
      <c r="K70" s="318"/>
      <c r="L70" s="317"/>
      <c r="M70" s="317"/>
      <c r="N70" s="317"/>
      <c r="O70" s="317"/>
      <c r="P70" s="317"/>
      <c r="Q70" s="317"/>
      <c r="R70" s="317"/>
    </row>
    <row r="71" spans="1:18">
      <c r="A71" s="312"/>
      <c r="B71" s="270"/>
      <c r="C71" s="270"/>
      <c r="D71" s="270"/>
      <c r="E71" s="270"/>
      <c r="F71" s="316"/>
      <c r="G71" s="314"/>
      <c r="H71" s="309"/>
      <c r="I71" s="314"/>
      <c r="J71" s="314"/>
      <c r="K71" s="314"/>
      <c r="L71" s="309"/>
      <c r="M71" s="314"/>
      <c r="N71" s="314"/>
      <c r="O71" s="314"/>
      <c r="P71" s="314"/>
      <c r="Q71" s="314"/>
      <c r="R71" s="314"/>
    </row>
    <row r="72" spans="1:18">
      <c r="A72" s="271" t="s">
        <v>224</v>
      </c>
      <c r="B72" s="273"/>
      <c r="C72" s="273"/>
      <c r="D72" s="273" t="s">
        <v>214</v>
      </c>
      <c r="E72" s="270"/>
      <c r="F72" s="315" t="s">
        <v>214</v>
      </c>
      <c r="G72" s="314"/>
      <c r="H72" s="309"/>
      <c r="I72" s="314"/>
      <c r="J72" s="314"/>
      <c r="K72" s="314"/>
      <c r="L72" s="309"/>
      <c r="M72" s="314"/>
      <c r="N72" s="314"/>
      <c r="O72" s="314"/>
      <c r="P72" s="314"/>
      <c r="Q72" s="314"/>
      <c r="R72" s="313"/>
    </row>
    <row r="73" spans="1:18">
      <c r="A73" s="312" t="s">
        <v>50</v>
      </c>
      <c r="B73" s="270"/>
      <c r="C73" s="271"/>
      <c r="D73" s="271"/>
      <c r="E73" s="271"/>
      <c r="F73" s="310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</row>
    <row r="74" spans="1:18">
      <c r="A74" s="312" t="s">
        <v>51</v>
      </c>
      <c r="B74" s="270"/>
      <c r="C74" s="270"/>
      <c r="D74" s="311"/>
      <c r="E74" s="270"/>
      <c r="F74" s="310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</row>
  </sheetData>
  <mergeCells count="3">
    <mergeCell ref="A3:C3"/>
    <mergeCell ref="A4:C4"/>
    <mergeCell ref="A5:C5"/>
  </mergeCells>
  <pageMargins left="0.19685039370078741" right="0.19685039370078741" top="0.19685039370078741" bottom="0.19685039370078741" header="0.51181102362204722" footer="0.51181102362204722"/>
  <pageSetup paperSize="9" scale="85" orientation="portrait" r:id="rId1"/>
  <headerFooter alignWithMargins="0"/>
  <rowBreaks count="1" manualBreakCount="1">
    <brk id="60" max="4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view="pageBreakPreview" topLeftCell="A24" zoomScale="60" zoomScaleNormal="100" workbookViewId="0">
      <selection activeCell="J45" sqref="J45"/>
    </sheetView>
  </sheetViews>
  <sheetFormatPr defaultRowHeight="15"/>
  <cols>
    <col min="1" max="1" width="72.140625" customWidth="1"/>
    <col min="2" max="2" width="16.7109375" customWidth="1"/>
    <col min="3" max="3" width="17.28515625" customWidth="1"/>
    <col min="4" max="4" width="20.7109375" hidden="1" customWidth="1"/>
    <col min="5" max="5" width="14.5703125" customWidth="1"/>
    <col min="6" max="6" width="16.7109375" customWidth="1"/>
    <col min="7" max="7" width="17" customWidth="1"/>
    <col min="8" max="8" width="15.42578125" customWidth="1"/>
    <col min="9" max="9" width="13.7109375" customWidth="1"/>
    <col min="10" max="10" width="16.7109375" customWidth="1"/>
    <col min="11" max="11" width="19.28515625" customWidth="1"/>
  </cols>
  <sheetData>
    <row r="1" spans="1:25">
      <c r="A1" s="141"/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25" ht="15.75">
      <c r="A2" s="360" t="s">
        <v>128</v>
      </c>
      <c r="B2" s="360"/>
      <c r="C2" s="360"/>
      <c r="D2" s="360"/>
      <c r="E2" s="360"/>
      <c r="F2" s="360"/>
      <c r="G2" s="360"/>
      <c r="H2" s="360"/>
      <c r="I2" s="360"/>
      <c r="J2" s="143"/>
      <c r="K2" s="143"/>
    </row>
    <row r="3" spans="1:25" ht="15.75">
      <c r="A3" s="360" t="s">
        <v>129</v>
      </c>
      <c r="B3" s="360"/>
      <c r="C3" s="360"/>
      <c r="D3" s="360"/>
      <c r="E3" s="360"/>
      <c r="F3" s="360"/>
      <c r="G3" s="360"/>
      <c r="H3" s="360"/>
      <c r="I3" s="360"/>
      <c r="J3" s="143"/>
      <c r="K3" s="143"/>
    </row>
    <row r="4" spans="1:25" ht="25.5" customHeight="1">
      <c r="A4" s="252"/>
      <c r="B4" s="305" t="s">
        <v>260</v>
      </c>
      <c r="C4" s="305"/>
      <c r="D4" s="305"/>
      <c r="E4" s="305"/>
      <c r="F4" s="18"/>
      <c r="G4" s="252"/>
      <c r="H4" s="252"/>
      <c r="I4" s="252"/>
      <c r="J4" s="143"/>
      <c r="K4" s="143"/>
    </row>
    <row r="5" spans="1:25" ht="15.75">
      <c r="A5" s="17" t="s">
        <v>11</v>
      </c>
      <c r="B5" s="249"/>
      <c r="C5" s="249"/>
      <c r="D5" s="249"/>
      <c r="E5" s="249"/>
      <c r="F5" s="249"/>
      <c r="G5" s="249"/>
      <c r="H5" s="249"/>
      <c r="I5" s="249"/>
      <c r="J5" s="144"/>
      <c r="K5" s="144"/>
    </row>
    <row r="6" spans="1:25" ht="15.75">
      <c r="A6" s="17" t="s">
        <v>12</v>
      </c>
      <c r="B6" s="250"/>
      <c r="C6" s="250"/>
      <c r="D6" s="250"/>
      <c r="E6" s="250"/>
      <c r="F6" s="250"/>
      <c r="G6" s="250"/>
      <c r="H6" s="250"/>
      <c r="I6" s="250"/>
      <c r="J6" s="144"/>
      <c r="K6" s="144"/>
    </row>
    <row r="7" spans="1:25">
      <c r="A7" s="17" t="s">
        <v>75</v>
      </c>
      <c r="B7" s="251"/>
      <c r="C7" s="251"/>
      <c r="D7" s="251"/>
      <c r="E7" s="251"/>
      <c r="F7" s="251"/>
      <c r="G7" s="251"/>
      <c r="H7" s="251"/>
      <c r="I7" s="251"/>
      <c r="J7" s="144"/>
      <c r="K7" s="144"/>
    </row>
    <row r="8" spans="1:25" ht="15.75" thickBot="1">
      <c r="A8" s="141"/>
      <c r="B8" s="142"/>
      <c r="C8" s="142"/>
      <c r="D8" s="142"/>
      <c r="E8" s="142"/>
      <c r="F8" s="142"/>
      <c r="G8" s="142"/>
      <c r="H8" s="142"/>
      <c r="I8" s="145"/>
      <c r="J8" s="142"/>
      <c r="K8" s="142" t="s">
        <v>130</v>
      </c>
    </row>
    <row r="9" spans="1:25" ht="87.75" customHeight="1" thickBot="1">
      <c r="A9" s="146"/>
      <c r="B9" s="147" t="s">
        <v>131</v>
      </c>
      <c r="C9" s="149" t="s">
        <v>132</v>
      </c>
      <c r="D9" s="292" t="s">
        <v>133</v>
      </c>
      <c r="E9" s="147" t="s">
        <v>134</v>
      </c>
      <c r="F9" s="148" t="s">
        <v>44</v>
      </c>
      <c r="G9" s="147" t="s">
        <v>135</v>
      </c>
      <c r="H9" s="148" t="s">
        <v>46</v>
      </c>
      <c r="I9" s="147" t="s">
        <v>116</v>
      </c>
      <c r="J9" s="148" t="s">
        <v>136</v>
      </c>
      <c r="K9" s="147" t="s">
        <v>137</v>
      </c>
      <c r="O9" s="169"/>
      <c r="P9" s="170"/>
      <c r="Q9" s="170"/>
      <c r="R9" s="170"/>
      <c r="S9" s="170"/>
      <c r="T9" s="170"/>
      <c r="U9" s="170"/>
      <c r="V9" s="170"/>
      <c r="W9" s="170"/>
      <c r="X9" s="170"/>
      <c r="Y9" s="170"/>
    </row>
    <row r="10" spans="1:25" ht="15.75" thickBot="1">
      <c r="A10" s="280">
        <v>1</v>
      </c>
      <c r="B10" s="281">
        <v>2</v>
      </c>
      <c r="C10" s="289">
        <v>4</v>
      </c>
      <c r="D10" s="280">
        <v>5</v>
      </c>
      <c r="E10" s="281">
        <v>6</v>
      </c>
      <c r="F10" s="282">
        <v>7</v>
      </c>
      <c r="G10" s="281">
        <v>8</v>
      </c>
      <c r="H10" s="282">
        <v>9</v>
      </c>
      <c r="I10" s="281">
        <v>10</v>
      </c>
      <c r="J10" s="282">
        <v>11</v>
      </c>
      <c r="K10" s="281">
        <v>12</v>
      </c>
      <c r="O10" s="174"/>
      <c r="P10" s="173"/>
      <c r="Q10" s="162"/>
      <c r="R10" s="173"/>
      <c r="S10" s="162"/>
      <c r="T10" s="173"/>
      <c r="U10" s="175"/>
      <c r="V10" s="162"/>
      <c r="W10" s="176"/>
      <c r="X10" s="176"/>
      <c r="Y10" s="173"/>
    </row>
    <row r="11" spans="1:25" ht="15.75" customHeight="1" thickBot="1">
      <c r="A11" s="169" t="s">
        <v>145</v>
      </c>
      <c r="B11" s="170">
        <v>18750000</v>
      </c>
      <c r="C11" s="188">
        <v>-14543</v>
      </c>
      <c r="D11" s="293">
        <v>0</v>
      </c>
      <c r="E11" s="170">
        <v>12131875</v>
      </c>
      <c r="F11" s="187">
        <v>16631209</v>
      </c>
      <c r="G11" s="170">
        <v>-4031471</v>
      </c>
      <c r="H11" s="187">
        <v>4567494</v>
      </c>
      <c r="I11" s="170">
        <v>48034564</v>
      </c>
      <c r="J11" s="187">
        <v>28749047</v>
      </c>
      <c r="K11" s="170">
        <v>76783611</v>
      </c>
      <c r="O11" s="155"/>
      <c r="P11" s="156"/>
      <c r="Q11" s="157"/>
      <c r="R11" s="156"/>
      <c r="S11" s="157"/>
      <c r="T11" s="156"/>
      <c r="U11" s="158"/>
      <c r="V11" s="159"/>
      <c r="W11" s="151"/>
      <c r="X11" s="151"/>
      <c r="Y11" s="151"/>
    </row>
    <row r="12" spans="1:25" ht="15.75" customHeight="1">
      <c r="A12" s="174" t="s">
        <v>138</v>
      </c>
      <c r="B12" s="173"/>
      <c r="C12" s="175"/>
      <c r="D12" s="294"/>
      <c r="E12" s="173"/>
      <c r="F12" s="189"/>
      <c r="G12" s="190"/>
      <c r="H12" s="189"/>
      <c r="I12" s="173">
        <v>0</v>
      </c>
      <c r="J12" s="162"/>
      <c r="K12" s="173">
        <v>0</v>
      </c>
      <c r="O12" s="150"/>
      <c r="P12" s="156"/>
      <c r="Q12" s="157"/>
      <c r="R12" s="156"/>
      <c r="S12" s="157"/>
      <c r="T12" s="156"/>
      <c r="U12" s="158"/>
      <c r="V12" s="159"/>
      <c r="W12" s="151"/>
      <c r="X12" s="151"/>
      <c r="Y12" s="151"/>
    </row>
    <row r="13" spans="1:25" ht="15.75" customHeight="1">
      <c r="A13" s="155" t="s">
        <v>139</v>
      </c>
      <c r="B13" s="156"/>
      <c r="C13" s="158"/>
      <c r="D13" s="295"/>
      <c r="E13" s="156"/>
      <c r="F13" s="157"/>
      <c r="G13" s="156"/>
      <c r="H13" s="159">
        <v>42710926</v>
      </c>
      <c r="I13" s="151">
        <f>H13</f>
        <v>42710926</v>
      </c>
      <c r="J13" s="152">
        <v>7123573</v>
      </c>
      <c r="K13" s="151">
        <f>H13+J13</f>
        <v>49834499</v>
      </c>
      <c r="O13" s="163"/>
      <c r="P13" s="156"/>
      <c r="Q13" s="164"/>
      <c r="R13" s="177"/>
      <c r="S13" s="157"/>
      <c r="T13" s="156"/>
      <c r="U13" s="158"/>
      <c r="V13" s="157"/>
      <c r="W13" s="151"/>
      <c r="X13" s="151"/>
      <c r="Y13" s="151"/>
    </row>
    <row r="14" spans="1:25" ht="15.75" customHeight="1">
      <c r="A14" s="150" t="s">
        <v>56</v>
      </c>
      <c r="B14" s="156"/>
      <c r="C14" s="158"/>
      <c r="D14" s="295"/>
      <c r="E14" s="156"/>
      <c r="F14" s="172"/>
      <c r="G14" s="160"/>
      <c r="H14" s="162"/>
      <c r="I14" s="151">
        <v>0</v>
      </c>
      <c r="J14" s="152"/>
      <c r="K14" s="151">
        <v>0</v>
      </c>
      <c r="O14" s="163"/>
      <c r="P14" s="156"/>
      <c r="Q14" s="157"/>
      <c r="R14" s="156"/>
      <c r="S14" s="157"/>
      <c r="T14" s="156"/>
      <c r="U14" s="158"/>
      <c r="V14" s="157"/>
      <c r="W14" s="151"/>
      <c r="X14" s="151"/>
      <c r="Y14" s="151"/>
    </row>
    <row r="15" spans="1:25" ht="15.75" customHeight="1">
      <c r="A15" s="163" t="s">
        <v>140</v>
      </c>
      <c r="B15" s="156"/>
      <c r="C15" s="290"/>
      <c r="D15" s="295"/>
      <c r="E15" s="156"/>
      <c r="F15" s="157"/>
      <c r="G15" s="156"/>
      <c r="H15" s="152"/>
      <c r="I15" s="151">
        <v>0</v>
      </c>
      <c r="J15" s="152"/>
      <c r="K15" s="151">
        <v>0</v>
      </c>
      <c r="O15" s="165"/>
      <c r="P15" s="156"/>
      <c r="Q15" s="157"/>
      <c r="R15" s="156"/>
      <c r="S15" s="157"/>
      <c r="T15" s="156"/>
      <c r="U15" s="158"/>
      <c r="V15" s="157"/>
      <c r="W15" s="151"/>
      <c r="X15" s="151"/>
      <c r="Y15" s="151"/>
    </row>
    <row r="16" spans="1:25" ht="15.75" customHeight="1" thickBot="1">
      <c r="A16" s="163" t="s">
        <v>141</v>
      </c>
      <c r="B16" s="156"/>
      <c r="C16" s="158">
        <v>8142</v>
      </c>
      <c r="D16" s="295"/>
      <c r="E16" s="156"/>
      <c r="F16" s="157"/>
      <c r="G16" s="156"/>
      <c r="H16" s="152"/>
      <c r="I16" s="151">
        <v>8142</v>
      </c>
      <c r="J16" s="152">
        <v>4245</v>
      </c>
      <c r="K16" s="151">
        <v>12387</v>
      </c>
      <c r="O16" s="155"/>
      <c r="P16" s="156"/>
      <c r="Q16" s="157"/>
      <c r="R16" s="156"/>
      <c r="S16" s="157"/>
      <c r="T16" s="156"/>
      <c r="U16" s="158"/>
      <c r="V16" s="157"/>
      <c r="W16" s="151"/>
      <c r="X16" s="151"/>
      <c r="Y16" s="151"/>
    </row>
    <row r="17" spans="1:25" ht="15.75" hidden="1" customHeight="1">
      <c r="A17" s="155" t="s">
        <v>142</v>
      </c>
      <c r="B17" s="156"/>
      <c r="C17" s="158"/>
      <c r="D17" s="295"/>
      <c r="E17" s="156"/>
      <c r="F17" s="157"/>
      <c r="G17" s="156"/>
      <c r="H17" s="152"/>
      <c r="I17" s="151">
        <v>0</v>
      </c>
      <c r="J17" s="152"/>
      <c r="K17" s="151">
        <v>0</v>
      </c>
      <c r="O17" s="155"/>
      <c r="P17" s="156"/>
      <c r="Q17" s="157"/>
      <c r="R17" s="156"/>
      <c r="S17" s="157"/>
      <c r="T17" s="156"/>
      <c r="U17" s="158"/>
      <c r="V17" s="157"/>
      <c r="W17" s="151"/>
      <c r="X17" s="151"/>
      <c r="Y17" s="151"/>
    </row>
    <row r="18" spans="1:25" ht="15.75" hidden="1" customHeight="1" thickBot="1">
      <c r="A18" s="165" t="s">
        <v>146</v>
      </c>
      <c r="B18" s="156"/>
      <c r="C18" s="168"/>
      <c r="D18" s="296"/>
      <c r="E18" s="167"/>
      <c r="F18" s="166"/>
      <c r="G18" s="167"/>
      <c r="H18" s="154"/>
      <c r="I18" s="151">
        <v>0</v>
      </c>
      <c r="J18" s="154"/>
      <c r="K18" s="151">
        <v>0</v>
      </c>
      <c r="O18" s="178"/>
      <c r="P18" s="179"/>
      <c r="Q18" s="180"/>
      <c r="R18" s="179"/>
      <c r="S18" s="180"/>
      <c r="T18" s="179"/>
      <c r="U18" s="181"/>
      <c r="V18" s="180"/>
      <c r="W18" s="151"/>
      <c r="X18" s="151"/>
      <c r="Y18" s="151"/>
    </row>
    <row r="19" spans="1:25" ht="15.75" hidden="1" customHeight="1" thickBot="1">
      <c r="A19" s="169" t="s">
        <v>147</v>
      </c>
      <c r="B19" s="170"/>
      <c r="C19" s="188"/>
      <c r="D19" s="293"/>
      <c r="E19" s="170"/>
      <c r="F19" s="187"/>
      <c r="G19" s="170"/>
      <c r="H19" s="187"/>
      <c r="I19" s="170">
        <v>0</v>
      </c>
      <c r="J19" s="187"/>
      <c r="K19" s="170">
        <v>0</v>
      </c>
      <c r="O19" s="182"/>
      <c r="P19" s="183"/>
      <c r="Q19" s="184"/>
      <c r="R19" s="183"/>
      <c r="S19" s="184"/>
      <c r="T19" s="183"/>
      <c r="U19" s="185"/>
      <c r="V19" s="183"/>
      <c r="W19" s="151"/>
      <c r="X19" s="151"/>
      <c r="Y19" s="151"/>
    </row>
    <row r="20" spans="1:25" ht="15.75" hidden="1" customHeight="1" thickBot="1">
      <c r="A20" s="288" t="s">
        <v>148</v>
      </c>
      <c r="B20" s="167"/>
      <c r="C20" s="181"/>
      <c r="D20" s="297"/>
      <c r="E20" s="179"/>
      <c r="F20" s="180"/>
      <c r="G20" s="179"/>
      <c r="H20" s="189"/>
      <c r="I20" s="190">
        <v>0</v>
      </c>
      <c r="J20" s="189"/>
      <c r="K20" s="153">
        <v>0</v>
      </c>
      <c r="O20" s="169"/>
      <c r="P20" s="186"/>
      <c r="Q20" s="187"/>
      <c r="R20" s="170"/>
      <c r="S20" s="187"/>
      <c r="T20" s="170"/>
      <c r="U20" s="188"/>
      <c r="V20" s="170"/>
      <c r="W20" s="170"/>
      <c r="X20" s="170"/>
      <c r="Y20" s="170"/>
    </row>
    <row r="21" spans="1:25" ht="15.75" customHeight="1" thickBot="1">
      <c r="A21" s="278" t="s">
        <v>149</v>
      </c>
      <c r="B21" s="186">
        <v>0</v>
      </c>
      <c r="C21" s="291">
        <v>8142</v>
      </c>
      <c r="D21" s="298"/>
      <c r="E21" s="186">
        <v>0</v>
      </c>
      <c r="F21" s="279"/>
      <c r="G21" s="186">
        <v>0</v>
      </c>
      <c r="H21" s="187"/>
      <c r="I21" s="170">
        <v>8142</v>
      </c>
      <c r="J21" s="187">
        <v>4245</v>
      </c>
      <c r="K21" s="170">
        <v>12387</v>
      </c>
      <c r="O21" s="171"/>
      <c r="P21" s="179"/>
      <c r="Q21" s="189"/>
      <c r="R21" s="190"/>
      <c r="S21" s="189"/>
      <c r="T21" s="190"/>
      <c r="U21" s="191"/>
      <c r="V21" s="189"/>
      <c r="W21" s="190"/>
      <c r="X21" s="190"/>
      <c r="Y21" s="190"/>
    </row>
    <row r="22" spans="1:25" ht="15.75" customHeight="1" thickBot="1">
      <c r="A22" s="283" t="s">
        <v>138</v>
      </c>
      <c r="B22" s="284">
        <v>0</v>
      </c>
      <c r="C22" s="286">
        <v>8142</v>
      </c>
      <c r="D22" s="299"/>
      <c r="E22" s="284">
        <v>0</v>
      </c>
      <c r="F22" s="285"/>
      <c r="G22" s="284">
        <v>0</v>
      </c>
      <c r="H22" s="287">
        <f>H13+H14+H15+H16</f>
        <v>42710926</v>
      </c>
      <c r="I22" s="287">
        <f t="shared" ref="I22:K22" si="0">I13+I14+I15+I16</f>
        <v>42719068</v>
      </c>
      <c r="J22" s="287">
        <f t="shared" si="0"/>
        <v>7127818</v>
      </c>
      <c r="K22" s="287">
        <f t="shared" si="0"/>
        <v>49846886</v>
      </c>
      <c r="O22" s="155"/>
      <c r="P22" s="156"/>
      <c r="Q22" s="157"/>
      <c r="R22" s="156"/>
      <c r="S22" s="157"/>
      <c r="T22" s="156"/>
      <c r="U22" s="158"/>
      <c r="V22" s="159"/>
      <c r="W22" s="156"/>
      <c r="X22" s="151"/>
      <c r="Y22" s="156"/>
    </row>
    <row r="23" spans="1:25" ht="15.75" customHeight="1">
      <c r="A23" s="277" t="s">
        <v>143</v>
      </c>
      <c r="B23" s="160"/>
      <c r="C23" s="161"/>
      <c r="D23" s="300"/>
      <c r="E23" s="160"/>
      <c r="F23" s="172"/>
      <c r="G23" s="160"/>
      <c r="H23" s="162"/>
      <c r="I23" s="173"/>
      <c r="J23" s="162"/>
      <c r="K23" s="173"/>
      <c r="O23" s="155"/>
      <c r="P23" s="156"/>
      <c r="Q23" s="157"/>
      <c r="R23" s="156"/>
      <c r="S23" s="157"/>
      <c r="T23" s="156"/>
      <c r="U23" s="158"/>
      <c r="V23" s="159"/>
      <c r="W23" s="156"/>
      <c r="X23" s="151"/>
      <c r="Y23" s="156"/>
    </row>
    <row r="24" spans="1:25" ht="15.75" customHeight="1">
      <c r="A24" s="163" t="s">
        <v>144</v>
      </c>
      <c r="B24" s="156"/>
      <c r="C24" s="158"/>
      <c r="D24" s="295"/>
      <c r="E24" s="156"/>
      <c r="F24" s="157"/>
      <c r="G24" s="156"/>
      <c r="H24" s="152">
        <v>-737618</v>
      </c>
      <c r="I24" s="151">
        <v>-737618</v>
      </c>
      <c r="J24" s="152">
        <v>15737934</v>
      </c>
      <c r="K24" s="151">
        <v>15000316</v>
      </c>
      <c r="O24" s="155"/>
      <c r="P24" s="156"/>
      <c r="Q24" s="157"/>
      <c r="R24" s="156"/>
      <c r="S24" s="157"/>
      <c r="T24" s="156"/>
      <c r="U24" s="158"/>
      <c r="V24" s="159"/>
      <c r="W24" s="156"/>
      <c r="X24" s="151"/>
      <c r="Y24" s="156"/>
    </row>
    <row r="25" spans="1:25" ht="15.75" customHeight="1">
      <c r="A25" s="163" t="s">
        <v>105</v>
      </c>
      <c r="B25" s="156"/>
      <c r="C25" s="158"/>
      <c r="D25" s="295"/>
      <c r="E25" s="156"/>
      <c r="F25" s="157"/>
      <c r="G25" s="156"/>
      <c r="H25" s="152">
        <v>0</v>
      </c>
      <c r="I25" s="151">
        <v>0</v>
      </c>
      <c r="J25" s="152">
        <v>-69466</v>
      </c>
      <c r="K25" s="151">
        <v>-69466</v>
      </c>
      <c r="O25" s="155"/>
      <c r="P25" s="156"/>
      <c r="Q25" s="157"/>
      <c r="R25" s="156"/>
      <c r="S25" s="157"/>
      <c r="T25" s="156"/>
      <c r="U25" s="158"/>
      <c r="V25" s="159"/>
      <c r="W25" s="156"/>
      <c r="X25" s="151"/>
      <c r="Y25" s="156"/>
    </row>
    <row r="26" spans="1:25" ht="15.75" customHeight="1">
      <c r="A26" s="163" t="s">
        <v>150</v>
      </c>
      <c r="B26" s="156"/>
      <c r="C26" s="158"/>
      <c r="D26" s="295"/>
      <c r="E26" s="156"/>
      <c r="F26" s="157"/>
      <c r="G26" s="156"/>
      <c r="H26" s="152"/>
      <c r="I26" s="151">
        <v>0</v>
      </c>
      <c r="J26" s="152"/>
      <c r="K26" s="151">
        <v>0</v>
      </c>
      <c r="O26" s="165"/>
      <c r="P26" s="156"/>
      <c r="Q26" s="157"/>
      <c r="R26" s="156"/>
      <c r="S26" s="157"/>
      <c r="T26" s="156"/>
      <c r="U26" s="158"/>
      <c r="V26" s="157"/>
      <c r="W26" s="156"/>
      <c r="X26" s="151"/>
      <c r="Y26" s="156"/>
    </row>
    <row r="27" spans="1:25" ht="15.75" customHeight="1">
      <c r="A27" s="163" t="s">
        <v>151</v>
      </c>
      <c r="B27" s="156"/>
      <c r="C27" s="158"/>
      <c r="D27" s="295"/>
      <c r="E27" s="156"/>
      <c r="F27" s="157"/>
      <c r="G27" s="156"/>
      <c r="H27" s="152"/>
      <c r="I27" s="151">
        <v>0</v>
      </c>
      <c r="J27" s="152"/>
      <c r="K27" s="151">
        <v>0</v>
      </c>
      <c r="O27" s="165"/>
      <c r="P27" s="156"/>
      <c r="Q27" s="157"/>
      <c r="R27" s="156"/>
      <c r="S27" s="157"/>
      <c r="T27" s="156"/>
      <c r="U27" s="158"/>
      <c r="V27" s="159"/>
      <c r="W27" s="156"/>
      <c r="X27" s="156"/>
      <c r="Y27" s="156"/>
    </row>
    <row r="28" spans="1:25" ht="15.75" customHeight="1">
      <c r="A28" s="155" t="s">
        <v>157</v>
      </c>
      <c r="B28" s="156"/>
      <c r="C28" s="158"/>
      <c r="D28" s="295"/>
      <c r="E28" s="156">
        <v>-128992</v>
      </c>
      <c r="F28" s="157"/>
      <c r="G28" s="156">
        <v>5129416</v>
      </c>
      <c r="H28" s="157">
        <v>-5000424</v>
      </c>
      <c r="I28" s="151">
        <v>0</v>
      </c>
      <c r="J28" s="152"/>
      <c r="K28" s="151">
        <v>0</v>
      </c>
      <c r="O28" s="155"/>
      <c r="P28" s="156"/>
      <c r="Q28" s="157"/>
      <c r="R28" s="156"/>
      <c r="S28" s="157"/>
      <c r="T28" s="156"/>
      <c r="U28" s="158"/>
      <c r="V28" s="159"/>
      <c r="W28" s="156"/>
      <c r="X28" s="156"/>
      <c r="Y28" s="156"/>
    </row>
    <row r="29" spans="1:25" ht="15.75" customHeight="1">
      <c r="A29" s="155" t="s">
        <v>152</v>
      </c>
      <c r="B29" s="156"/>
      <c r="C29" s="158"/>
      <c r="D29" s="295"/>
      <c r="E29" s="156"/>
      <c r="F29" s="157"/>
      <c r="G29" s="156"/>
      <c r="H29" s="157"/>
      <c r="I29" s="151">
        <v>0</v>
      </c>
      <c r="J29" s="152"/>
      <c r="K29" s="151">
        <v>0</v>
      </c>
      <c r="O29" s="155"/>
      <c r="P29" s="156"/>
      <c r="Q29" s="157"/>
      <c r="R29" s="156"/>
      <c r="S29" s="157"/>
      <c r="T29" s="156"/>
      <c r="U29" s="158"/>
      <c r="V29" s="159"/>
      <c r="W29" s="156"/>
      <c r="X29" s="156"/>
      <c r="Y29" s="156"/>
    </row>
    <row r="30" spans="1:25" ht="15.75" customHeight="1" thickBot="1">
      <c r="A30" s="155" t="s">
        <v>154</v>
      </c>
      <c r="B30" s="167">
        <v>18750000</v>
      </c>
      <c r="C30" s="168">
        <v>-6401</v>
      </c>
      <c r="D30" s="296">
        <v>0</v>
      </c>
      <c r="E30" s="167">
        <v>12002883</v>
      </c>
      <c r="F30" s="166">
        <v>16631209</v>
      </c>
      <c r="G30" s="167">
        <v>1097945</v>
      </c>
      <c r="H30" s="166">
        <f>H22+H24+H28+H11</f>
        <v>41540378</v>
      </c>
      <c r="I30" s="166">
        <f t="shared" ref="I30" si="1">I22+I24+I28+I11</f>
        <v>90016014</v>
      </c>
      <c r="J30" s="166">
        <f>J22+J24+J28+J11+J25</f>
        <v>51545333</v>
      </c>
      <c r="K30" s="166">
        <f>K22+K24+K28+K11+K25</f>
        <v>141561347</v>
      </c>
      <c r="O30" s="155"/>
      <c r="P30" s="156"/>
      <c r="Q30" s="157"/>
      <c r="R30" s="156"/>
      <c r="S30" s="157"/>
      <c r="T30" s="156"/>
      <c r="U30" s="158"/>
      <c r="V30" s="159"/>
      <c r="W30" s="167"/>
      <c r="X30" s="167"/>
      <c r="Y30" s="167"/>
    </row>
    <row r="31" spans="1:25" ht="15.75" customHeight="1" thickBot="1">
      <c r="A31" s="169" t="s">
        <v>220</v>
      </c>
      <c r="B31" s="170">
        <f>B30</f>
        <v>18750000</v>
      </c>
      <c r="C31" s="188">
        <f t="shared" ref="C31:K31" si="2">C30</f>
        <v>-6401</v>
      </c>
      <c r="D31" s="293">
        <f t="shared" si="2"/>
        <v>0</v>
      </c>
      <c r="E31" s="170">
        <f t="shared" si="2"/>
        <v>12002883</v>
      </c>
      <c r="F31" s="187">
        <f t="shared" si="2"/>
        <v>16631209</v>
      </c>
      <c r="G31" s="170">
        <f t="shared" si="2"/>
        <v>1097945</v>
      </c>
      <c r="H31" s="187">
        <f>H22+H24+H28+H11</f>
        <v>41540378</v>
      </c>
      <c r="I31" s="170">
        <f t="shared" si="2"/>
        <v>90016014</v>
      </c>
      <c r="J31" s="187">
        <f t="shared" si="2"/>
        <v>51545333</v>
      </c>
      <c r="K31" s="170">
        <f t="shared" si="2"/>
        <v>141561347</v>
      </c>
    </row>
    <row r="32" spans="1:25" ht="15.75" customHeight="1">
      <c r="A32" s="174" t="s">
        <v>138</v>
      </c>
      <c r="B32" s="173"/>
      <c r="C32" s="175"/>
      <c r="D32" s="294"/>
      <c r="E32" s="173"/>
      <c r="F32" s="162"/>
      <c r="G32" s="173"/>
      <c r="H32" s="162"/>
      <c r="I32" s="176">
        <v>0</v>
      </c>
      <c r="J32" s="304"/>
      <c r="K32" s="173">
        <v>0</v>
      </c>
    </row>
    <row r="33" spans="1:11" ht="15.75" customHeight="1">
      <c r="A33" s="155" t="s">
        <v>139</v>
      </c>
      <c r="B33" s="156"/>
      <c r="C33" s="158"/>
      <c r="D33" s="295"/>
      <c r="E33" s="156"/>
      <c r="F33" s="157"/>
      <c r="G33" s="156"/>
      <c r="H33" s="159">
        <f>ФО2!C57</f>
        <v>5687341</v>
      </c>
      <c r="I33" s="151">
        <f>H33</f>
        <v>5687341</v>
      </c>
      <c r="J33" s="152">
        <f>ФО2!C58</f>
        <v>3912471</v>
      </c>
      <c r="K33" s="151">
        <f>I33+J33</f>
        <v>9599812</v>
      </c>
    </row>
    <row r="34" spans="1:11" ht="15.75" customHeight="1">
      <c r="A34" s="150" t="s">
        <v>56</v>
      </c>
      <c r="B34" s="156"/>
      <c r="C34" s="158"/>
      <c r="D34" s="295"/>
      <c r="E34" s="156"/>
      <c r="F34" s="157"/>
      <c r="G34" s="156"/>
      <c r="H34" s="159"/>
      <c r="I34" s="151">
        <v>0</v>
      </c>
      <c r="J34" s="152"/>
      <c r="K34" s="151">
        <v>0</v>
      </c>
    </row>
    <row r="35" spans="1:11" ht="27" customHeight="1">
      <c r="A35" s="163" t="s">
        <v>140</v>
      </c>
      <c r="B35" s="156"/>
      <c r="C35" s="290"/>
      <c r="D35" s="301"/>
      <c r="E35" s="156"/>
      <c r="F35" s="157"/>
      <c r="G35" s="156"/>
      <c r="H35" s="157"/>
      <c r="I35" s="151">
        <f>C35</f>
        <v>0</v>
      </c>
      <c r="J35" s="152"/>
      <c r="K35" s="151">
        <f>I35+J35</f>
        <v>0</v>
      </c>
    </row>
    <row r="36" spans="1:11" ht="36.75" customHeight="1">
      <c r="A36" s="163" t="s">
        <v>141</v>
      </c>
      <c r="B36" s="156"/>
      <c r="C36" s="158">
        <f>-50541+-6170</f>
        <v>-56711</v>
      </c>
      <c r="D36" s="295"/>
      <c r="E36" s="156"/>
      <c r="F36" s="157"/>
      <c r="G36" s="156"/>
      <c r="H36" s="157"/>
      <c r="I36" s="151">
        <f t="shared" ref="I36:I41" si="3">C36</f>
        <v>-56711</v>
      </c>
      <c r="J36" s="152"/>
      <c r="K36" s="151">
        <f t="shared" ref="K36:K41" si="4">I36+J36</f>
        <v>-56711</v>
      </c>
    </row>
    <row r="37" spans="1:11" ht="15.75" customHeight="1">
      <c r="A37" s="165" t="s">
        <v>142</v>
      </c>
      <c r="B37" s="156"/>
      <c r="C37" s="158"/>
      <c r="D37" s="295"/>
      <c r="E37" s="156"/>
      <c r="F37" s="157"/>
      <c r="G37" s="156"/>
      <c r="H37" s="157"/>
      <c r="I37" s="151">
        <f t="shared" si="3"/>
        <v>0</v>
      </c>
      <c r="J37" s="152"/>
      <c r="K37" s="151">
        <f t="shared" si="4"/>
        <v>0</v>
      </c>
    </row>
    <row r="38" spans="1:11" ht="15.75" customHeight="1">
      <c r="A38" s="155" t="s">
        <v>146</v>
      </c>
      <c r="B38" s="156"/>
      <c r="C38" s="158"/>
      <c r="D38" s="295"/>
      <c r="E38" s="156"/>
      <c r="F38" s="157"/>
      <c r="G38" s="156"/>
      <c r="H38" s="157"/>
      <c r="I38" s="151">
        <f t="shared" si="3"/>
        <v>0</v>
      </c>
      <c r="J38" s="152"/>
      <c r="K38" s="151">
        <f t="shared" si="4"/>
        <v>0</v>
      </c>
    </row>
    <row r="39" spans="1:11" ht="41.25" customHeight="1">
      <c r="A39" s="155" t="s">
        <v>147</v>
      </c>
      <c r="B39" s="156"/>
      <c r="C39" s="158"/>
      <c r="D39" s="295"/>
      <c r="E39" s="156"/>
      <c r="F39" s="157"/>
      <c r="G39" s="156"/>
      <c r="H39" s="157"/>
      <c r="I39" s="151">
        <f t="shared" si="3"/>
        <v>0</v>
      </c>
      <c r="J39" s="152"/>
      <c r="K39" s="151">
        <f t="shared" si="4"/>
        <v>0</v>
      </c>
    </row>
    <row r="40" spans="1:11" ht="33" customHeight="1" thickBot="1">
      <c r="A40" s="178" t="s">
        <v>148</v>
      </c>
      <c r="B40" s="179"/>
      <c r="C40" s="181"/>
      <c r="D40" s="297"/>
      <c r="E40" s="179"/>
      <c r="F40" s="180"/>
      <c r="G40" s="179"/>
      <c r="H40" s="180"/>
      <c r="I40" s="151">
        <f t="shared" si="3"/>
        <v>0</v>
      </c>
      <c r="J40" s="152"/>
      <c r="K40" s="151">
        <f t="shared" si="4"/>
        <v>0</v>
      </c>
    </row>
    <row r="41" spans="1:11" ht="15.75" customHeight="1" thickBot="1">
      <c r="A41" s="182" t="s">
        <v>149</v>
      </c>
      <c r="B41" s="183">
        <v>0</v>
      </c>
      <c r="C41" s="185">
        <f>C35+C36</f>
        <v>-56711</v>
      </c>
      <c r="D41" s="302"/>
      <c r="E41" s="183">
        <v>0</v>
      </c>
      <c r="F41" s="184"/>
      <c r="G41" s="183">
        <v>0</v>
      </c>
      <c r="H41" s="184"/>
      <c r="I41" s="151">
        <f t="shared" si="3"/>
        <v>-56711</v>
      </c>
      <c r="J41" s="152">
        <f>J36</f>
        <v>0</v>
      </c>
      <c r="K41" s="151">
        <f t="shared" si="4"/>
        <v>-56711</v>
      </c>
    </row>
    <row r="42" spans="1:11" ht="15.75" customHeight="1" thickBot="1">
      <c r="A42" s="169" t="s">
        <v>138</v>
      </c>
      <c r="B42" s="186">
        <v>0</v>
      </c>
      <c r="C42" s="188">
        <f>C41</f>
        <v>-56711</v>
      </c>
      <c r="D42" s="293"/>
      <c r="E42" s="170">
        <v>0</v>
      </c>
      <c r="F42" s="187"/>
      <c r="G42" s="170">
        <v>0</v>
      </c>
      <c r="H42" s="187">
        <f>H33+H41</f>
        <v>5687341</v>
      </c>
      <c r="I42" s="170">
        <f>I33+I41</f>
        <v>5630630</v>
      </c>
      <c r="J42" s="187">
        <f>J33+J41</f>
        <v>3912471</v>
      </c>
      <c r="K42" s="170">
        <f>K33+K41</f>
        <v>9543101</v>
      </c>
    </row>
    <row r="43" spans="1:11" ht="15.75" customHeight="1">
      <c r="A43" s="171" t="s">
        <v>143</v>
      </c>
      <c r="B43" s="179"/>
      <c r="C43" s="191"/>
      <c r="D43" s="303"/>
      <c r="E43" s="190"/>
      <c r="F43" s="189"/>
      <c r="G43" s="190"/>
      <c r="H43" s="189"/>
      <c r="I43" s="190"/>
      <c r="J43" s="189"/>
      <c r="K43" s="190"/>
    </row>
    <row r="44" spans="1:11" ht="15.75" customHeight="1">
      <c r="A44" s="155" t="s">
        <v>144</v>
      </c>
      <c r="B44" s="156"/>
      <c r="C44" s="158"/>
      <c r="D44" s="295"/>
      <c r="E44" s="156"/>
      <c r="F44" s="157"/>
      <c r="G44" s="156"/>
      <c r="H44" s="159"/>
      <c r="I44" s="156">
        <f>SUM(C44:H44)</f>
        <v>0</v>
      </c>
      <c r="J44" s="152">
        <f>421003+78967-598</f>
        <v>499372</v>
      </c>
      <c r="K44" s="156">
        <f>I44+J44</f>
        <v>499372</v>
      </c>
    </row>
    <row r="45" spans="1:11" ht="15.75" customHeight="1">
      <c r="A45" s="165" t="s">
        <v>221</v>
      </c>
      <c r="B45" s="156"/>
      <c r="C45" s="158"/>
      <c r="D45" s="295"/>
      <c r="E45" s="156"/>
      <c r="F45" s="157"/>
      <c r="G45" s="156">
        <v>-5433</v>
      </c>
      <c r="H45" s="157"/>
      <c r="I45" s="156">
        <f t="shared" ref="I45:I49" si="5">SUM(C45:H45)</f>
        <v>-5433</v>
      </c>
      <c r="J45" s="152"/>
      <c r="K45" s="156">
        <f t="shared" ref="K45:K49" si="6">I45+J45</f>
        <v>-5433</v>
      </c>
    </row>
    <row r="46" spans="1:11" ht="15.75" customHeight="1">
      <c r="A46" s="165" t="s">
        <v>150</v>
      </c>
      <c r="B46" s="156"/>
      <c r="C46" s="158"/>
      <c r="D46" s="295"/>
      <c r="E46" s="156"/>
      <c r="F46" s="157"/>
      <c r="G46" s="156"/>
      <c r="H46" s="159"/>
      <c r="I46" s="156">
        <f t="shared" si="5"/>
        <v>0</v>
      </c>
      <c r="J46" s="157"/>
      <c r="K46" s="156">
        <f t="shared" si="6"/>
        <v>0</v>
      </c>
    </row>
    <row r="47" spans="1:11" ht="15.75" customHeight="1">
      <c r="A47" s="155" t="s">
        <v>151</v>
      </c>
      <c r="B47" s="156"/>
      <c r="C47" s="158"/>
      <c r="D47" s="295"/>
      <c r="E47" s="156"/>
      <c r="F47" s="157"/>
      <c r="G47" s="156"/>
      <c r="H47" s="159"/>
      <c r="I47" s="156">
        <f t="shared" si="5"/>
        <v>0</v>
      </c>
      <c r="J47" s="157"/>
      <c r="K47" s="156">
        <f t="shared" si="6"/>
        <v>0</v>
      </c>
    </row>
    <row r="48" spans="1:11" ht="15.75" customHeight="1">
      <c r="A48" s="155" t="s">
        <v>157</v>
      </c>
      <c r="B48" s="156"/>
      <c r="C48" s="158"/>
      <c r="D48" s="295"/>
      <c r="E48" s="156">
        <v>-11342</v>
      </c>
      <c r="F48" s="157"/>
      <c r="G48" s="156"/>
      <c r="H48" s="159">
        <v>11342</v>
      </c>
      <c r="I48" s="156">
        <f t="shared" si="5"/>
        <v>0</v>
      </c>
      <c r="J48" s="157"/>
      <c r="K48" s="156">
        <f t="shared" si="6"/>
        <v>0</v>
      </c>
    </row>
    <row r="49" spans="1:11" ht="15.75" customHeight="1" thickBot="1">
      <c r="A49" s="155" t="s">
        <v>263</v>
      </c>
      <c r="B49" s="156"/>
      <c r="C49" s="158"/>
      <c r="D49" s="295"/>
      <c r="E49" s="156"/>
      <c r="F49" s="157"/>
      <c r="G49" s="156"/>
      <c r="H49" s="159">
        <v>-13009970</v>
      </c>
      <c r="I49" s="156">
        <f t="shared" si="5"/>
        <v>-13009970</v>
      </c>
      <c r="J49" s="166"/>
      <c r="K49" s="167">
        <f t="shared" si="6"/>
        <v>-13009970</v>
      </c>
    </row>
    <row r="50" spans="1:11" ht="15.75" customHeight="1" thickBot="1">
      <c r="A50" s="169" t="s">
        <v>264</v>
      </c>
      <c r="B50" s="170">
        <v>18750000</v>
      </c>
      <c r="C50" s="188">
        <f>C31+C42+C44+C49</f>
        <v>-63112</v>
      </c>
      <c r="D50" s="293">
        <f>D31+D42+D44</f>
        <v>0</v>
      </c>
      <c r="E50" s="170">
        <f>E44+E48+E31</f>
        <v>11991541</v>
      </c>
      <c r="F50" s="187">
        <f>F44+F48+F31</f>
        <v>16631209</v>
      </c>
      <c r="G50" s="170">
        <f>G31+G44+G49+G48+G45</f>
        <v>1092512</v>
      </c>
      <c r="H50" s="187">
        <f>H31+H44+H49+H48+H42+H45</f>
        <v>34229091</v>
      </c>
      <c r="I50" s="186">
        <f>B50+C50+E50+F50+G50+H50</f>
        <v>82631241</v>
      </c>
      <c r="J50" s="279">
        <f>J42+J44+J31+J45</f>
        <v>55957176</v>
      </c>
      <c r="K50" s="186">
        <f>K42+K44+K31+K49+K45+K48</f>
        <v>138588417</v>
      </c>
    </row>
    <row r="51" spans="1:11" ht="15.75">
      <c r="A51" s="192"/>
      <c r="B51" s="193"/>
      <c r="C51" s="193"/>
      <c r="D51" s="193"/>
      <c r="E51" s="193"/>
      <c r="F51" s="193"/>
      <c r="G51" s="193"/>
      <c r="H51" s="193"/>
      <c r="I51" s="193"/>
      <c r="J51" s="193"/>
      <c r="K51" s="193"/>
    </row>
    <row r="52" spans="1:11" ht="15.75">
      <c r="A52" s="229"/>
      <c r="B52" s="194"/>
      <c r="C52" s="194"/>
      <c r="D52" s="194"/>
      <c r="E52" s="194"/>
      <c r="F52" s="194"/>
      <c r="G52" s="194"/>
      <c r="H52" s="194"/>
      <c r="I52" s="194"/>
      <c r="J52" s="194"/>
      <c r="K52" s="194"/>
    </row>
    <row r="53" spans="1:11" ht="15.75">
      <c r="A53" s="223" t="s">
        <v>155</v>
      </c>
      <c r="B53" s="224"/>
      <c r="C53" s="195"/>
      <c r="D53" s="196"/>
      <c r="E53" s="196"/>
      <c r="F53" s="196"/>
      <c r="G53" s="197"/>
      <c r="H53" s="198"/>
      <c r="I53" s="198"/>
      <c r="J53" s="198"/>
      <c r="K53" s="198"/>
    </row>
    <row r="54" spans="1:11" ht="15.75">
      <c r="A54" s="225" t="s">
        <v>50</v>
      </c>
      <c r="B54" s="226"/>
      <c r="C54" s="199"/>
      <c r="D54" s="200"/>
      <c r="E54" s="200"/>
      <c r="F54" s="200"/>
      <c r="G54" s="201"/>
      <c r="H54" s="202"/>
      <c r="I54" s="203"/>
      <c r="J54" s="202"/>
      <c r="K54" s="204"/>
    </row>
    <row r="55" spans="1:11" ht="15.75">
      <c r="A55" s="225"/>
      <c r="B55" s="226"/>
      <c r="C55" s="199"/>
      <c r="D55" s="205"/>
      <c r="E55" s="205"/>
      <c r="F55" s="205"/>
      <c r="G55" s="206"/>
      <c r="H55" s="207">
        <v>6168500</v>
      </c>
      <c r="I55" s="207">
        <v>49668131</v>
      </c>
      <c r="J55" s="207"/>
      <c r="K55" s="207"/>
    </row>
    <row r="56" spans="1:11" ht="15.75">
      <c r="A56" s="227" t="s">
        <v>153</v>
      </c>
      <c r="B56" s="228"/>
      <c r="C56" s="208"/>
      <c r="D56" s="209"/>
      <c r="E56" s="209"/>
      <c r="F56" s="209"/>
      <c r="G56" s="206"/>
      <c r="H56" s="210"/>
      <c r="I56" s="210"/>
      <c r="J56" s="211"/>
      <c r="K56" s="212"/>
    </row>
    <row r="57" spans="1:11" ht="15.75">
      <c r="A57" s="226" t="s">
        <v>50</v>
      </c>
      <c r="B57" s="226"/>
      <c r="C57" s="213"/>
      <c r="D57" s="214"/>
      <c r="E57" s="214"/>
      <c r="F57" s="214"/>
      <c r="G57" s="206"/>
      <c r="H57" s="212"/>
      <c r="I57" s="212"/>
      <c r="J57" s="212"/>
      <c r="K57" s="212"/>
    </row>
    <row r="58" spans="1:11" ht="15.75">
      <c r="A58" s="226" t="s">
        <v>51</v>
      </c>
      <c r="B58" s="226"/>
      <c r="C58" s="199"/>
      <c r="D58" s="215"/>
      <c r="E58" s="205"/>
      <c r="F58" s="205"/>
      <c r="G58" s="206"/>
      <c r="H58" s="212"/>
      <c r="I58" s="212"/>
      <c r="J58" s="212"/>
      <c r="K58" s="212"/>
    </row>
    <row r="59" spans="1:11" ht="15.75">
      <c r="A59" s="216"/>
      <c r="B59" s="216"/>
      <c r="C59" s="217"/>
      <c r="D59" s="217"/>
      <c r="E59" s="217"/>
      <c r="F59" s="217"/>
      <c r="G59" s="218"/>
      <c r="H59" s="219"/>
      <c r="I59" s="219"/>
      <c r="J59" s="219"/>
      <c r="K59" s="219"/>
    </row>
    <row r="60" spans="1:11">
      <c r="A60" s="220"/>
      <c r="B60" s="145"/>
      <c r="C60" s="145"/>
      <c r="D60" s="145"/>
      <c r="E60" s="145"/>
      <c r="F60" s="145"/>
      <c r="G60" s="145"/>
      <c r="H60" s="145"/>
      <c r="I60" s="145"/>
      <c r="J60" s="145"/>
      <c r="K60" s="145"/>
    </row>
    <row r="61" spans="1:11">
      <c r="A61" s="221"/>
      <c r="B61" s="145"/>
      <c r="C61" s="145"/>
      <c r="D61" s="145"/>
      <c r="E61" s="145"/>
      <c r="F61" s="145"/>
      <c r="G61" s="145"/>
      <c r="H61" s="145"/>
      <c r="I61" s="145"/>
      <c r="J61" s="145"/>
      <c r="K61" s="145"/>
    </row>
    <row r="62" spans="1:11">
      <c r="A62" s="221"/>
      <c r="B62" s="145"/>
      <c r="C62" s="145"/>
      <c r="D62" s="145"/>
      <c r="E62" s="145"/>
      <c r="F62" s="145"/>
      <c r="G62" s="145"/>
      <c r="H62" s="145"/>
      <c r="I62" s="145"/>
      <c r="J62" s="145"/>
      <c r="K62" s="145"/>
    </row>
    <row r="63" spans="1:11">
      <c r="A63" s="222"/>
      <c r="B63" s="145"/>
      <c r="C63" s="145"/>
      <c r="D63" s="145"/>
      <c r="E63" s="145"/>
      <c r="F63" s="145"/>
      <c r="G63" s="145"/>
      <c r="H63" s="145"/>
      <c r="I63" s="145"/>
      <c r="J63" s="145"/>
      <c r="K63" s="145"/>
    </row>
    <row r="64" spans="1:11">
      <c r="A64" s="220"/>
      <c r="B64" s="145"/>
      <c r="C64" s="145"/>
      <c r="D64" s="145"/>
      <c r="E64" s="145"/>
      <c r="F64" s="145"/>
      <c r="G64" s="145"/>
      <c r="H64" s="145"/>
      <c r="I64" s="145"/>
      <c r="J64" s="145"/>
      <c r="K64" s="145"/>
    </row>
    <row r="65" spans="1:11">
      <c r="A65" s="220"/>
      <c r="B65" s="145"/>
      <c r="C65" s="145"/>
      <c r="D65" s="145"/>
      <c r="E65" s="145"/>
      <c r="F65" s="145"/>
      <c r="G65" s="145"/>
      <c r="H65" s="145">
        <v>0</v>
      </c>
      <c r="I65" s="145"/>
      <c r="J65" s="145"/>
      <c r="K65" s="145"/>
    </row>
  </sheetData>
  <mergeCells count="2">
    <mergeCell ref="A2:I2"/>
    <mergeCell ref="A3:I3"/>
  </mergeCells>
  <pageMargins left="0.25" right="0.25" top="0.75" bottom="0.75" header="0.3" footer="0.3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2"/>
  <sheetViews>
    <sheetView view="pageBreakPreview" zoomScale="60" zoomScaleNormal="100" workbookViewId="0">
      <selection activeCell="F13" sqref="F13"/>
    </sheetView>
  </sheetViews>
  <sheetFormatPr defaultRowHeight="15"/>
  <cols>
    <col min="1" max="1" width="53.7109375" customWidth="1"/>
    <col min="2" max="2" width="19" customWidth="1"/>
    <col min="3" max="3" width="22.42578125" customWidth="1"/>
  </cols>
  <sheetData>
    <row r="2" spans="1:4" ht="15.75">
      <c r="A2" s="361" t="s">
        <v>204</v>
      </c>
      <c r="B2" s="361"/>
      <c r="C2" s="361"/>
      <c r="D2" s="361"/>
    </row>
    <row r="3" spans="1:4">
      <c r="A3" s="362" t="s">
        <v>10</v>
      </c>
      <c r="B3" s="362"/>
      <c r="C3" s="362"/>
      <c r="D3" s="362"/>
    </row>
    <row r="4" spans="1:4">
      <c r="A4" s="362" t="s">
        <v>205</v>
      </c>
      <c r="B4" s="362"/>
      <c r="C4" s="362"/>
      <c r="D4" s="362"/>
    </row>
    <row r="5" spans="1:4">
      <c r="A5" s="362" t="s">
        <v>206</v>
      </c>
      <c r="B5" s="362"/>
      <c r="C5" s="261"/>
      <c r="D5" s="262"/>
    </row>
    <row r="6" spans="1:4" ht="15.75">
      <c r="A6" s="263" t="s">
        <v>207</v>
      </c>
      <c r="B6" s="262"/>
      <c r="C6" s="262"/>
      <c r="D6" s="262"/>
    </row>
    <row r="7" spans="1:4">
      <c r="A7" s="264" t="s">
        <v>208</v>
      </c>
      <c r="B7" s="262"/>
      <c r="C7" s="262"/>
      <c r="D7" s="262"/>
    </row>
    <row r="8" spans="1:4">
      <c r="A8" s="264" t="s">
        <v>209</v>
      </c>
      <c r="B8" s="262"/>
      <c r="C8" s="262"/>
      <c r="D8" s="262"/>
    </row>
    <row r="9" spans="1:4">
      <c r="A9" s="264" t="s">
        <v>210</v>
      </c>
      <c r="B9" s="262"/>
      <c r="C9" s="274" t="s">
        <v>1</v>
      </c>
      <c r="D9" s="262"/>
    </row>
    <row r="10" spans="1:4">
      <c r="A10" s="266"/>
      <c r="B10" s="267" t="s">
        <v>211</v>
      </c>
      <c r="C10" s="267" t="s">
        <v>212</v>
      </c>
      <c r="D10" s="262"/>
    </row>
    <row r="11" spans="1:4">
      <c r="A11" s="253" t="s">
        <v>159</v>
      </c>
      <c r="B11" s="267"/>
      <c r="C11" s="267"/>
      <c r="D11" s="262"/>
    </row>
    <row r="12" spans="1:4">
      <c r="A12" s="266" t="s">
        <v>160</v>
      </c>
      <c r="B12" s="268">
        <v>49834499</v>
      </c>
      <c r="C12" s="268">
        <v>14276438</v>
      </c>
      <c r="D12" s="262"/>
    </row>
    <row r="13" spans="1:4">
      <c r="A13" s="255" t="s">
        <v>161</v>
      </c>
      <c r="B13" s="265"/>
      <c r="C13" s="265"/>
    </row>
    <row r="14" spans="1:4">
      <c r="A14" s="254" t="s">
        <v>162</v>
      </c>
      <c r="B14" s="256">
        <v>2477493</v>
      </c>
      <c r="C14" s="256">
        <v>2054663</v>
      </c>
    </row>
    <row r="15" spans="1:4" ht="25.5">
      <c r="A15" s="254" t="s">
        <v>64</v>
      </c>
      <c r="B15" s="256">
        <v>1676488</v>
      </c>
      <c r="C15" s="259">
        <v>-934022</v>
      </c>
    </row>
    <row r="16" spans="1:4">
      <c r="A16" s="254" t="s">
        <v>163</v>
      </c>
      <c r="B16" s="256">
        <v>24214566</v>
      </c>
      <c r="C16" s="256">
        <v>9584025</v>
      </c>
    </row>
    <row r="17" spans="1:3">
      <c r="A17" s="254" t="s">
        <v>164</v>
      </c>
      <c r="B17" s="259">
        <v>-68598</v>
      </c>
      <c r="C17" s="259">
        <v>-41650</v>
      </c>
    </row>
    <row r="18" spans="1:3" ht="25.5">
      <c r="A18" s="254" t="s">
        <v>165</v>
      </c>
      <c r="B18" s="259">
        <v>-38305710</v>
      </c>
      <c r="C18" s="256">
        <v>448872</v>
      </c>
    </row>
    <row r="19" spans="1:3">
      <c r="A19" s="254" t="s">
        <v>166</v>
      </c>
      <c r="B19" s="259">
        <v>-129255047</v>
      </c>
      <c r="C19" s="259">
        <v>-79368423</v>
      </c>
    </row>
    <row r="20" spans="1:3">
      <c r="A20" s="254" t="s">
        <v>167</v>
      </c>
      <c r="B20" s="256">
        <v>54579939</v>
      </c>
      <c r="C20" s="256">
        <v>41484269</v>
      </c>
    </row>
    <row r="21" spans="1:3" ht="25.5">
      <c r="A21" s="254" t="s">
        <v>168</v>
      </c>
      <c r="B21" s="257" t="s">
        <v>169</v>
      </c>
      <c r="C21" s="259">
        <v>-54130</v>
      </c>
    </row>
    <row r="22" spans="1:3" ht="51">
      <c r="A22" s="254" t="s">
        <v>170</v>
      </c>
      <c r="B22" s="259">
        <v>-61090</v>
      </c>
      <c r="C22" s="257" t="s">
        <v>183</v>
      </c>
    </row>
    <row r="23" spans="1:3" ht="25.5">
      <c r="A23" s="254" t="s">
        <v>171</v>
      </c>
      <c r="B23" s="259">
        <v>-23540</v>
      </c>
      <c r="C23" s="259">
        <v>-89</v>
      </c>
    </row>
    <row r="24" spans="1:3">
      <c r="A24" s="254" t="s">
        <v>172</v>
      </c>
      <c r="B24" s="256">
        <v>4399528</v>
      </c>
      <c r="C24" s="256">
        <v>3961914</v>
      </c>
    </row>
    <row r="25" spans="1:3" ht="25.5">
      <c r="A25" s="253" t="s">
        <v>173</v>
      </c>
      <c r="B25" s="260">
        <v>-30591472</v>
      </c>
      <c r="C25" s="260">
        <v>-8536663</v>
      </c>
    </row>
    <row r="26" spans="1:3">
      <c r="A26" s="253" t="s">
        <v>174</v>
      </c>
      <c r="B26" s="259"/>
      <c r="C26" s="257"/>
    </row>
    <row r="27" spans="1:3">
      <c r="A27" s="254" t="s">
        <v>18</v>
      </c>
      <c r="B27" s="259">
        <v>-7457130</v>
      </c>
      <c r="C27" s="256">
        <v>274098</v>
      </c>
    </row>
    <row r="28" spans="1:3" ht="38.25">
      <c r="A28" s="254" t="s">
        <v>20</v>
      </c>
      <c r="B28" s="256">
        <v>12479239</v>
      </c>
      <c r="C28" s="256">
        <v>9904486</v>
      </c>
    </row>
    <row r="29" spans="1:3">
      <c r="A29" s="254" t="s">
        <v>24</v>
      </c>
      <c r="B29" s="259">
        <v>-445801926</v>
      </c>
      <c r="C29" s="259">
        <v>-189003513</v>
      </c>
    </row>
    <row r="30" spans="1:3">
      <c r="A30" s="254" t="s">
        <v>25</v>
      </c>
      <c r="B30" s="259">
        <v>-2474509</v>
      </c>
      <c r="C30" s="259">
        <v>-3806866</v>
      </c>
    </row>
    <row r="31" spans="1:3">
      <c r="A31" s="254" t="s">
        <v>28</v>
      </c>
      <c r="B31" s="259">
        <v>-880946</v>
      </c>
      <c r="C31" s="256">
        <v>173296</v>
      </c>
    </row>
    <row r="32" spans="1:3">
      <c r="A32" s="254" t="s">
        <v>175</v>
      </c>
      <c r="B32" s="256">
        <v>2325002</v>
      </c>
      <c r="C32" s="257" t="s">
        <v>169</v>
      </c>
    </row>
    <row r="33" spans="1:3">
      <c r="A33" s="254" t="s">
        <v>158</v>
      </c>
      <c r="B33" s="256">
        <v>370264</v>
      </c>
      <c r="C33" s="257" t="s">
        <v>169</v>
      </c>
    </row>
    <row r="34" spans="1:3">
      <c r="A34" s="253" t="s">
        <v>176</v>
      </c>
      <c r="B34" s="257"/>
      <c r="C34" s="257"/>
    </row>
    <row r="35" spans="1:3">
      <c r="A35" s="254" t="s">
        <v>36</v>
      </c>
      <c r="B35" s="256">
        <v>277150710</v>
      </c>
      <c r="C35" s="256">
        <v>174167835</v>
      </c>
    </row>
    <row r="36" spans="1:3">
      <c r="A36" s="254" t="s">
        <v>177</v>
      </c>
      <c r="B36" s="259">
        <v>-15945917</v>
      </c>
      <c r="C36" s="256">
        <v>15692818</v>
      </c>
    </row>
    <row r="37" spans="1:3">
      <c r="A37" s="254" t="s">
        <v>37</v>
      </c>
      <c r="B37" s="256">
        <v>39131221</v>
      </c>
      <c r="C37" s="256">
        <v>15378623</v>
      </c>
    </row>
    <row r="38" spans="1:3">
      <c r="A38" s="254" t="s">
        <v>72</v>
      </c>
      <c r="B38" s="259">
        <v>-382160</v>
      </c>
      <c r="C38" s="256">
        <v>2593474</v>
      </c>
    </row>
    <row r="39" spans="1:3">
      <c r="A39" s="254" t="s">
        <v>38</v>
      </c>
      <c r="B39" s="259">
        <v>-880685</v>
      </c>
      <c r="C39" s="256">
        <v>2947911</v>
      </c>
    </row>
    <row r="40" spans="1:3" ht="25.5">
      <c r="A40" s="253" t="s">
        <v>178</v>
      </c>
      <c r="B40" s="259">
        <v>-172958309</v>
      </c>
      <c r="C40" s="258">
        <v>19785499</v>
      </c>
    </row>
    <row r="41" spans="1:3">
      <c r="A41" s="254" t="s">
        <v>179</v>
      </c>
      <c r="B41" s="259">
        <v>-1649074</v>
      </c>
      <c r="C41" s="259">
        <v>-3771219</v>
      </c>
    </row>
    <row r="42" spans="1:3">
      <c r="A42" s="254" t="s">
        <v>180</v>
      </c>
      <c r="B42" s="259">
        <v>-52304801</v>
      </c>
      <c r="C42" s="259">
        <v>-38957820</v>
      </c>
    </row>
    <row r="43" spans="1:3">
      <c r="A43" s="254" t="s">
        <v>181</v>
      </c>
      <c r="B43" s="256">
        <v>162896453</v>
      </c>
      <c r="C43" s="256">
        <v>65637997</v>
      </c>
    </row>
    <row r="44" spans="1:3">
      <c r="A44" s="253" t="s">
        <v>182</v>
      </c>
      <c r="B44" s="259">
        <v>-64015731</v>
      </c>
      <c r="C44" s="258">
        <v>42694457</v>
      </c>
    </row>
    <row r="45" spans="1:3">
      <c r="A45" s="253" t="s">
        <v>184</v>
      </c>
      <c r="B45" s="2"/>
      <c r="C45" s="2"/>
    </row>
    <row r="46" spans="1:3">
      <c r="A46" s="254" t="s">
        <v>185</v>
      </c>
      <c r="B46" s="259">
        <v>-9296676</v>
      </c>
      <c r="C46" s="259">
        <v>-11718617</v>
      </c>
    </row>
    <row r="47" spans="1:3">
      <c r="A47" s="254" t="s">
        <v>186</v>
      </c>
      <c r="B47" s="256">
        <v>1142581</v>
      </c>
      <c r="C47" s="256">
        <v>107193</v>
      </c>
    </row>
    <row r="48" spans="1:3">
      <c r="A48" s="254" t="s">
        <v>187</v>
      </c>
      <c r="B48" s="259">
        <v>-1243299</v>
      </c>
      <c r="C48" s="259">
        <v>-103107</v>
      </c>
    </row>
    <row r="49" spans="1:4">
      <c r="A49" s="254" t="s">
        <v>164</v>
      </c>
      <c r="B49" s="256">
        <v>1129719</v>
      </c>
      <c r="C49" s="256">
        <v>1548348</v>
      </c>
    </row>
    <row r="50" spans="1:4">
      <c r="A50" s="254" t="s">
        <v>188</v>
      </c>
      <c r="B50" s="259">
        <v>-507192</v>
      </c>
      <c r="C50" s="259">
        <v>-347568</v>
      </c>
    </row>
    <row r="51" spans="1:4">
      <c r="A51" s="254" t="s">
        <v>189</v>
      </c>
      <c r="B51" s="256">
        <v>26611</v>
      </c>
      <c r="C51" s="256">
        <v>1235</v>
      </c>
    </row>
    <row r="52" spans="1:4" ht="25.5">
      <c r="A52" s="254" t="s">
        <v>190</v>
      </c>
      <c r="B52" s="259">
        <v>-4167601</v>
      </c>
      <c r="C52" s="256">
        <v>459535</v>
      </c>
    </row>
    <row r="53" spans="1:4" ht="25.5">
      <c r="A53" s="254" t="s">
        <v>191</v>
      </c>
      <c r="B53" s="256">
        <v>3027694</v>
      </c>
      <c r="C53" s="256">
        <v>9515385</v>
      </c>
    </row>
    <row r="54" spans="1:4">
      <c r="A54" s="254" t="s">
        <v>192</v>
      </c>
      <c r="B54" s="259">
        <v>-9557865</v>
      </c>
      <c r="C54" s="259">
        <v>-19293360</v>
      </c>
    </row>
    <row r="55" spans="1:4" ht="25.5">
      <c r="A55" s="254" t="s">
        <v>193</v>
      </c>
      <c r="B55" s="256">
        <v>42396774</v>
      </c>
      <c r="C55" s="256">
        <v>890094</v>
      </c>
    </row>
    <row r="56" spans="1:4" ht="25.5">
      <c r="A56" s="253" t="s">
        <v>194</v>
      </c>
      <c r="B56" s="258">
        <v>22950407</v>
      </c>
      <c r="C56" s="259">
        <v>-18940862</v>
      </c>
      <c r="D56" s="259"/>
    </row>
    <row r="57" spans="1:4">
      <c r="A57" s="253" t="s">
        <v>195</v>
      </c>
      <c r="B57" s="257"/>
      <c r="C57" s="257"/>
    </row>
    <row r="58" spans="1:4">
      <c r="A58" s="254" t="s">
        <v>196</v>
      </c>
      <c r="B58" s="256">
        <v>15000316</v>
      </c>
      <c r="C58" s="256">
        <v>6271327</v>
      </c>
    </row>
    <row r="59" spans="1:4">
      <c r="A59" s="254" t="s">
        <v>197</v>
      </c>
      <c r="B59" s="256">
        <v>27391613</v>
      </c>
      <c r="C59" s="256">
        <v>27391613</v>
      </c>
    </row>
    <row r="60" spans="1:4">
      <c r="A60" s="254" t="s">
        <v>198</v>
      </c>
      <c r="B60" s="256">
        <v>40533242</v>
      </c>
      <c r="C60" s="259">
        <v>-3798618</v>
      </c>
    </row>
    <row r="61" spans="1:4">
      <c r="A61" s="253" t="s">
        <v>199</v>
      </c>
      <c r="B61" s="258">
        <v>82925171</v>
      </c>
      <c r="C61" s="258">
        <v>29864322</v>
      </c>
    </row>
    <row r="62" spans="1:4">
      <c r="A62" s="253" t="s">
        <v>200</v>
      </c>
      <c r="B62" s="258">
        <v>41859847</v>
      </c>
      <c r="C62" s="258">
        <v>53617917</v>
      </c>
    </row>
    <row r="63" spans="1:4" ht="25.5">
      <c r="A63" s="254" t="s">
        <v>201</v>
      </c>
      <c r="B63" s="256">
        <v>3333733</v>
      </c>
      <c r="C63" s="256">
        <v>448219</v>
      </c>
    </row>
    <row r="64" spans="1:4">
      <c r="A64" s="254" t="s">
        <v>202</v>
      </c>
      <c r="B64" s="256">
        <v>96959874</v>
      </c>
      <c r="C64" s="256">
        <v>42893738</v>
      </c>
    </row>
    <row r="65" spans="1:4">
      <c r="A65" s="253" t="s">
        <v>203</v>
      </c>
      <c r="B65" s="258">
        <v>142153454</v>
      </c>
      <c r="C65" s="258">
        <v>96959874</v>
      </c>
    </row>
    <row r="67" spans="1:4">
      <c r="A67" s="271" t="s">
        <v>215</v>
      </c>
      <c r="B67" s="262"/>
      <c r="C67" s="272" t="s">
        <v>216</v>
      </c>
      <c r="D67" s="270"/>
    </row>
    <row r="68" spans="1:4">
      <c r="A68" s="264" t="s">
        <v>50</v>
      </c>
      <c r="B68" s="262"/>
      <c r="C68" s="262"/>
      <c r="D68" s="269"/>
    </row>
    <row r="69" spans="1:4">
      <c r="A69" s="264"/>
      <c r="B69" s="262"/>
      <c r="C69" s="262"/>
      <c r="D69" s="269"/>
    </row>
    <row r="70" spans="1:4">
      <c r="A70" s="271" t="s">
        <v>213</v>
      </c>
      <c r="B70" s="273"/>
      <c r="C70" s="273" t="s">
        <v>214</v>
      </c>
    </row>
    <row r="71" spans="1:4">
      <c r="A71" s="264" t="s">
        <v>50</v>
      </c>
      <c r="B71" s="262"/>
      <c r="C71" s="262"/>
      <c r="D71" s="269"/>
    </row>
    <row r="72" spans="1:4">
      <c r="A72" s="264" t="s">
        <v>51</v>
      </c>
      <c r="B72" s="262"/>
      <c r="C72" s="262"/>
      <c r="D72" s="262"/>
    </row>
  </sheetData>
  <mergeCells count="4">
    <mergeCell ref="A2:D2"/>
    <mergeCell ref="A3:D3"/>
    <mergeCell ref="A4:D4"/>
    <mergeCell ref="A5:B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расшифровка статьи выбытие</vt:lpstr>
      <vt:lpstr>расшифровка доли акционеров </vt:lpstr>
      <vt:lpstr>ФО1</vt:lpstr>
      <vt:lpstr>ФО2</vt:lpstr>
      <vt:lpstr>ф.3 31.03.2015 (3)</vt:lpstr>
      <vt:lpstr>ФО4 (2)</vt:lpstr>
      <vt:lpstr>ФО3</vt:lpstr>
      <vt:lpstr>ФО2!Область_печати</vt:lpstr>
      <vt:lpstr>ФО3!Область_печати</vt:lpstr>
      <vt:lpstr>'ФО4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Казакова Екатерина</dc:creator>
  <cp:lastModifiedBy>Казакова Екатерина Анатольевна</cp:lastModifiedBy>
  <cp:lastPrinted>2015-09-25T11:40:12Z</cp:lastPrinted>
  <dcterms:created xsi:type="dcterms:W3CDTF">2015-04-08T13:17:05Z</dcterms:created>
  <dcterms:modified xsi:type="dcterms:W3CDTF">2015-09-29T06:03:51Z</dcterms:modified>
</cp:coreProperties>
</file>