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Отчётность по 229 постановлению\2016\на 01.10.2016\КЦ\"/>
    </mc:Choice>
  </mc:AlternateContent>
  <bookViews>
    <workbookView xWindow="0" yWindow="0" windowWidth="24000" windowHeight="8535" activeTab="3"/>
  </bookViews>
  <sheets>
    <sheet name="форма 1 (2)" sheetId="7" r:id="rId1"/>
    <sheet name="форма 2" sheetId="1" r:id="rId2"/>
    <sheet name="форма 3" sheetId="3" r:id="rId3"/>
    <sheet name="форма 4" sheetId="4" r:id="rId4"/>
  </sheets>
  <definedNames>
    <definedName name="CashFlows" localSheetId="2">'форма 3'!$B$12</definedName>
    <definedName name="OLE_LINK2" localSheetId="1">'форма 2'!#REF!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D61" i="1"/>
  <c r="D60" i="1"/>
  <c r="D34" i="1"/>
  <c r="D38" i="1"/>
  <c r="D39" i="1"/>
  <c r="D37" i="1" l="1"/>
  <c r="D36" i="3" l="1"/>
  <c r="D53" i="3"/>
  <c r="D13" i="1" l="1"/>
  <c r="D12" i="1"/>
  <c r="D17" i="1" l="1"/>
  <c r="D27" i="4" l="1"/>
  <c r="D25" i="4"/>
  <c r="I25" i="4"/>
  <c r="K19" i="4"/>
  <c r="J41" i="4" l="1"/>
  <c r="J36" i="4"/>
  <c r="D26" i="1" l="1"/>
  <c r="D29" i="1" s="1"/>
  <c r="C39" i="1"/>
  <c r="D63" i="3" l="1"/>
  <c r="D63" i="1"/>
  <c r="D62" i="1"/>
  <c r="D58" i="1"/>
  <c r="K25" i="4"/>
  <c r="K27" i="4" s="1"/>
  <c r="L24" i="4"/>
  <c r="I19" i="4"/>
  <c r="I27" i="4" s="1"/>
  <c r="E25" i="4"/>
  <c r="F25" i="4"/>
  <c r="G25" i="4"/>
  <c r="H25" i="4"/>
  <c r="J22" i="4"/>
  <c r="J23" i="4"/>
  <c r="L23" i="4" s="1"/>
  <c r="J24" i="4"/>
  <c r="J21" i="4"/>
  <c r="J26" i="4"/>
  <c r="L26" i="4" s="1"/>
  <c r="K45" i="4"/>
  <c r="I45" i="4"/>
  <c r="F45" i="4"/>
  <c r="E45" i="4"/>
  <c r="H45" i="4"/>
  <c r="C45" i="4"/>
  <c r="D45" i="4"/>
  <c r="G45" i="4"/>
  <c r="J43" i="4"/>
  <c r="L43" i="4" s="1"/>
  <c r="I39" i="4"/>
  <c r="K37" i="4"/>
  <c r="L36" i="4"/>
  <c r="F37" i="4"/>
  <c r="F38" i="4" s="1"/>
  <c r="F39" i="4" s="1"/>
  <c r="F47" i="4" s="1"/>
  <c r="J30" i="4"/>
  <c r="L30" i="4"/>
  <c r="D52" i="1"/>
  <c r="C52" i="1"/>
  <c r="C53" i="1" s="1"/>
  <c r="C26" i="1"/>
  <c r="C29" i="1" s="1"/>
  <c r="C14" i="1"/>
  <c r="C17" i="1"/>
  <c r="C20" i="1"/>
  <c r="C23" i="1" s="1"/>
  <c r="C35" i="1"/>
  <c r="C50" i="7"/>
  <c r="C52" i="7" s="1"/>
  <c r="D41" i="7"/>
  <c r="D53" i="7" s="1"/>
  <c r="C41" i="7"/>
  <c r="D28" i="7"/>
  <c r="C28" i="7"/>
  <c r="J45" i="4" l="1"/>
  <c r="J25" i="4"/>
  <c r="L22" i="4"/>
  <c r="L21" i="4"/>
  <c r="C40" i="1"/>
  <c r="C42" i="1" s="1"/>
  <c r="C45" i="1" s="1"/>
  <c r="C53" i="7"/>
  <c r="L25" i="4" l="1"/>
  <c r="H47" i="4"/>
  <c r="D47" i="4"/>
  <c r="G47" i="4"/>
  <c r="C63" i="3"/>
  <c r="C53" i="3"/>
  <c r="D39" i="3"/>
  <c r="D41" i="3" s="1"/>
  <c r="D64" i="3" s="1"/>
  <c r="C39" i="3"/>
  <c r="C41" i="3" s="1"/>
  <c r="C67" i="3" s="1"/>
  <c r="C64" i="3" l="1"/>
  <c r="D67" i="3"/>
  <c r="E17" i="4"/>
  <c r="J10" i="4"/>
  <c r="C73" i="3" l="1"/>
  <c r="D53" i="1"/>
  <c r="D35" i="1"/>
  <c r="D40" i="1" s="1"/>
  <c r="J46" i="4" l="1"/>
  <c r="L46" i="4" s="1"/>
  <c r="I47" i="4"/>
  <c r="L44" i="4"/>
  <c r="K38" i="4"/>
  <c r="K39" i="4" s="1"/>
  <c r="K47" i="4" s="1"/>
  <c r="E37" i="4"/>
  <c r="J35" i="4"/>
  <c r="J37" i="4" s="1"/>
  <c r="J32" i="4"/>
  <c r="K18" i="4"/>
  <c r="J15" i="4"/>
  <c r="L15" i="4" s="1"/>
  <c r="L17" i="4" s="1"/>
  <c r="L18" i="4" s="1"/>
  <c r="J17" i="4"/>
  <c r="J18" i="4" s="1"/>
  <c r="J19" i="4" s="1"/>
  <c r="J12" i="4"/>
  <c r="L12" i="4" s="1"/>
  <c r="L10" i="4"/>
  <c r="L19" i="4" l="1"/>
  <c r="J38" i="4"/>
  <c r="L35" i="4"/>
  <c r="L37" i="4" s="1"/>
  <c r="L38" i="4" s="1"/>
  <c r="L32" i="4"/>
  <c r="E38" i="4"/>
  <c r="E39" i="4" s="1"/>
  <c r="L41" i="4"/>
  <c r="E18" i="4"/>
  <c r="E19" i="4" s="1"/>
  <c r="E27" i="4" s="1"/>
  <c r="J27" i="4" s="1"/>
  <c r="L27" i="4" s="1"/>
  <c r="E47" i="4" l="1"/>
  <c r="J39" i="4"/>
  <c r="L45" i="4"/>
  <c r="D20" i="1"/>
  <c r="D23" i="1" s="1"/>
  <c r="D14" i="1"/>
  <c r="L39" i="4" l="1"/>
  <c r="L47" i="4" s="1"/>
  <c r="J47" i="4"/>
  <c r="D42" i="1"/>
  <c r="D45" i="1" s="1"/>
  <c r="C58" i="1"/>
  <c r="C62" i="1"/>
  <c r="D54" i="1" l="1"/>
  <c r="C54" i="1"/>
</calcChain>
</file>

<file path=xl/sharedStrings.xml><?xml version="1.0" encoding="utf-8"?>
<sst xmlns="http://schemas.openxmlformats.org/spreadsheetml/2006/main" count="293" uniqueCount="188">
  <si>
    <t>тыс. тенге</t>
  </si>
  <si>
    <t>Процентные доходы</t>
  </si>
  <si>
    <t>Процентные расходы</t>
  </si>
  <si>
    <t>Чистый процентный доход</t>
  </si>
  <si>
    <t>Чистый комиссионный доход</t>
  </si>
  <si>
    <t>Начисленные страховые премии, брутто</t>
  </si>
  <si>
    <t xml:space="preserve">Страховые премии, переданные перестраховщикам 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</si>
  <si>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</si>
  <si>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</si>
  <si>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</si>
  <si>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</si>
  <si>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>Страховые претензии начисленные</t>
  </si>
  <si>
    <t xml:space="preserve">Доля перестраховщиков в начисленных страховых претензиях  </t>
  </si>
  <si>
    <t xml:space="preserve">Страховые претензии начисленные, за вычетом перестрахования </t>
  </si>
  <si>
    <t xml:space="preserve">Изменение в брутто резервах по договорам страхования </t>
  </si>
  <si>
    <t xml:space="preserve">Изменения доли перестраховщиков в резервах по договорам страхования </t>
  </si>
  <si>
    <t>Страховые претензии начисленные, нетто</t>
  </si>
  <si>
    <t>-</t>
  </si>
  <si>
    <t>Прибыль до налогообложения</t>
  </si>
  <si>
    <t>Расход по подоходному налогу</t>
  </si>
  <si>
    <t>Прибыль за год</t>
  </si>
  <si>
    <t>Прибыль, причитающаяся:</t>
  </si>
  <si>
    <t>- акционерам Компании</t>
  </si>
  <si>
    <t>- неконтролирующим акционерам</t>
  </si>
  <si>
    <t>Прочий совокупный доход</t>
  </si>
  <si>
    <t>Резерв по переоценке финансовых активов, имеющихся в наличии для продажи:</t>
  </si>
  <si>
    <t>- чистое изменение справедливой стоимости</t>
  </si>
  <si>
    <t>Всего статей, которые были или могут быть впоследствии реклассифицированы в состав прибыли или убытка</t>
  </si>
  <si>
    <t>Прочий совокупный (убыток) доход за год</t>
  </si>
  <si>
    <t>Всего совокупного дохода, причитающегося:</t>
  </si>
  <si>
    <t>Всего совокупного дохода за год</t>
  </si>
  <si>
    <t>АКТИВЫ</t>
  </si>
  <si>
    <t xml:space="preserve">Денежные средства и их эквиваленты </t>
  </si>
  <si>
    <t>Счета и депозиты в банках и прочих финансовых институтах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</si>
  <si>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</si>
  <si>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Финансовые активы, имеющиеся в наличии для продажи</t>
  </si>
  <si>
    <t xml:space="preserve">Кредиты, выданные клиентам </t>
  </si>
  <si>
    <t>Инвестиции, удерживаемые до срока погашения</t>
  </si>
  <si>
    <t>Дебиторская задолженность по сделкам «обратного репо»</t>
  </si>
  <si>
    <t>Страховые премии и активы по перестрахованию</t>
  </si>
  <si>
    <t>Отложенный налоговый актив</t>
  </si>
  <si>
    <t xml:space="preserve">Всего активов </t>
  </si>
  <si>
    <t xml:space="preserve">ОБЯЗАТЕЛЬСТВА </t>
  </si>
  <si>
    <t>Финансовые инструменты, оцениваемые по справедливой стоимости, изменения которой отражаются в составе прибыли или убытка</t>
  </si>
  <si>
    <t>Текущие счета и депозиты клиентов</t>
  </si>
  <si>
    <t>Резервы по договорам страхования</t>
  </si>
  <si>
    <t>Всего обязательств</t>
  </si>
  <si>
    <t>КАПИТАЛ</t>
  </si>
  <si>
    <t>Акционерный капитал</t>
  </si>
  <si>
    <t>Резерв по общим банковским и страховым рискам</t>
  </si>
  <si>
    <t>Нераспределенная прибыль</t>
  </si>
  <si>
    <t>Всего капитала, причитающегося акционерам Компании</t>
  </si>
  <si>
    <t>Доля неконтролирующих акционеров</t>
  </si>
  <si>
    <t>Всего капитала</t>
  </si>
  <si>
    <t>Всего обязательств и капитала</t>
  </si>
  <si>
    <t>ДВИЖЕНИЕ ДЕНЕЖНЫХ СРЕДСТВ ОТ ОПЕРАЦИОННОЙ ДЕЯТЕЛЬНОСТИ</t>
  </si>
  <si>
    <t>(Увеличение) уменьшение операционных активов</t>
  </si>
  <si>
    <t>Кредиты, выданные клиентам</t>
  </si>
  <si>
    <t>Увеличение (уменьшение) операционных обязательств</t>
  </si>
  <si>
    <t>Кредиторская задолженность по сделкам «репо»</t>
  </si>
  <si>
    <t xml:space="preserve">Подоходный налог уплаченный </t>
  </si>
  <si>
    <t>ДВИЖЕНИЕ ДЕНЕЖНЫХ СРЕДСТВ ОТ ИНВЕСТИЦИОННОЙ ДЕЯТЕЛЬНОСТИ</t>
  </si>
  <si>
    <t xml:space="preserve">Чистое поступление (использование) денежных средств от (в) инвестиционной деятельности </t>
  </si>
  <si>
    <t>ДВИЖЕНИЕ ДЕНЕЖНЫХ СРЕДСТВ ОТ ФИНАНСОВОЙ ДЕЯТЕЛЬНОСТИ</t>
  </si>
  <si>
    <t>Приобретение неконтролирующей доли</t>
  </si>
  <si>
    <t>Чистое (использование) поступление денежных средств (в) от финансовой деятельности</t>
  </si>
  <si>
    <t>Чистое (уменьшение) увеличение денежных средств и их эквивалентов</t>
  </si>
  <si>
    <t>Влияние изменения курсов обмена на денежные средства и их эквиваленты</t>
  </si>
  <si>
    <t>Денежные средства и их эквиваленты на начало года</t>
  </si>
  <si>
    <t>Нераспреде-ленная прибыль</t>
  </si>
  <si>
    <t>Всего</t>
  </si>
  <si>
    <t>Доля неконтроли-рующих акционеров</t>
  </si>
  <si>
    <t>Остаток по состоянию на 1 января 2015 года</t>
  </si>
  <si>
    <t>Общий совокупный доход</t>
  </si>
  <si>
    <t>Прибыль за отчетный год</t>
  </si>
  <si>
    <t>Статьи, которые были или могут быть впоследствии реклассифицированы в состав прибыли или убытка:</t>
  </si>
  <si>
    <t>Чистое изменение справедливой стоимости финансовых активов, имеющихся в наличии для продажи</t>
  </si>
  <si>
    <t>Итого прочего совокупного убытка</t>
  </si>
  <si>
    <t>Общий совокупный доход за отчетный год</t>
  </si>
  <si>
    <t xml:space="preserve">Операции с собственниками Компании </t>
  </si>
  <si>
    <t>Итого операций с собственниками Компании</t>
  </si>
  <si>
    <t>Консолидированный отчет о финансовом положении</t>
  </si>
  <si>
    <t>(Форма 1)</t>
  </si>
  <si>
    <t xml:space="preserve">                                                        </t>
  </si>
  <si>
    <t>Главный бухгалтер ____________________________________А.Сагиндыкова</t>
  </si>
  <si>
    <t>Главный бухгалтер ______________________________________</t>
  </si>
  <si>
    <t>                                                                      (подпись)</t>
  </si>
  <si>
    <t>Место печати</t>
  </si>
  <si>
    <t xml:space="preserve">  Консолидированный отчет о прибыли и убытке и прочем совокупном доходе</t>
  </si>
  <si>
    <t>Консолидированный отчет о движении денежных средств</t>
  </si>
  <si>
    <t>(Форма 3)</t>
  </si>
  <si>
    <t xml:space="preserve">Денежные средства и их эквиваленты на конец года </t>
  </si>
  <si>
    <t xml:space="preserve">Консолидированный отчет об изменениях в капитале </t>
  </si>
  <si>
    <t>(Форма 4)</t>
  </si>
  <si>
    <t>Резерв по переоценке финансовых активов имеющихся в наличии для продажи</t>
  </si>
  <si>
    <t>Организационно-правовая форма  Акционерное общество</t>
  </si>
  <si>
    <t>Наименование организации   АО "Корпорация "Цесна"</t>
  </si>
  <si>
    <t xml:space="preserve">Юридический адрес организации г. Астана, ул.Момышулы 12 </t>
  </si>
  <si>
    <t>Торговая и прочая дебиторская задолженность</t>
  </si>
  <si>
    <t>Запасы</t>
  </si>
  <si>
    <t>Инвестиционная недвижимость</t>
  </si>
  <si>
    <t>Торговая и прочая кредиторская задолженность</t>
  </si>
  <si>
    <t>Дополнительно оплаченный капитал</t>
  </si>
  <si>
    <t>Резерв по переоценке финансовых активов, имеющихся в наличии для продажи</t>
  </si>
  <si>
    <t xml:space="preserve">Председатель Правления ______________________________В. Фогель </t>
  </si>
  <si>
    <t>Прекращенная деятельность</t>
  </si>
  <si>
    <t>Базовая прибыль на акцию (в тенге)</t>
  </si>
  <si>
    <t>Председатель Правления ______________________________В.Фогель</t>
  </si>
  <si>
    <t>Юридический адрес организации г. Астана, ул.Момышулы 12</t>
  </si>
  <si>
    <t>Дивиденды выплаченные</t>
  </si>
  <si>
    <t>Переводы между резервами</t>
  </si>
  <si>
    <t>Председатель Правления ______________________________В. Фогель</t>
  </si>
  <si>
    <t>Выкуп собственных акций</t>
  </si>
  <si>
    <t>Комиссионные доходы</t>
  </si>
  <si>
    <t>Комиссионные расходы</t>
  </si>
  <si>
    <t>Чистая прибыль от операций с финансовыми инструментами, оцениваемыми по спарведливой стоимости, изменения которой отражаются в составе прибыли или убытка</t>
  </si>
  <si>
    <t>Чистый (убыток) прибыль от операций с иностранной валютой</t>
  </si>
  <si>
    <t>Чистая прибыль от операций с финансовыми инструментами, имеющимися в наличии для продажи</t>
  </si>
  <si>
    <t>Дивидендный доход</t>
  </si>
  <si>
    <t>Прочие доходы</t>
  </si>
  <si>
    <t>Прочие операционные доходы</t>
  </si>
  <si>
    <t>Убытки от обесценения</t>
  </si>
  <si>
    <t>Расходы на  персонал</t>
  </si>
  <si>
    <t>Прочие общие и административные расходы</t>
  </si>
  <si>
    <t>Прочие операционные расходы</t>
  </si>
  <si>
    <t xml:space="preserve">Прибыль от продолжающей деятельности </t>
  </si>
  <si>
    <t>Прибыль от прекращенной деятельности (за вычетом налога на прибыль)</t>
  </si>
  <si>
    <t>Всего совокупного дохода</t>
  </si>
  <si>
    <t>Основные средства и нематериальные активы</t>
  </si>
  <si>
    <t>Долгосрочные активы, предназначенные для продажи</t>
  </si>
  <si>
    <t>Текущий налоговый актив</t>
  </si>
  <si>
    <t>Кредиты полученные от государственной компании</t>
  </si>
  <si>
    <t>Счета и депозиты банков и прочих финансовых институтов</t>
  </si>
  <si>
    <t>Долговые ценные бумаги выпущенные</t>
  </si>
  <si>
    <t>Субординированный долг</t>
  </si>
  <si>
    <t>Отложенное налоговое обязательство</t>
  </si>
  <si>
    <t>Текущее налоговое обязательство</t>
  </si>
  <si>
    <t>Резерв по общим банковским рискам и страховым рискам</t>
  </si>
  <si>
    <t>Динамический резерв</t>
  </si>
  <si>
    <t xml:space="preserve">Страховые премии полученные </t>
  </si>
  <si>
    <t>Страховые премии, выплаченные перестраховщикам</t>
  </si>
  <si>
    <t xml:space="preserve">Страховые претензии выплаченные, нетто </t>
  </si>
  <si>
    <t xml:space="preserve">Чистые поступления (выплаты)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</si>
  <si>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>Чистые поступления по операциям с иностранной валютой</t>
  </si>
  <si>
    <t>Дивиденды полученные</t>
  </si>
  <si>
    <t>Поступления по прочим доходам</t>
  </si>
  <si>
    <t xml:space="preserve">Расходы на персонал и прочие общие и административные расходы  </t>
  </si>
  <si>
    <t>Прочие активы</t>
  </si>
  <si>
    <t>Кредиты, полученные от государственной компании</t>
  </si>
  <si>
    <t xml:space="preserve">Текущие счета и депозиты клиентов </t>
  </si>
  <si>
    <t xml:space="preserve">Прочие обязательства </t>
  </si>
  <si>
    <t>Чистое (использование) поступление денежных средств (в) от операционной деятельности до уплаты подоходного налога</t>
  </si>
  <si>
    <t xml:space="preserve">Чистое (использование) поступление денежных средств (в) от операционной деятельности </t>
  </si>
  <si>
    <t xml:space="preserve">Приобретение финансовых активов, имеющихся в наличии для продажи </t>
  </si>
  <si>
    <t>Продажа и погашение финансовых активов, имеющихся в наличии для продажи</t>
  </si>
  <si>
    <t>Приобретения инвестиций, удерживаемых до срока погашения</t>
  </si>
  <si>
    <t>Погашение инвестиций, удерживаемых до срока погашения</t>
  </si>
  <si>
    <t xml:space="preserve">Приобретение основных средств и нематериальных активов </t>
  </si>
  <si>
    <t>Поступления от продажи основных средств и инвестиционной собственности</t>
  </si>
  <si>
    <t>Размещение субординированного долга</t>
  </si>
  <si>
    <t>Погашение субординированного долга</t>
  </si>
  <si>
    <t xml:space="preserve">Размещение выпущенных долговых ценных бумаг </t>
  </si>
  <si>
    <t>Погашение долговых ценных бумаг</t>
  </si>
  <si>
    <t xml:space="preserve">Приобретение дочерней компании, за вычетом полученных денежных средств </t>
  </si>
  <si>
    <t>Поступления выбытия дочерней компании</t>
  </si>
  <si>
    <t>Чистое изменение справедливой стоимости финансовых активов, имеющихся в наличии для продажи, перенесенное в состав прибыли или убытка</t>
  </si>
  <si>
    <t xml:space="preserve">Приобретение дочерней компании </t>
  </si>
  <si>
    <t>Прочие расходы</t>
  </si>
  <si>
    <t>Кредиторская задолженность по сделкам "репо"</t>
  </si>
  <si>
    <t>Накопленный резерв по  переводу в валюту представления данных</t>
  </si>
  <si>
    <t>- курсовые разницы при пересчете показателей иностранных подразделений из других валют</t>
  </si>
  <si>
    <t>Главный бухгалтер ____________________________________А. Сагиндыкова</t>
  </si>
  <si>
    <t>Остаток по состоянию на 1 января 2016 года</t>
  </si>
  <si>
    <t>Накопленный 
 резерв по  переводу в 
 валюту 
представления 
 данных</t>
  </si>
  <si>
    <t>Увеличение неконтролируемой доли</t>
  </si>
  <si>
    <t>Приобретение дочернего предприятия</t>
  </si>
  <si>
    <t>Поступления от продажи долгосрочных активов, предназначенных для продажи</t>
  </si>
  <si>
    <t>Выплата дивидендов</t>
  </si>
  <si>
    <t>по состоянию на " 30" сентября 2016 года</t>
  </si>
  <si>
    <t>по состоянию на "30" сентября 2016 года</t>
  </si>
  <si>
    <t>30.09.2016г.</t>
  </si>
  <si>
    <t>30.09.2015г.</t>
  </si>
  <si>
    <t xml:space="preserve"> - чистое изменение справедливой стоимости , перенесенное в состав прибыли или убытка</t>
  </si>
  <si>
    <t>Погашение займов</t>
  </si>
  <si>
    <t>Остаток по состоянию на 30 сентября 2015 года</t>
  </si>
  <si>
    <t>Остаток по состоянию на 30 сентября 2016г</t>
  </si>
  <si>
    <t>Балансовая стоимость одной простой акции  -  9 305 тенге</t>
  </si>
  <si>
    <t>Балансовая стоимость одной привилегированной   акции - 1 032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</si>
</sst>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3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i/>
      <sz val="9.5"/>
      <color theme="1"/>
      <name val="Times New Roman"/>
      <family val="1"/>
      <charset val="204"/>
    </font>
    <font>
      <sz val="12"/>
      <name val="Zan Courier New"/>
    </font>
    <font>
      <sz val="10"/>
      <name val="Zan Courier New"/>
    </font>
    <font>
      <sz val="10"/>
      <name val="Arial Cyr"/>
      <family val="2"/>
      <charset val="204"/>
    </font>
    <font>
      <sz val="8"/>
      <name val="Zan Courier New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sz val="10"/>
      <color theme="0"/>
      <name val="Zan Courier New"/>
      <charset val="204"/>
    </font>
    <font>
      <sz val="10"/>
      <color theme="0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name val="Zan Courier New"/>
      <charset val="204"/>
    </font>
    <font>
      <b/>
      <sz val="10"/>
      <name val="Zan Courier New"/>
      <charset val="204"/>
    </font>
    <font>
      <sz val="10"/>
      <color theme="1"/>
      <name val="Arial Cyr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name val="Arial"/>
      <family val="2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9" fillId="0" borderId="0"/>
    <xf numFmtId="0" fontId="26" fillId="0" borderId="0"/>
    <xf numFmtId="0" fontId="29" fillId="0" borderId="0"/>
  </cellStyleXfs>
  <cellXfs count="19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1" fillId="0" borderId="0" xfId="0" applyFont="1" applyFill="1" applyBorder="1" applyAlignment="1"/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10" fillId="0" borderId="0" xfId="0" applyFont="1"/>
    <xf numFmtId="3" fontId="13" fillId="0" borderId="0" xfId="0" applyNumberFormat="1" applyFont="1" applyFill="1"/>
    <xf numFmtId="3" fontId="10" fillId="0" borderId="0" xfId="0" applyNumberFormat="1" applyFont="1"/>
    <xf numFmtId="0" fontId="14" fillId="0" borderId="0" xfId="0" applyFont="1"/>
    <xf numFmtId="0" fontId="15" fillId="0" borderId="0" xfId="0" applyFont="1" applyAlignment="1">
      <alignment horizontal="right"/>
    </xf>
    <xf numFmtId="3" fontId="1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0" fontId="13" fillId="0" borderId="0" xfId="0" applyFont="1" applyFill="1"/>
    <xf numFmtId="0" fontId="16" fillId="0" borderId="0" xfId="0" applyFont="1" applyFill="1" applyBorder="1" applyAlignment="1"/>
    <xf numFmtId="3" fontId="1" fillId="0" borderId="1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3" fillId="0" borderId="0" xfId="0" applyFont="1"/>
    <xf numFmtId="0" fontId="18" fillId="0" borderId="0" xfId="0" applyFont="1" applyFill="1"/>
    <xf numFmtId="0" fontId="18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10" fontId="0" fillId="0" borderId="0" xfId="0" applyNumberFormat="1"/>
    <xf numFmtId="3" fontId="0" fillId="0" borderId="0" xfId="0" applyNumberFormat="1"/>
    <xf numFmtId="3" fontId="1" fillId="0" borderId="6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ill="1"/>
    <xf numFmtId="0" fontId="3" fillId="0" borderId="0" xfId="0" applyFont="1" applyFill="1" applyAlignment="1">
      <alignment horizontal="justify" vertical="center"/>
    </xf>
    <xf numFmtId="0" fontId="23" fillId="3" borderId="0" xfId="0" applyFont="1" applyFill="1"/>
    <xf numFmtId="0" fontId="6" fillId="0" borderId="0" xfId="0" applyFont="1" applyBorder="1" applyAlignment="1">
      <alignment vertical="center" wrapText="1"/>
    </xf>
    <xf numFmtId="0" fontId="0" fillId="0" borderId="0" xfId="0" applyBorder="1"/>
    <xf numFmtId="164" fontId="0" fillId="0" borderId="0" xfId="0" applyNumberFormat="1"/>
    <xf numFmtId="164" fontId="20" fillId="0" borderId="1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vertical="center" wrapText="1"/>
    </xf>
    <xf numFmtId="164" fontId="20" fillId="0" borderId="3" xfId="0" applyNumberFormat="1" applyFont="1" applyFill="1" applyBorder="1" applyAlignment="1">
      <alignment vertical="center" wrapText="1"/>
    </xf>
    <xf numFmtId="164" fontId="20" fillId="0" borderId="1" xfId="0" applyNumberFormat="1" applyFont="1" applyFill="1" applyBorder="1"/>
    <xf numFmtId="164" fontId="20" fillId="0" borderId="3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  <xf numFmtId="0" fontId="25" fillId="0" borderId="5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7" xfId="0" applyFont="1" applyBorder="1"/>
    <xf numFmtId="3" fontId="0" fillId="0" borderId="18" xfId="0" applyNumberFormat="1" applyBorder="1"/>
    <xf numFmtId="3" fontId="0" fillId="0" borderId="19" xfId="0" applyNumberFormat="1" applyBorder="1"/>
    <xf numFmtId="0" fontId="6" fillId="0" borderId="2" xfId="0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13" fillId="0" borderId="0" xfId="0" applyNumberFormat="1" applyFont="1"/>
    <xf numFmtId="164" fontId="20" fillId="0" borderId="6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3" fontId="2" fillId="2" borderId="21" xfId="0" applyNumberFormat="1" applyFont="1" applyFill="1" applyBorder="1" applyAlignment="1">
      <alignment vertical="center" wrapText="1"/>
    </xf>
    <xf numFmtId="3" fontId="2" fillId="2" borderId="22" xfId="0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3" fontId="2" fillId="2" borderId="19" xfId="0" applyNumberFormat="1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64" fontId="20" fillId="0" borderId="8" xfId="0" applyNumberFormat="1" applyFont="1" applyFill="1" applyBorder="1" applyAlignment="1">
      <alignment vertical="center" wrapText="1"/>
    </xf>
    <xf numFmtId="3" fontId="1" fillId="0" borderId="9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164" fontId="20" fillId="0" borderId="4" xfId="0" applyNumberFormat="1" applyFont="1" applyFill="1" applyBorder="1"/>
    <xf numFmtId="164" fontId="20" fillId="0" borderId="6" xfId="0" applyNumberFormat="1" applyFont="1" applyFill="1" applyBorder="1"/>
    <xf numFmtId="0" fontId="2" fillId="0" borderId="10" xfId="0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vertical="center" wrapText="1"/>
    </xf>
    <xf numFmtId="4" fontId="2" fillId="2" borderId="8" xfId="0" applyNumberFormat="1" applyFont="1" applyFill="1" applyBorder="1" applyAlignment="1">
      <alignment vertical="center" wrapText="1"/>
    </xf>
    <xf numFmtId="4" fontId="2" fillId="2" borderId="9" xfId="0" applyNumberFormat="1" applyFont="1" applyFill="1" applyBorder="1" applyAlignment="1">
      <alignment vertical="center" wrapText="1"/>
    </xf>
    <xf numFmtId="164" fontId="20" fillId="0" borderId="4" xfId="0" applyNumberFormat="1" applyFont="1" applyFill="1" applyBorder="1" applyAlignment="1">
      <alignment vertical="center" wrapText="1"/>
    </xf>
    <xf numFmtId="3" fontId="1" fillId="0" borderId="9" xfId="0" applyNumberFormat="1" applyFont="1" applyBorder="1" applyAlignment="1">
      <alignment vertical="center" wrapText="1"/>
    </xf>
    <xf numFmtId="164" fontId="20" fillId="0" borderId="11" xfId="0" applyNumberFormat="1" applyFont="1" applyFill="1" applyBorder="1" applyAlignment="1">
      <alignment vertical="center" wrapText="1"/>
    </xf>
    <xf numFmtId="3" fontId="1" fillId="0" borderId="12" xfId="0" applyNumberFormat="1" applyFont="1" applyBorder="1" applyAlignment="1">
      <alignment vertical="center" wrapText="1"/>
    </xf>
    <xf numFmtId="164" fontId="24" fillId="0" borderId="3" xfId="0" applyNumberFormat="1" applyFont="1" applyFill="1" applyBorder="1" applyAlignment="1">
      <alignment vertical="center" wrapText="1"/>
    </xf>
    <xf numFmtId="164" fontId="13" fillId="0" borderId="5" xfId="0" applyNumberFormat="1" applyFont="1" applyFill="1" applyBorder="1" applyAlignment="1">
      <alignment wrapText="1"/>
    </xf>
    <xf numFmtId="164" fontId="1" fillId="0" borderId="5" xfId="0" applyNumberFormat="1" applyFont="1" applyBorder="1" applyAlignment="1">
      <alignment vertical="center" wrapText="1"/>
    </xf>
    <xf numFmtId="164" fontId="27" fillId="0" borderId="1" xfId="0" applyNumberFormat="1" applyFont="1" applyFill="1" applyBorder="1" applyAlignment="1">
      <alignment vertical="center" wrapText="1"/>
    </xf>
    <xf numFmtId="164" fontId="28" fillId="0" borderId="1" xfId="0" applyNumberFormat="1" applyFont="1" applyFill="1" applyBorder="1" applyAlignment="1">
      <alignment vertical="center" wrapText="1"/>
    </xf>
    <xf numFmtId="164" fontId="28" fillId="0" borderId="6" xfId="0" applyNumberFormat="1" applyFont="1" applyFill="1" applyBorder="1" applyAlignment="1">
      <alignment vertical="center" wrapText="1"/>
    </xf>
    <xf numFmtId="164" fontId="27" fillId="0" borderId="6" xfId="0" applyNumberFormat="1" applyFont="1" applyFill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0" fontId="25" fillId="0" borderId="7" xfId="0" applyFont="1" applyFill="1" applyBorder="1" applyAlignment="1">
      <alignment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vertical="center" wrapText="1"/>
    </xf>
    <xf numFmtId="164" fontId="27" fillId="0" borderId="8" xfId="0" applyNumberFormat="1" applyFont="1" applyFill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164" fontId="30" fillId="0" borderId="1" xfId="0" applyNumberFormat="1" applyFont="1" applyFill="1" applyBorder="1" applyAlignment="1">
      <alignment vertical="center" wrapText="1"/>
    </xf>
    <xf numFmtId="164" fontId="31" fillId="0" borderId="3" xfId="0" applyNumberFormat="1" applyFont="1" applyFill="1" applyBorder="1" applyAlignment="1">
      <alignment vertical="center" wrapText="1"/>
    </xf>
    <xf numFmtId="164" fontId="25" fillId="0" borderId="6" xfId="0" applyNumberFormat="1" applyFont="1" applyFill="1" applyBorder="1" applyAlignment="1">
      <alignment vertical="center" wrapText="1"/>
    </xf>
    <xf numFmtId="164" fontId="31" fillId="0" borderId="8" xfId="0" applyNumberFormat="1" applyFont="1" applyFill="1" applyBorder="1" applyAlignment="1">
      <alignment vertical="center" wrapText="1"/>
    </xf>
    <xf numFmtId="164" fontId="31" fillId="0" borderId="4" xfId="0" applyNumberFormat="1" applyFont="1" applyFill="1" applyBorder="1" applyAlignment="1">
      <alignment vertical="center" wrapText="1"/>
    </xf>
    <xf numFmtId="164" fontId="25" fillId="0" borderId="11" xfId="0" applyNumberFormat="1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3" fontId="18" fillId="0" borderId="0" xfId="0" applyNumberFormat="1" applyFont="1"/>
    <xf numFmtId="0" fontId="2" fillId="0" borderId="20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3" fontId="1" fillId="0" borderId="24" xfId="0" applyNumberFormat="1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vertical="center" wrapText="1"/>
    </xf>
    <xf numFmtId="164" fontId="24" fillId="0" borderId="25" xfId="0" applyNumberFormat="1" applyFont="1" applyFill="1" applyBorder="1" applyAlignment="1">
      <alignment vertical="center" wrapText="1"/>
    </xf>
    <xf numFmtId="3" fontId="1" fillId="0" borderId="24" xfId="0" applyNumberFormat="1" applyFont="1" applyBorder="1" applyAlignment="1">
      <alignment vertical="center" wrapText="1"/>
    </xf>
    <xf numFmtId="3" fontId="1" fillId="0" borderId="21" xfId="0" applyNumberFormat="1" applyFont="1" applyBorder="1" applyAlignment="1">
      <alignment vertical="center" wrapText="1"/>
    </xf>
    <xf numFmtId="3" fontId="1" fillId="0" borderId="22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vertical="center" wrapText="1"/>
    </xf>
    <xf numFmtId="164" fontId="20" fillId="0" borderId="0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center"/>
    </xf>
  </cellXfs>
  <cellStyles count="4">
    <cellStyle name="Normal 2" xfId="1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3"/>
  <sheetViews>
    <sheetView topLeftCell="A40" workbookViewId="0">
      <selection activeCell="C19" sqref="C19"/>
    </sheetView>
  </sheetViews>
  <sheetFormatPr defaultRowHeight="15"/>
  <cols>
    <col min="2" max="2" width="42.28515625" customWidth="1"/>
    <col min="3" max="3" width="18.28515625" customWidth="1"/>
    <col min="4" max="4" width="24.7109375" customWidth="1"/>
    <col min="6" max="6" width="13.7109375" customWidth="1"/>
  </cols>
  <sheetData>
    <row r="2" spans="2:6" ht="15.75">
      <c r="B2" s="178" t="s">
        <v>81</v>
      </c>
      <c r="C2" s="178"/>
      <c r="D2" s="178"/>
      <c r="E2" s="7"/>
      <c r="F2" s="7"/>
    </row>
    <row r="3" spans="2:6">
      <c r="B3" s="178" t="s">
        <v>178</v>
      </c>
      <c r="C3" s="178"/>
      <c r="D3" s="178"/>
      <c r="E3" s="8"/>
      <c r="F3" s="8"/>
    </row>
    <row r="4" spans="2:6">
      <c r="B4" s="178" t="s">
        <v>82</v>
      </c>
      <c r="C4" s="178"/>
      <c r="D4" s="178"/>
      <c r="E4" s="8"/>
      <c r="F4" s="8"/>
    </row>
    <row r="5" spans="2:6">
      <c r="B5" s="63"/>
      <c r="C5" s="63"/>
      <c r="D5" s="63"/>
      <c r="E5" s="8"/>
      <c r="F5" s="8"/>
    </row>
    <row r="6" spans="2:6">
      <c r="B6" s="179" t="s">
        <v>96</v>
      </c>
      <c r="C6" s="179"/>
      <c r="D6" s="179"/>
      <c r="E6" s="3"/>
    </row>
    <row r="7" spans="2:6">
      <c r="B7" s="179" t="s">
        <v>95</v>
      </c>
      <c r="C7" s="179"/>
      <c r="D7" s="179"/>
      <c r="E7" s="3"/>
    </row>
    <row r="8" spans="2:6">
      <c r="B8" s="179" t="s">
        <v>97</v>
      </c>
      <c r="C8" s="179"/>
      <c r="D8" s="179"/>
      <c r="E8" s="3"/>
    </row>
    <row r="9" spans="2:6" ht="15.75" thickBot="1">
      <c r="B9" s="4"/>
      <c r="C9" s="5"/>
      <c r="D9" s="5"/>
      <c r="E9" s="5"/>
      <c r="F9" s="6"/>
    </row>
    <row r="10" spans="2:6" ht="15" customHeight="1">
      <c r="B10" s="176"/>
      <c r="C10" s="64">
        <v>42643</v>
      </c>
      <c r="D10" s="64">
        <v>42369</v>
      </c>
    </row>
    <row r="11" spans="2:6" ht="15.75" customHeight="1" thickBot="1">
      <c r="B11" s="177"/>
      <c r="C11" s="44" t="s">
        <v>0</v>
      </c>
      <c r="D11" s="45" t="s">
        <v>0</v>
      </c>
    </row>
    <row r="12" spans="2:6" ht="15.75" thickBot="1">
      <c r="B12" s="102" t="s">
        <v>31</v>
      </c>
      <c r="C12" s="103"/>
      <c r="D12" s="104"/>
    </row>
    <row r="13" spans="2:6">
      <c r="B13" s="46" t="s">
        <v>32</v>
      </c>
      <c r="C13" s="52">
        <v>268816525</v>
      </c>
      <c r="D13" s="96">
        <v>185756090</v>
      </c>
    </row>
    <row r="14" spans="2:6" ht="25.5">
      <c r="B14" s="16" t="s">
        <v>33</v>
      </c>
      <c r="C14" s="92">
        <v>12017202</v>
      </c>
      <c r="D14" s="51">
        <v>16745481</v>
      </c>
    </row>
    <row r="15" spans="2:6" ht="38.25">
      <c r="B15" s="16" t="s">
        <v>34</v>
      </c>
      <c r="C15" s="92">
        <v>152352016</v>
      </c>
      <c r="D15" s="51">
        <v>56048203</v>
      </c>
    </row>
    <row r="16" spans="2:6" ht="25.5">
      <c r="B16" s="16" t="s">
        <v>35</v>
      </c>
      <c r="C16" s="92">
        <v>5596058</v>
      </c>
      <c r="D16" s="51">
        <v>6410324</v>
      </c>
    </row>
    <row r="17" spans="2:4">
      <c r="B17" s="16" t="s">
        <v>36</v>
      </c>
      <c r="C17" s="92">
        <v>1658354369</v>
      </c>
      <c r="D17" s="51">
        <v>1589510318</v>
      </c>
    </row>
    <row r="18" spans="2:4">
      <c r="B18" s="16" t="s">
        <v>37</v>
      </c>
      <c r="C18" s="92">
        <v>21728640</v>
      </c>
      <c r="D18" s="51">
        <v>24655195</v>
      </c>
    </row>
    <row r="19" spans="2:4">
      <c r="B19" s="16" t="s">
        <v>98</v>
      </c>
      <c r="C19" s="175">
        <v>19509339</v>
      </c>
      <c r="D19" s="51">
        <v>18754870</v>
      </c>
    </row>
    <row r="20" spans="2:4" ht="25.5">
      <c r="B20" s="16" t="s">
        <v>38</v>
      </c>
      <c r="C20" s="92">
        <v>5407395</v>
      </c>
      <c r="D20" s="51">
        <v>30000</v>
      </c>
    </row>
    <row r="21" spans="2:4">
      <c r="B21" s="16" t="s">
        <v>128</v>
      </c>
      <c r="C21" s="92">
        <v>48516430</v>
      </c>
      <c r="D21" s="51">
        <v>44557783</v>
      </c>
    </row>
    <row r="22" spans="2:4">
      <c r="B22" s="16" t="s">
        <v>100</v>
      </c>
      <c r="C22" s="92">
        <v>9735301</v>
      </c>
      <c r="D22" s="51">
        <v>10217383</v>
      </c>
    </row>
    <row r="23" spans="2:4">
      <c r="B23" s="16" t="s">
        <v>39</v>
      </c>
      <c r="C23" s="92">
        <v>1487617</v>
      </c>
      <c r="D23" s="51">
        <v>2169100</v>
      </c>
    </row>
    <row r="24" spans="2:4" ht="25.5">
      <c r="B24" s="16" t="s">
        <v>129</v>
      </c>
      <c r="C24" s="92">
        <v>6577612</v>
      </c>
      <c r="D24" s="51">
        <v>3732022</v>
      </c>
    </row>
    <row r="25" spans="2:4">
      <c r="B25" s="16" t="s">
        <v>130</v>
      </c>
      <c r="C25" s="92">
        <v>1244858</v>
      </c>
      <c r="D25" s="51">
        <v>3857633</v>
      </c>
    </row>
    <row r="26" spans="2:4">
      <c r="B26" s="16" t="s">
        <v>99</v>
      </c>
      <c r="C26" s="175">
        <v>1979649</v>
      </c>
      <c r="D26" s="51">
        <v>336880</v>
      </c>
    </row>
    <row r="27" spans="2:4" ht="15.75" thickBot="1">
      <c r="B27" s="99" t="s">
        <v>40</v>
      </c>
      <c r="C27" s="156">
        <v>269463</v>
      </c>
      <c r="D27" s="101">
        <v>484829</v>
      </c>
    </row>
    <row r="28" spans="2:4" ht="15.75" thickBot="1">
      <c r="B28" s="97" t="s">
        <v>41</v>
      </c>
      <c r="C28" s="98">
        <f>SUM(C13:C27)</f>
        <v>2213592474</v>
      </c>
      <c r="D28" s="98">
        <f>SUM(D13:D27)</f>
        <v>1963266111</v>
      </c>
    </row>
    <row r="29" spans="2:4">
      <c r="B29" s="152" t="s">
        <v>42</v>
      </c>
      <c r="C29" s="52"/>
      <c r="D29" s="22"/>
    </row>
    <row r="30" spans="2:4" ht="25.5">
      <c r="B30" s="16" t="s">
        <v>131</v>
      </c>
      <c r="C30" s="92">
        <v>37687966</v>
      </c>
      <c r="D30" s="51">
        <v>32364715</v>
      </c>
    </row>
    <row r="31" spans="2:4" ht="25.5">
      <c r="B31" s="16" t="s">
        <v>132</v>
      </c>
      <c r="C31" s="92">
        <v>172766029</v>
      </c>
      <c r="D31" s="51">
        <v>213957693</v>
      </c>
    </row>
    <row r="32" spans="2:4" ht="38.25">
      <c r="B32" s="16" t="s">
        <v>43</v>
      </c>
      <c r="C32" s="92">
        <v>15542878</v>
      </c>
      <c r="D32" s="51">
        <v>16289988</v>
      </c>
    </row>
    <row r="33" spans="2:6">
      <c r="B33" s="16" t="s">
        <v>44</v>
      </c>
      <c r="C33" s="92">
        <v>1679025512</v>
      </c>
      <c r="D33" s="51">
        <v>1400877723</v>
      </c>
    </row>
    <row r="34" spans="2:6">
      <c r="B34" s="16" t="s">
        <v>133</v>
      </c>
      <c r="C34" s="92">
        <v>35666774</v>
      </c>
      <c r="D34" s="51">
        <v>44712844</v>
      </c>
    </row>
    <row r="35" spans="2:6">
      <c r="B35" s="16" t="s">
        <v>168</v>
      </c>
      <c r="C35" s="92">
        <v>12656523</v>
      </c>
      <c r="D35" s="51">
        <v>0</v>
      </c>
    </row>
    <row r="36" spans="2:6">
      <c r="B36" s="16" t="s">
        <v>134</v>
      </c>
      <c r="C36" s="92">
        <v>60817513</v>
      </c>
      <c r="D36" s="51">
        <v>60037864</v>
      </c>
    </row>
    <row r="37" spans="2:6">
      <c r="B37" s="16" t="s">
        <v>45</v>
      </c>
      <c r="C37" s="92">
        <v>4499058</v>
      </c>
      <c r="D37" s="51">
        <v>5864471</v>
      </c>
    </row>
    <row r="38" spans="2:6">
      <c r="B38" s="16" t="s">
        <v>135</v>
      </c>
      <c r="C38" s="92">
        <v>4778676</v>
      </c>
      <c r="D38" s="51">
        <v>8861321</v>
      </c>
    </row>
    <row r="39" spans="2:6">
      <c r="B39" s="16" t="s">
        <v>101</v>
      </c>
      <c r="C39" s="92">
        <v>9991004</v>
      </c>
      <c r="D39" s="51">
        <v>8110539</v>
      </c>
    </row>
    <row r="40" spans="2:6" ht="15.75" thickBot="1">
      <c r="B40" s="99" t="s">
        <v>136</v>
      </c>
      <c r="C40" s="156">
        <v>1078603</v>
      </c>
      <c r="D40" s="101">
        <v>1211208</v>
      </c>
    </row>
    <row r="41" spans="2:6" ht="15.75" thickBot="1">
      <c r="B41" s="97" t="s">
        <v>46</v>
      </c>
      <c r="C41" s="98">
        <f>SUM(C30:C40)</f>
        <v>2034510536</v>
      </c>
      <c r="D41" s="98">
        <f>SUM(D30:D40)</f>
        <v>1792288366</v>
      </c>
    </row>
    <row r="42" spans="2:6">
      <c r="B42" s="152" t="s">
        <v>47</v>
      </c>
      <c r="C42" s="52"/>
      <c r="D42" s="22"/>
    </row>
    <row r="43" spans="2:6">
      <c r="B43" s="16" t="s">
        <v>48</v>
      </c>
      <c r="C43" s="92">
        <v>18750000</v>
      </c>
      <c r="D43" s="51">
        <v>18750000</v>
      </c>
    </row>
    <row r="44" spans="2:6">
      <c r="B44" s="16" t="s">
        <v>102</v>
      </c>
      <c r="C44" s="92">
        <v>1226933</v>
      </c>
      <c r="D44" s="51">
        <v>1075736</v>
      </c>
      <c r="F44" s="61"/>
    </row>
    <row r="45" spans="2:6" ht="25.5">
      <c r="B45" s="16" t="s">
        <v>103</v>
      </c>
      <c r="C45" s="92">
        <v>-282028</v>
      </c>
      <c r="D45" s="51">
        <v>-199101</v>
      </c>
      <c r="F45" s="61"/>
    </row>
    <row r="46" spans="2:6" ht="25.5">
      <c r="B46" s="16" t="s">
        <v>169</v>
      </c>
      <c r="C46" s="92">
        <v>798835</v>
      </c>
      <c r="D46" s="51">
        <v>0</v>
      </c>
      <c r="F46" s="61"/>
    </row>
    <row r="47" spans="2:6" ht="25.5">
      <c r="B47" s="16" t="s">
        <v>137</v>
      </c>
      <c r="C47" s="92">
        <v>7746369</v>
      </c>
      <c r="D47" s="51">
        <v>6107292</v>
      </c>
      <c r="F47" s="61"/>
    </row>
    <row r="48" spans="2:6">
      <c r="B48" s="16" t="s">
        <v>138</v>
      </c>
      <c r="C48" s="92">
        <v>10524229</v>
      </c>
      <c r="D48" s="51">
        <v>8470275</v>
      </c>
      <c r="F48" s="61"/>
    </row>
    <row r="49" spans="2:7">
      <c r="B49" s="16" t="s">
        <v>50</v>
      </c>
      <c r="C49" s="92">
        <v>80488346</v>
      </c>
      <c r="D49" s="51">
        <v>68712984</v>
      </c>
      <c r="F49" s="61"/>
    </row>
    <row r="50" spans="2:7" ht="26.25" thickBot="1">
      <c r="B50" s="19" t="s">
        <v>51</v>
      </c>
      <c r="C50" s="53">
        <f>SUM(C43:C49)</f>
        <v>119252684</v>
      </c>
      <c r="D50" s="65">
        <v>102917186</v>
      </c>
    </row>
    <row r="51" spans="2:7">
      <c r="B51" s="154" t="s">
        <v>52</v>
      </c>
      <c r="C51" s="155">
        <v>59829254</v>
      </c>
      <c r="D51" s="155">
        <v>68060559</v>
      </c>
    </row>
    <row r="52" spans="2:7" ht="15.75" thickBot="1">
      <c r="B52" s="19" t="s">
        <v>53</v>
      </c>
      <c r="C52" s="65">
        <f>C50+C51</f>
        <v>179081938</v>
      </c>
      <c r="D52" s="65">
        <v>170977745</v>
      </c>
    </row>
    <row r="53" spans="2:7" ht="15.75" thickBot="1">
      <c r="B53" s="93" t="s">
        <v>54</v>
      </c>
      <c r="C53" s="94">
        <f>C41+C52</f>
        <v>2213592474</v>
      </c>
      <c r="D53" s="95">
        <f>D41+D52</f>
        <v>1963266111</v>
      </c>
    </row>
    <row r="55" spans="2:7">
      <c r="B55" s="58" t="s">
        <v>186</v>
      </c>
    </row>
    <row r="56" spans="2:7">
      <c r="B56" s="58" t="s">
        <v>187</v>
      </c>
      <c r="D56" s="50"/>
      <c r="E56" s="1"/>
      <c r="F56" s="10"/>
      <c r="G56" s="10"/>
    </row>
    <row r="57" spans="2:7">
      <c r="D57" s="50"/>
      <c r="E57" s="1"/>
      <c r="F57" s="11"/>
      <c r="G57" s="10"/>
    </row>
    <row r="58" spans="2:7">
      <c r="B58" s="23" t="s">
        <v>104</v>
      </c>
      <c r="C58" s="39"/>
      <c r="D58" s="10"/>
      <c r="E58" s="1"/>
      <c r="F58" s="9"/>
      <c r="G58" s="10"/>
    </row>
    <row r="59" spans="2:7">
      <c r="B59" s="39" t="s">
        <v>83</v>
      </c>
      <c r="C59" s="39"/>
      <c r="D59" s="39"/>
      <c r="E59" s="1"/>
      <c r="F59" s="13"/>
      <c r="G59" s="10"/>
    </row>
    <row r="60" spans="2:7">
      <c r="B60" s="39" t="s">
        <v>84</v>
      </c>
      <c r="C60" s="39"/>
      <c r="D60" s="39"/>
      <c r="E60" s="1"/>
      <c r="F60" s="12"/>
      <c r="G60" s="10"/>
    </row>
    <row r="61" spans="2:7">
      <c r="B61" s="40" t="s">
        <v>85</v>
      </c>
      <c r="C61" s="41"/>
      <c r="D61" s="41"/>
      <c r="E61" s="1"/>
      <c r="F61" s="9"/>
      <c r="G61" s="10"/>
    </row>
    <row r="62" spans="2:7">
      <c r="B62" s="41" t="s">
        <v>86</v>
      </c>
      <c r="C62" s="41"/>
      <c r="D62" s="41"/>
    </row>
    <row r="63" spans="2:7">
      <c r="B63" s="39" t="s">
        <v>87</v>
      </c>
      <c r="C63" s="39"/>
      <c r="D63" s="39"/>
    </row>
  </sheetData>
  <mergeCells count="7">
    <mergeCell ref="B10:B11"/>
    <mergeCell ref="B2:D2"/>
    <mergeCell ref="B3:D3"/>
    <mergeCell ref="B4:D4"/>
    <mergeCell ref="B6:D6"/>
    <mergeCell ref="B7:D7"/>
    <mergeCell ref="B8:D8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0"/>
  <sheetViews>
    <sheetView workbookViewId="0">
      <selection activeCell="G57" sqref="G57"/>
    </sheetView>
  </sheetViews>
  <sheetFormatPr defaultRowHeight="15"/>
  <cols>
    <col min="2" max="2" width="34.85546875" customWidth="1"/>
    <col min="3" max="3" width="23.28515625" customWidth="1"/>
    <col min="4" max="4" width="24.42578125" customWidth="1"/>
    <col min="6" max="6" width="13.28515625" bestFit="1" customWidth="1"/>
    <col min="7" max="7" width="9.140625" style="56"/>
  </cols>
  <sheetData>
    <row r="2" spans="2:6" ht="15.75">
      <c r="B2" s="24" t="s">
        <v>88</v>
      </c>
      <c r="C2" s="7"/>
      <c r="D2" s="7"/>
      <c r="E2" s="7"/>
    </row>
    <row r="3" spans="2:6">
      <c r="B3" s="180" t="s">
        <v>179</v>
      </c>
      <c r="C3" s="180"/>
      <c r="D3" s="180"/>
      <c r="E3" s="8"/>
    </row>
    <row r="4" spans="2:6">
      <c r="B4" s="180"/>
      <c r="C4" s="180"/>
      <c r="D4" s="180"/>
      <c r="E4" s="8"/>
    </row>
    <row r="5" spans="2:6">
      <c r="B5" s="179" t="s">
        <v>96</v>
      </c>
      <c r="C5" s="179"/>
      <c r="D5" s="179"/>
      <c r="E5" s="3"/>
    </row>
    <row r="6" spans="2:6">
      <c r="B6" s="179" t="s">
        <v>95</v>
      </c>
      <c r="C6" s="179"/>
      <c r="D6" s="179"/>
      <c r="E6" s="3"/>
    </row>
    <row r="7" spans="2:6">
      <c r="B7" s="179" t="s">
        <v>97</v>
      </c>
      <c r="C7" s="179"/>
      <c r="D7" s="179"/>
      <c r="E7" s="3"/>
    </row>
    <row r="9" spans="2:6" ht="15.75" thickBot="1"/>
    <row r="10" spans="2:6">
      <c r="B10" s="176"/>
      <c r="C10" s="42" t="s">
        <v>180</v>
      </c>
      <c r="D10" s="43" t="s">
        <v>181</v>
      </c>
    </row>
    <row r="11" spans="2:6" ht="14.25" customHeight="1" thickBot="1">
      <c r="B11" s="177"/>
      <c r="C11" s="44" t="s">
        <v>0</v>
      </c>
      <c r="D11" s="45" t="s">
        <v>0</v>
      </c>
    </row>
    <row r="12" spans="2:6">
      <c r="B12" s="46" t="s">
        <v>1</v>
      </c>
      <c r="C12" s="68">
        <v>132656441</v>
      </c>
      <c r="D12" s="105">
        <f>148373128-D15-D30</f>
        <v>91238421</v>
      </c>
    </row>
    <row r="13" spans="2:6">
      <c r="B13" s="16" t="s">
        <v>2</v>
      </c>
      <c r="C13" s="67">
        <v>-79265362</v>
      </c>
      <c r="D13" s="106">
        <f>-85746742-D16-D31</f>
        <v>-42305334</v>
      </c>
    </row>
    <row r="14" spans="2:6" ht="15.75" thickBot="1">
      <c r="B14" s="107" t="s">
        <v>3</v>
      </c>
      <c r="C14" s="108">
        <f>SUM(C12:C13)</f>
        <v>53391079</v>
      </c>
      <c r="D14" s="109">
        <f>SUM(D12:D13)</f>
        <v>48933087</v>
      </c>
      <c r="F14" s="49"/>
    </row>
    <row r="15" spans="2:6">
      <c r="B15" s="46" t="s">
        <v>113</v>
      </c>
      <c r="C15" s="68">
        <v>11793236</v>
      </c>
      <c r="D15" s="105">
        <v>6324736</v>
      </c>
    </row>
    <row r="16" spans="2:6">
      <c r="B16" s="16" t="s">
        <v>114</v>
      </c>
      <c r="C16" s="67">
        <v>-2929161</v>
      </c>
      <c r="D16" s="106">
        <v>-1908939</v>
      </c>
    </row>
    <row r="17" spans="2:6" ht="15.75" thickBot="1">
      <c r="B17" s="107" t="s">
        <v>4</v>
      </c>
      <c r="C17" s="108">
        <f>SUM(C15:C16)</f>
        <v>8864075</v>
      </c>
      <c r="D17" s="109">
        <f>SUM(D15:D16)</f>
        <v>4415797</v>
      </c>
      <c r="F17" s="49"/>
    </row>
    <row r="18" spans="2:6">
      <c r="B18" s="46" t="s">
        <v>5</v>
      </c>
      <c r="C18" s="68">
        <v>4376566</v>
      </c>
      <c r="D18" s="105">
        <v>5796899</v>
      </c>
    </row>
    <row r="19" spans="2:6" ht="25.5">
      <c r="B19" s="16" t="s">
        <v>6</v>
      </c>
      <c r="C19" s="67">
        <v>-851468</v>
      </c>
      <c r="D19" s="106">
        <v>-1323448</v>
      </c>
    </row>
    <row r="20" spans="2:6">
      <c r="B20" s="16" t="s">
        <v>7</v>
      </c>
      <c r="C20" s="15">
        <f>SUM(C18:C19)</f>
        <v>3525098</v>
      </c>
      <c r="D20" s="18">
        <f>SUM(D18:D19)</f>
        <v>4473451</v>
      </c>
    </row>
    <row r="21" spans="2:6" ht="25.5">
      <c r="B21" s="16" t="s">
        <v>8</v>
      </c>
      <c r="C21" s="67">
        <v>1064126</v>
      </c>
      <c r="D21" s="106">
        <v>462024</v>
      </c>
    </row>
    <row r="22" spans="2:6" ht="38.25">
      <c r="B22" s="16" t="s">
        <v>9</v>
      </c>
      <c r="C22" s="67">
        <v>15738</v>
      </c>
      <c r="D22" s="106">
        <v>653520</v>
      </c>
    </row>
    <row r="23" spans="2:6" ht="15.75" thickBot="1">
      <c r="B23" s="107" t="s">
        <v>10</v>
      </c>
      <c r="C23" s="108">
        <f>SUM(C20:C22)</f>
        <v>4604962</v>
      </c>
      <c r="D23" s="109">
        <f>SUM(D20:D22)</f>
        <v>5588995</v>
      </c>
      <c r="F23" s="49"/>
    </row>
    <row r="24" spans="2:6">
      <c r="B24" s="46" t="s">
        <v>11</v>
      </c>
      <c r="C24" s="68">
        <v>-2721280</v>
      </c>
      <c r="D24" s="105">
        <v>-3175074</v>
      </c>
    </row>
    <row r="25" spans="2:6" ht="25.5">
      <c r="B25" s="16" t="s">
        <v>12</v>
      </c>
      <c r="C25" s="67">
        <v>720</v>
      </c>
      <c r="D25" s="106">
        <v>49996</v>
      </c>
    </row>
    <row r="26" spans="2:6" ht="25.5">
      <c r="B26" s="16" t="s">
        <v>13</v>
      </c>
      <c r="C26" s="15">
        <f>SUM(C24:C25)</f>
        <v>-2720560</v>
      </c>
      <c r="D26" s="18">
        <f>SUM(D24:D25)</f>
        <v>-3125078</v>
      </c>
      <c r="F26" s="49"/>
    </row>
    <row r="27" spans="2:6" ht="25.5">
      <c r="B27" s="16" t="s">
        <v>14</v>
      </c>
      <c r="C27" s="67">
        <v>301286</v>
      </c>
      <c r="D27" s="106">
        <v>-90616</v>
      </c>
    </row>
    <row r="28" spans="2:6" ht="25.5">
      <c r="B28" s="16" t="s">
        <v>15</v>
      </c>
      <c r="C28" s="67">
        <v>-165125</v>
      </c>
      <c r="D28" s="106">
        <v>11035</v>
      </c>
    </row>
    <row r="29" spans="2:6" ht="26.25" thickBot="1">
      <c r="B29" s="107" t="s">
        <v>16</v>
      </c>
      <c r="C29" s="108">
        <f>SUM(C26:C28)</f>
        <v>-2584399</v>
      </c>
      <c r="D29" s="109">
        <f>SUM(D26:D28)</f>
        <v>-3204659</v>
      </c>
      <c r="F29" s="49"/>
    </row>
    <row r="30" spans="2:6" ht="76.5">
      <c r="B30" s="46" t="s">
        <v>115</v>
      </c>
      <c r="C30" s="68">
        <v>481242</v>
      </c>
      <c r="D30" s="105">
        <v>50809971</v>
      </c>
    </row>
    <row r="31" spans="2:6" ht="25.5">
      <c r="B31" s="16" t="s">
        <v>116</v>
      </c>
      <c r="C31" s="67">
        <v>4744618</v>
      </c>
      <c r="D31" s="106">
        <v>-41532469</v>
      </c>
    </row>
    <row r="32" spans="2:6" ht="38.25">
      <c r="B32" s="16" t="s">
        <v>117</v>
      </c>
      <c r="C32" s="67">
        <v>-499362</v>
      </c>
      <c r="D32" s="106">
        <v>20017</v>
      </c>
    </row>
    <row r="33" spans="2:7">
      <c r="B33" s="16" t="s">
        <v>118</v>
      </c>
      <c r="C33" s="67">
        <v>13</v>
      </c>
      <c r="D33" s="106">
        <v>415</v>
      </c>
      <c r="F33" s="49"/>
    </row>
    <row r="34" spans="2:7">
      <c r="B34" s="16" t="s">
        <v>119</v>
      </c>
      <c r="C34" s="67">
        <v>4402821</v>
      </c>
      <c r="D34" s="106">
        <f>204010+11673864+54987-997415-872667+1000000</f>
        <v>11062779</v>
      </c>
    </row>
    <row r="35" spans="2:7" ht="15.75" thickBot="1">
      <c r="B35" s="107" t="s">
        <v>120</v>
      </c>
      <c r="C35" s="108">
        <f>SUM(C30:C34)</f>
        <v>9129332</v>
      </c>
      <c r="D35" s="109">
        <f>SUM(D30:D34)</f>
        <v>20360713</v>
      </c>
      <c r="F35" s="49"/>
    </row>
    <row r="36" spans="2:7">
      <c r="B36" s="46" t="s">
        <v>121</v>
      </c>
      <c r="C36" s="68">
        <v>-21326472</v>
      </c>
      <c r="D36" s="105">
        <v>-20338158</v>
      </c>
      <c r="F36" s="49"/>
    </row>
    <row r="37" spans="2:7">
      <c r="B37" s="16" t="s">
        <v>122</v>
      </c>
      <c r="C37" s="67">
        <v>-18570134</v>
      </c>
      <c r="D37" s="106">
        <f>-12178843-274816</f>
        <v>-12453659</v>
      </c>
      <c r="F37" s="49"/>
    </row>
    <row r="38" spans="2:7" ht="25.5">
      <c r="B38" s="16" t="s">
        <v>123</v>
      </c>
      <c r="C38" s="67">
        <v>-20335312</v>
      </c>
      <c r="D38" s="106">
        <f>-25605376-D37+997415</f>
        <v>-12154302</v>
      </c>
      <c r="F38" s="49"/>
    </row>
    <row r="39" spans="2:7">
      <c r="B39" s="153" t="s">
        <v>124</v>
      </c>
      <c r="C39" s="15">
        <f>SUM(C36:C38)</f>
        <v>-60231918</v>
      </c>
      <c r="D39" s="18">
        <f>SUM(D36:D38)</f>
        <v>-44946119</v>
      </c>
      <c r="F39" s="49"/>
    </row>
    <row r="40" spans="2:7" ht="15.75" thickBot="1">
      <c r="B40" s="107" t="s">
        <v>18</v>
      </c>
      <c r="C40" s="108">
        <f>C14+C17+C29+C35+C39+C23</f>
        <v>13173131</v>
      </c>
      <c r="D40" s="109">
        <f>D14+D17+D29+D35+D39+D23</f>
        <v>31147814</v>
      </c>
    </row>
    <row r="41" spans="2:7">
      <c r="B41" s="46" t="s">
        <v>19</v>
      </c>
      <c r="C41" s="68">
        <v>-2329835</v>
      </c>
      <c r="D41" s="105">
        <v>-3532749</v>
      </c>
      <c r="F41" s="49"/>
    </row>
    <row r="42" spans="2:7" ht="25.5">
      <c r="B42" s="153" t="s">
        <v>125</v>
      </c>
      <c r="C42" s="15">
        <f>SUM(C40:C41)</f>
        <v>10843296</v>
      </c>
      <c r="D42" s="18">
        <f>SUM(D40:D41)</f>
        <v>27615065</v>
      </c>
      <c r="F42" s="49"/>
    </row>
    <row r="43" spans="2:7">
      <c r="B43" s="153" t="s">
        <v>105</v>
      </c>
      <c r="C43" s="15"/>
      <c r="D43" s="18"/>
      <c r="F43" s="49"/>
    </row>
    <row r="44" spans="2:7" ht="25.5">
      <c r="B44" s="16" t="s">
        <v>126</v>
      </c>
      <c r="C44" s="14">
        <v>0</v>
      </c>
      <c r="D44" s="17">
        <v>0</v>
      </c>
      <c r="F44" s="49"/>
    </row>
    <row r="45" spans="2:7">
      <c r="B45" s="153" t="s">
        <v>74</v>
      </c>
      <c r="C45" s="15">
        <f>C42+C44</f>
        <v>10843296</v>
      </c>
      <c r="D45" s="174">
        <f>D42+D44</f>
        <v>27615065</v>
      </c>
      <c r="F45" s="49"/>
    </row>
    <row r="46" spans="2:7" ht="15.75" thickBot="1">
      <c r="B46" s="19" t="s">
        <v>24</v>
      </c>
      <c r="C46" s="157"/>
      <c r="D46" s="158"/>
    </row>
    <row r="47" spans="2:7" ht="30" customHeight="1" thickBot="1">
      <c r="B47" s="181" t="s">
        <v>75</v>
      </c>
      <c r="C47" s="182"/>
      <c r="D47" s="183"/>
    </row>
    <row r="48" spans="2:7" ht="38.25">
      <c r="B48" s="46" t="s">
        <v>25</v>
      </c>
      <c r="C48" s="160"/>
      <c r="D48" s="161"/>
      <c r="G48"/>
    </row>
    <row r="49" spans="2:7" ht="25.5">
      <c r="B49" s="110" t="s">
        <v>26</v>
      </c>
      <c r="C49" s="67">
        <v>-554114</v>
      </c>
      <c r="D49" s="106">
        <v>-159312</v>
      </c>
      <c r="G49"/>
    </row>
    <row r="50" spans="2:7" ht="38.25">
      <c r="B50" s="110" t="s">
        <v>182</v>
      </c>
      <c r="C50" s="67">
        <v>499362</v>
      </c>
      <c r="D50" s="106"/>
      <c r="G50"/>
    </row>
    <row r="51" spans="2:7" ht="38.25">
      <c r="B51" s="110" t="s">
        <v>170</v>
      </c>
      <c r="C51" s="14">
        <v>1262382</v>
      </c>
      <c r="D51" s="26" t="s">
        <v>17</v>
      </c>
      <c r="G51"/>
    </row>
    <row r="52" spans="2:7" ht="51">
      <c r="B52" s="111" t="s">
        <v>27</v>
      </c>
      <c r="C52" s="62">
        <f>SUM(C49:C51)</f>
        <v>1207630</v>
      </c>
      <c r="D52" s="91">
        <f>SUM(D49:D51)</f>
        <v>-159312</v>
      </c>
      <c r="G52"/>
    </row>
    <row r="53" spans="2:7" ht="25.5">
      <c r="B53" s="153" t="s">
        <v>28</v>
      </c>
      <c r="C53" s="15">
        <f>C52</f>
        <v>1207630</v>
      </c>
      <c r="D53" s="18">
        <f>D52</f>
        <v>-159312</v>
      </c>
    </row>
    <row r="54" spans="2:7" ht="15.75" thickBot="1">
      <c r="B54" s="107" t="s">
        <v>127</v>
      </c>
      <c r="C54" s="108">
        <f>C45+C53</f>
        <v>12050926</v>
      </c>
      <c r="D54" s="109">
        <f>D45+D53</f>
        <v>27455753</v>
      </c>
      <c r="F54" s="49"/>
    </row>
    <row r="55" spans="2:7">
      <c r="B55" s="152" t="s">
        <v>21</v>
      </c>
      <c r="C55" s="162"/>
      <c r="D55" s="163"/>
    </row>
    <row r="56" spans="2:7">
      <c r="B56" s="16" t="s">
        <v>22</v>
      </c>
      <c r="C56" s="67">
        <v>6709363</v>
      </c>
      <c r="D56" s="106">
        <v>20480258</v>
      </c>
    </row>
    <row r="57" spans="2:7">
      <c r="B57" s="16" t="s">
        <v>23</v>
      </c>
      <c r="C57" s="67">
        <v>4133933</v>
      </c>
      <c r="D57" s="106">
        <v>7134807</v>
      </c>
    </row>
    <row r="58" spans="2:7" ht="15.75" thickBot="1">
      <c r="B58" s="107" t="s">
        <v>20</v>
      </c>
      <c r="C58" s="165">
        <f>SUM(C56:C57)</f>
        <v>10843296</v>
      </c>
      <c r="D58" s="166">
        <f>SUM(D56:D57)</f>
        <v>27615065</v>
      </c>
      <c r="F58" s="49"/>
    </row>
    <row r="59" spans="2:7" ht="25.5">
      <c r="B59" s="152" t="s">
        <v>29</v>
      </c>
      <c r="C59" s="167"/>
      <c r="D59" s="22"/>
    </row>
    <row r="60" spans="2:7">
      <c r="B60" s="16" t="s">
        <v>22</v>
      </c>
      <c r="C60" s="67">
        <v>7390262</v>
      </c>
      <c r="D60" s="106">
        <f>D56+D53*50.93%</f>
        <v>20399120.398400001</v>
      </c>
    </row>
    <row r="61" spans="2:7">
      <c r="B61" s="16" t="s">
        <v>23</v>
      </c>
      <c r="C61" s="67">
        <v>4660664</v>
      </c>
      <c r="D61" s="106">
        <f>D54-D60</f>
        <v>7056632.6015999988</v>
      </c>
    </row>
    <row r="62" spans="2:7">
      <c r="B62" s="153" t="s">
        <v>30</v>
      </c>
      <c r="C62" s="15">
        <f>SUM(C60:C61)</f>
        <v>12050926</v>
      </c>
      <c r="D62" s="18">
        <f>SUM(D60:D61)</f>
        <v>27455753</v>
      </c>
    </row>
    <row r="63" spans="2:7" ht="15.75" thickBot="1">
      <c r="B63" s="115" t="s">
        <v>106</v>
      </c>
      <c r="C63" s="116">
        <f>C56/18750</f>
        <v>357.83269333333334</v>
      </c>
      <c r="D63" s="117">
        <f>D56/18750</f>
        <v>1092.2804266666667</v>
      </c>
    </row>
    <row r="64" spans="2:7">
      <c r="B64" s="47"/>
      <c r="C64" s="48"/>
      <c r="D64" s="48"/>
    </row>
    <row r="65" spans="2:5">
      <c r="B65" s="23" t="s">
        <v>107</v>
      </c>
      <c r="C65" s="39"/>
      <c r="D65" s="10"/>
      <c r="E65" s="1"/>
    </row>
    <row r="66" spans="2:5">
      <c r="B66" s="39" t="s">
        <v>83</v>
      </c>
      <c r="C66" s="39"/>
      <c r="D66" s="39"/>
      <c r="E66" s="1"/>
    </row>
    <row r="67" spans="2:5">
      <c r="B67" s="39" t="s">
        <v>84</v>
      </c>
      <c r="C67" s="39"/>
      <c r="D67" s="39"/>
      <c r="E67" s="1"/>
    </row>
    <row r="68" spans="2:5">
      <c r="B68" s="40" t="s">
        <v>85</v>
      </c>
      <c r="C68" s="41"/>
      <c r="D68" s="41"/>
      <c r="E68" s="1"/>
    </row>
    <row r="69" spans="2:5">
      <c r="B69" s="41" t="s">
        <v>86</v>
      </c>
      <c r="C69" s="41"/>
      <c r="D69" s="41"/>
      <c r="E69" s="1"/>
    </row>
    <row r="70" spans="2:5">
      <c r="B70" s="39" t="s">
        <v>87</v>
      </c>
      <c r="C70" s="39"/>
      <c r="D70" s="39"/>
      <c r="E70" s="1"/>
    </row>
  </sheetData>
  <mergeCells count="7">
    <mergeCell ref="B3:D3"/>
    <mergeCell ref="B4:D4"/>
    <mergeCell ref="B47:D47"/>
    <mergeCell ref="B10:B11"/>
    <mergeCell ref="B5:D5"/>
    <mergeCell ref="B6:D6"/>
    <mergeCell ref="B7:D7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74"/>
  <sheetViews>
    <sheetView topLeftCell="A55" workbookViewId="0">
      <selection activeCell="C64" sqref="C64"/>
    </sheetView>
  </sheetViews>
  <sheetFormatPr defaultRowHeight="15"/>
  <cols>
    <col min="2" max="2" width="32" style="56" customWidth="1"/>
    <col min="3" max="3" width="22" customWidth="1"/>
    <col min="4" max="4" width="23" customWidth="1"/>
    <col min="7" max="7" width="10" bestFit="1" customWidth="1"/>
  </cols>
  <sheetData>
    <row r="3" spans="2:5" ht="15.75">
      <c r="B3" s="190" t="s">
        <v>89</v>
      </c>
      <c r="C3" s="190"/>
      <c r="D3" s="190"/>
      <c r="E3" s="7"/>
    </row>
    <row r="4" spans="2:5">
      <c r="B4" s="180" t="s">
        <v>178</v>
      </c>
      <c r="C4" s="180"/>
      <c r="D4" s="180"/>
      <c r="E4" s="8"/>
    </row>
    <row r="5" spans="2:5">
      <c r="B5" s="180" t="s">
        <v>90</v>
      </c>
      <c r="C5" s="180"/>
      <c r="D5" s="180"/>
      <c r="E5" s="8"/>
    </row>
    <row r="6" spans="2:5">
      <c r="B6" s="179" t="s">
        <v>96</v>
      </c>
      <c r="C6" s="179"/>
      <c r="D6" s="179"/>
      <c r="E6" s="3"/>
    </row>
    <row r="7" spans="2:5">
      <c r="B7" s="179" t="s">
        <v>95</v>
      </c>
      <c r="C7" s="179"/>
      <c r="D7" s="179"/>
      <c r="E7" s="3"/>
    </row>
    <row r="8" spans="2:5">
      <c r="B8" s="179" t="s">
        <v>97</v>
      </c>
      <c r="C8" s="179"/>
      <c r="D8" s="179"/>
      <c r="E8" s="3"/>
    </row>
    <row r="9" spans="2:5" ht="15.75" thickBot="1"/>
    <row r="10" spans="2:5">
      <c r="B10" s="194"/>
      <c r="C10" s="42" t="s">
        <v>180</v>
      </c>
      <c r="D10" s="43" t="s">
        <v>181</v>
      </c>
    </row>
    <row r="11" spans="2:5">
      <c r="B11" s="195"/>
      <c r="C11" s="69" t="s">
        <v>0</v>
      </c>
      <c r="D11" s="70" t="s">
        <v>0</v>
      </c>
    </row>
    <row r="12" spans="2:5" ht="26.25" customHeight="1" thickBot="1">
      <c r="B12" s="191" t="s">
        <v>55</v>
      </c>
      <c r="C12" s="192"/>
      <c r="D12" s="193"/>
    </row>
    <row r="13" spans="2:5" ht="38.25" customHeight="1">
      <c r="B13" s="46" t="s">
        <v>1</v>
      </c>
      <c r="C13" s="66">
        <v>102772513</v>
      </c>
      <c r="D13" s="118">
        <v>73599598</v>
      </c>
      <c r="E13" s="54"/>
    </row>
    <row r="14" spans="2:5" ht="20.25" customHeight="1">
      <c r="B14" s="16" t="s">
        <v>2</v>
      </c>
      <c r="C14" s="62">
        <v>-77476608</v>
      </c>
      <c r="D14" s="91">
        <v>-40927948</v>
      </c>
      <c r="E14" s="55"/>
    </row>
    <row r="15" spans="2:5" ht="38.25" customHeight="1">
      <c r="B15" s="16" t="s">
        <v>113</v>
      </c>
      <c r="C15" s="62">
        <v>11898852</v>
      </c>
      <c r="D15" s="91">
        <v>6276341</v>
      </c>
      <c r="E15" s="55"/>
    </row>
    <row r="16" spans="2:5" ht="38.25" customHeight="1">
      <c r="B16" s="16" t="s">
        <v>114</v>
      </c>
      <c r="C16" s="62">
        <v>-2894844</v>
      </c>
      <c r="D16" s="91">
        <v>-1004474</v>
      </c>
      <c r="E16" s="55"/>
    </row>
    <row r="17" spans="2:6" ht="38.25" customHeight="1">
      <c r="B17" s="16" t="s">
        <v>139</v>
      </c>
      <c r="C17" s="62">
        <v>4675857</v>
      </c>
      <c r="D17" s="91">
        <v>266213</v>
      </c>
      <c r="E17" s="55"/>
    </row>
    <row r="18" spans="2:6" ht="38.25" customHeight="1">
      <c r="B18" s="16" t="s">
        <v>140</v>
      </c>
      <c r="C18" s="62">
        <v>-1074916</v>
      </c>
      <c r="D18" s="91">
        <v>6492989</v>
      </c>
      <c r="E18" s="55"/>
    </row>
    <row r="19" spans="2:6" ht="38.25" customHeight="1">
      <c r="B19" s="16" t="s">
        <v>141</v>
      </c>
      <c r="C19" s="62">
        <v>-2702708</v>
      </c>
      <c r="D19" s="91">
        <v>-1228769</v>
      </c>
      <c r="E19" s="55"/>
    </row>
    <row r="20" spans="2:6" ht="76.5">
      <c r="B20" s="16" t="s">
        <v>142</v>
      </c>
      <c r="C20" s="62">
        <v>29923359</v>
      </c>
      <c r="D20" s="91">
        <v>-3091572</v>
      </c>
      <c r="E20" s="55"/>
    </row>
    <row r="21" spans="2:6" ht="25.5">
      <c r="B21" s="16" t="s">
        <v>143</v>
      </c>
      <c r="C21" s="62">
        <v>6767655</v>
      </c>
      <c r="D21" s="91">
        <v>8977876</v>
      </c>
      <c r="E21" s="55"/>
    </row>
    <row r="22" spans="2:6">
      <c r="B22" s="16" t="s">
        <v>144</v>
      </c>
      <c r="C22" s="62">
        <v>18</v>
      </c>
      <c r="D22" s="91">
        <v>418</v>
      </c>
      <c r="E22" s="55"/>
    </row>
    <row r="23" spans="2:6">
      <c r="B23" s="16" t="s">
        <v>145</v>
      </c>
      <c r="C23" s="62">
        <v>2170995</v>
      </c>
      <c r="D23" s="91">
        <v>196611</v>
      </c>
      <c r="E23" s="55"/>
    </row>
    <row r="24" spans="2:6" ht="25.5">
      <c r="B24" s="16" t="s">
        <v>146</v>
      </c>
      <c r="C24" s="175">
        <v>-33868210</v>
      </c>
      <c r="D24" s="91">
        <v>-21038399</v>
      </c>
      <c r="E24" s="59"/>
      <c r="F24" s="60"/>
    </row>
    <row r="25" spans="2:6" ht="15.75" thickBot="1">
      <c r="B25" s="112" t="s">
        <v>167</v>
      </c>
      <c r="C25" s="120"/>
      <c r="D25" s="121"/>
      <c r="E25" s="59"/>
      <c r="F25" s="60"/>
    </row>
    <row r="26" spans="2:6" ht="25.5">
      <c r="B26" s="152" t="s">
        <v>56</v>
      </c>
      <c r="C26" s="122"/>
      <c r="D26" s="22"/>
      <c r="E26" s="59"/>
      <c r="F26" s="60"/>
    </row>
    <row r="27" spans="2:6" ht="25.5">
      <c r="B27" s="16" t="s">
        <v>33</v>
      </c>
      <c r="C27" s="62">
        <v>-2605709</v>
      </c>
      <c r="D27" s="91">
        <v>-8008674</v>
      </c>
      <c r="E27" s="60"/>
      <c r="F27" s="60"/>
    </row>
    <row r="28" spans="2:6" ht="25.5">
      <c r="B28" s="16" t="s">
        <v>38</v>
      </c>
      <c r="C28" s="62">
        <v>-5328932</v>
      </c>
      <c r="D28" s="91">
        <v>359770</v>
      </c>
    </row>
    <row r="29" spans="2:6" ht="63.75">
      <c r="B29" s="16" t="s">
        <v>34</v>
      </c>
      <c r="C29" s="62">
        <v>-119108978</v>
      </c>
      <c r="D29" s="91">
        <v>1597567</v>
      </c>
    </row>
    <row r="30" spans="2:6">
      <c r="B30" s="16" t="s">
        <v>57</v>
      </c>
      <c r="C30" s="62">
        <v>-61419040</v>
      </c>
      <c r="D30" s="91">
        <v>-27984473</v>
      </c>
    </row>
    <row r="31" spans="2:6">
      <c r="B31" s="16" t="s">
        <v>147</v>
      </c>
      <c r="C31" s="62">
        <v>-3734372</v>
      </c>
      <c r="D31" s="91">
        <v>5826115</v>
      </c>
    </row>
    <row r="32" spans="2:6" ht="15.75" thickBot="1">
      <c r="B32" s="19"/>
      <c r="C32" s="100"/>
      <c r="D32" s="119"/>
    </row>
    <row r="33" spans="2:4" ht="25.5">
      <c r="B33" s="159" t="s">
        <v>58</v>
      </c>
      <c r="C33" s="168"/>
      <c r="D33" s="169"/>
    </row>
    <row r="34" spans="2:4" ht="25.5">
      <c r="B34" s="16" t="s">
        <v>148</v>
      </c>
      <c r="C34" s="62">
        <v>5145986</v>
      </c>
      <c r="D34" s="91">
        <v>27272488</v>
      </c>
    </row>
    <row r="35" spans="2:4" ht="25.5">
      <c r="B35" s="16" t="s">
        <v>132</v>
      </c>
      <c r="C35" s="62">
        <v>-40512380</v>
      </c>
      <c r="D35" s="91">
        <v>25457165</v>
      </c>
    </row>
    <row r="36" spans="2:4">
      <c r="B36" s="16" t="s">
        <v>149</v>
      </c>
      <c r="C36" s="62">
        <v>285045087</v>
      </c>
      <c r="D36" s="91">
        <f>-123200409-9076939+400</f>
        <v>-132276948</v>
      </c>
    </row>
    <row r="37" spans="2:4" ht="25.5">
      <c r="B37" s="16" t="s">
        <v>59</v>
      </c>
      <c r="C37" s="14">
        <v>12514913</v>
      </c>
      <c r="D37" s="17">
        <v>16901006</v>
      </c>
    </row>
    <row r="38" spans="2:4">
      <c r="B38" s="16" t="s">
        <v>150</v>
      </c>
      <c r="C38" s="62">
        <v>-351656</v>
      </c>
      <c r="D38" s="91">
        <v>-706708</v>
      </c>
    </row>
    <row r="39" spans="2:4" ht="51.75" thickBot="1">
      <c r="B39" s="107" t="s">
        <v>151</v>
      </c>
      <c r="C39" s="108">
        <f>SUM(C13:C38)</f>
        <v>109836882</v>
      </c>
      <c r="D39" s="109">
        <f>SUM(D13:D38)</f>
        <v>-63043808</v>
      </c>
    </row>
    <row r="40" spans="2:4">
      <c r="B40" s="46" t="s">
        <v>60</v>
      </c>
      <c r="C40" s="66">
        <v>-4077181</v>
      </c>
      <c r="D40" s="118">
        <v>-3017340</v>
      </c>
    </row>
    <row r="41" spans="2:4" ht="39" thickBot="1">
      <c r="B41" s="19" t="s">
        <v>152</v>
      </c>
      <c r="C41" s="20">
        <f>SUM(C39:C40)</f>
        <v>105759701</v>
      </c>
      <c r="D41" s="21">
        <f>SUM(D39:D40)</f>
        <v>-66061148</v>
      </c>
    </row>
    <row r="42" spans="2:4" ht="15.75" thickBot="1">
      <c r="B42" s="150"/>
      <c r="C42" s="170"/>
      <c r="D42" s="171"/>
    </row>
    <row r="43" spans="2:4" ht="15.75" thickBot="1">
      <c r="B43" s="184" t="s">
        <v>61</v>
      </c>
      <c r="C43" s="185"/>
      <c r="D43" s="186"/>
    </row>
    <row r="44" spans="2:4" ht="25.5">
      <c r="B44" s="46" t="s">
        <v>153</v>
      </c>
      <c r="C44" s="66">
        <v>0</v>
      </c>
      <c r="D44" s="118">
        <v>-1297212</v>
      </c>
    </row>
    <row r="45" spans="2:4" ht="38.25">
      <c r="B45" s="16" t="s">
        <v>154</v>
      </c>
      <c r="C45" s="62">
        <v>227621</v>
      </c>
      <c r="D45" s="91">
        <v>583387</v>
      </c>
    </row>
    <row r="46" spans="2:4" ht="25.5">
      <c r="B46" s="16" t="s">
        <v>155</v>
      </c>
      <c r="C46" s="62">
        <v>-1035471</v>
      </c>
      <c r="D46" s="91">
        <v>-141360</v>
      </c>
    </row>
    <row r="47" spans="2:4" ht="38.25" customHeight="1">
      <c r="B47" s="16" t="s">
        <v>156</v>
      </c>
      <c r="C47" s="62">
        <v>3816400</v>
      </c>
      <c r="D47" s="91">
        <v>9876926</v>
      </c>
    </row>
    <row r="48" spans="2:4" ht="39">
      <c r="B48" s="123" t="s">
        <v>158</v>
      </c>
      <c r="C48" s="14">
        <v>237454</v>
      </c>
      <c r="D48" s="17"/>
    </row>
    <row r="49" spans="2:4" ht="25.5">
      <c r="B49" s="16" t="s">
        <v>157</v>
      </c>
      <c r="C49" s="62">
        <v>-5491748</v>
      </c>
      <c r="D49" s="91">
        <v>-8294819</v>
      </c>
    </row>
    <row r="50" spans="2:4" ht="39">
      <c r="B50" s="123" t="s">
        <v>176</v>
      </c>
      <c r="C50" s="14">
        <v>39572</v>
      </c>
      <c r="D50" s="17"/>
    </row>
    <row r="51" spans="2:4" ht="38.25">
      <c r="B51" s="16" t="s">
        <v>163</v>
      </c>
      <c r="C51" s="25">
        <v>-2646717</v>
      </c>
      <c r="D51" s="26">
        <v>0</v>
      </c>
    </row>
    <row r="52" spans="2:4" ht="25.5">
      <c r="B52" s="16" t="s">
        <v>164</v>
      </c>
      <c r="C52" s="25"/>
      <c r="D52" s="26">
        <v>0</v>
      </c>
    </row>
    <row r="53" spans="2:4" ht="39" thickBot="1">
      <c r="B53" s="107" t="s">
        <v>62</v>
      </c>
      <c r="C53" s="108">
        <f>SUM(C44:C52)</f>
        <v>-4852889</v>
      </c>
      <c r="D53" s="109">
        <f>SUM(D44:D52)</f>
        <v>726922</v>
      </c>
    </row>
    <row r="54" spans="2:4">
      <c r="B54" s="187" t="s">
        <v>63</v>
      </c>
      <c r="C54" s="188"/>
      <c r="D54" s="189"/>
    </row>
    <row r="55" spans="2:4" ht="25.5">
      <c r="B55" s="16" t="s">
        <v>159</v>
      </c>
      <c r="C55" s="25" t="s">
        <v>17</v>
      </c>
      <c r="D55" s="17">
        <v>0</v>
      </c>
    </row>
    <row r="56" spans="2:4" ht="25.5">
      <c r="B56" s="16" t="s">
        <v>160</v>
      </c>
      <c r="C56" s="25">
        <v>-11404</v>
      </c>
      <c r="D56" s="17">
        <v>0</v>
      </c>
    </row>
    <row r="57" spans="2:4" ht="25.5">
      <c r="B57" s="16" t="s">
        <v>161</v>
      </c>
      <c r="C57" s="25">
        <v>50500</v>
      </c>
      <c r="D57" s="17"/>
    </row>
    <row r="58" spans="2:4">
      <c r="B58" s="16" t="s">
        <v>162</v>
      </c>
      <c r="C58" s="25">
        <v>-10000000</v>
      </c>
      <c r="D58" s="26">
        <v>-37411</v>
      </c>
    </row>
    <row r="59" spans="2:4" ht="25.5">
      <c r="B59" s="16" t="s">
        <v>64</v>
      </c>
      <c r="C59" s="25">
        <v>0</v>
      </c>
      <c r="D59" s="17">
        <v>0</v>
      </c>
    </row>
    <row r="60" spans="2:4">
      <c r="B60" s="123" t="s">
        <v>183</v>
      </c>
      <c r="C60" s="25">
        <v>239000</v>
      </c>
      <c r="D60" s="17">
        <v>0</v>
      </c>
    </row>
    <row r="61" spans="2:4">
      <c r="B61" s="124" t="s">
        <v>177</v>
      </c>
      <c r="C61" s="25">
        <v>-125000</v>
      </c>
      <c r="D61" s="17">
        <v>0</v>
      </c>
    </row>
    <row r="62" spans="2:4" ht="38.25" customHeight="1" thickBot="1">
      <c r="B62" s="112" t="s">
        <v>112</v>
      </c>
      <c r="C62" s="172">
        <v>29161</v>
      </c>
      <c r="D62" s="173">
        <v>-51167</v>
      </c>
    </row>
    <row r="63" spans="2:4" ht="38.25" customHeight="1">
      <c r="B63" s="152" t="s">
        <v>65</v>
      </c>
      <c r="C63" s="113">
        <f>SUM(C55:C62)</f>
        <v>-9817743</v>
      </c>
      <c r="D63" s="114">
        <f>SUM(D55:D62)</f>
        <v>-88578</v>
      </c>
    </row>
    <row r="64" spans="2:4" ht="38.25">
      <c r="B64" s="153" t="s">
        <v>66</v>
      </c>
      <c r="C64" s="25">
        <f>C63+C53+C41</f>
        <v>91089069</v>
      </c>
      <c r="D64" s="26">
        <f>D63+D53+D41</f>
        <v>-65422804</v>
      </c>
    </row>
    <row r="65" spans="2:7" ht="38.25">
      <c r="B65" s="16" t="s">
        <v>67</v>
      </c>
      <c r="C65" s="62">
        <v>-8028634</v>
      </c>
      <c r="D65" s="91">
        <v>32986499</v>
      </c>
    </row>
    <row r="66" spans="2:7" ht="26.25" thickBot="1">
      <c r="B66" s="19" t="s">
        <v>68</v>
      </c>
      <c r="C66" s="164">
        <v>185756090</v>
      </c>
      <c r="D66" s="21">
        <v>142153454</v>
      </c>
    </row>
    <row r="67" spans="2:7" ht="26.25" thickBot="1">
      <c r="B67" s="150" t="s">
        <v>91</v>
      </c>
      <c r="C67" s="151">
        <f>C66+C41+C53+C63+C65</f>
        <v>268816525</v>
      </c>
      <c r="D67" s="151">
        <f>D66+D41+D53+D63+D65</f>
        <v>109717149</v>
      </c>
    </row>
    <row r="68" spans="2:7">
      <c r="B68" s="57"/>
      <c r="C68" s="50"/>
      <c r="D68" s="50"/>
      <c r="F68" s="50"/>
      <c r="G68" s="50"/>
    </row>
    <row r="69" spans="2:7">
      <c r="B69" s="23" t="s">
        <v>104</v>
      </c>
      <c r="C69" s="39"/>
      <c r="D69" s="10"/>
      <c r="E69" s="1"/>
    </row>
    <row r="70" spans="2:7">
      <c r="B70" s="23" t="s">
        <v>83</v>
      </c>
      <c r="C70" s="39"/>
      <c r="D70" s="90"/>
      <c r="E70" s="1"/>
    </row>
    <row r="71" spans="2:7">
      <c r="B71" s="23" t="s">
        <v>171</v>
      </c>
      <c r="C71" s="39"/>
      <c r="D71" s="39"/>
      <c r="E71" s="1"/>
    </row>
    <row r="72" spans="2:7">
      <c r="B72" s="40" t="s">
        <v>85</v>
      </c>
      <c r="C72" s="41"/>
      <c r="D72" s="41"/>
      <c r="E72" s="1"/>
    </row>
    <row r="73" spans="2:7">
      <c r="B73" s="40" t="s">
        <v>86</v>
      </c>
      <c r="C73" s="149">
        <f>C66-C67</f>
        <v>-83060435</v>
      </c>
      <c r="D73" s="41"/>
      <c r="E73" s="1"/>
    </row>
    <row r="74" spans="2:7">
      <c r="B74" s="23" t="s">
        <v>87</v>
      </c>
      <c r="C74" s="39"/>
      <c r="D74" s="39"/>
      <c r="E74" s="1"/>
    </row>
  </sheetData>
  <mergeCells count="10">
    <mergeCell ref="B43:D43"/>
    <mergeCell ref="B54:D54"/>
    <mergeCell ref="B3:D3"/>
    <mergeCell ref="B4:D4"/>
    <mergeCell ref="B5:D5"/>
    <mergeCell ref="B12:D12"/>
    <mergeCell ref="B6:D6"/>
    <mergeCell ref="B7:D7"/>
    <mergeCell ref="B8:D8"/>
    <mergeCell ref="B10:B11"/>
  </mergeCells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5"/>
  <sheetViews>
    <sheetView tabSelected="1" workbookViewId="0">
      <selection activeCell="K23" sqref="K23"/>
    </sheetView>
  </sheetViews>
  <sheetFormatPr defaultRowHeight="15"/>
  <cols>
    <col min="2" max="2" width="35.85546875" customWidth="1"/>
    <col min="3" max="4" width="15" customWidth="1"/>
    <col min="5" max="6" width="17.85546875" customWidth="1"/>
    <col min="7" max="12" width="15" customWidth="1"/>
  </cols>
  <sheetData>
    <row r="2" spans="2:12" ht="15.75">
      <c r="B2" s="190" t="s">
        <v>92</v>
      </c>
      <c r="C2" s="190"/>
      <c r="D2" s="190"/>
      <c r="E2" s="190"/>
      <c r="F2" s="190"/>
      <c r="G2" s="190"/>
      <c r="H2" s="190"/>
      <c r="I2" s="190"/>
      <c r="J2" s="190"/>
    </row>
    <row r="3" spans="2:12">
      <c r="B3" s="196" t="s">
        <v>178</v>
      </c>
      <c r="C3" s="196"/>
      <c r="D3" s="196"/>
      <c r="E3" s="196"/>
      <c r="F3" s="196"/>
      <c r="G3" s="196"/>
      <c r="H3" s="196"/>
      <c r="I3" s="196"/>
      <c r="J3" s="196"/>
    </row>
    <row r="4" spans="2:12">
      <c r="B4" s="180" t="s">
        <v>93</v>
      </c>
      <c r="C4" s="180"/>
      <c r="D4" s="180"/>
      <c r="E4" s="180"/>
      <c r="F4" s="180"/>
      <c r="G4" s="180"/>
      <c r="H4" s="180"/>
      <c r="I4" s="180"/>
      <c r="J4" s="180"/>
    </row>
    <row r="5" spans="2:12">
      <c r="B5" s="179" t="s">
        <v>96</v>
      </c>
      <c r="C5" s="179"/>
      <c r="D5" s="179"/>
      <c r="E5" s="3"/>
      <c r="F5" s="3"/>
      <c r="G5" s="3"/>
    </row>
    <row r="6" spans="2:12">
      <c r="B6" s="179" t="s">
        <v>95</v>
      </c>
      <c r="C6" s="179"/>
      <c r="D6" s="179"/>
      <c r="E6" s="3"/>
      <c r="F6" s="3"/>
      <c r="G6" s="3"/>
    </row>
    <row r="7" spans="2:12">
      <c r="B7" s="179" t="s">
        <v>108</v>
      </c>
      <c r="C7" s="179"/>
      <c r="D7" s="179"/>
      <c r="E7" s="3"/>
      <c r="F7" s="3"/>
      <c r="G7" s="3"/>
    </row>
    <row r="8" spans="2:12" ht="15.75" thickBot="1"/>
    <row r="9" spans="2:12" ht="90" thickBot="1">
      <c r="B9" s="81" t="s">
        <v>0</v>
      </c>
      <c r="C9" s="82" t="s">
        <v>48</v>
      </c>
      <c r="D9" s="82" t="s">
        <v>102</v>
      </c>
      <c r="E9" s="82" t="s">
        <v>94</v>
      </c>
      <c r="F9" s="82" t="s">
        <v>173</v>
      </c>
      <c r="G9" s="82" t="s">
        <v>49</v>
      </c>
      <c r="H9" s="82" t="s">
        <v>138</v>
      </c>
      <c r="I9" s="82" t="s">
        <v>69</v>
      </c>
      <c r="J9" s="82" t="s">
        <v>70</v>
      </c>
      <c r="K9" s="82" t="s">
        <v>71</v>
      </c>
      <c r="L9" s="83" t="s">
        <v>53</v>
      </c>
    </row>
    <row r="10" spans="2:12" ht="25.5">
      <c r="B10" s="87" t="s">
        <v>72</v>
      </c>
      <c r="C10" s="88">
        <v>18750000</v>
      </c>
      <c r="D10" s="88">
        <v>1097945</v>
      </c>
      <c r="E10" s="143">
        <v>-6401</v>
      </c>
      <c r="F10" s="88">
        <v>0</v>
      </c>
      <c r="G10" s="88">
        <v>12002883</v>
      </c>
      <c r="H10" s="88">
        <v>16631209</v>
      </c>
      <c r="I10" s="88">
        <v>41540378</v>
      </c>
      <c r="J10" s="88">
        <f>SUM(C10:I10)</f>
        <v>90016014</v>
      </c>
      <c r="K10" s="88">
        <v>51545333</v>
      </c>
      <c r="L10" s="89">
        <f>SUM(J10:K10)</f>
        <v>141561347</v>
      </c>
    </row>
    <row r="11" spans="2:12">
      <c r="B11" s="36" t="s">
        <v>73</v>
      </c>
      <c r="C11" s="28"/>
      <c r="D11" s="28"/>
      <c r="E11" s="28"/>
      <c r="F11" s="28"/>
      <c r="G11" s="28"/>
      <c r="H11" s="28"/>
      <c r="I11" s="28"/>
      <c r="J11" s="28"/>
      <c r="K11" s="28"/>
      <c r="L11" s="37"/>
    </row>
    <row r="12" spans="2:12">
      <c r="B12" s="34" t="s">
        <v>74</v>
      </c>
      <c r="C12" s="29" t="s">
        <v>17</v>
      </c>
      <c r="D12" s="29" t="s">
        <v>17</v>
      </c>
      <c r="E12" s="29" t="s">
        <v>17</v>
      </c>
      <c r="F12" s="29"/>
      <c r="G12" s="29" t="s">
        <v>17</v>
      </c>
      <c r="H12" s="29" t="s">
        <v>17</v>
      </c>
      <c r="I12" s="27">
        <v>20480258</v>
      </c>
      <c r="J12" s="27">
        <f>SUM(C12:I12)</f>
        <v>20480258</v>
      </c>
      <c r="K12" s="27">
        <v>7134807</v>
      </c>
      <c r="L12" s="35">
        <f>SUM(J12:K12)</f>
        <v>27615065</v>
      </c>
    </row>
    <row r="13" spans="2:12">
      <c r="B13" s="36" t="s">
        <v>24</v>
      </c>
      <c r="C13" s="28"/>
      <c r="D13" s="28"/>
      <c r="E13" s="28"/>
      <c r="F13" s="28"/>
      <c r="G13" s="28"/>
      <c r="H13" s="28"/>
      <c r="I13" s="28"/>
      <c r="J13" s="28"/>
      <c r="K13" s="28"/>
      <c r="L13" s="37"/>
    </row>
    <row r="14" spans="2:12" ht="38.25">
      <c r="B14" s="38" t="s">
        <v>75</v>
      </c>
      <c r="C14" s="27"/>
      <c r="D14" s="27"/>
      <c r="E14" s="27"/>
      <c r="F14" s="27"/>
      <c r="G14" s="27"/>
      <c r="H14" s="27"/>
      <c r="I14" s="27"/>
      <c r="J14" s="27"/>
      <c r="K14" s="27"/>
      <c r="L14" s="35"/>
    </row>
    <row r="15" spans="2:12" ht="38.25">
      <c r="B15" s="34" t="s">
        <v>76</v>
      </c>
      <c r="C15" s="29" t="s">
        <v>17</v>
      </c>
      <c r="D15" s="29" t="s">
        <v>17</v>
      </c>
      <c r="E15" s="142">
        <v>-70724</v>
      </c>
      <c r="F15" s="27"/>
      <c r="G15" s="29" t="s">
        <v>17</v>
      </c>
      <c r="H15" s="29" t="s">
        <v>17</v>
      </c>
      <c r="I15" s="29" t="s">
        <v>17</v>
      </c>
      <c r="J15" s="71">
        <f>SUM(C15:I15)</f>
        <v>-70724</v>
      </c>
      <c r="K15" s="71"/>
      <c r="L15" s="144">
        <f>J15</f>
        <v>-70724</v>
      </c>
    </row>
    <row r="16" spans="2:12" ht="63.75">
      <c r="B16" s="34" t="s">
        <v>165</v>
      </c>
      <c r="C16" s="29"/>
      <c r="D16" s="29"/>
      <c r="E16" s="31"/>
      <c r="F16" s="27"/>
      <c r="G16" s="29"/>
      <c r="H16" s="29"/>
      <c r="I16" s="29"/>
      <c r="J16" s="27"/>
      <c r="K16" s="27"/>
      <c r="L16" s="35"/>
    </row>
    <row r="17" spans="2:12" ht="51">
      <c r="B17" s="38" t="s">
        <v>27</v>
      </c>
      <c r="C17" s="30" t="s">
        <v>17</v>
      </c>
      <c r="D17" s="30" t="s">
        <v>17</v>
      </c>
      <c r="E17" s="142">
        <f>SUM(E15:E16)</f>
        <v>-70724</v>
      </c>
      <c r="F17" s="31"/>
      <c r="G17" s="30" t="s">
        <v>17</v>
      </c>
      <c r="H17" s="30" t="s">
        <v>17</v>
      </c>
      <c r="I17" s="30" t="s">
        <v>17</v>
      </c>
      <c r="J17" s="71">
        <f>SUM(C17:I17)</f>
        <v>-70724</v>
      </c>
      <c r="K17" s="31"/>
      <c r="L17" s="144">
        <f>SUM(L15:L16)</f>
        <v>-70724</v>
      </c>
    </row>
    <row r="18" spans="2:12">
      <c r="B18" s="34" t="s">
        <v>77</v>
      </c>
      <c r="C18" s="29" t="s">
        <v>17</v>
      </c>
      <c r="D18" s="29" t="s">
        <v>17</v>
      </c>
      <c r="E18" s="142">
        <f>E17</f>
        <v>-70724</v>
      </c>
      <c r="F18" s="27"/>
      <c r="G18" s="29" t="s">
        <v>17</v>
      </c>
      <c r="H18" s="29" t="s">
        <v>17</v>
      </c>
      <c r="I18" s="29" t="s">
        <v>17</v>
      </c>
      <c r="J18" s="71">
        <f t="shared" ref="J18:L18" si="0">J17</f>
        <v>-70724</v>
      </c>
      <c r="K18" s="27">
        <f t="shared" si="0"/>
        <v>0</v>
      </c>
      <c r="L18" s="144">
        <f t="shared" si="0"/>
        <v>-70724</v>
      </c>
    </row>
    <row r="19" spans="2:12" ht="26.25" thickBot="1">
      <c r="B19" s="131" t="s">
        <v>78</v>
      </c>
      <c r="C19" s="132"/>
      <c r="D19" s="133"/>
      <c r="E19" s="147">
        <f>E18</f>
        <v>-70724</v>
      </c>
      <c r="F19" s="133"/>
      <c r="G19" s="133"/>
      <c r="H19" s="133"/>
      <c r="I19" s="133">
        <f>SUM(I12:I18)</f>
        <v>20480258</v>
      </c>
      <c r="J19" s="133">
        <f>J12+J18</f>
        <v>20409534</v>
      </c>
      <c r="K19" s="133">
        <f>K12+K18</f>
        <v>7134807</v>
      </c>
      <c r="L19" s="134">
        <f>L12+L15</f>
        <v>27544341</v>
      </c>
    </row>
    <row r="20" spans="2:12">
      <c r="B20" s="72" t="s">
        <v>79</v>
      </c>
      <c r="C20" s="88"/>
      <c r="D20" s="88"/>
      <c r="E20" s="88"/>
      <c r="F20" s="88"/>
      <c r="G20" s="88"/>
      <c r="H20" s="88"/>
      <c r="I20" s="88"/>
      <c r="J20" s="88"/>
      <c r="K20" s="88"/>
      <c r="L20" s="89"/>
    </row>
    <row r="21" spans="2:12">
      <c r="B21" s="34" t="s">
        <v>112</v>
      </c>
      <c r="C21" s="29" t="s">
        <v>17</v>
      </c>
      <c r="D21" s="71">
        <v>-5433</v>
      </c>
      <c r="E21" s="29" t="s">
        <v>17</v>
      </c>
      <c r="F21" s="29"/>
      <c r="G21" s="29" t="s">
        <v>17</v>
      </c>
      <c r="H21" s="29" t="s">
        <v>17</v>
      </c>
      <c r="I21" s="29"/>
      <c r="J21" s="71">
        <f>SUM(C21:I21)</f>
        <v>-5433</v>
      </c>
      <c r="K21" s="29"/>
      <c r="L21" s="144">
        <f>SUM(J21:K21)</f>
        <v>-5433</v>
      </c>
    </row>
    <row r="22" spans="2:12">
      <c r="B22" s="34" t="s">
        <v>64</v>
      </c>
      <c r="C22" s="29"/>
      <c r="D22" s="29"/>
      <c r="E22" s="29"/>
      <c r="F22" s="29"/>
      <c r="G22" s="29"/>
      <c r="H22" s="29"/>
      <c r="I22" s="29"/>
      <c r="J22" s="27">
        <f t="shared" ref="J22:J24" si="1">SUM(C22:I22)</f>
        <v>0</v>
      </c>
      <c r="K22" s="27">
        <v>-32662</v>
      </c>
      <c r="L22" s="35">
        <f t="shared" ref="L22:L24" si="2">SUM(J22:K22)</f>
        <v>-32662</v>
      </c>
    </row>
    <row r="23" spans="2:12">
      <c r="B23" s="34" t="s">
        <v>109</v>
      </c>
      <c r="C23" s="29"/>
      <c r="D23" s="29"/>
      <c r="E23" s="29"/>
      <c r="F23" s="29"/>
      <c r="G23" s="29"/>
      <c r="H23" s="29"/>
      <c r="I23" s="71">
        <v>-13009970</v>
      </c>
      <c r="J23" s="71">
        <f t="shared" si="1"/>
        <v>-13009970</v>
      </c>
      <c r="K23" s="71"/>
      <c r="L23" s="144">
        <f t="shared" si="2"/>
        <v>-13009970</v>
      </c>
    </row>
    <row r="24" spans="2:12" ht="15.75" thickBot="1">
      <c r="B24" s="148" t="s">
        <v>166</v>
      </c>
      <c r="C24" s="136" t="s">
        <v>17</v>
      </c>
      <c r="D24" s="136"/>
      <c r="E24" s="136"/>
      <c r="F24" s="136"/>
      <c r="G24" s="136"/>
      <c r="H24" s="136"/>
      <c r="I24" s="136"/>
      <c r="J24" s="137">
        <f t="shared" si="1"/>
        <v>0</v>
      </c>
      <c r="K24" s="136">
        <v>0</v>
      </c>
      <c r="L24" s="139">
        <f t="shared" si="2"/>
        <v>0</v>
      </c>
    </row>
    <row r="25" spans="2:12" ht="25.5">
      <c r="B25" s="72" t="s">
        <v>80</v>
      </c>
      <c r="C25" s="129" t="s">
        <v>17</v>
      </c>
      <c r="D25" s="143">
        <f>SUM(D21:D24)</f>
        <v>-5433</v>
      </c>
      <c r="E25" s="129">
        <f t="shared" ref="E25:H25" si="3">SUM(E22:E24)</f>
        <v>0</v>
      </c>
      <c r="F25" s="129">
        <f t="shared" si="3"/>
        <v>0</v>
      </c>
      <c r="G25" s="129">
        <f t="shared" si="3"/>
        <v>0</v>
      </c>
      <c r="H25" s="129">
        <f t="shared" si="3"/>
        <v>0</v>
      </c>
      <c r="I25" s="143">
        <f>SUM(I22:I24)</f>
        <v>-13009970</v>
      </c>
      <c r="J25" s="143">
        <f>SUM(J21:J24)</f>
        <v>-13015403</v>
      </c>
      <c r="K25" s="129">
        <f t="shared" ref="K25" si="4">SUM(K21:K24)</f>
        <v>-32662</v>
      </c>
      <c r="L25" s="146">
        <f>SUM(L21:L24)</f>
        <v>-13048065</v>
      </c>
    </row>
    <row r="26" spans="2:12">
      <c r="B26" s="34" t="s">
        <v>110</v>
      </c>
      <c r="C26" s="140"/>
      <c r="D26" s="140"/>
      <c r="E26" s="140"/>
      <c r="F26" s="140"/>
      <c r="G26" s="71">
        <v>-11342</v>
      </c>
      <c r="H26" s="140"/>
      <c r="I26" s="140">
        <v>11342</v>
      </c>
      <c r="J26" s="27">
        <f>SUM(C26:I26)</f>
        <v>0</v>
      </c>
      <c r="K26" s="29"/>
      <c r="L26" s="35">
        <f>SUM(J26:K26)</f>
        <v>0</v>
      </c>
    </row>
    <row r="27" spans="2:12" ht="26.25" thickBot="1">
      <c r="B27" s="78" t="s">
        <v>184</v>
      </c>
      <c r="C27" s="141">
        <v>18750000</v>
      </c>
      <c r="D27" s="141">
        <f>D19+D10+D25</f>
        <v>1092512</v>
      </c>
      <c r="E27" s="145">
        <f>E19+E10</f>
        <v>-77125</v>
      </c>
      <c r="F27" s="141">
        <v>0</v>
      </c>
      <c r="G27" s="141">
        <v>11991541</v>
      </c>
      <c r="H27" s="141">
        <v>16631209</v>
      </c>
      <c r="I27" s="141">
        <f>I19+I25+I26+I10</f>
        <v>49022008</v>
      </c>
      <c r="J27" s="79">
        <f>SUM(C27:I27)</f>
        <v>97410145</v>
      </c>
      <c r="K27" s="79">
        <f>K10+K19+K25</f>
        <v>58647478</v>
      </c>
      <c r="L27" s="80">
        <f>SUM(J27:K27)</f>
        <v>156057623</v>
      </c>
    </row>
    <row r="28" spans="2:12" ht="15.75" thickBot="1"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6"/>
    </row>
    <row r="29" spans="2:12" ht="89.25">
      <c r="B29" s="72" t="s">
        <v>0</v>
      </c>
      <c r="C29" s="33" t="s">
        <v>48</v>
      </c>
      <c r="D29" s="33" t="s">
        <v>102</v>
      </c>
      <c r="E29" s="33" t="s">
        <v>94</v>
      </c>
      <c r="F29" s="33" t="s">
        <v>173</v>
      </c>
      <c r="G29" s="33" t="s">
        <v>49</v>
      </c>
      <c r="H29" s="33" t="s">
        <v>138</v>
      </c>
      <c r="I29" s="33" t="s">
        <v>69</v>
      </c>
      <c r="J29" s="73" t="s">
        <v>70</v>
      </c>
      <c r="K29" s="73" t="s">
        <v>71</v>
      </c>
      <c r="L29" s="74" t="s">
        <v>53</v>
      </c>
    </row>
    <row r="30" spans="2:12" ht="25.5">
      <c r="B30" s="34" t="s">
        <v>172</v>
      </c>
      <c r="C30" s="27">
        <v>18750000</v>
      </c>
      <c r="D30" s="27">
        <v>1075736</v>
      </c>
      <c r="E30" s="71">
        <v>-199101</v>
      </c>
      <c r="F30" s="27">
        <v>0</v>
      </c>
      <c r="G30" s="27">
        <v>6107292</v>
      </c>
      <c r="H30" s="27">
        <v>8470275</v>
      </c>
      <c r="I30" s="27">
        <v>68712984</v>
      </c>
      <c r="J30" s="27">
        <f>SUM(C30:I30)</f>
        <v>102917186</v>
      </c>
      <c r="K30" s="27">
        <v>68060559</v>
      </c>
      <c r="L30" s="35">
        <f>SUM(J30:K30)</f>
        <v>170977745</v>
      </c>
    </row>
    <row r="31" spans="2:12">
      <c r="B31" s="36" t="s">
        <v>73</v>
      </c>
      <c r="C31" s="28"/>
      <c r="D31" s="28"/>
      <c r="E31" s="28"/>
      <c r="F31" s="28"/>
      <c r="G31" s="28"/>
      <c r="H31" s="28"/>
      <c r="I31" s="28"/>
      <c r="J31" s="28"/>
      <c r="K31" s="28"/>
      <c r="L31" s="37"/>
    </row>
    <row r="32" spans="2:12">
      <c r="B32" s="34" t="s">
        <v>74</v>
      </c>
      <c r="C32" s="29"/>
      <c r="D32" s="29"/>
      <c r="E32" s="29"/>
      <c r="F32" s="29"/>
      <c r="G32" s="29"/>
      <c r="H32" s="29"/>
      <c r="I32" s="125">
        <v>6709363</v>
      </c>
      <c r="J32" s="27">
        <f>SUM(C32:I32)</f>
        <v>6709363</v>
      </c>
      <c r="K32" s="125">
        <v>4133933</v>
      </c>
      <c r="L32" s="35">
        <f>SUM(J32:K32)</f>
        <v>10843296</v>
      </c>
    </row>
    <row r="33" spans="2:12">
      <c r="B33" s="36" t="s">
        <v>24</v>
      </c>
      <c r="C33" s="28"/>
      <c r="D33" s="28"/>
      <c r="E33" s="28"/>
      <c r="F33" s="28"/>
      <c r="G33" s="28"/>
      <c r="H33" s="28"/>
      <c r="I33" s="28"/>
      <c r="J33" s="28"/>
      <c r="K33" s="28"/>
      <c r="L33" s="37"/>
    </row>
    <row r="34" spans="2:12" ht="38.25">
      <c r="B34" s="38" t="s">
        <v>75</v>
      </c>
      <c r="C34" s="27"/>
      <c r="D34" s="27"/>
      <c r="E34" s="27"/>
      <c r="F34" s="27"/>
      <c r="G34" s="27"/>
      <c r="H34" s="27"/>
      <c r="I34" s="27"/>
      <c r="J34" s="27"/>
      <c r="K34" s="27"/>
      <c r="L34" s="35"/>
    </row>
    <row r="35" spans="2:12" ht="38.25">
      <c r="B35" s="34" t="s">
        <v>76</v>
      </c>
      <c r="C35" s="29"/>
      <c r="D35" s="29"/>
      <c r="E35" s="126">
        <v>-20889</v>
      </c>
      <c r="F35" s="27"/>
      <c r="G35" s="29"/>
      <c r="H35" s="29"/>
      <c r="I35" s="29"/>
      <c r="J35" s="126">
        <f>SUM(C35:I35)</f>
        <v>-20889</v>
      </c>
      <c r="K35" s="126">
        <v>-33863</v>
      </c>
      <c r="L35" s="127">
        <f>SUM(J35:K35)</f>
        <v>-54752</v>
      </c>
    </row>
    <row r="36" spans="2:12" ht="24">
      <c r="B36" s="75" t="s">
        <v>169</v>
      </c>
      <c r="C36" s="29"/>
      <c r="D36" s="29"/>
      <c r="E36" s="31"/>
      <c r="F36" s="125">
        <v>798835</v>
      </c>
      <c r="G36" s="29"/>
      <c r="H36" s="29"/>
      <c r="I36" s="29"/>
      <c r="J36" s="27">
        <f>SUM(C36:I36)</f>
        <v>798835</v>
      </c>
      <c r="K36" s="125">
        <v>463547</v>
      </c>
      <c r="L36" s="35">
        <f>SUM(J36:K36)</f>
        <v>1262382</v>
      </c>
    </row>
    <row r="37" spans="2:12" ht="51">
      <c r="B37" s="38" t="s">
        <v>27</v>
      </c>
      <c r="C37" s="30"/>
      <c r="D37" s="30"/>
      <c r="E37" s="126">
        <f>SUM(E35:E35)</f>
        <v>-20889</v>
      </c>
      <c r="F37" s="31">
        <f>SUM(F35:F36)</f>
        <v>798835</v>
      </c>
      <c r="G37" s="30"/>
      <c r="H37" s="30"/>
      <c r="I37" s="30"/>
      <c r="J37" s="31">
        <f>SUM(J35:J36)</f>
        <v>777946</v>
      </c>
      <c r="K37" s="31">
        <f t="shared" ref="K37" si="5">SUM(K35:K36)</f>
        <v>429684</v>
      </c>
      <c r="L37" s="76">
        <f>SUM(L35:L36)</f>
        <v>1207630</v>
      </c>
    </row>
    <row r="38" spans="2:12">
      <c r="B38" s="36" t="s">
        <v>77</v>
      </c>
      <c r="C38" s="32"/>
      <c r="D38" s="32"/>
      <c r="E38" s="28">
        <f>E37</f>
        <v>-20889</v>
      </c>
      <c r="F38" s="28">
        <f>F37</f>
        <v>798835</v>
      </c>
      <c r="G38" s="32"/>
      <c r="H38" s="32"/>
      <c r="I38" s="32"/>
      <c r="J38" s="28">
        <f t="shared" ref="J38" si="6">J37</f>
        <v>777946</v>
      </c>
      <c r="K38" s="28">
        <f t="shared" ref="K38" si="7">K37</f>
        <v>429684</v>
      </c>
      <c r="L38" s="37">
        <f t="shared" ref="L38" si="8">L37</f>
        <v>1207630</v>
      </c>
    </row>
    <row r="39" spans="2:12" ht="26.25" thickBot="1">
      <c r="B39" s="131" t="s">
        <v>78</v>
      </c>
      <c r="C39" s="132"/>
      <c r="D39" s="133"/>
      <c r="E39" s="133">
        <f>E38</f>
        <v>-20889</v>
      </c>
      <c r="F39" s="133">
        <f>F38</f>
        <v>798835</v>
      </c>
      <c r="G39" s="133"/>
      <c r="H39" s="133"/>
      <c r="I39" s="133">
        <f>SUM(I32:I38)</f>
        <v>6709363</v>
      </c>
      <c r="J39" s="133">
        <f>SUM(C39:I39)</f>
        <v>7487309</v>
      </c>
      <c r="K39" s="133">
        <f>K32+K38</f>
        <v>4563617</v>
      </c>
      <c r="L39" s="134">
        <f>J39+K39</f>
        <v>12050926</v>
      </c>
    </row>
    <row r="40" spans="2:12">
      <c r="B40" s="72" t="s">
        <v>79</v>
      </c>
      <c r="C40" s="88"/>
      <c r="D40" s="88"/>
      <c r="E40" s="88"/>
      <c r="F40" s="88"/>
      <c r="G40" s="88"/>
      <c r="H40" s="88"/>
      <c r="I40" s="88"/>
      <c r="J40" s="88"/>
      <c r="K40" s="88"/>
      <c r="L40" s="89"/>
    </row>
    <row r="41" spans="2:12">
      <c r="B41" s="77" t="s">
        <v>174</v>
      </c>
      <c r="C41" s="29"/>
      <c r="D41" s="125">
        <v>152666</v>
      </c>
      <c r="E41" s="71">
        <v>-62038</v>
      </c>
      <c r="F41" s="29"/>
      <c r="G41" s="29">
        <v>1511815</v>
      </c>
      <c r="H41" s="29">
        <v>2053954</v>
      </c>
      <c r="I41" s="125">
        <v>5193261</v>
      </c>
      <c r="J41" s="27">
        <f>SUM(C41:I41)</f>
        <v>8849658</v>
      </c>
      <c r="K41" s="125">
        <v>-12794922</v>
      </c>
      <c r="L41" s="128">
        <f>SUM(J41:K41)</f>
        <v>-3945264</v>
      </c>
    </row>
    <row r="42" spans="2:12">
      <c r="B42" s="77" t="s">
        <v>109</v>
      </c>
      <c r="C42" s="29"/>
      <c r="D42" s="71"/>
      <c r="E42" s="29"/>
      <c r="F42" s="29"/>
      <c r="G42" s="29"/>
      <c r="H42" s="29"/>
      <c r="I42" s="29"/>
      <c r="J42" s="27"/>
      <c r="K42" s="29"/>
      <c r="L42" s="35"/>
    </row>
    <row r="43" spans="2:12">
      <c r="B43" s="77" t="s">
        <v>112</v>
      </c>
      <c r="C43" s="29"/>
      <c r="D43" s="71">
        <v>-1469</v>
      </c>
      <c r="E43" s="29"/>
      <c r="F43" s="29"/>
      <c r="G43" s="29"/>
      <c r="H43" s="29"/>
      <c r="I43" s="29"/>
      <c r="J43" s="125">
        <f>SUM(D43:I43)</f>
        <v>-1469</v>
      </c>
      <c r="K43" s="29"/>
      <c r="L43" s="128">
        <f>SUM(J43:K43)</f>
        <v>-1469</v>
      </c>
    </row>
    <row r="44" spans="2:12" ht="15.75" thickBot="1">
      <c r="B44" s="135" t="s">
        <v>175</v>
      </c>
      <c r="C44" s="136"/>
      <c r="D44" s="136"/>
      <c r="E44" s="136"/>
      <c r="F44" s="136"/>
      <c r="G44" s="136"/>
      <c r="H44" s="136"/>
      <c r="I44" s="136"/>
      <c r="J44" s="137"/>
      <c r="K44" s="138"/>
      <c r="L44" s="139">
        <f>SUM(J44:K44)</f>
        <v>0</v>
      </c>
    </row>
    <row r="45" spans="2:12" ht="25.5">
      <c r="B45" s="72" t="s">
        <v>80</v>
      </c>
      <c r="C45" s="129">
        <f t="shared" ref="C45:D45" si="9">SUM(C39:C44)</f>
        <v>0</v>
      </c>
      <c r="D45" s="129">
        <f t="shared" si="9"/>
        <v>151197</v>
      </c>
      <c r="E45" s="129">
        <f>SUM(E41:E44)</f>
        <v>-62038</v>
      </c>
      <c r="F45" s="129">
        <f>SUM(F41:F44)</f>
        <v>0</v>
      </c>
      <c r="G45" s="129">
        <f>SUM(G39:G44)</f>
        <v>1511815</v>
      </c>
      <c r="H45" s="129">
        <f t="shared" ref="H45" si="10">SUM(H39:H44)</f>
        <v>2053954</v>
      </c>
      <c r="I45" s="129">
        <f>SUM(I41:I44)</f>
        <v>5193261</v>
      </c>
      <c r="J45" s="129">
        <f t="shared" ref="J45:L45" si="11">SUM(J41:J44)</f>
        <v>8848189</v>
      </c>
      <c r="K45" s="129">
        <f t="shared" si="11"/>
        <v>-12794922</v>
      </c>
      <c r="L45" s="130">
        <f t="shared" si="11"/>
        <v>-3946733</v>
      </c>
    </row>
    <row r="46" spans="2:12">
      <c r="B46" s="34" t="s">
        <v>110</v>
      </c>
      <c r="C46" s="29"/>
      <c r="D46" s="29"/>
      <c r="E46" s="29"/>
      <c r="F46" s="29"/>
      <c r="G46" s="29">
        <v>127262</v>
      </c>
      <c r="H46" s="29"/>
      <c r="I46" s="125">
        <v>-127262</v>
      </c>
      <c r="J46" s="27">
        <f>SUM(C46:I46)</f>
        <v>0</v>
      </c>
      <c r="K46" s="29"/>
      <c r="L46" s="35">
        <f>SUM(J46:K46)</f>
        <v>0</v>
      </c>
    </row>
    <row r="47" spans="2:12" ht="26.25" thickBot="1">
      <c r="B47" s="78" t="s">
        <v>185</v>
      </c>
      <c r="C47" s="79">
        <v>18750000</v>
      </c>
      <c r="D47" s="79">
        <f>D30+D32+D39+D45+D46</f>
        <v>1226933</v>
      </c>
      <c r="E47" s="79">
        <f>E30+E32+E39+E45+E46</f>
        <v>-282028</v>
      </c>
      <c r="F47" s="79">
        <f>F30+F32+F39+F45+F46</f>
        <v>798835</v>
      </c>
      <c r="G47" s="79">
        <f t="shared" ref="G47" si="12">G30+G32+G39+G45+G46</f>
        <v>7746369</v>
      </c>
      <c r="H47" s="79">
        <f>H30+H32+H39+H45+H46</f>
        <v>10524229</v>
      </c>
      <c r="I47" s="79">
        <f>I30+I39+I45+I46</f>
        <v>80488346</v>
      </c>
      <c r="J47" s="79">
        <f t="shared" ref="J47" si="13">J30+J39+J45+J46</f>
        <v>119252684</v>
      </c>
      <c r="K47" s="79">
        <f>K30+K39+K45+K46</f>
        <v>59829254</v>
      </c>
      <c r="L47" s="80">
        <f t="shared" ref="L47" si="14">L30+L39+L45+L46</f>
        <v>179081938</v>
      </c>
    </row>
    <row r="48" spans="2:12">
      <c r="B48" s="2"/>
    </row>
    <row r="50" spans="2:6">
      <c r="B50" s="23" t="s">
        <v>111</v>
      </c>
      <c r="C50" s="39"/>
      <c r="E50" s="1"/>
      <c r="F50" s="1"/>
    </row>
    <row r="51" spans="2:6">
      <c r="B51" s="39" t="s">
        <v>83</v>
      </c>
      <c r="C51" s="39"/>
      <c r="E51" s="1"/>
      <c r="F51" s="1"/>
    </row>
    <row r="52" spans="2:6">
      <c r="B52" s="39" t="s">
        <v>84</v>
      </c>
      <c r="C52" s="39"/>
      <c r="E52" s="1"/>
      <c r="F52" s="1"/>
    </row>
    <row r="53" spans="2:6">
      <c r="B53" s="40" t="s">
        <v>85</v>
      </c>
      <c r="C53" s="41"/>
      <c r="E53" s="1"/>
      <c r="F53" s="1"/>
    </row>
    <row r="54" spans="2:6">
      <c r="B54" s="41" t="s">
        <v>86</v>
      </c>
      <c r="C54" s="41"/>
      <c r="E54" s="1"/>
      <c r="F54" s="1"/>
    </row>
    <row r="55" spans="2:6">
      <c r="B55" s="39" t="s">
        <v>87</v>
      </c>
      <c r="C55" s="39"/>
      <c r="E55" s="1"/>
      <c r="F55" s="1"/>
    </row>
  </sheetData>
  <mergeCells count="6">
    <mergeCell ref="B6:D6"/>
    <mergeCell ref="B7:D7"/>
    <mergeCell ref="B2:J2"/>
    <mergeCell ref="B3:J3"/>
    <mergeCell ref="B4:J4"/>
    <mergeCell ref="B5:D5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 1 (2)</vt:lpstr>
      <vt:lpstr>форма 2</vt:lpstr>
      <vt:lpstr>форма 3</vt:lpstr>
      <vt:lpstr>форма 4</vt:lpstr>
      <vt:lpstr>'форма 3'!CashFlows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Сагиндыкова Амина Сабырбековна</dc:creator>
  <cp:lastModifiedBy>Сагиндыкова Амина Сабырбековна</cp:lastModifiedBy>
  <cp:lastPrinted>2016-12-09T04:12:17Z</cp:lastPrinted>
  <dcterms:created xsi:type="dcterms:W3CDTF">2016-04-12T10:35:13Z</dcterms:created>
  <dcterms:modified xsi:type="dcterms:W3CDTF">2016-12-09T04:12:18Z</dcterms:modified>
</cp:coreProperties>
</file>