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Отчетность по 315 постановлению\2017\01.10.2017\консо\Корпорация\"/>
    </mc:Choice>
  </mc:AlternateContent>
  <bookViews>
    <workbookView xWindow="0" yWindow="0" windowWidth="24000" windowHeight="8235" activeTab="3"/>
  </bookViews>
  <sheets>
    <sheet name="форма 2 (2)" sheetId="6" r:id="rId1"/>
    <sheet name="форма 1 (2)" sheetId="5" r:id="rId2"/>
    <sheet name="форма 3" sheetId="3" r:id="rId3"/>
    <sheet name="форма 4" sheetId="4" r:id="rId4"/>
  </sheets>
  <definedNames>
    <definedName name="CashFlows" localSheetId="2">'форма 3'!$B$13</definedName>
    <definedName name="OLE_LINK2" localSheetId="0">'форма 2 (2)'!#REF!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4" l="1"/>
  <c r="D23" i="4"/>
  <c r="C37" i="6" l="1"/>
  <c r="D51" i="6" l="1"/>
  <c r="C61" i="6" l="1"/>
  <c r="C41" i="6"/>
  <c r="J36" i="4" l="1"/>
  <c r="D54" i="3" l="1"/>
  <c r="D39" i="3"/>
  <c r="I24" i="4" l="1"/>
  <c r="J22" i="4"/>
  <c r="L22" i="4" s="1"/>
  <c r="D57" i="6"/>
  <c r="C57" i="6"/>
  <c r="J23" i="4" l="1"/>
  <c r="J24" i="4" s="1"/>
  <c r="C50" i="5"/>
  <c r="C39" i="3"/>
  <c r="C41" i="3" s="1"/>
  <c r="C52" i="5" l="1"/>
  <c r="D62" i="6"/>
  <c r="C62" i="6"/>
  <c r="D61" i="6" l="1"/>
  <c r="C51" i="6"/>
  <c r="D41" i="6"/>
  <c r="D37" i="6"/>
  <c r="D27" i="6"/>
  <c r="C27" i="6"/>
  <c r="D21" i="6"/>
  <c r="C21" i="6"/>
  <c r="D18" i="6"/>
  <c r="C18" i="6"/>
  <c r="D15" i="6"/>
  <c r="C15" i="6"/>
  <c r="D41" i="5"/>
  <c r="D53" i="5" s="1"/>
  <c r="C41" i="5"/>
  <c r="C53" i="5" s="1"/>
  <c r="D28" i="5"/>
  <c r="C28" i="5"/>
  <c r="C52" i="6" l="1"/>
  <c r="D52" i="6"/>
  <c r="F41" i="6"/>
  <c r="F37" i="6"/>
  <c r="C30" i="6"/>
  <c r="D30" i="6"/>
  <c r="C24" i="6"/>
  <c r="D24" i="6"/>
  <c r="F18" i="6"/>
  <c r="F15" i="6"/>
  <c r="D42" i="6" l="1"/>
  <c r="C42" i="6"/>
  <c r="C44" i="6" s="1"/>
  <c r="C53" i="6" s="1"/>
  <c r="F30" i="6"/>
  <c r="F24" i="6"/>
  <c r="D44" i="6" l="1"/>
  <c r="D53" i="6" s="1"/>
  <c r="D66" i="3"/>
  <c r="D41" i="3"/>
  <c r="K47" i="4"/>
  <c r="H47" i="4"/>
  <c r="I47" i="4"/>
  <c r="J43" i="4"/>
  <c r="L43" i="4" s="1"/>
  <c r="E47" i="4"/>
  <c r="J44" i="4"/>
  <c r="K39" i="4"/>
  <c r="G47" i="4"/>
  <c r="G49" i="4" s="1"/>
  <c r="F47" i="4"/>
  <c r="H49" i="4"/>
  <c r="J48" i="4"/>
  <c r="L48" i="4" s="1"/>
  <c r="F39" i="4"/>
  <c r="F40" i="4" s="1"/>
  <c r="F41" i="4" s="1"/>
  <c r="F49" i="4" s="1"/>
  <c r="J38" i="4"/>
  <c r="L38" i="4" s="1"/>
  <c r="J47" i="4" l="1"/>
  <c r="D67" i="3"/>
  <c r="D70" i="3" s="1"/>
  <c r="F44" i="6"/>
  <c r="L44" i="4"/>
  <c r="L31" i="4" l="1"/>
  <c r="J25" i="4"/>
  <c r="I20" i="4"/>
  <c r="I26" i="4" s="1"/>
  <c r="J17" i="4"/>
  <c r="J16" i="4"/>
  <c r="C26" i="4" l="1"/>
  <c r="K24" i="4"/>
  <c r="E24" i="4"/>
  <c r="F24" i="4"/>
  <c r="G24" i="4"/>
  <c r="G26" i="4" s="1"/>
  <c r="H24" i="4"/>
  <c r="H26" i="4" s="1"/>
  <c r="D24" i="4"/>
  <c r="D26" i="4" s="1"/>
  <c r="L23" i="4"/>
  <c r="L24" i="4" s="1"/>
  <c r="K18" i="4"/>
  <c r="F18" i="4"/>
  <c r="L16" i="4"/>
  <c r="L17" i="4"/>
  <c r="F20" i="4" l="1"/>
  <c r="F26" i="4" s="1"/>
  <c r="C66" i="3" l="1"/>
  <c r="C54" i="3"/>
  <c r="I41" i="4" l="1"/>
  <c r="I49" i="4" s="1"/>
  <c r="K40" i="4"/>
  <c r="K41" i="4" s="1"/>
  <c r="K49" i="4" s="1"/>
  <c r="L36" i="4"/>
  <c r="L39" i="4" s="1"/>
  <c r="L40" i="4" s="1"/>
  <c r="D47" i="4"/>
  <c r="L46" i="4"/>
  <c r="L47" i="4" s="1"/>
  <c r="E39" i="4"/>
  <c r="E40" i="4" s="1"/>
  <c r="E41" i="4" s="1"/>
  <c r="E49" i="4" s="1"/>
  <c r="J33" i="4"/>
  <c r="L33" i="4" s="1"/>
  <c r="J31" i="4"/>
  <c r="L41" i="4" l="1"/>
  <c r="L49" i="4" s="1"/>
  <c r="D49" i="4"/>
  <c r="L45" i="4"/>
  <c r="J39" i="4"/>
  <c r="J40" i="4" s="1"/>
  <c r="C67" i="3"/>
  <c r="C70" i="3" s="1"/>
  <c r="J41" i="4" l="1"/>
  <c r="J49" i="4" s="1"/>
  <c r="E18" i="4"/>
  <c r="J18" i="4" s="1"/>
  <c r="K19" i="4" l="1"/>
  <c r="J15" i="4"/>
  <c r="L15" i="4" s="1"/>
  <c r="L18" i="4" s="1"/>
  <c r="L19" i="4" s="1"/>
  <c r="J19" i="4"/>
  <c r="J12" i="4"/>
  <c r="L10" i="4"/>
  <c r="K20" i="4" l="1"/>
  <c r="K26" i="4" s="1"/>
  <c r="J20" i="4"/>
  <c r="J26" i="4" s="1"/>
  <c r="L12" i="4"/>
  <c r="L20" i="4" s="1"/>
  <c r="L26" i="4" s="1"/>
  <c r="E19" i="4"/>
  <c r="E20" i="4" s="1"/>
  <c r="E26" i="4" s="1"/>
</calcChain>
</file>

<file path=xl/sharedStrings.xml><?xml version="1.0" encoding="utf-8"?>
<sst xmlns="http://schemas.openxmlformats.org/spreadsheetml/2006/main" count="311" uniqueCount="189">
  <si>
    <t>Процентные доходы</t>
  </si>
  <si>
    <t>Процентные расходы</t>
  </si>
  <si>
    <t>Чистый процентный доход</t>
  </si>
  <si>
    <t>Чистый комиссионный доход</t>
  </si>
  <si>
    <t>Начисленные страховые премии, брутто</t>
  </si>
  <si>
    <t xml:space="preserve">Страховые премии, переданные перестраховщикам 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</si>
  <si>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</si>
  <si>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</si>
  <si>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</si>
  <si>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</si>
  <si>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</si>
  <si>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 xml:space="preserve">Доля перестраховщиков в начисленных страховых претензиях  </t>
  </si>
  <si>
    <t xml:space="preserve">Страховые претензии начисленные, за вычетом перестрахования </t>
  </si>
  <si>
    <t xml:space="preserve">Изменение в брутто резервах по договорам страхования </t>
  </si>
  <si>
    <t xml:space="preserve">Изменения доли перестраховщиков в резервах по договорам страхования </t>
  </si>
  <si>
    <t>Страховые претензии начисленные, нетто</t>
  </si>
  <si>
    <t>-</t>
  </si>
  <si>
    <t>Прибыль до налогообложения</t>
  </si>
  <si>
    <t>Расход по подоходному налогу</t>
  </si>
  <si>
    <t>Прибыль за год</t>
  </si>
  <si>
    <t>Прибыль, причитающаяся:</t>
  </si>
  <si>
    <t>- акционерам Компании</t>
  </si>
  <si>
    <t>- неконтролирующим акционерам</t>
  </si>
  <si>
    <t>Прочий совокупный доход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</si>
  <si>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</si>
  <si>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</si>
  <si>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</si>
  <si>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Всего статей, которые были или могут быть впоследствии реклассифицированы в состав прибыли или убытка</t>
  </si>
  <si>
    <t>Прочий совокупный (убыток) доход за год</t>
  </si>
  <si>
    <t>Всего совокупного дохода, причитающегося:</t>
  </si>
  <si>
    <t>Всего совокупного дохода за год</t>
  </si>
  <si>
    <t>АКТИВЫ</t>
  </si>
  <si>
    <t xml:space="preserve">Денежные средства и их эквиваленты </t>
  </si>
  <si>
    <t>Счета и депозиты в банках и прочих финансовых институтах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</si>
  <si>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</si>
  <si>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Финансовые активы, имеющиеся в наличии для продажи</t>
  </si>
  <si>
    <t xml:space="preserve">Кредиты, выданные клиентам </t>
  </si>
  <si>
    <t>Инвестиции, удерживаемые до срока погашения</t>
  </si>
  <si>
    <t>Дебиторская задолженность по сделкам «обратного репо»</t>
  </si>
  <si>
    <t>Страховые премии и активы по перестрахованию</t>
  </si>
  <si>
    <t>Отложенный налоговый актив</t>
  </si>
  <si>
    <t xml:space="preserve">Всего активов </t>
  </si>
  <si>
    <t xml:space="preserve">ОБЯЗАТЕЛЬСТВА 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</si>
  <si>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</si>
  <si>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Текущие счета и депозиты клиентов</t>
  </si>
  <si>
    <t>Резервы по договорам страхования</t>
  </si>
  <si>
    <t>Всего обязательств</t>
  </si>
  <si>
    <t>КАПИТАЛ</t>
  </si>
  <si>
    <t>Акционерный капитал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</si>
  <si>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</si>
  <si>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</si>
  <si>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Компании</t>
  </si>
  <si>
    <t>Доля неконтролирующих акционеров</t>
  </si>
  <si>
    <t>Всего капитала</t>
  </si>
  <si>
    <t>Всего обязательств и капитала</t>
  </si>
  <si>
    <t>ДВИЖЕНИЕ ДЕНЕЖНЫХ СРЕДСТВ ОТ ОПЕРАЦИОННОЙ ДЕЯТЕЛЬНОСТИ</t>
  </si>
  <si>
    <t>(Увеличение) уменьшение операционных активов</t>
  </si>
  <si>
    <t>Кредиты, выданные клиентам</t>
  </si>
  <si>
    <t>Увеличение (уменьшение) операционных обязательств</t>
  </si>
  <si>
    <t>Кредиторская задолженность по сделкам «репо»</t>
  </si>
  <si>
    <t xml:space="preserve">Подоходный налог уплаченный </t>
  </si>
  <si>
    <t>ДВИЖЕНИЕ ДЕНЕЖНЫХ СРЕДСТВ ОТ ИНВЕСТИЦИОННОЙ ДЕЯТЕЛЬНОСТИ</t>
  </si>
  <si>
    <t xml:space="preserve">Чистое поступление (использование) денежных средств от (в) инвестиционной деятельности </t>
  </si>
  <si>
    <t>ДВИЖЕНИЕ ДЕНЕЖНЫХ СРЕДСТВ ОТ ФИНАНСОВОЙ ДЕЯТЕЛЬНОСТИ</t>
  </si>
  <si>
    <t>Приобретение неконтролирующей доли</t>
  </si>
  <si>
    <t>Чистое (использование) поступление денежных средств (в) от финансовой деятельности</t>
  </si>
  <si>
    <t>Чистое (уменьшение) увеличение денежных средств и их эквивалентов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</si>
  <si>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</si>
  <si>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</si>
  <si>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>Нераспреде-ленная прибыль</t>
  </si>
  <si>
    <t>Всего</t>
  </si>
  <si>
    <t>Доля неконтроли-рующих акционеров</t>
  </si>
  <si>
    <t>Общий совокупный доход</t>
  </si>
  <si>
    <t>Прибыль за отчетный год</t>
  </si>
  <si>
    <t>Статьи, которые были или могут быть впоследствии реклассифицированы в состав прибыли или убытка:</t>
  </si>
  <si>
    <t>Чистое изменение справедливой стоимости финансовых активов, имеющихся в наличии для продажи</t>
  </si>
  <si>
    <t>Итого прочего совокупного убытка</t>
  </si>
  <si>
    <t>Общий совокупный доход за отчетный год</t>
  </si>
  <si>
    <t xml:space="preserve">Операции с собственниками Компании </t>
  </si>
  <si>
    <t>Итого операций с собственниками Компании</t>
  </si>
  <si>
    <t>Консолидированный отчет о финансовом положении</t>
  </si>
  <si>
    <t>(Форма 1)</t>
  </si>
  <si>
    <t xml:space="preserve">Вид деятельности организации </t>
  </si>
  <si>
    <t xml:space="preserve">                                                        </t>
  </si>
  <si>
    <t>Главный бухгалтер ______________________________________</t>
  </si>
  <si>
    <t>                                                                      (подпись)</t>
  </si>
  <si>
    <t>Место печати</t>
  </si>
  <si>
    <t xml:space="preserve">  Консолидированный отчет о прибыли и убытке и прочем совокупном доходе</t>
  </si>
  <si>
    <t>Консолидированный отчет о движении денежных средств</t>
  </si>
  <si>
    <t>(Форма 3)</t>
  </si>
  <si>
    <t xml:space="preserve">Денежные средства и их эквиваленты на конец года </t>
  </si>
  <si>
    <t xml:space="preserve">Консолидированный отчет об изменениях в капитале </t>
  </si>
  <si>
    <t>(Форма 4)</t>
  </si>
  <si>
    <t>Резерв по переоценке финансовых активов имеющихся в наличии для продажи</t>
  </si>
  <si>
    <t>Организационно-правовая форма  Акционерное общество</t>
  </si>
  <si>
    <t>Наименование организации   АО "Корпорация "Цесна"</t>
  </si>
  <si>
    <t xml:space="preserve">Юридический адрес организации г. Астана, ул.Момышулы 12 </t>
  </si>
  <si>
    <t>Торговая и прочая дебиторская задолженность</t>
  </si>
  <si>
    <t>Инвестиционная недвижимость</t>
  </si>
  <si>
    <t>Торговая и прочая кредиторская задолженность</t>
  </si>
  <si>
    <t>Дополнительно оплаченный капитал</t>
  </si>
  <si>
    <t>Резерв по переоценке финансовых активов, имеющихся в наличии для продажи</t>
  </si>
  <si>
    <t>Базовая прибыль на акцию (в тенге)</t>
  </si>
  <si>
    <t>Юридический адрес организации г. Астана, ул.Момышулы 12</t>
  </si>
  <si>
    <t>Дивиденды выплаченные</t>
  </si>
  <si>
    <t>Выкуп собственных акций</t>
  </si>
  <si>
    <t>Комиссионные доходы</t>
  </si>
  <si>
    <t>Комиссионные расходы</t>
  </si>
  <si>
    <t>Чистая прибыль от операций с финансовыми инструментами, оцениваемыми по спарведливой стоимости, изменения которой отражаются в составе прибыли или убытка</t>
  </si>
  <si>
    <t>Чистый (убыток) прибыль от операций с иностранной валютой</t>
  </si>
  <si>
    <t>Чистая прибыль от операций с финансовыми инструментами, имеющимися в наличии для продажи</t>
  </si>
  <si>
    <t>Дивидендный доход</t>
  </si>
  <si>
    <t>Прочие доходы</t>
  </si>
  <si>
    <t>Прочие операционные доходы</t>
  </si>
  <si>
    <t>Убытки от обесценения</t>
  </si>
  <si>
    <t>Расходы на  персонал</t>
  </si>
  <si>
    <t>Прочие общие и административные расходы</t>
  </si>
  <si>
    <t>Прочие операционные расходы</t>
  </si>
  <si>
    <t>Всего совокупного дохода</t>
  </si>
  <si>
    <t>Основные средства и нематериальные активы</t>
  </si>
  <si>
    <t>Долгосрочные активы, предназначенные для продажи</t>
  </si>
  <si>
    <t>Текущий налоговый актив</t>
  </si>
  <si>
    <t>Кредиты полученные от государственной компании</t>
  </si>
  <si>
    <t>Счета и депозиты банков и прочих финансовых институтов</t>
  </si>
  <si>
    <t>Долговые ценные бумаги выпущенные</t>
  </si>
  <si>
    <t>Субординированный долг</t>
  </si>
  <si>
    <t>Отложенное налоговое обязательство</t>
  </si>
  <si>
    <t>Текущее налоговое обязательство</t>
  </si>
  <si>
    <t>Резерв по общим банковским рискам и страховым рискам</t>
  </si>
  <si>
    <t>Динамический резерв</t>
  </si>
  <si>
    <t xml:space="preserve">Страховые премии полученные </t>
  </si>
  <si>
    <t>Страховые премии, выплаченные перестраховщикам</t>
  </si>
  <si>
    <t xml:space="preserve">Страховые претензии выплаченные, нетто </t>
  </si>
  <si>
    <t xml:space="preserve"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</si>
  <si>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</si>
  <si>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</si>
  <si>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</si>
  <si>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 </t>
  </si>
  <si>
    <t>Прочие активы</t>
  </si>
  <si>
    <t>Кредиты, полученные от государственной компании</t>
  </si>
  <si>
    <t xml:space="preserve">Текущие счета и депозиты клиентов </t>
  </si>
  <si>
    <t xml:space="preserve">Прочие обязательства </t>
  </si>
  <si>
    <t>Чистое (использование) поступление денежных средств (в) от операционной деятельности до уплаты подоходного налога</t>
  </si>
  <si>
    <t xml:space="preserve">Чистое (использование) поступление денежных средств (в) от операционной деятельности </t>
  </si>
  <si>
    <t xml:space="preserve">Приобретение финансовых активов, имеющихся в наличии для продажи 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</si>
  <si>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</si>
  <si>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</si>
  <si>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</si>
  <si>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>Приобретение инвестиционной собственности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</si>
  <si>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</si>
  <si>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</si>
  <si>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Размещение субординированного долга</t>
  </si>
  <si>
    <t>Погашение субординированного долга</t>
  </si>
  <si>
    <t>Погашение долговых ценных бумаг</t>
  </si>
  <si>
    <t>Взнос от неконтролирующих акционеров</t>
  </si>
  <si>
    <t>Поступления выбытия дочерней компании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</si>
  <si>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</si>
  <si>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 xml:space="preserve">Приобретение дочерней компании </t>
  </si>
  <si>
    <t>Остаток по состоянию на 1 января 2016 года</t>
  </si>
  <si>
    <t>Кредиторская задолженность по сделкам "репо"</t>
  </si>
  <si>
    <t>Накопленный резерв по  переводу в валюту представления данных</t>
  </si>
  <si>
    <t>- курсовые разницы при пересчете показателей иностранных подразделений из других валют</t>
  </si>
  <si>
    <t>Продажа привелигированных акций</t>
  </si>
  <si>
    <t xml:space="preserve">Накоплен-ный 
 резерв по переводу в 
 валюту 
представления 
 данных
</t>
  </si>
  <si>
    <t>Курсовые разницы при пересчете показателей иностранных подразделений из других валют</t>
  </si>
  <si>
    <t>Перевод в обязательный резерв</t>
  </si>
  <si>
    <t>млн. тенге</t>
  </si>
  <si>
    <t>Председатель Правления ______________________________Фогель В.Г.</t>
  </si>
  <si>
    <t>Главный бухгалтер ____________________________________Сагиндыкова А.С.</t>
  </si>
  <si>
    <t>Поступления от выпуска акционерного капитала</t>
  </si>
  <si>
    <t>Остаток по состоянию на 1 января 2017 года</t>
  </si>
  <si>
    <t>Переводы между резервами</t>
  </si>
  <si>
    <t>Инвестиции в ассоциированные компании</t>
  </si>
  <si>
    <t>Доход от инвестиции в ассоциированное предприятие</t>
  </si>
  <si>
    <t>Приобретение инвестиций в ассоциированные компании</t>
  </si>
  <si>
    <t>Выплата дивидендов</t>
  </si>
  <si>
    <t>Дивиденды по акциям</t>
  </si>
  <si>
    <t>Поступления от продажи долгосрочных активов, предназначенных для продажи</t>
  </si>
  <si>
    <t>по состоянию на " 30"сентября  2017 года</t>
  </si>
  <si>
    <t>по состоянию на " 30" сентября 2017 года</t>
  </si>
  <si>
    <t>Размещение выпущеных долговых ценных бумаг</t>
  </si>
  <si>
    <t>Погашение займов</t>
  </si>
  <si>
    <t>по состоянию на " 30"сентября 2017 года</t>
  </si>
  <si>
    <t xml:space="preserve">                         -  </t>
  </si>
  <si>
    <t>Остаток по состоянию на 30 сентября 2016 года</t>
  </si>
  <si>
    <t>Остаток по состоянию на 30 сентября 2017 года</t>
  </si>
  <si>
    <t>по состоянию на "30" сентября 2017 года</t>
  </si>
  <si>
    <t>Балансовая стоимость одной простой акции  -  10 507 тенге</t>
  </si>
  <si>
    <t>Балансовая стоимость одной привилегированной   акции - 1 046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</si>
</sst>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(* #,##0_);_(* \(#,##0\);_(* &quot;-&quot;??_);_(@_)"/>
    <numFmt numFmtId="165" formatCode="_-* #,##0.00_-;\-* #,##0.00_-;_-* &quot;-&quot;??_-;_-@_-"/>
    <numFmt numFmtId="166" formatCode="_-* #,##0.00_р_._-;\-* #,##0.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12"/>
      <name val="Zan Courier New"/>
    </font>
    <font>
      <sz val="10"/>
      <name val="Zan Courier New"/>
    </font>
    <font>
      <sz val="10"/>
      <name val="Arial Cyr"/>
      <family val="2"/>
      <charset val="204"/>
    </font>
    <font>
      <sz val="8"/>
      <name val="Zan Courier New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Zan Courier New"/>
      <charset val="204"/>
    </font>
    <font>
      <b/>
      <sz val="10"/>
      <name val="Zan Courier New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 Cyr"/>
      <charset val="204"/>
    </font>
    <font>
      <sz val="9.5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0" fontId="17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17" fillId="0" borderId="0"/>
    <xf numFmtId="165" fontId="17" fillId="0" borderId="0" applyFont="0" applyFill="0" applyBorder="0" applyAlignment="0" applyProtection="0"/>
    <xf numFmtId="0" fontId="25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3" fillId="0" borderId="0"/>
    <xf numFmtId="0" fontId="29" fillId="0" borderId="0"/>
    <xf numFmtId="166" fontId="27" fillId="0" borderId="0" applyFont="0" applyFill="0" applyBorder="0" applyAlignment="0" applyProtection="0"/>
    <xf numFmtId="0" fontId="25" fillId="0" borderId="0"/>
    <xf numFmtId="165" fontId="24" fillId="0" borderId="0" applyFont="0" applyFill="0" applyBorder="0" applyAlignment="0" applyProtection="0"/>
    <xf numFmtId="166" fontId="29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3" fontId="13" fillId="0" borderId="0" xfId="0" applyNumberFormat="1" applyFont="1" applyFill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3" fillId="0" borderId="0" xfId="0" applyFont="1" applyFill="1"/>
    <xf numFmtId="0" fontId="14" fillId="0" borderId="0" xfId="0" applyFont="1" applyFill="1" applyBorder="1" applyAlignment="1"/>
    <xf numFmtId="3" fontId="1" fillId="0" borderId="1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3" fillId="0" borderId="0" xfId="0" applyFont="1"/>
    <xf numFmtId="0" fontId="16" fillId="0" borderId="0" xfId="0" applyFont="1" applyFill="1"/>
    <xf numFmtId="0" fontId="16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0" fontId="0" fillId="0" borderId="0" xfId="0" applyNumberFormat="1"/>
    <xf numFmtId="3" fontId="0" fillId="0" borderId="0" xfId="0" applyNumberFormat="1"/>
    <xf numFmtId="3" fontId="2" fillId="0" borderId="1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 applyAlignment="1">
      <alignment horizontal="justify" vertical="center"/>
    </xf>
    <xf numFmtId="3" fontId="2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/>
    <xf numFmtId="3" fontId="1" fillId="0" borderId="1" xfId="0" applyNumberFormat="1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164" fontId="13" fillId="0" borderId="5" xfId="0" applyNumberFormat="1" applyFont="1" applyFill="1" applyBorder="1" applyAlignment="1">
      <alignment wrapText="1"/>
    </xf>
    <xf numFmtId="3" fontId="2" fillId="0" borderId="9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3" fillId="0" borderId="0" xfId="0" applyFont="1" applyBorder="1"/>
    <xf numFmtId="3" fontId="0" fillId="0" borderId="0" xfId="0" applyNumberFormat="1" applyBorder="1"/>
    <xf numFmtId="0" fontId="0" fillId="0" borderId="2" xfId="0" applyBorder="1" applyAlignment="1">
      <alignment horizontal="right"/>
    </xf>
    <xf numFmtId="3" fontId="1" fillId="0" borderId="13" xfId="0" applyNumberFormat="1" applyFont="1" applyBorder="1" applyAlignment="1">
      <alignment vertical="center" wrapText="1"/>
    </xf>
    <xf numFmtId="164" fontId="18" fillId="0" borderId="6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22" fillId="2" borderId="8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2" fillId="2" borderId="9" xfId="0" applyNumberFormat="1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1" fillId="0" borderId="1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3" fontId="21" fillId="3" borderId="6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4" fontId="18" fillId="0" borderId="5" xfId="0" applyNumberFormat="1" applyFont="1" applyFill="1" applyBorder="1" applyAlignment="1">
      <alignment vertical="center" wrapText="1"/>
    </xf>
    <xf numFmtId="3" fontId="13" fillId="0" borderId="6" xfId="0" applyNumberFormat="1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3" fontId="13" fillId="0" borderId="4" xfId="0" applyNumberFormat="1" applyFont="1" applyFill="1" applyBorder="1" applyAlignment="1">
      <alignment vertical="center" wrapText="1"/>
    </xf>
    <xf numFmtId="164" fontId="1" fillId="0" borderId="0" xfId="2" applyNumberFormat="1" applyFont="1" applyFill="1" applyAlignment="1">
      <alignment vertical="center" wrapText="1"/>
    </xf>
    <xf numFmtId="164" fontId="1" fillId="0" borderId="0" xfId="2" applyNumberFormat="1" applyFont="1" applyFill="1" applyAlignment="1">
      <alignment vertical="center" wrapText="1"/>
    </xf>
    <xf numFmtId="164" fontId="30" fillId="0" borderId="0" xfId="0" applyNumberFormat="1" applyFont="1" applyFill="1" applyBorder="1" applyAlignment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31" fillId="0" borderId="0" xfId="0" applyNumberFormat="1" applyFont="1" applyFill="1" applyBorder="1" applyAlignment="1">
      <alignment vertical="center" wrapText="1"/>
    </xf>
    <xf numFmtId="164" fontId="31" fillId="0" borderId="23" xfId="0" applyNumberFormat="1" applyFont="1" applyFill="1" applyBorder="1" applyAlignment="1">
      <alignment vertical="center" wrapText="1"/>
    </xf>
    <xf numFmtId="3" fontId="22" fillId="0" borderId="6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" fillId="2" borderId="19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</cellXfs>
  <cellStyles count="20">
    <cellStyle name="Comma 2" xfId="8"/>
    <cellStyle name="Comma 2 11" xfId="12"/>
    <cellStyle name="Comma 3" xfId="16"/>
    <cellStyle name="Normal 14" xfId="15"/>
    <cellStyle name="Normal 2" xfId="1"/>
    <cellStyle name="Normal 2 14" xfId="11"/>
    <cellStyle name="Normal 2 2" xfId="7"/>
    <cellStyle name="Normal 2 3" xfId="5"/>
    <cellStyle name="Normal 3" xfId="4"/>
    <cellStyle name="Normal 4" xfId="3"/>
    <cellStyle name="Normal 5" xfId="10"/>
    <cellStyle name="Normal 6" xfId="6"/>
    <cellStyle name="Normal 7" xfId="14"/>
    <cellStyle name="Normal_Вход15" xfId="17"/>
    <cellStyle name="Percent 3 2" xfId="13"/>
    <cellStyle name="Обычный" xfId="0" builtinId="0"/>
    <cellStyle name="Обычный 2" xfId="9"/>
    <cellStyle name="Обычный 3" xfId="2"/>
    <cellStyle name="Финансовый 2" xfId="19"/>
    <cellStyle name="Финансов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9"/>
  <sheetViews>
    <sheetView workbookViewId="0">
      <selection activeCell="D48" sqref="D48:D49"/>
    </sheetView>
  </sheetViews>
  <sheetFormatPr defaultRowHeight="15"/>
  <cols>
    <col min="2" max="2" width="34.85546875" customWidth="1"/>
    <col min="3" max="3" width="23.28515625" customWidth="1"/>
    <col min="4" max="4" width="24.42578125" customWidth="1"/>
    <col min="6" max="6" width="0" hidden="1" customWidth="1"/>
  </cols>
  <sheetData>
    <row r="2" spans="2:6" ht="15.75">
      <c r="B2" s="20" t="s">
        <v>87</v>
      </c>
      <c r="C2" s="5"/>
      <c r="D2" s="5"/>
      <c r="E2" s="5"/>
    </row>
    <row r="3" spans="2:6">
      <c r="B3" s="133" t="s">
        <v>178</v>
      </c>
      <c r="C3" s="133"/>
      <c r="D3" s="133"/>
      <c r="E3" s="6"/>
    </row>
    <row r="4" spans="2:6">
      <c r="B4" s="133"/>
      <c r="C4" s="133"/>
      <c r="D4" s="133"/>
      <c r="E4" s="6"/>
    </row>
    <row r="5" spans="2:6">
      <c r="B5" s="134" t="s">
        <v>95</v>
      </c>
      <c r="C5" s="134"/>
      <c r="D5" s="134"/>
      <c r="E5" s="2"/>
    </row>
    <row r="6" spans="2:6">
      <c r="B6" s="134" t="s">
        <v>82</v>
      </c>
      <c r="C6" s="134"/>
      <c r="D6" s="134"/>
      <c r="E6" s="2"/>
    </row>
    <row r="7" spans="2:6">
      <c r="B7" s="134" t="s">
        <v>94</v>
      </c>
      <c r="C7" s="134"/>
      <c r="D7" s="134"/>
      <c r="E7" s="2"/>
    </row>
    <row r="8" spans="2:6">
      <c r="B8" s="134" t="s">
        <v>96</v>
      </c>
      <c r="C8" s="134"/>
      <c r="D8" s="134"/>
      <c r="E8" s="2"/>
    </row>
    <row r="10" spans="2:6" ht="15.75" thickBot="1"/>
    <row r="11" spans="2:6">
      <c r="B11" s="128"/>
      <c r="C11" s="103">
        <v>43008</v>
      </c>
      <c r="D11" s="82">
        <v>42643</v>
      </c>
    </row>
    <row r="12" spans="2:6" ht="14.25" customHeight="1">
      <c r="B12" s="129"/>
      <c r="C12" s="104" t="s">
        <v>166</v>
      </c>
      <c r="D12" s="106" t="s">
        <v>166</v>
      </c>
    </row>
    <row r="13" spans="2:6">
      <c r="B13" s="11" t="s">
        <v>0</v>
      </c>
      <c r="C13" s="60">
        <v>151283</v>
      </c>
      <c r="D13" s="83">
        <v>132656</v>
      </c>
    </row>
    <row r="14" spans="2:6">
      <c r="B14" s="11" t="s">
        <v>1</v>
      </c>
      <c r="C14" s="60">
        <v>-90277</v>
      </c>
      <c r="D14" s="83">
        <v>-79265</v>
      </c>
    </row>
    <row r="15" spans="2:6">
      <c r="B15" s="91" t="s">
        <v>2</v>
      </c>
      <c r="C15" s="48">
        <f>SUM(C13:C14)</f>
        <v>61006</v>
      </c>
      <c r="D15" s="13">
        <f>SUM(D13:D14)</f>
        <v>53391</v>
      </c>
      <c r="F15" s="46">
        <f>C15/D15-100%</f>
        <v>0.14262703451892644</v>
      </c>
    </row>
    <row r="16" spans="2:6">
      <c r="B16" s="11" t="s">
        <v>106</v>
      </c>
      <c r="C16" s="60">
        <v>12106</v>
      </c>
      <c r="D16" s="83">
        <v>11793</v>
      </c>
    </row>
    <row r="17" spans="2:6">
      <c r="B17" s="11" t="s">
        <v>107</v>
      </c>
      <c r="C17" s="60">
        <v>-3016</v>
      </c>
      <c r="D17" s="83">
        <v>-2929</v>
      </c>
    </row>
    <row r="18" spans="2:6">
      <c r="B18" s="91" t="s">
        <v>3</v>
      </c>
      <c r="C18" s="48">
        <f>SUM(C16:C17)</f>
        <v>9090</v>
      </c>
      <c r="D18" s="13">
        <f>SUM(D16:D17)</f>
        <v>8864</v>
      </c>
      <c r="F18" s="46">
        <f>C18/D18-100%</f>
        <v>2.5496389891696669E-2</v>
      </c>
    </row>
    <row r="19" spans="2:6">
      <c r="B19" s="11" t="s">
        <v>4</v>
      </c>
      <c r="C19" s="60">
        <v>4119</v>
      </c>
      <c r="D19" s="83">
        <v>4376</v>
      </c>
    </row>
    <row r="20" spans="2:6" ht="25.5">
      <c r="B20" s="11" t="s">
        <v>5</v>
      </c>
      <c r="C20" s="60">
        <v>-1424</v>
      </c>
      <c r="D20" s="83">
        <v>-851</v>
      </c>
    </row>
    <row r="21" spans="2:6">
      <c r="B21" s="11" t="s">
        <v>6</v>
      </c>
      <c r="C21" s="48">
        <f>SUM(C19:C20)</f>
        <v>2695</v>
      </c>
      <c r="D21" s="67">
        <f>SUM(D19:D20)</f>
        <v>3525</v>
      </c>
    </row>
    <row r="22" spans="2:6" ht="25.5">
      <c r="B22" s="11" t="s">
        <v>7</v>
      </c>
      <c r="C22" s="60">
        <v>-500</v>
      </c>
      <c r="D22" s="83">
        <v>1064</v>
      </c>
    </row>
    <row r="23" spans="2:6" ht="38.25">
      <c r="B23" s="11" t="s">
        <v>8</v>
      </c>
      <c r="C23" s="60">
        <v>748</v>
      </c>
      <c r="D23" s="83">
        <v>16</v>
      </c>
    </row>
    <row r="24" spans="2:6">
      <c r="B24" s="91" t="s">
        <v>9</v>
      </c>
      <c r="C24" s="48">
        <f>SUM(C21:C23)</f>
        <v>2943</v>
      </c>
      <c r="D24" s="67">
        <f>SUM(D21:D23)</f>
        <v>4605</v>
      </c>
      <c r="F24" s="46">
        <f>C24/D24-100%</f>
        <v>-0.36091205211726385</v>
      </c>
    </row>
    <row r="25" spans="2:6">
      <c r="B25" s="11" t="s">
        <v>10</v>
      </c>
      <c r="C25" s="60">
        <v>-1198</v>
      </c>
      <c r="D25" s="83">
        <v>-2721</v>
      </c>
    </row>
    <row r="26" spans="2:6" ht="25.5">
      <c r="B26" s="11" t="s">
        <v>11</v>
      </c>
      <c r="C26" s="60">
        <v>1</v>
      </c>
      <c r="D26" s="83">
        <v>0</v>
      </c>
    </row>
    <row r="27" spans="2:6" ht="25.5">
      <c r="B27" s="11" t="s">
        <v>12</v>
      </c>
      <c r="C27" s="48">
        <f>SUM(C25:C26)</f>
        <v>-1197</v>
      </c>
      <c r="D27" s="13">
        <f>SUM(D25:D26)</f>
        <v>-2721</v>
      </c>
    </row>
    <row r="28" spans="2:6" ht="25.5">
      <c r="B28" s="11" t="s">
        <v>13</v>
      </c>
      <c r="C28" s="60">
        <v>-186</v>
      </c>
      <c r="D28" s="83">
        <v>301</v>
      </c>
    </row>
    <row r="29" spans="2:6" ht="25.5">
      <c r="B29" s="11" t="s">
        <v>14</v>
      </c>
      <c r="C29" s="60">
        <v>58</v>
      </c>
      <c r="D29" s="83">
        <v>-165</v>
      </c>
    </row>
    <row r="30" spans="2:6" ht="25.5">
      <c r="B30" s="91" t="s">
        <v>15</v>
      </c>
      <c r="C30" s="48">
        <f>SUM(C27:C29)</f>
        <v>-1325</v>
      </c>
      <c r="D30" s="13">
        <f>SUM(D27:D29)</f>
        <v>-2585</v>
      </c>
      <c r="F30" s="46">
        <f>C30/D30-100%</f>
        <v>-0.4874274661508704</v>
      </c>
    </row>
    <row r="31" spans="2:6" ht="76.5">
      <c r="B31" s="11" t="s">
        <v>108</v>
      </c>
      <c r="C31" s="60">
        <v>-356</v>
      </c>
      <c r="D31" s="83">
        <v>481</v>
      </c>
    </row>
    <row r="32" spans="2:6" ht="25.5">
      <c r="B32" s="11" t="s">
        <v>109</v>
      </c>
      <c r="C32" s="60">
        <v>2897</v>
      </c>
      <c r="D32" s="83">
        <v>4745</v>
      </c>
    </row>
    <row r="33" spans="2:6" ht="38.25">
      <c r="B33" s="11" t="s">
        <v>110</v>
      </c>
      <c r="C33" s="60">
        <v>5</v>
      </c>
      <c r="D33" s="83">
        <v>-499</v>
      </c>
    </row>
    <row r="34" spans="2:6" ht="25.5">
      <c r="B34" s="11" t="s">
        <v>173</v>
      </c>
      <c r="C34" s="60">
        <v>1957</v>
      </c>
      <c r="D34" s="83">
        <v>0</v>
      </c>
    </row>
    <row r="35" spans="2:6">
      <c r="B35" s="11" t="s">
        <v>111</v>
      </c>
      <c r="C35" s="60">
        <v>5</v>
      </c>
      <c r="D35" s="83"/>
    </row>
    <row r="36" spans="2:6">
      <c r="B36" s="11" t="s">
        <v>112</v>
      </c>
      <c r="C36" s="60">
        <v>3452</v>
      </c>
      <c r="D36" s="83">
        <v>4402</v>
      </c>
    </row>
    <row r="37" spans="2:6">
      <c r="B37" s="91" t="s">
        <v>113</v>
      </c>
      <c r="C37" s="48">
        <f>SUM(C31:C36)</f>
        <v>7960</v>
      </c>
      <c r="D37" s="13">
        <f>SUM(D31:D36)</f>
        <v>9129</v>
      </c>
      <c r="F37" s="46">
        <f>C37/D37-100%</f>
        <v>-0.1280534560192792</v>
      </c>
    </row>
    <row r="38" spans="2:6">
      <c r="B38" s="11" t="s">
        <v>114</v>
      </c>
      <c r="C38" s="60">
        <v>-21802</v>
      </c>
      <c r="D38" s="83">
        <v>-21326</v>
      </c>
    </row>
    <row r="39" spans="2:6">
      <c r="B39" s="11" t="s">
        <v>115</v>
      </c>
      <c r="C39" s="60">
        <v>-18350</v>
      </c>
      <c r="D39" s="83">
        <v>-18570</v>
      </c>
    </row>
    <row r="40" spans="2:6" ht="25.5">
      <c r="B40" s="11" t="s">
        <v>116</v>
      </c>
      <c r="C40" s="60">
        <v>-22226</v>
      </c>
      <c r="D40" s="83">
        <v>-20335</v>
      </c>
    </row>
    <row r="41" spans="2:6">
      <c r="B41" s="91" t="s">
        <v>117</v>
      </c>
      <c r="C41" s="48">
        <f>SUM(C38:C40)</f>
        <v>-62378</v>
      </c>
      <c r="D41" s="13">
        <f>SUM(D38:D40)</f>
        <v>-60231</v>
      </c>
      <c r="F41" s="46">
        <f>C41/D41-100%</f>
        <v>3.5646095864255933E-2</v>
      </c>
    </row>
    <row r="42" spans="2:6">
      <c r="B42" s="91" t="s">
        <v>17</v>
      </c>
      <c r="C42" s="9">
        <f>C15+C18+C24+C30+C37+C41</f>
        <v>17296</v>
      </c>
      <c r="D42" s="12">
        <f>D15+D18+D24+D30+D37+D41</f>
        <v>13173</v>
      </c>
    </row>
    <row r="43" spans="2:6">
      <c r="B43" s="11" t="s">
        <v>18</v>
      </c>
      <c r="C43" s="60">
        <v>-1518</v>
      </c>
      <c r="D43" s="83">
        <v>-2330</v>
      </c>
    </row>
    <row r="44" spans="2:6">
      <c r="B44" s="91" t="s">
        <v>73</v>
      </c>
      <c r="C44" s="10">
        <f>SUM(C42:C43)</f>
        <v>15778</v>
      </c>
      <c r="D44" s="13">
        <f>SUM(D42:D43)</f>
        <v>10843</v>
      </c>
      <c r="F44" s="46">
        <f>C44/D44-100%</f>
        <v>0.45513234344738551</v>
      </c>
    </row>
    <row r="45" spans="2:6">
      <c r="B45" s="91" t="s">
        <v>23</v>
      </c>
      <c r="C45" s="85"/>
      <c r="D45" s="107"/>
    </row>
    <row r="46" spans="2:6" ht="30" customHeight="1">
      <c r="B46" s="130" t="s">
        <v>74</v>
      </c>
      <c r="C46" s="131"/>
      <c r="D46" s="132"/>
    </row>
    <row r="47" spans="2:6" ht="38.25">
      <c r="B47" s="11" t="s">
        <v>24</v>
      </c>
      <c r="C47" s="8"/>
      <c r="D47" s="108"/>
    </row>
    <row r="48" spans="2:6" ht="25.5">
      <c r="B48" s="109" t="s">
        <v>25</v>
      </c>
      <c r="C48" s="60">
        <v>430</v>
      </c>
      <c r="D48" s="83">
        <v>-552</v>
      </c>
    </row>
    <row r="49" spans="2:8" ht="38.25">
      <c r="B49" s="109" t="s">
        <v>26</v>
      </c>
      <c r="C49" s="60">
        <v>57</v>
      </c>
      <c r="D49" s="83">
        <v>498</v>
      </c>
    </row>
    <row r="50" spans="2:8" ht="38.25">
      <c r="B50" s="110" t="s">
        <v>161</v>
      </c>
      <c r="C50" s="60">
        <v>1395</v>
      </c>
      <c r="D50" s="83">
        <v>1262</v>
      </c>
    </row>
    <row r="51" spans="2:8" ht="51">
      <c r="B51" s="111" t="s">
        <v>27</v>
      </c>
      <c r="C51" s="9">
        <f>SUM(C48:C50)</f>
        <v>1882</v>
      </c>
      <c r="D51" s="12">
        <f>SUM(D48:D50)</f>
        <v>1208</v>
      </c>
      <c r="H51" s="47"/>
    </row>
    <row r="52" spans="2:8" ht="25.5">
      <c r="B52" s="91" t="s">
        <v>28</v>
      </c>
      <c r="C52" s="9">
        <f>C51</f>
        <v>1882</v>
      </c>
      <c r="D52" s="12">
        <f>D51</f>
        <v>1208</v>
      </c>
    </row>
    <row r="53" spans="2:8">
      <c r="B53" s="91" t="s">
        <v>118</v>
      </c>
      <c r="C53" s="10">
        <f>C44+C52</f>
        <v>17660</v>
      </c>
      <c r="D53" s="13">
        <f>D44+D52</f>
        <v>12051</v>
      </c>
    </row>
    <row r="54" spans="2:8">
      <c r="B54" s="91" t="s">
        <v>20</v>
      </c>
      <c r="C54" s="86"/>
      <c r="D54" s="112"/>
    </row>
    <row r="55" spans="2:8">
      <c r="B55" s="11" t="s">
        <v>21</v>
      </c>
      <c r="C55" s="60">
        <v>9545</v>
      </c>
      <c r="D55" s="83">
        <v>6709</v>
      </c>
    </row>
    <row r="56" spans="2:8">
      <c r="B56" s="11" t="s">
        <v>22</v>
      </c>
      <c r="C56" s="60">
        <v>6233</v>
      </c>
      <c r="D56" s="83">
        <v>4134</v>
      </c>
    </row>
    <row r="57" spans="2:8">
      <c r="B57" s="113" t="s">
        <v>19</v>
      </c>
      <c r="C57" s="105">
        <f>SUM(C55:C56)</f>
        <v>15778</v>
      </c>
      <c r="D57" s="114">
        <f>SUM(D55:D56)</f>
        <v>10843</v>
      </c>
    </row>
    <row r="58" spans="2:8" ht="25.5">
      <c r="B58" s="91" t="s">
        <v>29</v>
      </c>
      <c r="C58" s="60"/>
      <c r="D58" s="12"/>
    </row>
    <row r="59" spans="2:8">
      <c r="B59" s="11" t="s">
        <v>21</v>
      </c>
      <c r="C59" s="60">
        <v>10736</v>
      </c>
      <c r="D59" s="83">
        <v>7390</v>
      </c>
      <c r="F59" s="59"/>
    </row>
    <row r="60" spans="2:8">
      <c r="B60" s="11" t="s">
        <v>22</v>
      </c>
      <c r="C60" s="60">
        <v>6924</v>
      </c>
      <c r="D60" s="83">
        <v>4661</v>
      </c>
    </row>
    <row r="61" spans="2:8">
      <c r="B61" s="91" t="s">
        <v>30</v>
      </c>
      <c r="C61" s="10">
        <f>SUM(C59:C60)</f>
        <v>17660</v>
      </c>
      <c r="D61" s="13">
        <f>SUM(D59:D60)</f>
        <v>12051</v>
      </c>
    </row>
    <row r="62" spans="2:8" ht="15.75" thickBot="1">
      <c r="B62" s="49" t="s">
        <v>102</v>
      </c>
      <c r="C62" s="84">
        <f>C55/18750000*1000000</f>
        <v>509.06666666666672</v>
      </c>
      <c r="D62" s="87">
        <f>D55/18750000*1000000</f>
        <v>357.81333333333333</v>
      </c>
    </row>
    <row r="63" spans="2:8">
      <c r="B63" s="43"/>
      <c r="C63" s="44"/>
      <c r="D63" s="44"/>
    </row>
    <row r="64" spans="2:8">
      <c r="B64" s="19" t="s">
        <v>167</v>
      </c>
      <c r="C64" s="38"/>
      <c r="D64" s="7"/>
    </row>
    <row r="65" spans="2:5">
      <c r="B65" s="38" t="s">
        <v>83</v>
      </c>
      <c r="C65" s="38"/>
      <c r="D65" s="38"/>
    </row>
    <row r="66" spans="2:5">
      <c r="B66" s="38" t="s">
        <v>168</v>
      </c>
      <c r="C66" s="38"/>
      <c r="D66" s="38"/>
    </row>
    <row r="67" spans="2:5">
      <c r="B67" s="39" t="s">
        <v>84</v>
      </c>
      <c r="C67" s="40"/>
      <c r="D67" s="40"/>
    </row>
    <row r="68" spans="2:5">
      <c r="B68" s="38" t="s">
        <v>86</v>
      </c>
      <c r="C68" s="38"/>
      <c r="D68" s="38"/>
    </row>
    <row r="69" spans="2:5">
      <c r="B69" s="38" t="s">
        <v>86</v>
      </c>
      <c r="C69" s="38"/>
      <c r="D69" s="38"/>
      <c r="E69" s="1"/>
    </row>
  </sheetData>
  <mergeCells count="8">
    <mergeCell ref="B11:B12"/>
    <mergeCell ref="B46:D46"/>
    <mergeCell ref="B3:D3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1"/>
  <sheetViews>
    <sheetView topLeftCell="A16" workbookViewId="0">
      <selection activeCell="B56" sqref="B56"/>
    </sheetView>
  </sheetViews>
  <sheetFormatPr defaultRowHeight="15"/>
  <cols>
    <col min="2" max="2" width="42.28515625" customWidth="1"/>
    <col min="3" max="3" width="18.28515625" customWidth="1"/>
    <col min="4" max="4" width="24.7109375" customWidth="1"/>
  </cols>
  <sheetData>
    <row r="2" spans="2:4">
      <c r="B2" s="138" t="s">
        <v>80</v>
      </c>
      <c r="C2" s="138"/>
      <c r="D2" s="138"/>
    </row>
    <row r="3" spans="2:4">
      <c r="B3" s="138" t="s">
        <v>182</v>
      </c>
      <c r="C3" s="138"/>
      <c r="D3" s="138"/>
    </row>
    <row r="4" spans="2:4">
      <c r="B4" s="138" t="s">
        <v>81</v>
      </c>
      <c r="C4" s="138"/>
      <c r="D4" s="138"/>
    </row>
    <row r="5" spans="2:4">
      <c r="B5" s="81"/>
      <c r="C5" s="81"/>
      <c r="D5" s="81"/>
    </row>
    <row r="6" spans="2:4">
      <c r="B6" s="134" t="s">
        <v>95</v>
      </c>
      <c r="C6" s="134"/>
      <c r="D6" s="134"/>
    </row>
    <row r="7" spans="2:4">
      <c r="B7" s="134" t="s">
        <v>94</v>
      </c>
      <c r="C7" s="134"/>
      <c r="D7" s="134"/>
    </row>
    <row r="8" spans="2:4">
      <c r="B8" s="134" t="s">
        <v>96</v>
      </c>
      <c r="C8" s="134"/>
      <c r="D8" s="134"/>
    </row>
    <row r="9" spans="2:4" ht="15.75" thickBot="1">
      <c r="B9" s="3"/>
      <c r="C9" s="4"/>
      <c r="D9" s="4"/>
    </row>
    <row r="10" spans="2:4" ht="15" customHeight="1">
      <c r="B10" s="135"/>
      <c r="C10" s="88">
        <v>43008</v>
      </c>
      <c r="D10" s="82">
        <v>42735</v>
      </c>
    </row>
    <row r="11" spans="2:4" ht="15.75" customHeight="1" thickBot="1">
      <c r="B11" s="136"/>
      <c r="C11" s="93" t="s">
        <v>166</v>
      </c>
      <c r="D11" s="94" t="s">
        <v>166</v>
      </c>
    </row>
    <row r="12" spans="2:4">
      <c r="B12" s="90" t="s">
        <v>31</v>
      </c>
      <c r="C12" s="78"/>
      <c r="D12" s="89"/>
    </row>
    <row r="13" spans="2:4">
      <c r="B13" s="11" t="s">
        <v>32</v>
      </c>
      <c r="C13" s="121">
        <v>273569</v>
      </c>
      <c r="D13" s="117">
        <v>213797</v>
      </c>
    </row>
    <row r="14" spans="2:4" ht="25.5">
      <c r="B14" s="11" t="s">
        <v>33</v>
      </c>
      <c r="C14" s="60">
        <v>7716</v>
      </c>
      <c r="D14" s="117">
        <v>11427.347</v>
      </c>
    </row>
    <row r="15" spans="2:4" ht="38.25">
      <c r="B15" s="11" t="s">
        <v>34</v>
      </c>
      <c r="C15" s="60">
        <v>27424</v>
      </c>
      <c r="D15" s="117">
        <v>72858.654999999999</v>
      </c>
    </row>
    <row r="16" spans="2:4" ht="25.5">
      <c r="B16" s="11" t="s">
        <v>35</v>
      </c>
      <c r="C16" s="122">
        <v>107437</v>
      </c>
      <c r="D16" s="117">
        <v>80137.233999999997</v>
      </c>
    </row>
    <row r="17" spans="2:4">
      <c r="B17" s="11" t="s">
        <v>36</v>
      </c>
      <c r="C17" s="60">
        <v>1825663</v>
      </c>
      <c r="D17" s="117">
        <v>1718927.5209999999</v>
      </c>
    </row>
    <row r="18" spans="2:4">
      <c r="B18" s="11" t="s">
        <v>37</v>
      </c>
      <c r="C18" s="60">
        <v>22130</v>
      </c>
      <c r="D18" s="117">
        <v>32271.603999999999</v>
      </c>
    </row>
    <row r="19" spans="2:4">
      <c r="B19" s="11" t="s">
        <v>172</v>
      </c>
      <c r="C19" s="60">
        <v>17813</v>
      </c>
      <c r="D19" s="117"/>
    </row>
    <row r="20" spans="2:4">
      <c r="B20" s="11" t="s">
        <v>97</v>
      </c>
      <c r="C20" s="60">
        <v>15256</v>
      </c>
      <c r="D20" s="117">
        <v>26550.1</v>
      </c>
    </row>
    <row r="21" spans="2:4" ht="25.5">
      <c r="B21" s="11" t="s">
        <v>38</v>
      </c>
      <c r="C21" s="60">
        <v>46286</v>
      </c>
      <c r="D21" s="117">
        <v>44341.428999999996</v>
      </c>
    </row>
    <row r="22" spans="2:4">
      <c r="B22" s="11" t="s">
        <v>119</v>
      </c>
      <c r="C22" s="60">
        <v>48648</v>
      </c>
      <c r="D22" s="117">
        <v>48644.6</v>
      </c>
    </row>
    <row r="23" spans="2:4">
      <c r="B23" s="11" t="s">
        <v>98</v>
      </c>
      <c r="C23" s="60">
        <v>19145</v>
      </c>
      <c r="D23" s="117">
        <v>8044.1</v>
      </c>
    </row>
    <row r="24" spans="2:4">
      <c r="B24" s="11" t="s">
        <v>39</v>
      </c>
      <c r="C24" s="60">
        <v>1565</v>
      </c>
      <c r="D24" s="117">
        <v>670.76800000000003</v>
      </c>
    </row>
    <row r="25" spans="2:4" ht="25.5">
      <c r="B25" s="11" t="s">
        <v>120</v>
      </c>
      <c r="C25" s="60">
        <v>18973</v>
      </c>
      <c r="D25" s="117">
        <v>5950.2740000000003</v>
      </c>
    </row>
    <row r="26" spans="2:4">
      <c r="B26" s="11" t="s">
        <v>121</v>
      </c>
      <c r="C26" s="60">
        <v>1982</v>
      </c>
      <c r="D26" s="117">
        <v>1141</v>
      </c>
    </row>
    <row r="27" spans="2:4">
      <c r="B27" s="11" t="s">
        <v>40</v>
      </c>
      <c r="C27" s="60">
        <v>421</v>
      </c>
      <c r="D27" s="117">
        <v>347.54899999999998</v>
      </c>
    </row>
    <row r="28" spans="2:4" ht="15.75" thickBot="1">
      <c r="B28" s="95" t="s">
        <v>41</v>
      </c>
      <c r="C28" s="96">
        <f>SUM(C13:C27)</f>
        <v>2434028</v>
      </c>
      <c r="D28" s="97">
        <f>SUM(D13:D27)</f>
        <v>2265109.1810000008</v>
      </c>
    </row>
    <row r="29" spans="2:4">
      <c r="B29" s="90" t="s">
        <v>42</v>
      </c>
      <c r="C29" s="17"/>
      <c r="D29" s="18"/>
    </row>
    <row r="30" spans="2:4" ht="25.5">
      <c r="B30" s="11" t="s">
        <v>122</v>
      </c>
      <c r="C30" s="60">
        <v>32656</v>
      </c>
      <c r="D30" s="117">
        <v>36078.478999999999</v>
      </c>
    </row>
    <row r="31" spans="2:4" ht="25.5">
      <c r="B31" s="11" t="s">
        <v>123</v>
      </c>
      <c r="C31" s="60">
        <v>119304</v>
      </c>
      <c r="D31" s="117">
        <v>157105.37299999999</v>
      </c>
    </row>
    <row r="32" spans="2:4" ht="38.25">
      <c r="B32" s="11" t="s">
        <v>43</v>
      </c>
      <c r="C32" s="60">
        <v>15342</v>
      </c>
      <c r="D32" s="117">
        <v>15186</v>
      </c>
    </row>
    <row r="33" spans="2:4">
      <c r="B33" s="11" t="s">
        <v>44</v>
      </c>
      <c r="C33" s="60">
        <v>1840847</v>
      </c>
      <c r="D33" s="117">
        <v>1661120.87</v>
      </c>
    </row>
    <row r="34" spans="2:4">
      <c r="B34" s="11" t="s">
        <v>124</v>
      </c>
      <c r="C34" s="60">
        <v>25600</v>
      </c>
      <c r="D34" s="117">
        <v>35554.607000000004</v>
      </c>
    </row>
    <row r="35" spans="2:4">
      <c r="B35" s="11" t="s">
        <v>125</v>
      </c>
      <c r="C35" s="60">
        <v>61491</v>
      </c>
      <c r="D35" s="117">
        <v>60682.675999999999</v>
      </c>
    </row>
    <row r="36" spans="2:4">
      <c r="B36" s="66" t="s">
        <v>159</v>
      </c>
      <c r="C36" s="60">
        <v>119682</v>
      </c>
      <c r="D36" s="117">
        <v>102254.636</v>
      </c>
    </row>
    <row r="37" spans="2:4">
      <c r="B37" s="11" t="s">
        <v>45</v>
      </c>
      <c r="C37" s="60">
        <v>4484</v>
      </c>
      <c r="D37" s="117">
        <v>3798.145</v>
      </c>
    </row>
    <row r="38" spans="2:4">
      <c r="B38" s="11" t="s">
        <v>126</v>
      </c>
      <c r="C38" s="60">
        <v>5008</v>
      </c>
      <c r="D38" s="117">
        <v>4744.1019999999999</v>
      </c>
    </row>
    <row r="39" spans="2:4">
      <c r="B39" s="11" t="s">
        <v>99</v>
      </c>
      <c r="C39" s="60">
        <v>8120</v>
      </c>
      <c r="D39" s="117">
        <v>7202.9859999999999</v>
      </c>
    </row>
    <row r="40" spans="2:4" ht="15.75" thickBot="1">
      <c r="B40" s="98" t="s">
        <v>127</v>
      </c>
      <c r="C40" s="99">
        <v>0</v>
      </c>
      <c r="D40" s="118">
        <v>286.697</v>
      </c>
    </row>
    <row r="41" spans="2:4" ht="15.75" thickBot="1">
      <c r="B41" s="100" t="s">
        <v>46</v>
      </c>
      <c r="C41" s="101">
        <f>SUM(C30:C40)</f>
        <v>2232534</v>
      </c>
      <c r="D41" s="102">
        <f>SUM(D30:D40)</f>
        <v>2084014.571</v>
      </c>
    </row>
    <row r="42" spans="2:4">
      <c r="B42" s="90" t="s">
        <v>47</v>
      </c>
      <c r="C42" s="17"/>
      <c r="D42" s="18"/>
    </row>
    <row r="43" spans="2:4">
      <c r="B43" s="11" t="s">
        <v>48</v>
      </c>
      <c r="C43" s="60">
        <v>18750</v>
      </c>
      <c r="D43" s="117">
        <v>18750</v>
      </c>
    </row>
    <row r="44" spans="2:4">
      <c r="B44" s="11" t="s">
        <v>100</v>
      </c>
      <c r="C44" s="60">
        <v>164</v>
      </c>
      <c r="D44" s="117">
        <v>2002.105</v>
      </c>
    </row>
    <row r="45" spans="2:4" ht="25.5">
      <c r="B45" s="11" t="s">
        <v>101</v>
      </c>
      <c r="C45" s="60">
        <v>80</v>
      </c>
      <c r="D45" s="117">
        <v>-227.25200000000001</v>
      </c>
    </row>
    <row r="46" spans="2:4" ht="25.5">
      <c r="B46" s="66" t="s">
        <v>160</v>
      </c>
      <c r="C46" s="60">
        <v>1641</v>
      </c>
      <c r="D46" s="117">
        <v>786.88599999999997</v>
      </c>
    </row>
    <row r="47" spans="2:4" ht="25.5">
      <c r="B47" s="11" t="s">
        <v>128</v>
      </c>
      <c r="C47" s="60">
        <v>7549</v>
      </c>
      <c r="D47" s="117">
        <v>7747.4170000000004</v>
      </c>
    </row>
    <row r="48" spans="2:4">
      <c r="B48" s="11" t="s">
        <v>129</v>
      </c>
      <c r="C48" s="60">
        <v>10340</v>
      </c>
      <c r="D48" s="117">
        <v>10525.209000000001</v>
      </c>
    </row>
    <row r="49" spans="2:4">
      <c r="B49" s="11" t="s">
        <v>50</v>
      </c>
      <c r="C49" s="60">
        <v>92424</v>
      </c>
      <c r="D49" s="117">
        <v>80599.899999999994</v>
      </c>
    </row>
    <row r="50" spans="2:4" ht="26.25" thickBot="1">
      <c r="B50" s="45" t="s">
        <v>51</v>
      </c>
      <c r="C50" s="80">
        <f>SUM(C43:C49)</f>
        <v>130948</v>
      </c>
      <c r="D50" s="119">
        <v>120184.265</v>
      </c>
    </row>
    <row r="51" spans="2:4">
      <c r="B51" s="42" t="s">
        <v>52</v>
      </c>
      <c r="C51" s="79">
        <v>70546</v>
      </c>
      <c r="D51" s="120">
        <v>60909.853999999999</v>
      </c>
    </row>
    <row r="52" spans="2:4">
      <c r="B52" s="91" t="s">
        <v>53</v>
      </c>
      <c r="C52" s="48">
        <f>C50+C51</f>
        <v>201494</v>
      </c>
      <c r="D52" s="127">
        <v>181094.11900000001</v>
      </c>
    </row>
    <row r="53" spans="2:4" ht="15.75" thickBot="1">
      <c r="B53" s="49" t="s">
        <v>54</v>
      </c>
      <c r="C53" s="50">
        <f>C52+C41</f>
        <v>2434028</v>
      </c>
      <c r="D53" s="51">
        <f>D41+D52</f>
        <v>2265108.69</v>
      </c>
    </row>
    <row r="54" spans="2:4" ht="25.5" customHeight="1">
      <c r="B54" s="137" t="s">
        <v>187</v>
      </c>
      <c r="C54" s="137"/>
      <c r="D54" s="137"/>
    </row>
    <row r="55" spans="2:4">
      <c r="B55" s="137" t="s">
        <v>188</v>
      </c>
      <c r="C55" s="137"/>
      <c r="D55" s="137"/>
    </row>
    <row r="56" spans="2:4">
      <c r="D56" s="47"/>
    </row>
    <row r="57" spans="2:4">
      <c r="B57" s="19" t="s">
        <v>167</v>
      </c>
      <c r="C57" s="38"/>
      <c r="D57" s="7"/>
    </row>
    <row r="58" spans="2:4">
      <c r="B58" s="38" t="s">
        <v>83</v>
      </c>
      <c r="C58" s="38"/>
      <c r="D58" s="38"/>
    </row>
    <row r="59" spans="2:4">
      <c r="B59" s="38" t="s">
        <v>168</v>
      </c>
      <c r="C59" s="38"/>
      <c r="D59" s="38"/>
    </row>
    <row r="60" spans="2:4">
      <c r="B60" s="39" t="s">
        <v>84</v>
      </c>
      <c r="C60" s="40"/>
      <c r="D60" s="40"/>
    </row>
    <row r="61" spans="2:4">
      <c r="B61" s="38" t="s">
        <v>86</v>
      </c>
      <c r="C61" s="38"/>
      <c r="D61" s="38"/>
    </row>
  </sheetData>
  <mergeCells count="9">
    <mergeCell ref="B10:B11"/>
    <mergeCell ref="B54:D54"/>
    <mergeCell ref="B55:D55"/>
    <mergeCell ref="B2:D2"/>
    <mergeCell ref="B3:D3"/>
    <mergeCell ref="B4:D4"/>
    <mergeCell ref="B6:D6"/>
    <mergeCell ref="B7:D7"/>
    <mergeCell ref="B8:D8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7"/>
  <sheetViews>
    <sheetView topLeftCell="A4" workbookViewId="0">
      <selection activeCell="C70" sqref="C70"/>
    </sheetView>
  </sheetViews>
  <sheetFormatPr defaultRowHeight="15"/>
  <cols>
    <col min="2" max="2" width="32" style="54" customWidth="1"/>
    <col min="3" max="3" width="22" customWidth="1"/>
    <col min="4" max="4" width="23" customWidth="1"/>
  </cols>
  <sheetData>
    <row r="3" spans="2:5" ht="15.75">
      <c r="B3" s="145" t="s">
        <v>88</v>
      </c>
      <c r="C3" s="145"/>
      <c r="D3" s="145"/>
      <c r="E3" s="5"/>
    </row>
    <row r="4" spans="2:5">
      <c r="B4" s="133" t="s">
        <v>179</v>
      </c>
      <c r="C4" s="133"/>
      <c r="D4" s="133"/>
      <c r="E4" s="6"/>
    </row>
    <row r="5" spans="2:5">
      <c r="B5" s="133" t="s">
        <v>89</v>
      </c>
      <c r="C5" s="133"/>
      <c r="D5" s="133"/>
      <c r="E5" s="6"/>
    </row>
    <row r="6" spans="2:5">
      <c r="B6" s="134" t="s">
        <v>95</v>
      </c>
      <c r="C6" s="134"/>
      <c r="D6" s="134"/>
      <c r="E6" s="2"/>
    </row>
    <row r="7" spans="2:5">
      <c r="B7" s="134" t="s">
        <v>82</v>
      </c>
      <c r="C7" s="134"/>
      <c r="D7" s="134"/>
      <c r="E7" s="2"/>
    </row>
    <row r="8" spans="2:5">
      <c r="B8" s="134" t="s">
        <v>94</v>
      </c>
      <c r="C8" s="134"/>
      <c r="D8" s="134"/>
      <c r="E8" s="2"/>
    </row>
    <row r="9" spans="2:5">
      <c r="B9" s="134" t="s">
        <v>96</v>
      </c>
      <c r="C9" s="134"/>
      <c r="D9" s="134"/>
      <c r="E9" s="2"/>
    </row>
    <row r="10" spans="2:5" ht="15.75" thickBot="1"/>
    <row r="11" spans="2:5">
      <c r="B11" s="149"/>
      <c r="C11" s="103">
        <v>43008</v>
      </c>
      <c r="D11" s="82">
        <v>42643</v>
      </c>
    </row>
    <row r="12" spans="2:5">
      <c r="B12" s="150"/>
      <c r="C12" s="41" t="s">
        <v>166</v>
      </c>
      <c r="D12" s="41" t="s">
        <v>166</v>
      </c>
    </row>
    <row r="13" spans="2:5" ht="26.25" customHeight="1" thickBot="1">
      <c r="B13" s="146" t="s">
        <v>55</v>
      </c>
      <c r="C13" s="147"/>
      <c r="D13" s="148"/>
    </row>
    <row r="14" spans="2:5" ht="38.25" customHeight="1">
      <c r="B14" s="42" t="s">
        <v>0</v>
      </c>
      <c r="C14" s="17">
        <v>100363</v>
      </c>
      <c r="D14" s="18">
        <v>102772</v>
      </c>
      <c r="E14" s="52"/>
    </row>
    <row r="15" spans="2:5" ht="20.25" customHeight="1">
      <c r="B15" s="11" t="s">
        <v>1</v>
      </c>
      <c r="C15" s="9">
        <v>-89990</v>
      </c>
      <c r="D15" s="12">
        <v>-77476</v>
      </c>
      <c r="E15" s="53"/>
    </row>
    <row r="16" spans="2:5" ht="38.25" customHeight="1">
      <c r="B16" s="11" t="s">
        <v>106</v>
      </c>
      <c r="C16" s="9">
        <v>11931</v>
      </c>
      <c r="D16" s="12">
        <v>11899</v>
      </c>
      <c r="E16" s="53"/>
    </row>
    <row r="17" spans="2:6" ht="38.25" customHeight="1">
      <c r="B17" s="11" t="s">
        <v>107</v>
      </c>
      <c r="C17" s="9">
        <v>-3088</v>
      </c>
      <c r="D17" s="12">
        <v>-2895</v>
      </c>
      <c r="E17" s="53"/>
    </row>
    <row r="18" spans="2:6" ht="38.25" customHeight="1">
      <c r="B18" s="11" t="s">
        <v>130</v>
      </c>
      <c r="C18" s="9">
        <v>3919</v>
      </c>
      <c r="D18" s="12">
        <v>4675</v>
      </c>
      <c r="E18" s="53"/>
    </row>
    <row r="19" spans="2:6" ht="38.25" customHeight="1">
      <c r="B19" s="11" t="s">
        <v>131</v>
      </c>
      <c r="C19" s="9">
        <v>-1430</v>
      </c>
      <c r="D19" s="12">
        <v>-1075</v>
      </c>
      <c r="E19" s="53"/>
    </row>
    <row r="20" spans="2:6" ht="38.25" customHeight="1">
      <c r="B20" s="11" t="s">
        <v>132</v>
      </c>
      <c r="C20" s="9">
        <v>-1247</v>
      </c>
      <c r="D20" s="12">
        <v>-2703</v>
      </c>
      <c r="E20" s="53"/>
    </row>
    <row r="21" spans="2:6" ht="76.5">
      <c r="B21" s="11" t="s">
        <v>133</v>
      </c>
      <c r="C21" s="9">
        <v>1235</v>
      </c>
      <c r="D21" s="12">
        <v>29923</v>
      </c>
      <c r="E21" s="53"/>
    </row>
    <row r="22" spans="2:6" ht="25.5">
      <c r="B22" s="11" t="s">
        <v>134</v>
      </c>
      <c r="C22" s="9">
        <v>3545</v>
      </c>
      <c r="D22" s="12">
        <v>6767</v>
      </c>
      <c r="E22" s="53"/>
    </row>
    <row r="23" spans="2:6">
      <c r="B23" s="11" t="s">
        <v>135</v>
      </c>
      <c r="C23" s="9">
        <v>5</v>
      </c>
      <c r="D23" s="12">
        <v>0</v>
      </c>
      <c r="E23" s="53"/>
    </row>
    <row r="24" spans="2:6">
      <c r="B24" s="11" t="s">
        <v>136</v>
      </c>
      <c r="C24" s="9">
        <v>2805</v>
      </c>
      <c r="D24" s="12">
        <v>2171</v>
      </c>
      <c r="E24" s="53"/>
    </row>
    <row r="25" spans="2:6" ht="25.5">
      <c r="B25" s="11" t="s">
        <v>137</v>
      </c>
      <c r="C25" s="9">
        <v>-35363</v>
      </c>
      <c r="D25" s="12">
        <v>-33868</v>
      </c>
      <c r="E25" s="57"/>
      <c r="F25" s="58"/>
    </row>
    <row r="26" spans="2:6" ht="25.5">
      <c r="B26" s="91" t="s">
        <v>56</v>
      </c>
      <c r="C26" s="10"/>
      <c r="D26" s="13"/>
      <c r="E26" s="57"/>
      <c r="F26" s="58"/>
    </row>
    <row r="27" spans="2:6" ht="25.5">
      <c r="B27" s="11" t="s">
        <v>33</v>
      </c>
      <c r="C27" s="9">
        <v>3663</v>
      </c>
      <c r="D27" s="12">
        <v>-2606</v>
      </c>
      <c r="E27" s="58"/>
      <c r="F27" s="58"/>
    </row>
    <row r="28" spans="2:6" ht="25.5">
      <c r="B28" s="11" t="s">
        <v>38</v>
      </c>
      <c r="C28" s="9">
        <v>1340</v>
      </c>
      <c r="D28" s="12">
        <v>-5329</v>
      </c>
    </row>
    <row r="29" spans="2:6" ht="63.75">
      <c r="B29" s="11" t="s">
        <v>34</v>
      </c>
      <c r="C29" s="9">
        <v>42570</v>
      </c>
      <c r="D29" s="12">
        <v>-119109</v>
      </c>
    </row>
    <row r="30" spans="2:6">
      <c r="B30" s="11" t="s">
        <v>57</v>
      </c>
      <c r="C30" s="9">
        <v>-62649</v>
      </c>
      <c r="D30" s="12">
        <v>-61419</v>
      </c>
    </row>
    <row r="31" spans="2:6">
      <c r="B31" s="11" t="s">
        <v>138</v>
      </c>
      <c r="C31" s="9">
        <v>4993</v>
      </c>
      <c r="D31" s="12">
        <v>-3734</v>
      </c>
    </row>
    <row r="32" spans="2:6">
      <c r="B32" s="91"/>
      <c r="C32" s="9"/>
      <c r="D32" s="12"/>
    </row>
    <row r="33" spans="2:4" ht="25.5">
      <c r="B33" s="91" t="s">
        <v>58</v>
      </c>
      <c r="C33" s="10"/>
      <c r="D33" s="13"/>
    </row>
    <row r="34" spans="2:4" ht="25.5">
      <c r="B34" s="11" t="s">
        <v>139</v>
      </c>
      <c r="C34" s="9">
        <v>-3695</v>
      </c>
      <c r="D34" s="12">
        <v>5146</v>
      </c>
    </row>
    <row r="35" spans="2:4" ht="25.5">
      <c r="B35" s="11" t="s">
        <v>123</v>
      </c>
      <c r="C35" s="9">
        <v>-40517</v>
      </c>
      <c r="D35" s="12">
        <v>-40512</v>
      </c>
    </row>
    <row r="36" spans="2:4">
      <c r="B36" s="11" t="s">
        <v>140</v>
      </c>
      <c r="C36" s="9">
        <v>141166</v>
      </c>
      <c r="D36" s="12">
        <v>285045</v>
      </c>
    </row>
    <row r="37" spans="2:4" ht="25.5">
      <c r="B37" s="11" t="s">
        <v>59</v>
      </c>
      <c r="C37" s="21">
        <v>13953</v>
      </c>
      <c r="D37" s="22">
        <v>12515</v>
      </c>
    </row>
    <row r="38" spans="2:4">
      <c r="B38" s="11" t="s">
        <v>141</v>
      </c>
      <c r="C38" s="9">
        <v>317</v>
      </c>
      <c r="D38" s="12">
        <v>-351</v>
      </c>
    </row>
    <row r="39" spans="2:4" ht="51">
      <c r="B39" s="91" t="s">
        <v>142</v>
      </c>
      <c r="C39" s="10">
        <f>SUM(C14:C38)</f>
        <v>93826</v>
      </c>
      <c r="D39" s="13">
        <f>SUM(D14:D38)</f>
        <v>109836</v>
      </c>
    </row>
    <row r="40" spans="2:4">
      <c r="B40" s="11" t="s">
        <v>60</v>
      </c>
      <c r="C40" s="61">
        <v>-2441</v>
      </c>
      <c r="D40" s="77">
        <v>-4077</v>
      </c>
    </row>
    <row r="41" spans="2:4" ht="39" thickBot="1">
      <c r="B41" s="14" t="s">
        <v>143</v>
      </c>
      <c r="C41" s="15">
        <f>SUM(C39:C40)</f>
        <v>91385</v>
      </c>
      <c r="D41" s="16">
        <f>SUM(D39:D40)</f>
        <v>105759</v>
      </c>
    </row>
    <row r="42" spans="2:4">
      <c r="B42" s="68"/>
      <c r="C42" s="76"/>
      <c r="D42" s="69"/>
    </row>
    <row r="43" spans="2:4" ht="15.75" thickBot="1">
      <c r="B43" s="139" t="s">
        <v>61</v>
      </c>
      <c r="C43" s="140"/>
      <c r="D43" s="141"/>
    </row>
    <row r="44" spans="2:4" ht="25.5">
      <c r="B44" s="42" t="s">
        <v>144</v>
      </c>
      <c r="C44" s="17">
        <v>-1467281</v>
      </c>
      <c r="D44" s="18"/>
    </row>
    <row r="45" spans="2:4" ht="38.25">
      <c r="B45" s="11" t="s">
        <v>145</v>
      </c>
      <c r="C45" s="9">
        <v>1441672</v>
      </c>
      <c r="D45" s="12">
        <v>227</v>
      </c>
    </row>
    <row r="46" spans="2:4" ht="25.5">
      <c r="B46" s="11" t="s">
        <v>146</v>
      </c>
      <c r="C46" s="9" t="s">
        <v>183</v>
      </c>
      <c r="D46" s="12">
        <v>-1035</v>
      </c>
    </row>
    <row r="47" spans="2:4" ht="38.25" customHeight="1">
      <c r="B47" s="11" t="s">
        <v>147</v>
      </c>
      <c r="C47" s="9">
        <v>10288</v>
      </c>
      <c r="D47" s="12">
        <v>3816</v>
      </c>
    </row>
    <row r="48" spans="2:4" ht="25.5">
      <c r="B48" s="11" t="s">
        <v>148</v>
      </c>
      <c r="C48" s="21">
        <v>55</v>
      </c>
      <c r="D48" s="22">
        <v>237</v>
      </c>
    </row>
    <row r="49" spans="2:4" ht="25.5">
      <c r="B49" s="11" t="s">
        <v>149</v>
      </c>
      <c r="C49" s="9">
        <v>-3305</v>
      </c>
      <c r="D49" s="12">
        <v>-5491</v>
      </c>
    </row>
    <row r="50" spans="2:4" ht="38.25">
      <c r="B50" s="11" t="s">
        <v>150</v>
      </c>
      <c r="C50" s="9">
        <v>545</v>
      </c>
      <c r="D50" s="12">
        <v>39</v>
      </c>
    </row>
    <row r="51" spans="2:4" ht="25.5">
      <c r="B51" s="11" t="s">
        <v>174</v>
      </c>
      <c r="C51" s="9">
        <v>-15717</v>
      </c>
      <c r="D51" s="12">
        <v>-2646</v>
      </c>
    </row>
    <row r="52" spans="2:4" ht="39">
      <c r="B52" s="70" t="s">
        <v>177</v>
      </c>
      <c r="C52" s="9"/>
      <c r="D52" s="12"/>
    </row>
    <row r="53" spans="2:4" ht="25.5">
      <c r="B53" s="11" t="s">
        <v>155</v>
      </c>
      <c r="C53" s="21"/>
      <c r="D53" s="22"/>
    </row>
    <row r="54" spans="2:4" ht="38.25">
      <c r="B54" s="91" t="s">
        <v>62</v>
      </c>
      <c r="C54" s="10">
        <f>SUM(C44:C53)</f>
        <v>-33743</v>
      </c>
      <c r="D54" s="13">
        <f>SUM(D44:D53)</f>
        <v>-4853</v>
      </c>
    </row>
    <row r="55" spans="2:4">
      <c r="B55" s="142" t="s">
        <v>63</v>
      </c>
      <c r="C55" s="143"/>
      <c r="D55" s="144"/>
    </row>
    <row r="56" spans="2:4" ht="25.5">
      <c r="B56" s="11" t="s">
        <v>151</v>
      </c>
      <c r="C56" s="21"/>
      <c r="D56" s="22"/>
    </row>
    <row r="57" spans="2:4" ht="25.5">
      <c r="B57" s="11" t="s">
        <v>152</v>
      </c>
      <c r="C57" s="21">
        <v>-10444</v>
      </c>
      <c r="D57" s="22">
        <v>-11</v>
      </c>
    </row>
    <row r="58" spans="2:4" ht="25.5">
      <c r="B58" s="11" t="s">
        <v>180</v>
      </c>
      <c r="C58" s="21"/>
      <c r="D58" s="22">
        <v>51</v>
      </c>
    </row>
    <row r="59" spans="2:4">
      <c r="B59" s="11" t="s">
        <v>153</v>
      </c>
      <c r="C59" s="21"/>
      <c r="D59" s="22">
        <v>-10000</v>
      </c>
    </row>
    <row r="60" spans="2:4" ht="25.5">
      <c r="B60" s="11" t="s">
        <v>169</v>
      </c>
      <c r="C60" s="21">
        <v>2100</v>
      </c>
      <c r="D60" s="22"/>
    </row>
    <row r="61" spans="2:4">
      <c r="B61" s="11" t="s">
        <v>162</v>
      </c>
      <c r="C61" s="21">
        <v>30</v>
      </c>
      <c r="D61" s="22"/>
    </row>
    <row r="62" spans="2:4">
      <c r="B62" s="11" t="s">
        <v>181</v>
      </c>
      <c r="C62" s="21"/>
      <c r="D62" s="22">
        <v>239</v>
      </c>
    </row>
    <row r="63" spans="2:4" ht="25.5">
      <c r="B63" s="11" t="s">
        <v>154</v>
      </c>
      <c r="C63" s="21"/>
      <c r="D63" s="22"/>
    </row>
    <row r="64" spans="2:4">
      <c r="B64" s="116" t="s">
        <v>175</v>
      </c>
      <c r="C64" s="21">
        <v>-34</v>
      </c>
      <c r="D64" s="22">
        <v>-125</v>
      </c>
    </row>
    <row r="65" spans="2:5" ht="38.25" customHeight="1">
      <c r="B65" s="11" t="s">
        <v>105</v>
      </c>
      <c r="C65" s="21">
        <v>-1</v>
      </c>
      <c r="D65" s="22">
        <v>29</v>
      </c>
    </row>
    <row r="66" spans="2:5" ht="38.25" customHeight="1">
      <c r="B66" s="91" t="s">
        <v>65</v>
      </c>
      <c r="C66" s="115">
        <f>SUM(C57:C65)</f>
        <v>-8349</v>
      </c>
      <c r="D66" s="23">
        <f>SUM(D57:D65)</f>
        <v>-9817</v>
      </c>
    </row>
    <row r="67" spans="2:5" ht="38.25">
      <c r="B67" s="91" t="s">
        <v>66</v>
      </c>
      <c r="C67" s="21">
        <f>C66+C54+C41</f>
        <v>49293</v>
      </c>
      <c r="D67" s="22">
        <f>D66+D54+D41</f>
        <v>91089</v>
      </c>
    </row>
    <row r="68" spans="2:5" ht="38.25">
      <c r="B68" s="11" t="s">
        <v>67</v>
      </c>
      <c r="C68" s="61">
        <v>10479</v>
      </c>
      <c r="D68" s="22">
        <v>-8028</v>
      </c>
    </row>
    <row r="69" spans="2:5" ht="25.5">
      <c r="B69" s="91" t="s">
        <v>68</v>
      </c>
      <c r="C69" s="92">
        <v>213797</v>
      </c>
      <c r="D69" s="23">
        <v>185756</v>
      </c>
    </row>
    <row r="70" spans="2:5" ht="26.25" thickBot="1">
      <c r="B70" s="14" t="s">
        <v>90</v>
      </c>
      <c r="C70" s="56">
        <f>C69+C67+C68</f>
        <v>273569</v>
      </c>
      <c r="D70" s="71">
        <f>D69+D67+D68</f>
        <v>268817</v>
      </c>
    </row>
    <row r="71" spans="2:5">
      <c r="B71" s="55"/>
      <c r="C71" s="47"/>
    </row>
    <row r="72" spans="2:5">
      <c r="B72" s="19" t="s">
        <v>167</v>
      </c>
      <c r="C72" s="38"/>
      <c r="D72" s="7"/>
      <c r="E72" s="1"/>
    </row>
    <row r="73" spans="2:5">
      <c r="B73" s="38" t="s">
        <v>83</v>
      </c>
      <c r="C73" s="38"/>
      <c r="D73" s="38"/>
      <c r="E73" s="1"/>
    </row>
    <row r="74" spans="2:5">
      <c r="B74" s="38" t="s">
        <v>168</v>
      </c>
      <c r="C74" s="38"/>
      <c r="D74" s="38"/>
      <c r="E74" s="1"/>
    </row>
    <row r="75" spans="2:5">
      <c r="B75" s="39" t="s">
        <v>84</v>
      </c>
      <c r="C75" s="40"/>
      <c r="D75" s="40"/>
      <c r="E75" s="1"/>
    </row>
    <row r="76" spans="2:5">
      <c r="B76" s="39" t="s">
        <v>85</v>
      </c>
      <c r="C76" s="40"/>
      <c r="D76" s="40"/>
      <c r="E76" s="1"/>
    </row>
    <row r="77" spans="2:5">
      <c r="B77" s="19" t="s">
        <v>86</v>
      </c>
      <c r="C77" s="38"/>
      <c r="D77" s="38"/>
      <c r="E77" s="1"/>
    </row>
  </sheetData>
  <mergeCells count="11">
    <mergeCell ref="B43:D43"/>
    <mergeCell ref="B55:D55"/>
    <mergeCell ref="B3:D3"/>
    <mergeCell ref="B4:D4"/>
    <mergeCell ref="B5:D5"/>
    <mergeCell ref="B13:D13"/>
    <mergeCell ref="B6:D6"/>
    <mergeCell ref="B7:D7"/>
    <mergeCell ref="B8:D8"/>
    <mergeCell ref="B9:D9"/>
    <mergeCell ref="B11:B12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6"/>
  <sheetViews>
    <sheetView tabSelected="1" topLeftCell="A16" workbookViewId="0">
      <selection activeCell="J26" sqref="J26:K26"/>
    </sheetView>
  </sheetViews>
  <sheetFormatPr defaultRowHeight="15"/>
  <cols>
    <col min="2" max="2" width="35.85546875" customWidth="1"/>
    <col min="3" max="4" width="15" customWidth="1"/>
    <col min="5" max="6" width="17.85546875" customWidth="1"/>
    <col min="7" max="12" width="15" customWidth="1"/>
  </cols>
  <sheetData>
    <row r="2" spans="2:12" ht="15.75">
      <c r="B2" s="145" t="s">
        <v>91</v>
      </c>
      <c r="C2" s="145"/>
      <c r="D2" s="145"/>
      <c r="E2" s="145"/>
      <c r="F2" s="145"/>
      <c r="G2" s="145"/>
      <c r="H2" s="145"/>
      <c r="I2" s="145"/>
      <c r="J2" s="145"/>
    </row>
    <row r="3" spans="2:12">
      <c r="B3" s="151" t="s">
        <v>186</v>
      </c>
      <c r="C3" s="151"/>
      <c r="D3" s="151"/>
      <c r="E3" s="151"/>
      <c r="F3" s="151"/>
      <c r="G3" s="151"/>
      <c r="H3" s="151"/>
      <c r="I3" s="151"/>
      <c r="J3" s="151"/>
    </row>
    <row r="4" spans="2:12">
      <c r="B4" s="133" t="s">
        <v>92</v>
      </c>
      <c r="C4" s="133"/>
      <c r="D4" s="133"/>
      <c r="E4" s="133"/>
      <c r="F4" s="133"/>
      <c r="G4" s="133"/>
      <c r="H4" s="133"/>
      <c r="I4" s="133"/>
      <c r="J4" s="133"/>
    </row>
    <row r="5" spans="2:12">
      <c r="B5" s="134" t="s">
        <v>95</v>
      </c>
      <c r="C5" s="134"/>
      <c r="D5" s="134"/>
      <c r="E5" s="2"/>
      <c r="F5" s="2"/>
      <c r="G5" s="2"/>
    </row>
    <row r="6" spans="2:12">
      <c r="B6" s="134" t="s">
        <v>94</v>
      </c>
      <c r="C6" s="134"/>
      <c r="D6" s="134"/>
      <c r="E6" s="2"/>
      <c r="F6" s="2"/>
      <c r="G6" s="2"/>
    </row>
    <row r="7" spans="2:12">
      <c r="B7" s="134" t="s">
        <v>103</v>
      </c>
      <c r="C7" s="134"/>
      <c r="D7" s="134"/>
      <c r="E7" s="2"/>
      <c r="F7" s="2"/>
      <c r="G7" s="2"/>
    </row>
    <row r="8" spans="2:12" ht="15.75" thickBot="1"/>
    <row r="9" spans="2:12" ht="89.25">
      <c r="B9" s="75" t="s">
        <v>166</v>
      </c>
      <c r="C9" s="30" t="s">
        <v>48</v>
      </c>
      <c r="D9" s="30" t="s">
        <v>100</v>
      </c>
      <c r="E9" s="30" t="s">
        <v>93</v>
      </c>
      <c r="F9" s="30" t="s">
        <v>163</v>
      </c>
      <c r="G9" s="30" t="s">
        <v>49</v>
      </c>
      <c r="H9" s="30" t="s">
        <v>129</v>
      </c>
      <c r="I9" s="30" t="s">
        <v>69</v>
      </c>
      <c r="J9" s="30" t="s">
        <v>70</v>
      </c>
      <c r="K9" s="30" t="s">
        <v>71</v>
      </c>
      <c r="L9" s="31" t="s">
        <v>53</v>
      </c>
    </row>
    <row r="10" spans="2:12" ht="25.5">
      <c r="B10" s="32" t="s">
        <v>170</v>
      </c>
      <c r="C10" s="25">
        <v>18750</v>
      </c>
      <c r="D10" s="25">
        <v>2002</v>
      </c>
      <c r="E10" s="25">
        <v>-227</v>
      </c>
      <c r="F10" s="25">
        <v>787</v>
      </c>
      <c r="G10" s="25">
        <v>7747</v>
      </c>
      <c r="H10" s="25">
        <v>10525</v>
      </c>
      <c r="I10" s="25">
        <v>80600</v>
      </c>
      <c r="J10" s="25">
        <v>120184</v>
      </c>
      <c r="K10" s="25">
        <v>60910</v>
      </c>
      <c r="L10" s="35">
        <f>SUM(J10:K10)</f>
        <v>181094</v>
      </c>
    </row>
    <row r="11" spans="2:12">
      <c r="B11" s="34" t="s">
        <v>72</v>
      </c>
      <c r="C11" s="25"/>
      <c r="D11" s="25"/>
      <c r="E11" s="25"/>
      <c r="F11" s="25"/>
      <c r="G11" s="25"/>
      <c r="H11" s="25"/>
      <c r="I11" s="25"/>
      <c r="J11" s="25"/>
      <c r="K11" s="25"/>
      <c r="L11" s="35"/>
    </row>
    <row r="12" spans="2:12">
      <c r="B12" s="32" t="s">
        <v>73</v>
      </c>
      <c r="C12" s="26" t="s">
        <v>16</v>
      </c>
      <c r="D12" s="26" t="s">
        <v>16</v>
      </c>
      <c r="E12" s="26" t="s">
        <v>16</v>
      </c>
      <c r="F12" s="26"/>
      <c r="G12" s="26" t="s">
        <v>16</v>
      </c>
      <c r="H12" s="26" t="s">
        <v>16</v>
      </c>
      <c r="I12" s="124">
        <v>9545</v>
      </c>
      <c r="J12" s="24">
        <f>SUM(C12:I12)</f>
        <v>9545</v>
      </c>
      <c r="K12" s="24">
        <v>6233</v>
      </c>
      <c r="L12" s="33">
        <f>SUM(J12:K12)</f>
        <v>15778</v>
      </c>
    </row>
    <row r="13" spans="2:12">
      <c r="B13" s="34" t="s">
        <v>23</v>
      </c>
      <c r="C13" s="25"/>
      <c r="D13" s="25"/>
      <c r="E13" s="25"/>
      <c r="F13" s="25"/>
      <c r="G13" s="25"/>
      <c r="H13" s="25"/>
      <c r="I13" s="25"/>
      <c r="J13" s="25"/>
      <c r="K13" s="25"/>
      <c r="L13" s="35"/>
    </row>
    <row r="14" spans="2:12" ht="38.25">
      <c r="B14" s="36" t="s">
        <v>74</v>
      </c>
      <c r="C14" s="24"/>
      <c r="D14" s="24"/>
      <c r="E14" s="24"/>
      <c r="F14" s="24"/>
      <c r="G14" s="24"/>
      <c r="H14" s="24"/>
      <c r="I14" s="24"/>
      <c r="J14" s="24"/>
      <c r="K14" s="24"/>
      <c r="L14" s="33"/>
    </row>
    <row r="15" spans="2:12" ht="38.25">
      <c r="B15" s="32" t="s">
        <v>75</v>
      </c>
      <c r="C15" s="26" t="s">
        <v>16</v>
      </c>
      <c r="D15" s="26" t="s">
        <v>16</v>
      </c>
      <c r="E15" s="123">
        <v>267</v>
      </c>
      <c r="F15" s="24"/>
      <c r="G15" s="26" t="s">
        <v>16</v>
      </c>
      <c r="H15" s="26" t="s">
        <v>16</v>
      </c>
      <c r="I15" s="26" t="s">
        <v>16</v>
      </c>
      <c r="J15" s="24">
        <f>SUM(C15:I15)</f>
        <v>267</v>
      </c>
      <c r="K15" s="24">
        <v>163</v>
      </c>
      <c r="L15" s="33">
        <f>SUM(J15:K15)</f>
        <v>430</v>
      </c>
    </row>
    <row r="16" spans="2:12" ht="63.75">
      <c r="B16" s="32" t="s">
        <v>156</v>
      </c>
      <c r="C16" s="26"/>
      <c r="D16" s="26"/>
      <c r="E16" s="123">
        <v>35</v>
      </c>
      <c r="F16" s="24"/>
      <c r="G16" s="26"/>
      <c r="H16" s="26"/>
      <c r="I16" s="26"/>
      <c r="J16" s="24">
        <f>SUM(C16:I16)</f>
        <v>35</v>
      </c>
      <c r="K16" s="24">
        <v>22</v>
      </c>
      <c r="L16" s="33">
        <f>SUM(J16:K16)</f>
        <v>57</v>
      </c>
    </row>
    <row r="17" spans="2:12" ht="38.25">
      <c r="B17" s="32" t="s">
        <v>164</v>
      </c>
      <c r="C17" s="26"/>
      <c r="D17" s="26"/>
      <c r="E17" s="24"/>
      <c r="F17" s="123">
        <v>883</v>
      </c>
      <c r="G17" s="26"/>
      <c r="H17" s="26"/>
      <c r="I17" s="26"/>
      <c r="J17" s="24">
        <f>SUM(C17:I17)</f>
        <v>883</v>
      </c>
      <c r="K17" s="24">
        <v>512</v>
      </c>
      <c r="L17" s="33">
        <f>J17+K17</f>
        <v>1395</v>
      </c>
    </row>
    <row r="18" spans="2:12" ht="51">
      <c r="B18" s="36" t="s">
        <v>27</v>
      </c>
      <c r="C18" s="27" t="s">
        <v>16</v>
      </c>
      <c r="D18" s="27" t="s">
        <v>16</v>
      </c>
      <c r="E18" s="28">
        <f>SUM(E15:E16)</f>
        <v>302</v>
      </c>
      <c r="F18" s="28">
        <f>SUM(F15:F17)</f>
        <v>883</v>
      </c>
      <c r="G18" s="27" t="s">
        <v>16</v>
      </c>
      <c r="H18" s="27" t="s">
        <v>16</v>
      </c>
      <c r="I18" s="27" t="s">
        <v>16</v>
      </c>
      <c r="J18" s="24">
        <f>SUM(C18:I18)</f>
        <v>1185</v>
      </c>
      <c r="K18" s="24">
        <f>SUM(K15:K17)</f>
        <v>697</v>
      </c>
      <c r="L18" s="33">
        <f>SUM(L15:L17)</f>
        <v>1882</v>
      </c>
    </row>
    <row r="19" spans="2:12">
      <c r="B19" s="32" t="s">
        <v>76</v>
      </c>
      <c r="C19" s="26" t="s">
        <v>16</v>
      </c>
      <c r="D19" s="26" t="s">
        <v>16</v>
      </c>
      <c r="E19" s="24">
        <f>E18</f>
        <v>302</v>
      </c>
      <c r="F19" s="24"/>
      <c r="G19" s="26" t="s">
        <v>16</v>
      </c>
      <c r="H19" s="26" t="s">
        <v>16</v>
      </c>
      <c r="I19" s="26" t="s">
        <v>16</v>
      </c>
      <c r="J19" s="24">
        <f t="shared" ref="J19:L19" si="0">J18</f>
        <v>1185</v>
      </c>
      <c r="K19" s="24">
        <f t="shared" si="0"/>
        <v>697</v>
      </c>
      <c r="L19" s="33">
        <f t="shared" si="0"/>
        <v>1882</v>
      </c>
    </row>
    <row r="20" spans="2:12" ht="25.5">
      <c r="B20" s="34" t="s">
        <v>77</v>
      </c>
      <c r="C20" s="29"/>
      <c r="D20" s="25"/>
      <c r="E20" s="25">
        <f>E19</f>
        <v>302</v>
      </c>
      <c r="F20" s="25">
        <f>F18</f>
        <v>883</v>
      </c>
      <c r="G20" s="25"/>
      <c r="H20" s="25"/>
      <c r="I20" s="25">
        <f>SUM(I12:I19)</f>
        <v>9545</v>
      </c>
      <c r="J20" s="25">
        <f>J12+J19</f>
        <v>10730</v>
      </c>
      <c r="K20" s="25">
        <f>K19+K12:L12</f>
        <v>6930</v>
      </c>
      <c r="L20" s="25">
        <f t="shared" ref="L20" si="1">L19+L12:M12</f>
        <v>17660</v>
      </c>
    </row>
    <row r="21" spans="2:12">
      <c r="B21" s="34" t="s">
        <v>78</v>
      </c>
      <c r="C21" s="25"/>
      <c r="D21" s="25"/>
      <c r="E21" s="25"/>
      <c r="F21" s="25"/>
      <c r="G21" s="25"/>
      <c r="H21" s="25"/>
      <c r="I21" s="25"/>
      <c r="J21" s="25"/>
      <c r="K21" s="25"/>
      <c r="L21" s="35"/>
    </row>
    <row r="22" spans="2:12" ht="15.75" thickBot="1">
      <c r="B22" s="53" t="s">
        <v>176</v>
      </c>
      <c r="C22" s="26" t="s">
        <v>16</v>
      </c>
      <c r="D22" s="26"/>
      <c r="E22" s="26" t="s">
        <v>16</v>
      </c>
      <c r="F22" s="26"/>
      <c r="G22" s="26" t="s">
        <v>16</v>
      </c>
      <c r="H22" s="26" t="s">
        <v>16</v>
      </c>
      <c r="I22" s="126">
        <v>-188</v>
      </c>
      <c r="J22" s="24">
        <f>SUM(D22:I22)</f>
        <v>-188</v>
      </c>
      <c r="K22" s="26"/>
      <c r="L22" s="33">
        <f>SUM(J22:K22)</f>
        <v>-188</v>
      </c>
    </row>
    <row r="23" spans="2:12">
      <c r="B23" s="32" t="s">
        <v>64</v>
      </c>
      <c r="C23" s="26"/>
      <c r="D23" s="124">
        <f>-1838</f>
        <v>-1838</v>
      </c>
      <c r="E23" s="26">
        <v>5</v>
      </c>
      <c r="F23" s="26">
        <v>-29</v>
      </c>
      <c r="G23" s="26">
        <v>-297</v>
      </c>
      <c r="H23" s="26">
        <v>-185</v>
      </c>
      <c r="I23" s="125">
        <f>2381+1+184</f>
        <v>2566</v>
      </c>
      <c r="J23" s="24">
        <f>SUM(D23:I23)</f>
        <v>222</v>
      </c>
      <c r="K23" s="26">
        <v>2706</v>
      </c>
      <c r="L23" s="33">
        <f>SUM(J23:K23)</f>
        <v>2928</v>
      </c>
    </row>
    <row r="24" spans="2:12" ht="25.5">
      <c r="B24" s="34" t="s">
        <v>79</v>
      </c>
      <c r="C24" s="29" t="s">
        <v>16</v>
      </c>
      <c r="D24" s="29">
        <f>D23</f>
        <v>-1838</v>
      </c>
      <c r="E24" s="29">
        <f t="shared" ref="E24:H24" si="2">E23</f>
        <v>5</v>
      </c>
      <c r="F24" s="29">
        <f t="shared" si="2"/>
        <v>-29</v>
      </c>
      <c r="G24" s="29">
        <f t="shared" si="2"/>
        <v>-297</v>
      </c>
      <c r="H24" s="29">
        <f t="shared" si="2"/>
        <v>-185</v>
      </c>
      <c r="I24" s="29">
        <f>I23+I22</f>
        <v>2378</v>
      </c>
      <c r="J24" s="29">
        <f>J23+J22</f>
        <v>34</v>
      </c>
      <c r="K24" s="29">
        <f>K23+K22</f>
        <v>2706</v>
      </c>
      <c r="L24" s="37">
        <f>L23+L22</f>
        <v>2740</v>
      </c>
    </row>
    <row r="25" spans="2:12">
      <c r="B25" s="32" t="s">
        <v>165</v>
      </c>
      <c r="C25" s="29"/>
      <c r="D25" s="29"/>
      <c r="E25" s="29"/>
      <c r="F25" s="29"/>
      <c r="G25" s="29">
        <v>99</v>
      </c>
      <c r="H25" s="29"/>
      <c r="I25" s="29">
        <v>-99</v>
      </c>
      <c r="J25" s="29">
        <f>SUM(D25:I25)</f>
        <v>0</v>
      </c>
      <c r="K25" s="29"/>
      <c r="L25" s="37"/>
    </row>
    <row r="26" spans="2:12" ht="26.25" thickBot="1">
      <c r="B26" s="64" t="s">
        <v>185</v>
      </c>
      <c r="C26" s="65">
        <f>C10+C20</f>
        <v>18750</v>
      </c>
      <c r="D26" s="65">
        <f>D10+D20+D25+D24</f>
        <v>164</v>
      </c>
      <c r="E26" s="65">
        <f>E10+E20+E25+E24</f>
        <v>80</v>
      </c>
      <c r="F26" s="65">
        <f t="shared" ref="F26:L26" si="3">F10+F20+F25+F24</f>
        <v>1641</v>
      </c>
      <c r="G26" s="65">
        <f t="shared" si="3"/>
        <v>7549</v>
      </c>
      <c r="H26" s="65">
        <f t="shared" si="3"/>
        <v>10340</v>
      </c>
      <c r="I26" s="65">
        <f>I10+I20+I25+I24</f>
        <v>92424</v>
      </c>
      <c r="J26" s="65">
        <f>J10+J20+J25+J24</f>
        <v>130948</v>
      </c>
      <c r="K26" s="65">
        <f t="shared" si="3"/>
        <v>70546</v>
      </c>
      <c r="L26" s="72">
        <f t="shared" si="3"/>
        <v>201494</v>
      </c>
    </row>
    <row r="27" spans="2:12" s="58" customFormat="1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2:12" s="58" customFormat="1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2:12" s="58" customFormat="1" ht="15.75" thickBot="1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 ht="89.25">
      <c r="B30" s="75" t="s">
        <v>166</v>
      </c>
      <c r="C30" s="30" t="s">
        <v>48</v>
      </c>
      <c r="D30" s="30" t="s">
        <v>100</v>
      </c>
      <c r="E30" s="30" t="s">
        <v>93</v>
      </c>
      <c r="F30" s="30" t="s">
        <v>163</v>
      </c>
      <c r="G30" s="30" t="s">
        <v>49</v>
      </c>
      <c r="H30" s="30" t="s">
        <v>129</v>
      </c>
      <c r="I30" s="30" t="s">
        <v>69</v>
      </c>
      <c r="J30" s="30" t="s">
        <v>70</v>
      </c>
      <c r="K30" s="30" t="s">
        <v>71</v>
      </c>
      <c r="L30" s="31" t="s">
        <v>53</v>
      </c>
    </row>
    <row r="31" spans="2:12" ht="25.5">
      <c r="B31" s="32" t="s">
        <v>158</v>
      </c>
      <c r="C31" s="25">
        <v>18750</v>
      </c>
      <c r="D31" s="25">
        <v>1076</v>
      </c>
      <c r="E31" s="25">
        <v>-199</v>
      </c>
      <c r="F31" s="25">
        <v>0</v>
      </c>
      <c r="G31" s="25">
        <v>6107</v>
      </c>
      <c r="H31" s="25">
        <v>8470</v>
      </c>
      <c r="I31" s="25">
        <v>68713</v>
      </c>
      <c r="J31" s="25">
        <f>SUM(C31:I31)</f>
        <v>102917</v>
      </c>
      <c r="K31" s="25">
        <v>68061</v>
      </c>
      <c r="L31" s="35">
        <f>J31+K31</f>
        <v>170978</v>
      </c>
    </row>
    <row r="32" spans="2:12">
      <c r="B32" s="34" t="s">
        <v>72</v>
      </c>
      <c r="C32" s="25"/>
      <c r="D32" s="25"/>
      <c r="E32" s="25"/>
      <c r="F32" s="25"/>
      <c r="G32" s="25"/>
      <c r="H32" s="25"/>
      <c r="I32" s="25"/>
      <c r="J32" s="25"/>
      <c r="K32" s="25"/>
      <c r="L32" s="35"/>
    </row>
    <row r="33" spans="2:12">
      <c r="B33" s="32" t="s">
        <v>73</v>
      </c>
      <c r="C33" s="26" t="s">
        <v>16</v>
      </c>
      <c r="D33" s="26" t="s">
        <v>16</v>
      </c>
      <c r="E33" s="26" t="s">
        <v>16</v>
      </c>
      <c r="F33" s="26"/>
      <c r="G33" s="26" t="s">
        <v>16</v>
      </c>
      <c r="H33" s="26" t="s">
        <v>16</v>
      </c>
      <c r="I33" s="24">
        <v>6709</v>
      </c>
      <c r="J33" s="24">
        <f>SUM(C33:I33)</f>
        <v>6709</v>
      </c>
      <c r="K33" s="24">
        <v>4134</v>
      </c>
      <c r="L33" s="33">
        <f>SUM(J33:K33)</f>
        <v>10843</v>
      </c>
    </row>
    <row r="34" spans="2:12">
      <c r="B34" s="34" t="s">
        <v>23</v>
      </c>
      <c r="C34" s="25"/>
      <c r="D34" s="25"/>
      <c r="E34" s="25"/>
      <c r="F34" s="25"/>
      <c r="G34" s="25"/>
      <c r="H34" s="25"/>
      <c r="I34" s="25"/>
      <c r="J34" s="25"/>
      <c r="K34" s="25"/>
      <c r="L34" s="35"/>
    </row>
    <row r="35" spans="2:12" ht="38.25">
      <c r="B35" s="36" t="s">
        <v>74</v>
      </c>
      <c r="C35" s="24"/>
      <c r="D35" s="24"/>
      <c r="E35" s="24"/>
      <c r="F35" s="24"/>
      <c r="G35" s="24"/>
      <c r="H35" s="24"/>
      <c r="I35" s="24"/>
      <c r="J35" s="24"/>
      <c r="K35" s="24"/>
      <c r="L35" s="33"/>
    </row>
    <row r="36" spans="2:12" ht="38.25">
      <c r="B36" s="32" t="s">
        <v>75</v>
      </c>
      <c r="C36" s="26" t="s">
        <v>16</v>
      </c>
      <c r="D36" s="26" t="s">
        <v>16</v>
      </c>
      <c r="E36" s="24">
        <v>-21</v>
      </c>
      <c r="F36" s="24"/>
      <c r="G36" s="26" t="s">
        <v>16</v>
      </c>
      <c r="H36" s="26" t="s">
        <v>16</v>
      </c>
      <c r="I36" s="26" t="s">
        <v>16</v>
      </c>
      <c r="J36" s="24">
        <f>E36</f>
        <v>-21</v>
      </c>
      <c r="K36" s="24">
        <v>-34</v>
      </c>
      <c r="L36" s="33">
        <f>SUM(J36:K36)</f>
        <v>-55</v>
      </c>
    </row>
    <row r="37" spans="2:12" ht="63.75">
      <c r="B37" s="32" t="s">
        <v>156</v>
      </c>
      <c r="C37" s="26"/>
      <c r="D37" s="26"/>
      <c r="E37" s="24"/>
      <c r="F37" s="24"/>
      <c r="G37" s="26"/>
      <c r="H37" s="26"/>
      <c r="I37" s="26"/>
      <c r="J37" s="24"/>
      <c r="K37" s="24"/>
      <c r="L37" s="33"/>
    </row>
    <row r="38" spans="2:12" ht="38.25">
      <c r="B38" s="32" t="s">
        <v>164</v>
      </c>
      <c r="C38" s="26"/>
      <c r="D38" s="26"/>
      <c r="E38" s="24"/>
      <c r="F38" s="24">
        <v>799</v>
      </c>
      <c r="G38" s="26"/>
      <c r="H38" s="26"/>
      <c r="I38" s="26"/>
      <c r="J38" s="24">
        <f>SUM(C38:I38)</f>
        <v>799</v>
      </c>
      <c r="K38" s="24">
        <v>463</v>
      </c>
      <c r="L38" s="33">
        <f>J38+K38</f>
        <v>1262</v>
      </c>
    </row>
    <row r="39" spans="2:12" ht="51">
      <c r="B39" s="36" t="s">
        <v>27</v>
      </c>
      <c r="C39" s="27" t="s">
        <v>16</v>
      </c>
      <c r="D39" s="27" t="s">
        <v>16</v>
      </c>
      <c r="E39" s="28">
        <f>SUM(E36:E37)</f>
        <v>-21</v>
      </c>
      <c r="F39" s="28">
        <f>SUM(F36:F38)</f>
        <v>799</v>
      </c>
      <c r="G39" s="27" t="s">
        <v>16</v>
      </c>
      <c r="H39" s="27" t="s">
        <v>16</v>
      </c>
      <c r="I39" s="27" t="s">
        <v>16</v>
      </c>
      <c r="J39" s="24">
        <f>SUM(C39:I39)</f>
        <v>778</v>
      </c>
      <c r="K39" s="28">
        <f>SUM(K36:K38)</f>
        <v>429</v>
      </c>
      <c r="L39" s="28">
        <f>SUM(L36:L38)</f>
        <v>1207</v>
      </c>
    </row>
    <row r="40" spans="2:12">
      <c r="B40" s="32" t="s">
        <v>76</v>
      </c>
      <c r="C40" s="26" t="s">
        <v>16</v>
      </c>
      <c r="D40" s="26" t="s">
        <v>16</v>
      </c>
      <c r="E40" s="24">
        <f>E39</f>
        <v>-21</v>
      </c>
      <c r="F40" s="24">
        <f>F39</f>
        <v>799</v>
      </c>
      <c r="G40" s="26" t="s">
        <v>16</v>
      </c>
      <c r="H40" s="26" t="s">
        <v>16</v>
      </c>
      <c r="I40" s="26" t="s">
        <v>16</v>
      </c>
      <c r="J40" s="24">
        <f t="shared" ref="J40:L40" si="4">J39</f>
        <v>778</v>
      </c>
      <c r="K40" s="24">
        <f t="shared" si="4"/>
        <v>429</v>
      </c>
      <c r="L40" s="33">
        <f t="shared" si="4"/>
        <v>1207</v>
      </c>
    </row>
    <row r="41" spans="2:12" ht="25.5">
      <c r="B41" s="34" t="s">
        <v>77</v>
      </c>
      <c r="C41" s="29"/>
      <c r="D41" s="25"/>
      <c r="E41" s="25">
        <f>E40</f>
        <v>-21</v>
      </c>
      <c r="F41" s="25">
        <f>F40</f>
        <v>799</v>
      </c>
      <c r="G41" s="25"/>
      <c r="H41" s="25"/>
      <c r="I41" s="25">
        <f>I33</f>
        <v>6709</v>
      </c>
      <c r="J41" s="25">
        <f>J33+J40</f>
        <v>7487</v>
      </c>
      <c r="K41" s="25">
        <f t="shared" ref="K41:L41" si="5">K33+K40</f>
        <v>4563</v>
      </c>
      <c r="L41" s="35">
        <f t="shared" si="5"/>
        <v>12050</v>
      </c>
    </row>
    <row r="42" spans="2:12">
      <c r="B42" s="34" t="s">
        <v>78</v>
      </c>
      <c r="C42" s="25"/>
      <c r="D42" s="25"/>
      <c r="E42" s="25"/>
      <c r="F42" s="25"/>
      <c r="G42" s="25"/>
      <c r="H42" s="25"/>
      <c r="I42" s="25"/>
      <c r="J42" s="25"/>
      <c r="K42" s="25"/>
      <c r="L42" s="35"/>
    </row>
    <row r="43" spans="2:12">
      <c r="B43" s="32" t="s">
        <v>105</v>
      </c>
      <c r="C43" s="26" t="s">
        <v>16</v>
      </c>
      <c r="D43" s="26">
        <v>-1</v>
      </c>
      <c r="E43" s="26"/>
      <c r="F43" s="26"/>
      <c r="G43" s="26"/>
      <c r="H43" s="26"/>
      <c r="I43" s="26"/>
      <c r="J43" s="24">
        <f>SUM(D43:I43)</f>
        <v>-1</v>
      </c>
      <c r="K43" s="26"/>
      <c r="L43" s="33">
        <f>SUM(J43:K43)</f>
        <v>-1</v>
      </c>
    </row>
    <row r="44" spans="2:12">
      <c r="B44" s="32" t="s">
        <v>64</v>
      </c>
      <c r="C44" s="26"/>
      <c r="D44" s="26">
        <v>152</v>
      </c>
      <c r="E44" s="26">
        <v>-62</v>
      </c>
      <c r="F44" s="26"/>
      <c r="G44" s="26">
        <v>1511</v>
      </c>
      <c r="H44" s="26">
        <v>2054</v>
      </c>
      <c r="I44" s="26">
        <v>5193</v>
      </c>
      <c r="J44" s="24">
        <f>SUM(D44:I44)</f>
        <v>8848</v>
      </c>
      <c r="K44" s="26">
        <v>-12794</v>
      </c>
      <c r="L44" s="33">
        <f>SUM(J44:K44)</f>
        <v>-3946</v>
      </c>
    </row>
    <row r="45" spans="2:12">
      <c r="B45" s="32" t="s">
        <v>104</v>
      </c>
      <c r="C45" s="26"/>
      <c r="D45" s="26"/>
      <c r="E45" s="26"/>
      <c r="F45" s="26"/>
      <c r="G45" s="26"/>
      <c r="H45" s="26"/>
      <c r="I45" s="26"/>
      <c r="J45" s="24"/>
      <c r="K45" s="26"/>
      <c r="L45" s="33">
        <f>J45</f>
        <v>0</v>
      </c>
    </row>
    <row r="46" spans="2:12">
      <c r="B46" s="32" t="s">
        <v>157</v>
      </c>
      <c r="C46" s="26" t="s">
        <v>16</v>
      </c>
      <c r="D46" s="26"/>
      <c r="E46" s="26"/>
      <c r="F46" s="26"/>
      <c r="G46" s="26"/>
      <c r="H46" s="26"/>
      <c r="I46" s="26"/>
      <c r="J46" s="24"/>
      <c r="K46" s="26"/>
      <c r="L46" s="33">
        <f>SUM(J46:K46)</f>
        <v>0</v>
      </c>
    </row>
    <row r="47" spans="2:12" ht="25.5">
      <c r="B47" s="34" t="s">
        <v>79</v>
      </c>
      <c r="C47" s="29" t="s">
        <v>16</v>
      </c>
      <c r="D47" s="29">
        <f>SUM(D43:D46)</f>
        <v>151</v>
      </c>
      <c r="E47" s="29">
        <f>E43+E44</f>
        <v>-62</v>
      </c>
      <c r="F47" s="29">
        <f t="shared" ref="F47" si="6">F43</f>
        <v>0</v>
      </c>
      <c r="G47" s="29">
        <f>G43+G44+G45+G46</f>
        <v>1511</v>
      </c>
      <c r="H47" s="29">
        <f t="shared" ref="H47:I47" si="7">H43+H44+H45+H46</f>
        <v>2054</v>
      </c>
      <c r="I47" s="29">
        <f t="shared" si="7"/>
        <v>5193</v>
      </c>
      <c r="J47" s="25">
        <f>SUM(J43:J46)</f>
        <v>8847</v>
      </c>
      <c r="K47" s="25">
        <f>SUM(K43:K46)</f>
        <v>-12794</v>
      </c>
      <c r="L47" s="29">
        <f>L43+L44+L45+L46</f>
        <v>-3947</v>
      </c>
    </row>
    <row r="48" spans="2:12">
      <c r="B48" s="32" t="s">
        <v>171</v>
      </c>
      <c r="C48" s="26"/>
      <c r="D48" s="26"/>
      <c r="E48" s="26"/>
      <c r="F48" s="26"/>
      <c r="G48" s="26">
        <v>127</v>
      </c>
      <c r="H48" s="26"/>
      <c r="I48" s="26">
        <v>-127</v>
      </c>
      <c r="J48" s="24">
        <f>SUM(C48:I48)</f>
        <v>0</v>
      </c>
      <c r="K48" s="26"/>
      <c r="L48" s="33">
        <f>SUM(J48:K48)</f>
        <v>0</v>
      </c>
    </row>
    <row r="49" spans="2:12" ht="26.25" thickBot="1">
      <c r="B49" s="64" t="s">
        <v>184</v>
      </c>
      <c r="C49" s="65">
        <v>18750</v>
      </c>
      <c r="D49" s="65">
        <f>D31+D41+D47</f>
        <v>1227</v>
      </c>
      <c r="E49" s="65">
        <f>E31+E41+E47</f>
        <v>-282</v>
      </c>
      <c r="F49" s="65">
        <f t="shared" ref="F49" si="8">F31+F41+F47</f>
        <v>799</v>
      </c>
      <c r="G49" s="65">
        <f>G31+G41+G47+G48</f>
        <v>7745</v>
      </c>
      <c r="H49" s="65">
        <f t="shared" ref="H49:L49" si="9">H31+H41+H47+H48</f>
        <v>10524</v>
      </c>
      <c r="I49" s="65">
        <f t="shared" si="9"/>
        <v>80488</v>
      </c>
      <c r="J49" s="65">
        <f t="shared" si="9"/>
        <v>119251</v>
      </c>
      <c r="K49" s="65">
        <f>K31+K41+K47+K48</f>
        <v>59830</v>
      </c>
      <c r="L49" s="65">
        <f t="shared" si="9"/>
        <v>179081</v>
      </c>
    </row>
    <row r="50" spans="2:12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2:12">
      <c r="B51" s="19" t="s">
        <v>167</v>
      </c>
      <c r="C51" s="38"/>
      <c r="D51" s="7"/>
      <c r="E51" s="1"/>
      <c r="F51" s="1"/>
    </row>
    <row r="52" spans="2:12">
      <c r="B52" s="38" t="s">
        <v>83</v>
      </c>
      <c r="C52" s="38"/>
      <c r="D52" s="38"/>
      <c r="E52" s="1"/>
      <c r="F52" s="1"/>
    </row>
    <row r="53" spans="2:12">
      <c r="B53" s="38" t="s">
        <v>168</v>
      </c>
      <c r="C53" s="38"/>
      <c r="D53" s="38"/>
      <c r="E53" s="1"/>
      <c r="F53" s="1"/>
    </row>
    <row r="54" spans="2:12">
      <c r="B54" s="39" t="s">
        <v>84</v>
      </c>
      <c r="C54" s="40"/>
      <c r="E54" s="1"/>
      <c r="F54" s="1"/>
    </row>
    <row r="55" spans="2:12">
      <c r="B55" s="40" t="s">
        <v>85</v>
      </c>
      <c r="C55" s="40"/>
      <c r="E55" s="1"/>
      <c r="F55" s="1"/>
    </row>
    <row r="56" spans="2:12">
      <c r="B56" s="38" t="s">
        <v>86</v>
      </c>
      <c r="C56" s="38"/>
      <c r="E56" s="1"/>
      <c r="F56" s="1"/>
    </row>
  </sheetData>
  <mergeCells count="6">
    <mergeCell ref="B6:D6"/>
    <mergeCell ref="B7:D7"/>
    <mergeCell ref="B2:J2"/>
    <mergeCell ref="B3:J3"/>
    <mergeCell ref="B4:J4"/>
    <mergeCell ref="B5:D5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2 (2)</vt:lpstr>
      <vt:lpstr>форма 1 (2)</vt:lpstr>
      <vt:lpstr>форма 3</vt:lpstr>
      <vt:lpstr>форма 4</vt:lpstr>
      <vt:lpstr>'форма 3'!CashFlows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Сагиндыкова Амина Сабырбековна</dc:creator>
  <cp:lastModifiedBy>Сагиндыкова Амина Сабырбековна</cp:lastModifiedBy>
  <cp:lastPrinted>2017-12-13T08:32:49Z</cp:lastPrinted>
  <dcterms:created xsi:type="dcterms:W3CDTF">2016-04-12T10:35:13Z</dcterms:created>
  <dcterms:modified xsi:type="dcterms:W3CDTF">2017-12-13T08:32:51Z</dcterms:modified>
</cp:coreProperties>
</file>