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8100" activeTab="1"/>
  </bookViews>
  <sheets>
    <sheet name="ф 2 (2)" sheetId="1" r:id="rId1"/>
    <sheet name="ф 1 (2)" sheetId="2" r:id="rId2"/>
  </sheets>
  <definedNames>
    <definedName name="_xlnm.Print_Area" localSheetId="1">'ф 1 (2)'!$A$1:$H$78</definedName>
  </definedNames>
  <calcPr fullCalcOnLoad="1"/>
</workbook>
</file>

<file path=xl/sharedStrings.xml><?xml version="1.0" encoding="utf-8"?>
<sst xmlns="http://schemas.openxmlformats.org/spreadsheetml/2006/main" count="244" uniqueCount="172">
  <si>
    <t xml:space="preserve">Наименование организации </t>
  </si>
  <si>
    <t>АО Корпорация ЦЕСНА</t>
  </si>
  <si>
    <t>Сведения о реорганизации</t>
  </si>
  <si>
    <t>№ 390-1901 –АО. 30 июня 2004 года   Свидетельство о государственной   перерегистрации юридического лица № 0097464.</t>
  </si>
  <si>
    <t xml:space="preserve">Вид деятельности организации </t>
  </si>
  <si>
    <t>74150, 70201</t>
  </si>
  <si>
    <t>Организационно-правовая форма</t>
  </si>
  <si>
    <t>акционерное общество</t>
  </si>
  <si>
    <t>Форма отчетности</t>
  </si>
  <si>
    <t>не консолидированная</t>
  </si>
  <si>
    <t>Среднегодовая численность работников</t>
  </si>
  <si>
    <t>Субъект предпринимательства</t>
  </si>
  <si>
    <t>крупный</t>
  </si>
  <si>
    <t>Юридический адрес организации</t>
  </si>
  <si>
    <r>
      <t>    О</t>
    </r>
    <r>
      <rPr>
        <b/>
        <sz val="12"/>
        <rFont val="Zan Courier New"/>
        <family val="0"/>
      </rPr>
      <t>тчет о прибылях и убытках (неконсолидированный)</t>
    </r>
  </si>
  <si>
    <r>
      <t>Наименование организации _</t>
    </r>
    <r>
      <rPr>
        <b/>
        <sz val="10"/>
        <rFont val="Zan Courier New"/>
        <family val="0"/>
      </rPr>
      <t>АО Корпорация ЦЕСНА_</t>
    </r>
  </si>
  <si>
    <t xml:space="preserve"> </t>
  </si>
  <si>
    <t>Наименование показателей</t>
  </si>
  <si>
    <t>Код стр.</t>
  </si>
  <si>
    <t xml:space="preserve">Доход </t>
  </si>
  <si>
    <t xml:space="preserve">Себестоимость реализованных товаров и услуг 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</si>
  <si>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</si>
  <si>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</si>
  <si>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</si>
  <si>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</si>
  <si>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</si>
  <si>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</si>
  <si>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</si>
  <si>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</si>
  <si>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</si>
  <si>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 операционные доходы</t>
  </si>
  <si>
    <t xml:space="preserve">Прочие не операционные расходы </t>
  </si>
  <si>
    <t>Прибыль (убыток) до налогообложения (+/- строки с 020 по 025)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</si>
  <si>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</si>
  <si>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</si>
  <si>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</si>
  <si>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</si>
  <si>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</si>
  <si>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</si>
  <si>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</si>
  <si>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r>
      <t>Переоценка финансовых активов</t>
    </r>
    <r>
      <rPr>
        <i/>
        <sz val="14"/>
        <rFont val="Times New Roman"/>
        <family val="1"/>
      </rPr>
      <t xml:space="preserve">, </t>
    </r>
    <r>
      <rPr>
        <sz val="10"/>
        <rFont val="Zan Courier New"/>
        <family val="0"/>
      </rPr>
      <t>имеющихся в наличии для продажи</t>
    </r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</si>
  <si>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</si>
  <si>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</si>
  <si>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</si>
  <si>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</si>
  <si>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</si>
  <si>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</si>
  <si>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</si>
  <si>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</si>
  <si>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</si>
  <si>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(стр.300+стр.400)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</si>
  <si>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</si>
  <si>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</si>
  <si>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</si>
  <si>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</t>
  </si>
  <si>
    <t>от продолжающейся деятельности</t>
  </si>
  <si>
    <t>от прекращенной деятельности</t>
  </si>
  <si>
    <t>Разводненная прибыль на акцию:</t>
  </si>
  <si>
    <t>Председатель Правления  ________________________  Еденбаев Е.С.</t>
  </si>
  <si>
    <t>                   (подпись)</t>
  </si>
  <si>
    <t>Главный бухгалтер _______________________ Сагиндыкова А.С.</t>
  </si>
  <si>
    <t>                    (подпись)</t>
  </si>
  <si>
    <t>исп Сагиндыкова А</t>
  </si>
  <si>
    <t>т. 569-384</t>
  </si>
  <si>
    <t>Место печати</t>
  </si>
  <si>
    <t xml:space="preserve"> тыс. тенге</t>
  </si>
  <si>
    <t xml:space="preserve">Прибыль за год 
(строка 200 + строка 201) относимая на:
</t>
  </si>
  <si>
    <t>Бухгалтерский баланс (неконсолидированный)</t>
  </si>
  <si>
    <t>тенге</t>
  </si>
  <si>
    <t>тыс. тенге</t>
  </si>
  <si>
    <t>Активы</t>
  </si>
  <si>
    <t>На начало отчетного периода</t>
  </si>
  <si>
    <t>На конец отчетного периода</t>
  </si>
  <si>
    <t>I. Краткосрочные активы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</si>
  <si>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</si>
  <si>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</si>
  <si>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</si>
  <si>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</si>
  <si>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</si>
  <si>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</si>
  <si>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</si>
  <si>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</si>
  <si>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</si>
  <si>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  активы</t>
  </si>
  <si>
    <t>015</t>
  </si>
  <si>
    <t>016</t>
  </si>
  <si>
    <t>017</t>
  </si>
  <si>
    <t>Запасы</t>
  </si>
  <si>
    <t>018</t>
  </si>
  <si>
    <t>Авансы уплаченные</t>
  </si>
  <si>
    <t>019</t>
  </si>
  <si>
    <t>Итого краткосрочных активов (сумма строк с 010 по 019)</t>
  </si>
  <si>
    <t>Активы (или выбывающие группы), предназначенные для продажи</t>
  </si>
  <si>
    <t>101</t>
  </si>
  <si>
    <t>II. Долгосрочные активы</t>
  </si>
  <si>
    <t>110</t>
  </si>
  <si>
    <t>111</t>
  </si>
  <si>
    <t>112</t>
  </si>
  <si>
    <t>113</t>
  </si>
  <si>
    <t>Прочие долгосрочные финансовые активы</t>
  </si>
  <si>
    <t>114</t>
  </si>
  <si>
    <t>115</t>
  </si>
  <si>
    <t>116</t>
  </si>
  <si>
    <t>117</t>
  </si>
  <si>
    <t>Основные средства</t>
  </si>
  <si>
    <t>118</t>
  </si>
  <si>
    <t>Биологические активы</t>
  </si>
  <si>
    <t>119</t>
  </si>
  <si>
    <t>Разведочные и оценочные активы</t>
  </si>
  <si>
    <t>120</t>
  </si>
  <si>
    <t>Нематериальные активы</t>
  </si>
  <si>
    <t>121</t>
  </si>
  <si>
    <t>Прочие долгосрочные активы</t>
  </si>
  <si>
    <t>123</t>
  </si>
  <si>
    <t>Итого долгосрочных 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</si>
  <si>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</si>
  <si>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</si>
  <si>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</si>
  <si>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  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</si>
  <si>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</si>
  <si>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</si>
  <si>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</si>
  <si>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</si>
  <si>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</si>
  <si>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резервы</t>
  </si>
  <si>
    <t>214</t>
  </si>
  <si>
    <t xml:space="preserve">Текущие налоговые обязательства по подоходному налогу </t>
  </si>
  <si>
    <t>215</t>
  </si>
  <si>
    <t>Вознаграждения работникам</t>
  </si>
  <si>
    <t>216</t>
  </si>
  <si>
    <t>Авансы полученные</t>
  </si>
  <si>
    <t>217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</si>
  <si>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</si>
  <si>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</si>
  <si>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301</t>
  </si>
  <si>
    <t>IV. Долгосрочные обязательства</t>
  </si>
  <si>
    <t>310</t>
  </si>
  <si>
    <t>316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</si>
  <si>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</si>
  <si>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</si>
  <si>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</si>
  <si>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410</t>
  </si>
  <si>
    <t>Эмиссионный доход</t>
  </si>
  <si>
    <t>511</t>
  </si>
  <si>
    <t>Нераспределенный доход (непокрытый убыток)</t>
  </si>
  <si>
    <t>414</t>
  </si>
  <si>
    <t>Вклад связанных строн</t>
  </si>
  <si>
    <t>415</t>
  </si>
  <si>
    <t>Итого капитал, относимый на собственников материнской организации (сумма строк с 410 по 415)</t>
  </si>
  <si>
    <t>420</t>
  </si>
  <si>
    <t>Доля неконтролирующих собственников</t>
  </si>
  <si>
    <t>421</t>
  </si>
  <si>
    <t>Всего капитал (строка 420 +/- строка 421)</t>
  </si>
  <si>
    <t>Баланс (строка 300 +строка 301+строка 400 + строка 500)</t>
  </si>
  <si>
    <t>Экономия по подоходному налогу</t>
  </si>
  <si>
    <t>Изменение справедливой стоимости инвестиционной недвижимости</t>
  </si>
  <si>
    <t>-</t>
  </si>
  <si>
    <t>на начало отчетного периода (31.12.2012)</t>
  </si>
  <si>
    <t>Астана ул Сарайшык 40, ВП 7</t>
  </si>
  <si>
    <t>Кредиты и займы</t>
  </si>
  <si>
    <t>Отложенные налоговые обязательства</t>
  </si>
  <si>
    <t>Денежные средства и их эквиваленты</t>
  </si>
  <si>
    <t>Срочные депозиты в прочих банках</t>
  </si>
  <si>
    <t>Торговая и прочая дебиторская задолженность</t>
  </si>
  <si>
    <t xml:space="preserve">Активы по текущему подоходному налогу          </t>
  </si>
  <si>
    <t>Долгосрочная дебиторская  задолженность</t>
  </si>
  <si>
    <t>Инвестиции в дочерние предприятия</t>
  </si>
  <si>
    <t>Инвестиционная недвижимость</t>
  </si>
  <si>
    <t>за 12 месяцев, заканчивающихся 31 декабря 2013 года</t>
  </si>
  <si>
    <t xml:space="preserve">на конец отчетного периода (31.12.2013) </t>
  </si>
  <si>
    <t>на конец отчетного периода (31.12.2012)</t>
  </si>
  <si>
    <t>на конец отчетного периода (31.12.2013)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</si>
</sst>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0"/>
  </numFmts>
  <fonts count="52">
    <font>
      <sz val="10"/>
      <name val="Arial Cyr"/>
      <family val="0"/>
    </font>
    <font>
      <sz val="10"/>
      <color indexed="8"/>
      <name val="Calibri"/>
      <family val="2"/>
    </font>
    <font>
      <sz val="10"/>
      <name val="Zan Courier New"/>
      <family val="0"/>
    </font>
    <font>
      <b/>
      <i/>
      <sz val="10"/>
      <name val="Zan Courier New"/>
      <family val="0"/>
    </font>
    <font>
      <sz val="12"/>
      <name val="Arial Cyr"/>
      <family val="0"/>
    </font>
    <font>
      <sz val="12"/>
      <name val="Zan Courier New"/>
      <family val="0"/>
    </font>
    <font>
      <b/>
      <sz val="12"/>
      <name val="Zan Courier New"/>
      <family val="0"/>
    </font>
    <font>
      <b/>
      <sz val="10"/>
      <name val="Zan Courier New"/>
      <family val="0"/>
    </font>
    <font>
      <i/>
      <sz val="8"/>
      <name val="Zan Courier New"/>
      <family val="0"/>
    </font>
    <font>
      <sz val="9"/>
      <name val="Arial Cyr"/>
      <family val="0"/>
    </font>
    <font>
      <b/>
      <sz val="11"/>
      <name val="Zan Courier New"/>
      <family val="0"/>
    </font>
    <font>
      <b/>
      <sz val="10"/>
      <name val="Arial Cyr"/>
      <family val="0"/>
    </font>
    <font>
      <i/>
      <sz val="14"/>
      <name val="Times New Roman"/>
      <family val="1"/>
    </font>
    <font>
      <sz val="9"/>
      <name val="Zan Courier New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justify" wrapText="1"/>
    </xf>
    <xf numFmtId="0" fontId="3" fillId="0" borderId="0" xfId="0" applyFont="1" applyBorder="1" applyAlignment="1">
      <alignment vertical="justify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3" fontId="11" fillId="0" borderId="0" xfId="0" applyNumberFormat="1" applyFont="1" applyAlignment="1">
      <alignment/>
    </xf>
    <xf numFmtId="0" fontId="2" fillId="0" borderId="14" xfId="0" applyFont="1" applyBorder="1" applyAlignment="1">
      <alignment horizontal="left" vertical="top" wrapText="1" indent="2"/>
    </xf>
    <xf numFmtId="0" fontId="2" fillId="0" borderId="15" xfId="0" applyFont="1" applyBorder="1" applyAlignment="1">
      <alignment vertical="top" wrapText="1"/>
    </xf>
    <xf numFmtId="1" fontId="2" fillId="0" borderId="15" xfId="0" applyNumberFormat="1" applyFont="1" applyBorder="1" applyAlignment="1">
      <alignment vertical="top" wrapText="1"/>
    </xf>
    <xf numFmtId="0" fontId="2" fillId="0" borderId="16" xfId="0" applyFont="1" applyBorder="1" applyAlignment="1">
      <alignment horizontal="left" vertical="top" wrapText="1" indent="2"/>
    </xf>
    <xf numFmtId="0" fontId="2" fillId="0" borderId="17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2" fillId="0" borderId="14" xfId="0" applyFont="1" applyBorder="1" applyAlignment="1">
      <alignment horizontal="right" vertical="top" wrapText="1" indent="2"/>
    </xf>
    <xf numFmtId="0" fontId="2" fillId="0" borderId="18" xfId="0" applyFont="1" applyBorder="1" applyAlignment="1">
      <alignment horizontal="left" vertical="top" wrapText="1" indent="2"/>
    </xf>
    <xf numFmtId="0" fontId="2" fillId="0" borderId="19" xfId="0" applyFont="1" applyBorder="1" applyAlignment="1">
      <alignment vertical="top" wrapText="1"/>
    </xf>
    <xf numFmtId="3" fontId="7" fillId="0" borderId="12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8" xfId="0" applyFont="1" applyBorder="1" applyAlignment="1">
      <alignment horizontal="left" indent="2"/>
    </xf>
    <xf numFmtId="0" fontId="0" fillId="0" borderId="16" xfId="0" applyFont="1" applyBorder="1" applyAlignment="1">
      <alignment horizontal="left" indent="2"/>
    </xf>
    <xf numFmtId="0" fontId="0" fillId="0" borderId="17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11" fillId="0" borderId="13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0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left" vertical="top" wrapText="1" indent="2"/>
    </xf>
    <xf numFmtId="0" fontId="0" fillId="0" borderId="21" xfId="0" applyFont="1" applyBorder="1" applyAlignment="1">
      <alignment/>
    </xf>
    <xf numFmtId="3" fontId="0" fillId="0" borderId="21" xfId="0" applyNumberFormat="1" applyFont="1" applyBorder="1" applyAlignment="1">
      <alignment/>
    </xf>
    <xf numFmtId="0" fontId="2" fillId="0" borderId="0" xfId="0" applyFont="1" applyBorder="1" applyAlignment="1">
      <alignment horizontal="left" vertical="top" wrapText="1" indent="2"/>
    </xf>
    <xf numFmtId="0" fontId="2" fillId="0" borderId="0" xfId="0" applyFont="1" applyBorder="1" applyAlignment="1">
      <alignment horizontal="right" vertical="top" wrapText="1" indent="2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2" fillId="0" borderId="16" xfId="0" applyFont="1" applyBorder="1" applyAlignment="1">
      <alignment vertical="top" wrapText="1"/>
    </xf>
    <xf numFmtId="3" fontId="2" fillId="0" borderId="17" xfId="0" applyNumberFormat="1" applyFont="1" applyFill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3" fontId="2" fillId="0" borderId="15" xfId="0" applyNumberFormat="1" applyFont="1" applyFill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3" fontId="2" fillId="0" borderId="19" xfId="0" applyNumberFormat="1" applyFont="1" applyFill="1" applyBorder="1" applyAlignment="1">
      <alignment vertical="top" wrapText="1"/>
    </xf>
    <xf numFmtId="3" fontId="2" fillId="0" borderId="19" xfId="0" applyNumberFormat="1" applyFont="1" applyFill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3" fontId="10" fillId="0" borderId="12" xfId="0" applyNumberFormat="1" applyFont="1" applyBorder="1" applyAlignment="1">
      <alignment vertical="top" wrapText="1"/>
    </xf>
    <xf numFmtId="1" fontId="2" fillId="0" borderId="17" xfId="0" applyNumberFormat="1" applyFont="1" applyBorder="1" applyAlignment="1">
      <alignment vertical="top" wrapText="1"/>
    </xf>
    <xf numFmtId="1" fontId="7" fillId="0" borderId="12" xfId="0" applyNumberFormat="1" applyFont="1" applyBorder="1" applyAlignment="1">
      <alignment vertical="top" wrapText="1"/>
    </xf>
    <xf numFmtId="3" fontId="2" fillId="0" borderId="17" xfId="0" applyNumberFormat="1" applyFont="1" applyBorder="1" applyAlignment="1">
      <alignment vertical="top" wrapText="1"/>
    </xf>
    <xf numFmtId="3" fontId="0" fillId="0" borderId="17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16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7" fillId="0" borderId="24" xfId="0" applyFont="1" applyFill="1" applyBorder="1" applyAlignment="1">
      <alignment horizontal="left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vertical="top" wrapText="1"/>
    </xf>
    <xf numFmtId="3" fontId="2" fillId="0" borderId="25" xfId="0" applyNumberFormat="1" applyFont="1" applyBorder="1" applyAlignment="1">
      <alignment vertical="center" wrapText="1"/>
    </xf>
    <xf numFmtId="3" fontId="2" fillId="0" borderId="26" xfId="0" applyNumberFormat="1" applyFont="1" applyBorder="1" applyAlignment="1">
      <alignment vertical="center" wrapText="1"/>
    </xf>
    <xf numFmtId="0" fontId="2" fillId="0" borderId="24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vertical="top" wrapText="1"/>
    </xf>
    <xf numFmtId="3" fontId="2" fillId="0" borderId="26" xfId="0" applyNumberFormat="1" applyFont="1" applyFill="1" applyBorder="1" applyAlignment="1">
      <alignment vertical="top" wrapText="1"/>
    </xf>
    <xf numFmtId="0" fontId="7" fillId="0" borderId="24" xfId="0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vertical="top" wrapText="1"/>
    </xf>
    <xf numFmtId="3" fontId="7" fillId="0" borderId="26" xfId="0" applyNumberFormat="1" applyFont="1" applyFill="1" applyBorder="1" applyAlignment="1">
      <alignment vertical="top" wrapText="1"/>
    </xf>
    <xf numFmtId="0" fontId="2" fillId="0" borderId="27" xfId="0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vertical="top" wrapText="1"/>
    </xf>
    <xf numFmtId="3" fontId="2" fillId="0" borderId="29" xfId="0" applyNumberFormat="1" applyFont="1" applyFill="1" applyBorder="1" applyAlignment="1">
      <alignment vertical="top" wrapText="1"/>
    </xf>
    <xf numFmtId="0" fontId="7" fillId="0" borderId="30" xfId="0" applyFont="1" applyFill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vertical="top" wrapText="1"/>
    </xf>
    <xf numFmtId="3" fontId="7" fillId="0" borderId="32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vertical="top" wrapText="1"/>
    </xf>
    <xf numFmtId="3" fontId="7" fillId="0" borderId="29" xfId="0" applyNumberFormat="1" applyFont="1" applyFill="1" applyBorder="1" applyAlignment="1">
      <alignment vertical="top" wrapText="1"/>
    </xf>
    <xf numFmtId="0" fontId="18" fillId="0" borderId="0" xfId="0" applyFont="1" applyAlignment="1">
      <alignment/>
    </xf>
    <xf numFmtId="0" fontId="7" fillId="0" borderId="25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vertical="top" wrapText="1"/>
    </xf>
    <xf numFmtId="49" fontId="2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3" fontId="7" fillId="0" borderId="34" xfId="0" applyNumberFormat="1" applyFont="1" applyBorder="1" applyAlignment="1">
      <alignment vertical="top" wrapText="1"/>
    </xf>
    <xf numFmtId="3" fontId="7" fillId="0" borderId="35" xfId="0" applyNumberFormat="1" applyFont="1" applyFill="1" applyBorder="1" applyAlignment="1">
      <alignment vertical="top" wrapText="1"/>
    </xf>
    <xf numFmtId="3" fontId="2" fillId="0" borderId="36" xfId="0" applyNumberFormat="1" applyFont="1" applyFill="1" applyBorder="1" applyAlignment="1">
      <alignment vertical="top" wrapText="1"/>
    </xf>
    <xf numFmtId="3" fontId="7" fillId="0" borderId="36" xfId="0" applyNumberFormat="1" applyFont="1" applyFill="1" applyBorder="1" applyAlignment="1">
      <alignment vertical="top" wrapText="1"/>
    </xf>
    <xf numFmtId="3" fontId="2" fillId="0" borderId="37" xfId="0" applyNumberFormat="1" applyFont="1" applyFill="1" applyBorder="1" applyAlignment="1">
      <alignment vertical="top" wrapText="1"/>
    </xf>
    <xf numFmtId="3" fontId="2" fillId="0" borderId="38" xfId="0" applyNumberFormat="1" applyFont="1" applyFill="1" applyBorder="1" applyAlignment="1">
      <alignment vertical="top" wrapText="1"/>
    </xf>
    <xf numFmtId="3" fontId="2" fillId="0" borderId="39" xfId="0" applyNumberFormat="1" applyFont="1" applyFill="1" applyBorder="1" applyAlignment="1">
      <alignment vertical="top" wrapText="1"/>
    </xf>
    <xf numFmtId="3" fontId="2" fillId="0" borderId="40" xfId="0" applyNumberFormat="1" applyFont="1" applyFill="1" applyBorder="1" applyAlignment="1">
      <alignment vertical="top" wrapText="1"/>
    </xf>
    <xf numFmtId="3" fontId="2" fillId="0" borderId="40" xfId="0" applyNumberFormat="1" applyFont="1" applyFill="1" applyBorder="1" applyAlignment="1">
      <alignment vertical="top" wrapText="1"/>
    </xf>
    <xf numFmtId="3" fontId="2" fillId="0" borderId="41" xfId="0" applyNumberFormat="1" applyFont="1" applyFill="1" applyBorder="1" applyAlignment="1">
      <alignment vertical="top" wrapText="1"/>
    </xf>
    <xf numFmtId="3" fontId="10" fillId="0" borderId="34" xfId="0" applyNumberFormat="1" applyFont="1" applyBorder="1" applyAlignment="1">
      <alignment vertical="top" wrapText="1"/>
    </xf>
    <xf numFmtId="1" fontId="2" fillId="0" borderId="39" xfId="0" applyNumberFormat="1" applyFont="1" applyBorder="1" applyAlignment="1">
      <alignment vertical="top" wrapText="1"/>
    </xf>
    <xf numFmtId="1" fontId="2" fillId="0" borderId="38" xfId="0" applyNumberFormat="1" applyFont="1" applyBorder="1" applyAlignment="1">
      <alignment vertical="top" wrapText="1"/>
    </xf>
    <xf numFmtId="1" fontId="7" fillId="0" borderId="34" xfId="0" applyNumberFormat="1" applyFont="1" applyBorder="1" applyAlignment="1">
      <alignment vertical="top" wrapText="1"/>
    </xf>
    <xf numFmtId="3" fontId="2" fillId="0" borderId="39" xfId="0" applyNumberFormat="1" applyFont="1" applyBorder="1" applyAlignment="1">
      <alignment vertical="top" wrapText="1"/>
    </xf>
    <xf numFmtId="3" fontId="2" fillId="0" borderId="40" xfId="0" applyNumberFormat="1" applyFont="1" applyBorder="1" applyAlignment="1">
      <alignment vertical="top" wrapText="1"/>
    </xf>
    <xf numFmtId="3" fontId="7" fillId="0" borderId="40" xfId="0" applyNumberFormat="1" applyFont="1" applyBorder="1" applyAlignment="1">
      <alignment vertical="top" wrapText="1"/>
    </xf>
    <xf numFmtId="3" fontId="2" fillId="0" borderId="38" xfId="0" applyNumberFormat="1" applyFont="1" applyBorder="1" applyAlignment="1">
      <alignment vertical="top" wrapText="1"/>
    </xf>
    <xf numFmtId="3" fontId="0" fillId="0" borderId="38" xfId="0" applyNumberFormat="1" applyFont="1" applyBorder="1" applyAlignment="1">
      <alignment/>
    </xf>
    <xf numFmtId="3" fontId="11" fillId="0" borderId="34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2" fillId="0" borderId="15" xfId="0" applyNumberFormat="1" applyFont="1" applyFill="1" applyBorder="1" applyAlignment="1">
      <alignment vertical="top" wrapText="1"/>
    </xf>
    <xf numFmtId="3" fontId="7" fillId="0" borderId="12" xfId="0" applyNumberFormat="1" applyFont="1" applyFill="1" applyBorder="1" applyAlignment="1">
      <alignment vertical="top" wrapText="1"/>
    </xf>
    <xf numFmtId="3" fontId="2" fillId="0" borderId="17" xfId="0" applyNumberFormat="1" applyFont="1" applyFill="1" applyBorder="1" applyAlignment="1">
      <alignment horizontal="right" vertical="top" wrapText="1"/>
    </xf>
    <xf numFmtId="3" fontId="2" fillId="0" borderId="23" xfId="0" applyNumberFormat="1" applyFont="1" applyBorder="1" applyAlignment="1">
      <alignment vertical="top" wrapText="1"/>
    </xf>
    <xf numFmtId="165" fontId="2" fillId="0" borderId="15" xfId="0" applyNumberFormat="1" applyFont="1" applyBorder="1" applyAlignment="1">
      <alignment vertical="top" wrapText="1"/>
    </xf>
    <xf numFmtId="165" fontId="2" fillId="0" borderId="19" xfId="0" applyNumberFormat="1" applyFont="1" applyBorder="1" applyAlignment="1">
      <alignment vertical="top" wrapText="1"/>
    </xf>
    <xf numFmtId="165" fontId="7" fillId="0" borderId="19" xfId="0" applyNumberFormat="1" applyFont="1" applyBorder="1" applyAlignment="1">
      <alignment vertical="top" wrapText="1"/>
    </xf>
    <xf numFmtId="165" fontId="2" fillId="0" borderId="17" xfId="0" applyNumberFormat="1" applyFont="1" applyBorder="1" applyAlignment="1">
      <alignment vertical="top" wrapText="1"/>
    </xf>
    <xf numFmtId="3" fontId="0" fillId="0" borderId="15" xfId="0" applyNumberFormat="1" applyFont="1" applyBorder="1" applyAlignment="1">
      <alignment/>
    </xf>
    <xf numFmtId="3" fontId="7" fillId="0" borderId="34" xfId="0" applyNumberFormat="1" applyFont="1" applyFill="1" applyBorder="1" applyAlignment="1">
      <alignment vertical="top" wrapText="1"/>
    </xf>
    <xf numFmtId="3" fontId="0" fillId="0" borderId="0" xfId="0" applyNumberFormat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14" fillId="0" borderId="11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justify" wrapText="1"/>
    </xf>
    <xf numFmtId="0" fontId="3" fillId="0" borderId="0" xfId="0" applyFont="1" applyBorder="1" applyAlignment="1">
      <alignment horizontal="left" vertical="justify" wrapText="1"/>
    </xf>
    <xf numFmtId="0" fontId="3" fillId="0" borderId="11" xfId="0" applyFont="1" applyFill="1" applyBorder="1" applyAlignment="1">
      <alignment horizontal="left" vertical="justify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4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3" fontId="13" fillId="0" borderId="44" xfId="0" applyNumberFormat="1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3" fontId="13" fillId="0" borderId="21" xfId="0" applyNumberFormat="1" applyFont="1" applyBorder="1" applyAlignment="1">
      <alignment horizontal="center" vertical="center" wrapText="1"/>
    </xf>
    <xf numFmtId="3" fontId="13" fillId="0" borderId="37" xfId="0" applyNumberFormat="1" applyFont="1" applyBorder="1" applyAlignment="1">
      <alignment horizontal="center" vertical="center" wrapText="1"/>
    </xf>
    <xf numFmtId="3" fontId="13" fillId="0" borderId="40" xfId="0" applyNumberFormat="1" applyFont="1" applyBorder="1" applyAlignment="1">
      <alignment horizontal="center" vertical="center" wrapText="1"/>
    </xf>
    <xf numFmtId="3" fontId="13" fillId="0" borderId="42" xfId="0" applyNumberFormat="1" applyFont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47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3" fontId="2" fillId="0" borderId="47" xfId="0" applyNumberFormat="1" applyFont="1" applyFill="1" applyBorder="1" applyAlignment="1">
      <alignment vertical="top" wrapText="1"/>
    </xf>
    <xf numFmtId="3" fontId="2" fillId="0" borderId="48" xfId="0" applyNumberFormat="1" applyFont="1" applyFill="1" applyBorder="1" applyAlignment="1">
      <alignment vertical="top" wrapText="1"/>
    </xf>
    <xf numFmtId="3" fontId="2" fillId="0" borderId="31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3" fontId="2" fillId="0" borderId="49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zoomScalePageLayoutView="0" workbookViewId="0" topLeftCell="A34">
      <selection activeCell="B6" sqref="B6:D6"/>
    </sheetView>
  </sheetViews>
  <sheetFormatPr defaultColWidth="9.00390625" defaultRowHeight="12.75"/>
  <cols>
    <col min="1" max="1" width="59.25390625" style="0" customWidth="1"/>
    <col min="2" max="2" width="6.875" style="0" customWidth="1"/>
    <col min="3" max="3" width="16.875" style="18" customWidth="1"/>
    <col min="4" max="4" width="21.875" style="18" customWidth="1"/>
    <col min="5" max="5" width="11.875" style="0" customWidth="1"/>
    <col min="6" max="6" width="10.125" style="0" customWidth="1"/>
    <col min="7" max="7" width="10.125" style="0" bestFit="1" customWidth="1"/>
  </cols>
  <sheetData>
    <row r="1" spans="1:6" ht="12.75">
      <c r="A1" s="1" t="s">
        <v>0</v>
      </c>
      <c r="B1" s="150" t="s">
        <v>1</v>
      </c>
      <c r="C1" s="150"/>
      <c r="D1" s="150"/>
      <c r="E1" s="151"/>
      <c r="F1" s="151"/>
    </row>
    <row r="2" spans="1:7" ht="27.75" customHeight="1">
      <c r="A2" s="2" t="s">
        <v>2</v>
      </c>
      <c r="B2" s="150" t="s">
        <v>3</v>
      </c>
      <c r="C2" s="150"/>
      <c r="D2" s="150"/>
      <c r="E2" s="3"/>
      <c r="F2" s="3"/>
      <c r="G2" s="4"/>
    </row>
    <row r="3" spans="1:7" ht="12.75" customHeight="1">
      <c r="A3" s="5" t="s">
        <v>4</v>
      </c>
      <c r="B3" s="150" t="s">
        <v>5</v>
      </c>
      <c r="C3" s="150"/>
      <c r="D3" s="150"/>
      <c r="E3" s="151"/>
      <c r="F3" s="151"/>
      <c r="G3" s="4"/>
    </row>
    <row r="4" spans="1:7" ht="12.75" customHeight="1">
      <c r="A4" s="5" t="s">
        <v>6</v>
      </c>
      <c r="B4" s="150" t="s">
        <v>7</v>
      </c>
      <c r="C4" s="150"/>
      <c r="D4" s="150"/>
      <c r="E4" s="151"/>
      <c r="F4" s="151"/>
      <c r="G4" s="4"/>
    </row>
    <row r="5" spans="1:7" ht="12.75" customHeight="1">
      <c r="A5" s="5" t="s">
        <v>8</v>
      </c>
      <c r="B5" s="150" t="s">
        <v>9</v>
      </c>
      <c r="C5" s="150"/>
      <c r="D5" s="150"/>
      <c r="E5" s="151"/>
      <c r="F5" s="151"/>
      <c r="G5" s="4"/>
    </row>
    <row r="6" spans="1:7" ht="12.75">
      <c r="A6" s="147" t="s">
        <v>10</v>
      </c>
      <c r="B6" s="152">
        <v>54</v>
      </c>
      <c r="C6" s="152"/>
      <c r="D6" s="152"/>
      <c r="E6" s="151"/>
      <c r="F6" s="151"/>
      <c r="G6" s="4"/>
    </row>
    <row r="7" spans="1:7" ht="12.75" customHeight="1">
      <c r="A7" s="5" t="s">
        <v>11</v>
      </c>
      <c r="B7" s="150" t="s">
        <v>12</v>
      </c>
      <c r="C7" s="150"/>
      <c r="D7" s="150"/>
      <c r="E7" s="151"/>
      <c r="F7" s="151"/>
      <c r="G7" s="4"/>
    </row>
    <row r="8" spans="1:7" ht="12.75" customHeight="1">
      <c r="A8" s="5" t="s">
        <v>13</v>
      </c>
      <c r="B8" s="148" t="s">
        <v>158</v>
      </c>
      <c r="C8" s="148"/>
      <c r="D8" s="148"/>
      <c r="E8" s="148"/>
      <c r="F8" s="148"/>
      <c r="G8" s="4"/>
    </row>
    <row r="9" spans="1:7" ht="8.25" customHeight="1">
      <c r="A9" s="6"/>
      <c r="B9" s="7"/>
      <c r="C9" s="8"/>
      <c r="D9" s="8"/>
      <c r="E9" s="9"/>
      <c r="F9" s="10"/>
      <c r="G9" s="4"/>
    </row>
    <row r="10" spans="1:7" ht="15">
      <c r="A10" s="11"/>
      <c r="B10" s="11"/>
      <c r="C10" s="12"/>
      <c r="D10" s="12"/>
      <c r="E10" s="4"/>
      <c r="F10" s="4"/>
      <c r="G10" s="4"/>
    </row>
    <row r="11" spans="1:7" ht="15.75">
      <c r="A11" s="153" t="s">
        <v>14</v>
      </c>
      <c r="B11" s="153"/>
      <c r="C11" s="153"/>
      <c r="D11" s="153"/>
      <c r="E11" s="4"/>
      <c r="F11" s="4"/>
      <c r="G11" s="4"/>
    </row>
    <row r="12" spans="1:7" ht="15" customHeight="1">
      <c r="A12" s="154" t="s">
        <v>168</v>
      </c>
      <c r="B12" s="154"/>
      <c r="C12" s="154"/>
      <c r="D12" s="154"/>
      <c r="E12" s="4"/>
      <c r="F12" s="4"/>
      <c r="G12" s="4"/>
    </row>
    <row r="13" spans="1:4" ht="8.25" customHeight="1">
      <c r="A13" s="11"/>
      <c r="C13" s="13"/>
      <c r="D13" s="12"/>
    </row>
    <row r="14" spans="1:4" ht="8.25" customHeight="1">
      <c r="A14" s="11"/>
      <c r="B14" s="11"/>
      <c r="C14" s="12"/>
      <c r="D14" s="12"/>
    </row>
    <row r="15" spans="1:4" ht="15.75" customHeight="1">
      <c r="A15" s="6" t="s">
        <v>15</v>
      </c>
      <c r="B15" s="14"/>
      <c r="C15" s="8"/>
      <c r="D15" s="8"/>
    </row>
    <row r="16" spans="1:4" ht="10.5" customHeight="1">
      <c r="A16" s="14"/>
      <c r="B16" s="14"/>
      <c r="C16" s="15"/>
      <c r="D16" s="8"/>
    </row>
    <row r="17" spans="1:4" ht="13.5" thickBot="1">
      <c r="A17" s="14"/>
      <c r="B17" s="14"/>
      <c r="C17" s="16" t="s">
        <v>16</v>
      </c>
      <c r="D17" s="16" t="s">
        <v>65</v>
      </c>
    </row>
    <row r="18" spans="1:4" s="17" customFormat="1" ht="11.25" customHeight="1">
      <c r="A18" s="155" t="s">
        <v>17</v>
      </c>
      <c r="B18" s="158" t="s">
        <v>18</v>
      </c>
      <c r="C18" s="161" t="s">
        <v>171</v>
      </c>
      <c r="D18" s="164" t="s">
        <v>170</v>
      </c>
    </row>
    <row r="19" spans="1:4" s="17" customFormat="1" ht="12">
      <c r="A19" s="156"/>
      <c r="B19" s="159"/>
      <c r="C19" s="162"/>
      <c r="D19" s="165"/>
    </row>
    <row r="20" spans="1:4" s="17" customFormat="1" ht="17.25" customHeight="1" thickBot="1">
      <c r="A20" s="157"/>
      <c r="B20" s="160"/>
      <c r="C20" s="163"/>
      <c r="D20" s="166"/>
    </row>
    <row r="21" spans="1:4" ht="15" customHeight="1">
      <c r="A21" s="34" t="s">
        <v>19</v>
      </c>
      <c r="B21" s="24">
        <v>10</v>
      </c>
      <c r="C21" s="135">
        <v>1314632</v>
      </c>
      <c r="D21" s="115">
        <v>1655859</v>
      </c>
    </row>
    <row r="22" spans="1:4" ht="15" customHeight="1" thickBot="1">
      <c r="A22" s="53" t="s">
        <v>20</v>
      </c>
      <c r="B22" s="27">
        <v>11</v>
      </c>
      <c r="C22" s="54">
        <v>506658</v>
      </c>
      <c r="D22" s="116">
        <v>781241</v>
      </c>
    </row>
    <row r="23" spans="1:4" s="19" customFormat="1" ht="15" customHeight="1" thickBot="1">
      <c r="A23" s="28" t="s">
        <v>21</v>
      </c>
      <c r="B23" s="29">
        <v>12</v>
      </c>
      <c r="C23" s="136">
        <f>C21-C22</f>
        <v>807974</v>
      </c>
      <c r="D23" s="144">
        <f>D21-D22</f>
        <v>874618</v>
      </c>
    </row>
    <row r="24" spans="1:4" s="19" customFormat="1" ht="15" customHeight="1">
      <c r="A24" s="34" t="s">
        <v>22</v>
      </c>
      <c r="B24" s="55">
        <v>13</v>
      </c>
      <c r="C24" s="56">
        <v>5879</v>
      </c>
      <c r="D24" s="117">
        <v>12637</v>
      </c>
    </row>
    <row r="25" spans="1:4" s="19" customFormat="1" ht="15" customHeight="1">
      <c r="A25" s="42" t="s">
        <v>23</v>
      </c>
      <c r="B25" s="57">
        <v>14</v>
      </c>
      <c r="C25" s="58">
        <v>671994</v>
      </c>
      <c r="D25" s="118">
        <v>512320</v>
      </c>
    </row>
    <row r="26" spans="1:4" ht="12.75">
      <c r="A26" s="42" t="s">
        <v>24</v>
      </c>
      <c r="B26" s="32">
        <v>15</v>
      </c>
      <c r="C26" s="59">
        <v>43544</v>
      </c>
      <c r="D26" s="119">
        <v>38186</v>
      </c>
    </row>
    <row r="27" spans="1:4" ht="25.5">
      <c r="A27" s="53" t="s">
        <v>155</v>
      </c>
      <c r="B27" s="27"/>
      <c r="C27" s="137" t="s">
        <v>156</v>
      </c>
      <c r="D27" s="116">
        <v>-44602</v>
      </c>
    </row>
    <row r="28" spans="1:4" ht="15" customHeight="1" thickBot="1">
      <c r="A28" s="53" t="s">
        <v>25</v>
      </c>
      <c r="B28" s="27">
        <v>16</v>
      </c>
      <c r="C28" s="54">
        <v>273796</v>
      </c>
      <c r="D28" s="116">
        <v>132142</v>
      </c>
    </row>
    <row r="29" spans="1:4" s="19" customFormat="1" ht="15" customHeight="1" thickBot="1">
      <c r="A29" s="28" t="s">
        <v>26</v>
      </c>
      <c r="B29" s="29">
        <v>20</v>
      </c>
      <c r="C29" s="136">
        <f>C23-C24-C25-C26+C28</f>
        <v>360353</v>
      </c>
      <c r="D29" s="111">
        <f>D23-D24-D25-D26+D28+D27</f>
        <v>399015</v>
      </c>
    </row>
    <row r="30" spans="1:6" s="19" customFormat="1" ht="15" customHeight="1">
      <c r="A30" s="34" t="s">
        <v>27</v>
      </c>
      <c r="B30" s="55">
        <v>21</v>
      </c>
      <c r="C30" s="56">
        <v>2093196</v>
      </c>
      <c r="D30" s="117">
        <v>1574748</v>
      </c>
      <c r="E30" s="22"/>
      <c r="F30" s="22"/>
    </row>
    <row r="31" spans="1:4" s="19" customFormat="1" ht="15" customHeight="1">
      <c r="A31" s="42" t="s">
        <v>28</v>
      </c>
      <c r="B31" s="57">
        <v>22</v>
      </c>
      <c r="C31" s="58">
        <v>562596</v>
      </c>
      <c r="D31" s="118">
        <v>428107</v>
      </c>
    </row>
    <row r="32" spans="1:6" ht="38.25">
      <c r="A32" s="42" t="s">
        <v>29</v>
      </c>
      <c r="B32" s="32">
        <v>23</v>
      </c>
      <c r="C32" s="59">
        <v>0</v>
      </c>
      <c r="D32" s="119">
        <v>0</v>
      </c>
      <c r="F32" s="18"/>
    </row>
    <row r="33" spans="1:4" ht="12.75">
      <c r="A33" s="42" t="s">
        <v>30</v>
      </c>
      <c r="B33" s="32">
        <v>24</v>
      </c>
      <c r="C33" s="59">
        <v>0</v>
      </c>
      <c r="D33" s="119">
        <v>0</v>
      </c>
    </row>
    <row r="34" spans="1:4" ht="13.5" thickBot="1">
      <c r="A34" s="53" t="s">
        <v>31</v>
      </c>
      <c r="B34" s="27">
        <v>25</v>
      </c>
      <c r="C34" s="66">
        <v>0</v>
      </c>
      <c r="D34" s="116">
        <v>0</v>
      </c>
    </row>
    <row r="35" spans="1:7" s="19" customFormat="1" ht="29.25" customHeight="1" thickBot="1">
      <c r="A35" s="60" t="s">
        <v>32</v>
      </c>
      <c r="B35" s="29">
        <v>100</v>
      </c>
      <c r="C35" s="33">
        <f>C29+C30-C31+C32+C33-C34</f>
        <v>1890953</v>
      </c>
      <c r="D35" s="111">
        <f>D29+D30-D31+D32+D33-D34</f>
        <v>1545656</v>
      </c>
      <c r="F35" s="22"/>
      <c r="G35" s="22"/>
    </row>
    <row r="36" spans="1:7" ht="16.5" customHeight="1" thickBot="1">
      <c r="A36" s="61" t="s">
        <v>154</v>
      </c>
      <c r="B36" s="62">
        <v>101</v>
      </c>
      <c r="C36" s="138">
        <v>19162</v>
      </c>
      <c r="D36" s="120">
        <v>114283</v>
      </c>
      <c r="G36" s="18"/>
    </row>
    <row r="37" spans="1:7" s="19" customFormat="1" ht="26.25" thickBot="1">
      <c r="A37" s="28" t="s">
        <v>33</v>
      </c>
      <c r="B37" s="29">
        <v>200</v>
      </c>
      <c r="C37" s="33">
        <f>C35-C36</f>
        <v>1871791</v>
      </c>
      <c r="D37" s="33">
        <f>D35-D36</f>
        <v>1431373</v>
      </c>
      <c r="G37" s="22"/>
    </row>
    <row r="38" spans="1:4" s="19" customFormat="1" ht="17.25" customHeight="1" thickBot="1">
      <c r="A38" s="28" t="s">
        <v>34</v>
      </c>
      <c r="B38" s="29">
        <v>201</v>
      </c>
      <c r="C38" s="33">
        <v>0</v>
      </c>
      <c r="D38" s="111">
        <v>0</v>
      </c>
    </row>
    <row r="39" spans="1:8" s="19" customFormat="1" ht="29.25" customHeight="1" thickBot="1">
      <c r="A39" s="21" t="s">
        <v>66</v>
      </c>
      <c r="B39" s="20">
        <v>300</v>
      </c>
      <c r="C39" s="63">
        <f>C38+C37</f>
        <v>1871791</v>
      </c>
      <c r="D39" s="121">
        <f>D38+D37</f>
        <v>1431373</v>
      </c>
      <c r="F39" s="22"/>
      <c r="G39" s="22"/>
      <c r="H39" s="22"/>
    </row>
    <row r="40" spans="1:4" ht="12.75">
      <c r="A40" s="23" t="s">
        <v>35</v>
      </c>
      <c r="B40" s="24" t="s">
        <v>16</v>
      </c>
      <c r="C40" s="25">
        <f>C38</f>
        <v>0</v>
      </c>
      <c r="D40" s="122">
        <f>D38</f>
        <v>0</v>
      </c>
    </row>
    <row r="41" spans="1:4" ht="15" customHeight="1" thickBot="1">
      <c r="A41" s="26" t="s">
        <v>36</v>
      </c>
      <c r="B41" s="27" t="s">
        <v>16</v>
      </c>
      <c r="C41" s="64">
        <v>0</v>
      </c>
      <c r="D41" s="123">
        <f>D40/18750000</f>
        <v>0</v>
      </c>
    </row>
    <row r="42" spans="1:4" s="19" customFormat="1" ht="26.25" thickBot="1">
      <c r="A42" s="28" t="s">
        <v>37</v>
      </c>
      <c r="B42" s="29">
        <v>400</v>
      </c>
      <c r="C42" s="65">
        <f>SUM(C44:C54)</f>
        <v>0</v>
      </c>
      <c r="D42" s="124">
        <f>SUM(D44:D54)</f>
        <v>0</v>
      </c>
    </row>
    <row r="43" spans="1:4" ht="13.5" thickBot="1">
      <c r="A43" s="30" t="s">
        <v>38</v>
      </c>
      <c r="B43" s="24"/>
      <c r="C43" s="139"/>
      <c r="D43" s="125"/>
    </row>
    <row r="44" spans="1:4" ht="13.5" hidden="1" thickBot="1">
      <c r="A44" s="31" t="s">
        <v>39</v>
      </c>
      <c r="B44" s="32">
        <v>410</v>
      </c>
      <c r="C44" s="140"/>
      <c r="D44" s="126">
        <v>0</v>
      </c>
    </row>
    <row r="45" spans="1:4" s="19" customFormat="1" ht="32.25" hidden="1" thickBot="1">
      <c r="A45" s="31" t="s">
        <v>40</v>
      </c>
      <c r="B45" s="32">
        <v>411</v>
      </c>
      <c r="C45" s="141"/>
      <c r="D45" s="127"/>
    </row>
    <row r="46" spans="1:4" ht="28.5" customHeight="1" hidden="1">
      <c r="A46" s="31" t="s">
        <v>41</v>
      </c>
      <c r="B46" s="32">
        <v>412</v>
      </c>
      <c r="C46" s="140"/>
      <c r="D46" s="126"/>
    </row>
    <row r="47" spans="1:4" ht="13.5" hidden="1" thickBot="1">
      <c r="A47" s="31" t="s">
        <v>42</v>
      </c>
      <c r="B47" s="32">
        <v>413</v>
      </c>
      <c r="C47" s="140"/>
      <c r="D47" s="126"/>
    </row>
    <row r="48" spans="1:4" ht="26.25" hidden="1" thickBot="1">
      <c r="A48" s="31" t="s">
        <v>43</v>
      </c>
      <c r="B48" s="32">
        <v>414</v>
      </c>
      <c r="C48" s="140"/>
      <c r="D48" s="126"/>
    </row>
    <row r="49" spans="1:4" ht="13.5" hidden="1" thickBot="1">
      <c r="A49" s="31" t="s">
        <v>44</v>
      </c>
      <c r="B49" s="32">
        <v>415</v>
      </c>
      <c r="C49" s="140"/>
      <c r="D49" s="126"/>
    </row>
    <row r="50" spans="1:4" ht="28.5" customHeight="1" hidden="1">
      <c r="A50" s="31" t="s">
        <v>45</v>
      </c>
      <c r="B50" s="32">
        <v>416</v>
      </c>
      <c r="C50" s="140"/>
      <c r="D50" s="126"/>
    </row>
    <row r="51" spans="1:4" ht="13.5" hidden="1" thickBot="1">
      <c r="A51" s="31" t="s">
        <v>46</v>
      </c>
      <c r="B51" s="32">
        <v>417</v>
      </c>
      <c r="C51" s="140"/>
      <c r="D51" s="126"/>
    </row>
    <row r="52" spans="1:4" ht="13.5" hidden="1" thickBot="1">
      <c r="A52" s="31" t="s">
        <v>47</v>
      </c>
      <c r="B52" s="32">
        <v>418</v>
      </c>
      <c r="C52" s="140"/>
      <c r="D52" s="126"/>
    </row>
    <row r="53" spans="1:4" ht="25.5" customHeight="1" hidden="1">
      <c r="A53" s="31" t="s">
        <v>48</v>
      </c>
      <c r="B53" s="32">
        <v>419</v>
      </c>
      <c r="C53" s="140"/>
      <c r="D53" s="126"/>
    </row>
    <row r="54" spans="1:4" ht="25.5" customHeight="1" hidden="1" thickBot="1">
      <c r="A54" s="26" t="s">
        <v>49</v>
      </c>
      <c r="B54" s="27">
        <v>420</v>
      </c>
      <c r="C54" s="142"/>
      <c r="D54" s="128"/>
    </row>
    <row r="55" spans="1:4" s="19" customFormat="1" ht="13.5" thickBot="1">
      <c r="A55" s="28" t="s">
        <v>50</v>
      </c>
      <c r="B55" s="29">
        <v>500</v>
      </c>
      <c r="C55" s="33">
        <f>C39+C42</f>
        <v>1871791</v>
      </c>
      <c r="D55" s="111">
        <f>D39+D42</f>
        <v>1431373</v>
      </c>
    </row>
    <row r="56" spans="1:4" ht="12.75">
      <c r="A56" s="34" t="s">
        <v>51</v>
      </c>
      <c r="B56" s="24"/>
      <c r="C56" s="139"/>
      <c r="D56" s="125"/>
    </row>
    <row r="57" spans="1:4" ht="12.75">
      <c r="A57" s="35" t="s">
        <v>35</v>
      </c>
      <c r="B57" s="32"/>
      <c r="C57" s="140"/>
      <c r="D57" s="126"/>
    </row>
    <row r="58" spans="1:4" ht="13.5" thickBot="1">
      <c r="A58" s="36" t="s">
        <v>52</v>
      </c>
      <c r="B58" s="37"/>
      <c r="C58" s="67"/>
      <c r="D58" s="129"/>
    </row>
    <row r="59" spans="1:4" s="19" customFormat="1" ht="13.5" thickBot="1">
      <c r="A59" s="39" t="s">
        <v>53</v>
      </c>
      <c r="B59" s="40">
        <v>600</v>
      </c>
      <c r="C59" s="68"/>
      <c r="D59" s="130"/>
    </row>
    <row r="60" spans="1:4" ht="12.75">
      <c r="A60" s="30" t="s">
        <v>38</v>
      </c>
      <c r="B60" s="41"/>
      <c r="C60" s="143"/>
      <c r="D60" s="131"/>
    </row>
    <row r="61" spans="1:4" ht="12.75">
      <c r="A61" s="42" t="s">
        <v>54</v>
      </c>
      <c r="B61" s="43"/>
      <c r="C61" s="44">
        <f>C55/18750000</f>
        <v>0.09982885333333333</v>
      </c>
      <c r="D61" s="132">
        <f>D55/18750000</f>
        <v>0.07633989333333334</v>
      </c>
    </row>
    <row r="62" spans="1:4" ht="12.75">
      <c r="A62" s="31" t="s">
        <v>55</v>
      </c>
      <c r="B62" s="43"/>
      <c r="C62" s="38"/>
      <c r="D62" s="133"/>
    </row>
    <row r="63" spans="1:4" ht="12.75">
      <c r="A63" s="31" t="s">
        <v>56</v>
      </c>
      <c r="B63" s="43"/>
      <c r="C63" s="38"/>
      <c r="D63" s="133"/>
    </row>
    <row r="64" spans="1:4" ht="12.75">
      <c r="A64" s="42" t="s">
        <v>57</v>
      </c>
      <c r="B64" s="43"/>
      <c r="C64" s="44">
        <f>C55/18750000</f>
        <v>0.09982885333333333</v>
      </c>
      <c r="D64" s="132">
        <f>D55/18750000</f>
        <v>0.07633989333333334</v>
      </c>
    </row>
    <row r="65" spans="1:4" ht="12.75">
      <c r="A65" s="31" t="s">
        <v>55</v>
      </c>
      <c r="B65" s="43"/>
      <c r="C65" s="38"/>
      <c r="D65" s="133"/>
    </row>
    <row r="66" spans="1:4" ht="13.5" thickBot="1">
      <c r="A66" s="45" t="s">
        <v>56</v>
      </c>
      <c r="B66" s="46"/>
      <c r="C66" s="47"/>
      <c r="D66" s="134"/>
    </row>
    <row r="67" spans="1:4" ht="12.75">
      <c r="A67" s="48"/>
      <c r="B67" s="10"/>
      <c r="C67" s="9"/>
      <c r="D67" s="9"/>
    </row>
    <row r="68" spans="1:4" ht="12.75">
      <c r="A68" s="48"/>
      <c r="B68" s="10"/>
      <c r="C68" s="9"/>
      <c r="D68" s="9"/>
    </row>
    <row r="69" spans="1:4" ht="12.75">
      <c r="A69" s="49"/>
      <c r="B69" s="10"/>
      <c r="C69" s="9"/>
      <c r="D69" s="9"/>
    </row>
    <row r="70" spans="1:4" ht="12.75">
      <c r="A70" s="6" t="s">
        <v>58</v>
      </c>
      <c r="B70" s="14"/>
      <c r="C70" s="8"/>
      <c r="D70" s="8"/>
    </row>
    <row r="71" spans="1:4" ht="12.75">
      <c r="A71" s="50" t="s">
        <v>59</v>
      </c>
      <c r="B71" s="14"/>
      <c r="C71" s="8"/>
      <c r="D71" s="8"/>
    </row>
    <row r="72" spans="1:4" ht="12.75">
      <c r="A72" s="6" t="s">
        <v>60</v>
      </c>
      <c r="B72" s="14"/>
      <c r="C72" s="8"/>
      <c r="D72" s="8"/>
    </row>
    <row r="73" spans="1:4" ht="12.75">
      <c r="A73" s="50" t="s">
        <v>61</v>
      </c>
      <c r="B73" s="14"/>
      <c r="C73" s="8"/>
      <c r="D73" s="8"/>
    </row>
    <row r="74" spans="1:4" ht="12.75">
      <c r="A74" s="51" t="s">
        <v>62</v>
      </c>
      <c r="B74" s="14"/>
      <c r="C74" s="8"/>
      <c r="D74" s="8"/>
    </row>
    <row r="75" spans="1:4" ht="12.75">
      <c r="A75" s="51" t="s">
        <v>63</v>
      </c>
      <c r="B75" s="14"/>
      <c r="C75" s="8"/>
      <c r="D75" s="8"/>
    </row>
    <row r="76" spans="1:4" ht="12.75">
      <c r="A76" s="52" t="s">
        <v>64</v>
      </c>
      <c r="B76" s="14"/>
      <c r="C76" s="8"/>
      <c r="D76" s="8"/>
    </row>
    <row r="77" spans="1:4" ht="12.75">
      <c r="A77" s="14"/>
      <c r="B77" s="14"/>
      <c r="C77" s="8"/>
      <c r="D77" s="8"/>
    </row>
    <row r="78" spans="1:4" ht="12.75">
      <c r="A78" s="14"/>
      <c r="B78" s="14"/>
      <c r="C78" s="8"/>
      <c r="D78" s="8"/>
    </row>
  </sheetData>
  <sheetProtection/>
  <mergeCells count="20">
    <mergeCell ref="B8:F8"/>
    <mergeCell ref="A11:D11"/>
    <mergeCell ref="A12:D12"/>
    <mergeCell ref="A18:A20"/>
    <mergeCell ref="B18:B20"/>
    <mergeCell ref="C18:C20"/>
    <mergeCell ref="D18:D20"/>
    <mergeCell ref="B5:D5"/>
    <mergeCell ref="E5:F5"/>
    <mergeCell ref="B6:D6"/>
    <mergeCell ref="E6:F6"/>
    <mergeCell ref="B7:D7"/>
    <mergeCell ref="E7:F7"/>
    <mergeCell ref="B1:D1"/>
    <mergeCell ref="E1:F1"/>
    <mergeCell ref="B2:D2"/>
    <mergeCell ref="B3:D3"/>
    <mergeCell ref="E3:F3"/>
    <mergeCell ref="B4:D4"/>
    <mergeCell ref="E4:F4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7"/>
  <sheetViews>
    <sheetView tabSelected="1" zoomScalePageLayoutView="0" workbookViewId="0" topLeftCell="A28">
      <selection activeCell="B7" sqref="B7:F7"/>
    </sheetView>
  </sheetViews>
  <sheetFormatPr defaultColWidth="9.00390625" defaultRowHeight="12.75"/>
  <cols>
    <col min="1" max="1" width="59.375" style="69" customWidth="1"/>
    <col min="2" max="2" width="10.25390625" style="70" hidden="1" customWidth="1"/>
    <col min="3" max="3" width="16.375" style="18" hidden="1" customWidth="1"/>
    <col min="4" max="4" width="18.375" style="18" hidden="1" customWidth="1"/>
    <col min="5" max="5" width="16.375" style="18" customWidth="1"/>
    <col min="6" max="6" width="15.25390625" style="0" customWidth="1"/>
    <col min="7" max="7" width="10.125" style="0" hidden="1" customWidth="1"/>
    <col min="8" max="8" width="11.125" style="0" hidden="1" customWidth="1"/>
    <col min="9" max="9" width="9.875" style="0" customWidth="1"/>
    <col min="10" max="10" width="9.75390625" style="0" bestFit="1" customWidth="1"/>
  </cols>
  <sheetData>
    <row r="1" ht="7.5" customHeight="1"/>
    <row r="2" spans="1:6" ht="12.75">
      <c r="A2" s="1" t="s">
        <v>0</v>
      </c>
      <c r="B2" s="149" t="s">
        <v>1</v>
      </c>
      <c r="C2" s="149"/>
      <c r="D2" s="149"/>
      <c r="E2" s="149"/>
      <c r="F2" s="149"/>
    </row>
    <row r="3" spans="1:6" ht="27.75" customHeight="1">
      <c r="A3" s="2" t="s">
        <v>2</v>
      </c>
      <c r="B3" s="150" t="s">
        <v>3</v>
      </c>
      <c r="C3" s="150"/>
      <c r="D3" s="150"/>
      <c r="E3" s="150"/>
      <c r="F3" s="150"/>
    </row>
    <row r="4" spans="1:6" ht="12.75">
      <c r="A4" s="5" t="s">
        <v>4</v>
      </c>
      <c r="B4" s="148" t="s">
        <v>5</v>
      </c>
      <c r="C4" s="148"/>
      <c r="D4" s="148"/>
      <c r="E4" s="148"/>
      <c r="F4" s="148"/>
    </row>
    <row r="5" spans="1:6" ht="12.75">
      <c r="A5" s="5" t="s">
        <v>6</v>
      </c>
      <c r="B5" s="148" t="s">
        <v>7</v>
      </c>
      <c r="C5" s="148"/>
      <c r="D5" s="148"/>
      <c r="E5" s="148"/>
      <c r="F5" s="148"/>
    </row>
    <row r="6" spans="1:6" ht="12.75">
      <c r="A6" s="5" t="s">
        <v>8</v>
      </c>
      <c r="B6" s="148" t="s">
        <v>9</v>
      </c>
      <c r="C6" s="148"/>
      <c r="D6" s="148"/>
      <c r="E6" s="148"/>
      <c r="F6" s="148"/>
    </row>
    <row r="7" spans="1:6" ht="12.75">
      <c r="A7" s="5" t="s">
        <v>10</v>
      </c>
      <c r="B7" s="167">
        <v>54</v>
      </c>
      <c r="C7" s="167"/>
      <c r="D7" s="167"/>
      <c r="E7" s="167"/>
      <c r="F7" s="167"/>
    </row>
    <row r="8" spans="1:6" ht="12.75">
      <c r="A8" s="5" t="s">
        <v>11</v>
      </c>
      <c r="B8" s="148" t="s">
        <v>12</v>
      </c>
      <c r="C8" s="148"/>
      <c r="D8" s="148"/>
      <c r="E8" s="148"/>
      <c r="F8" s="148"/>
    </row>
    <row r="9" spans="1:6" ht="12.75">
      <c r="A9" s="5" t="s">
        <v>13</v>
      </c>
      <c r="B9" s="148" t="s">
        <v>158</v>
      </c>
      <c r="C9" s="148"/>
      <c r="D9" s="148"/>
      <c r="E9" s="148"/>
      <c r="F9" s="148"/>
    </row>
    <row r="10" spans="1:6" ht="8.25" customHeight="1">
      <c r="A10" s="6"/>
      <c r="B10" s="7"/>
      <c r="C10" s="8"/>
      <c r="D10" s="8"/>
      <c r="E10" s="8"/>
      <c r="F10" s="14"/>
    </row>
    <row r="11" spans="1:6" ht="7.5" customHeight="1">
      <c r="A11" s="6"/>
      <c r="B11" s="7"/>
      <c r="C11" s="8"/>
      <c r="D11" s="8"/>
      <c r="E11" s="8"/>
      <c r="F11" s="14"/>
    </row>
    <row r="12" spans="1:5" s="71" customFormat="1" ht="15.75">
      <c r="A12" s="168" t="s">
        <v>67</v>
      </c>
      <c r="B12" s="168"/>
      <c r="C12" s="168"/>
      <c r="D12" s="168"/>
      <c r="E12" s="168"/>
    </row>
    <row r="13" spans="1:5" s="19" customFormat="1" ht="15">
      <c r="A13" s="168" t="s">
        <v>168</v>
      </c>
      <c r="B13" s="168"/>
      <c r="C13" s="168"/>
      <c r="D13" s="168"/>
      <c r="E13" s="168"/>
    </row>
    <row r="14" spans="1:6" ht="13.5" thickBot="1">
      <c r="A14" s="72"/>
      <c r="B14" s="73"/>
      <c r="C14" s="74"/>
      <c r="D14" s="75" t="s">
        <v>68</v>
      </c>
      <c r="E14" s="75" t="s">
        <v>16</v>
      </c>
      <c r="F14" s="76" t="s">
        <v>69</v>
      </c>
    </row>
    <row r="15" spans="1:6" ht="12.75" customHeight="1">
      <c r="A15" s="169" t="s">
        <v>70</v>
      </c>
      <c r="B15" s="171" t="s">
        <v>18</v>
      </c>
      <c r="C15" s="173" t="s">
        <v>71</v>
      </c>
      <c r="D15" s="173" t="s">
        <v>72</v>
      </c>
      <c r="E15" s="173" t="s">
        <v>169</v>
      </c>
      <c r="F15" s="175" t="s">
        <v>157</v>
      </c>
    </row>
    <row r="16" spans="1:6" ht="39" customHeight="1">
      <c r="A16" s="170"/>
      <c r="B16" s="172"/>
      <c r="C16" s="174"/>
      <c r="D16" s="174"/>
      <c r="E16" s="174"/>
      <c r="F16" s="176"/>
    </row>
    <row r="17" spans="1:6" s="19" customFormat="1" ht="12.75">
      <c r="A17" s="77" t="s">
        <v>73</v>
      </c>
      <c r="B17" s="78"/>
      <c r="C17" s="79" t="s">
        <v>16</v>
      </c>
      <c r="D17" s="79" t="s">
        <v>16</v>
      </c>
      <c r="E17" s="80"/>
      <c r="F17" s="81"/>
    </row>
    <row r="18" spans="1:10" ht="12.75">
      <c r="A18" s="82" t="s">
        <v>161</v>
      </c>
      <c r="B18" s="83" t="s">
        <v>74</v>
      </c>
      <c r="C18" s="84">
        <v>391093864</v>
      </c>
      <c r="D18" s="84">
        <v>635039378</v>
      </c>
      <c r="E18" s="84">
        <v>58906</v>
      </c>
      <c r="F18" s="85">
        <v>99153</v>
      </c>
      <c r="I18" s="18"/>
      <c r="J18" s="18"/>
    </row>
    <row r="19" spans="1:9" ht="12.75">
      <c r="A19" s="82" t="s">
        <v>162</v>
      </c>
      <c r="B19" s="83"/>
      <c r="C19" s="84"/>
      <c r="D19" s="84"/>
      <c r="E19" s="84">
        <v>250170</v>
      </c>
      <c r="F19" s="85">
        <v>308169</v>
      </c>
      <c r="I19" s="18"/>
    </row>
    <row r="20" spans="1:9" ht="12.75" hidden="1">
      <c r="A20" s="82" t="s">
        <v>75</v>
      </c>
      <c r="B20" s="83" t="s">
        <v>76</v>
      </c>
      <c r="C20" s="84"/>
      <c r="D20" s="84"/>
      <c r="E20" s="84"/>
      <c r="F20" s="85"/>
      <c r="I20" s="18"/>
    </row>
    <row r="21" spans="1:9" ht="12.75" hidden="1">
      <c r="A21" s="82" t="s">
        <v>77</v>
      </c>
      <c r="B21" s="83" t="s">
        <v>78</v>
      </c>
      <c r="C21" s="84"/>
      <c r="D21" s="84"/>
      <c r="E21" s="84"/>
      <c r="F21" s="85"/>
      <c r="I21" s="18"/>
    </row>
    <row r="22" spans="1:9" ht="25.5">
      <c r="A22" s="82" t="s">
        <v>79</v>
      </c>
      <c r="B22" s="83" t="s">
        <v>80</v>
      </c>
      <c r="C22" s="84"/>
      <c r="D22" s="84"/>
      <c r="E22" s="84">
        <v>423690</v>
      </c>
      <c r="F22" s="85">
        <v>529501</v>
      </c>
      <c r="I22" s="18"/>
    </row>
    <row r="23" spans="1:9" ht="12.75" hidden="1">
      <c r="A23" s="82" t="s">
        <v>81</v>
      </c>
      <c r="B23" s="83" t="s">
        <v>82</v>
      </c>
      <c r="C23" s="84"/>
      <c r="D23" s="84"/>
      <c r="E23" s="84"/>
      <c r="F23" s="85"/>
      <c r="I23" s="18"/>
    </row>
    <row r="24" spans="1:9" ht="12.75" hidden="1">
      <c r="A24" s="82" t="s">
        <v>83</v>
      </c>
      <c r="B24" s="83" t="s">
        <v>84</v>
      </c>
      <c r="C24" s="84"/>
      <c r="D24" s="84"/>
      <c r="E24" s="84"/>
      <c r="F24" s="85"/>
      <c r="I24" s="18"/>
    </row>
    <row r="25" spans="1:11" ht="12.75">
      <c r="A25" s="82" t="s">
        <v>89</v>
      </c>
      <c r="B25" s="83" t="s">
        <v>90</v>
      </c>
      <c r="C25" s="84"/>
      <c r="D25" s="84">
        <v>556283</v>
      </c>
      <c r="E25" s="84">
        <v>948598</v>
      </c>
      <c r="F25" s="85">
        <v>1138269</v>
      </c>
      <c r="I25" s="145"/>
      <c r="J25" s="4"/>
      <c r="K25" s="4"/>
    </row>
    <row r="26" spans="1:11" ht="12.75">
      <c r="A26" s="82" t="s">
        <v>163</v>
      </c>
      <c r="B26" s="83" t="s">
        <v>85</v>
      </c>
      <c r="C26" s="84">
        <v>806137275</v>
      </c>
      <c r="D26" s="84">
        <f>341791318+13003193+5718772+15464781+6084584+29609481+79346+1290631744+10506600-95914-2</f>
        <v>1712793903</v>
      </c>
      <c r="E26" s="84">
        <v>842330</v>
      </c>
      <c r="F26" s="85">
        <v>992062</v>
      </c>
      <c r="I26" s="146"/>
      <c r="J26" s="4"/>
      <c r="K26" s="4"/>
    </row>
    <row r="27" spans="1:11" ht="12.75">
      <c r="A27" s="82" t="s">
        <v>164</v>
      </c>
      <c r="B27" s="83" t="s">
        <v>86</v>
      </c>
      <c r="C27" s="84"/>
      <c r="D27" s="84"/>
      <c r="E27" s="84">
        <v>2605</v>
      </c>
      <c r="F27" s="85">
        <v>45068</v>
      </c>
      <c r="I27" s="145"/>
      <c r="J27" s="4"/>
      <c r="K27" s="4"/>
    </row>
    <row r="28" spans="1:11" ht="12.75">
      <c r="A28" s="82" t="s">
        <v>87</v>
      </c>
      <c r="B28" s="83" t="s">
        <v>88</v>
      </c>
      <c r="C28" s="84">
        <v>11752264</v>
      </c>
      <c r="D28" s="84">
        <f>2285831+3181296</f>
        <v>5467127</v>
      </c>
      <c r="E28" s="84">
        <f>871731-16846+12</f>
        <v>854897</v>
      </c>
      <c r="F28" s="85">
        <v>978064</v>
      </c>
      <c r="I28" s="145"/>
      <c r="J28" s="4"/>
      <c r="K28" s="4"/>
    </row>
    <row r="29" spans="1:10" ht="12.75">
      <c r="A29" s="86" t="s">
        <v>91</v>
      </c>
      <c r="B29" s="87">
        <v>100</v>
      </c>
      <c r="C29" s="88">
        <f aca="true" t="shared" si="0" ref="C29:H29">SUM(C18:C28)</f>
        <v>1208983403</v>
      </c>
      <c r="D29" s="88">
        <f t="shared" si="0"/>
        <v>2353856691</v>
      </c>
      <c r="E29" s="88">
        <f t="shared" si="0"/>
        <v>3381196</v>
      </c>
      <c r="F29" s="89">
        <f t="shared" si="0"/>
        <v>4090286</v>
      </c>
      <c r="G29" s="89">
        <f t="shared" si="0"/>
        <v>0</v>
      </c>
      <c r="H29" s="89">
        <f t="shared" si="0"/>
        <v>0</v>
      </c>
      <c r="I29" s="18"/>
      <c r="J29" s="18"/>
    </row>
    <row r="30" spans="1:9" ht="26.25" thickBot="1">
      <c r="A30" s="90" t="s">
        <v>92</v>
      </c>
      <c r="B30" s="91" t="s">
        <v>93</v>
      </c>
      <c r="C30" s="92"/>
      <c r="D30" s="92"/>
      <c r="E30" s="92"/>
      <c r="F30" s="93"/>
      <c r="I30" s="18"/>
    </row>
    <row r="31" spans="1:9" ht="12.75">
      <c r="A31" s="94" t="s">
        <v>94</v>
      </c>
      <c r="B31" s="95"/>
      <c r="C31" s="96"/>
      <c r="D31" s="96"/>
      <c r="E31" s="96"/>
      <c r="F31" s="97"/>
      <c r="G31" s="98"/>
      <c r="H31" s="98"/>
      <c r="I31" s="18"/>
    </row>
    <row r="32" spans="1:9" ht="12.75">
      <c r="A32" s="82" t="s">
        <v>75</v>
      </c>
      <c r="B32" s="83" t="s">
        <v>95</v>
      </c>
      <c r="C32" s="84">
        <v>483202158</v>
      </c>
      <c r="D32" s="84">
        <f>2056812131+192470787</f>
        <v>2249282918</v>
      </c>
      <c r="E32" s="84">
        <v>14473</v>
      </c>
      <c r="F32" s="85">
        <v>14473</v>
      </c>
      <c r="I32" s="18"/>
    </row>
    <row r="33" spans="1:10" ht="12.75">
      <c r="A33" s="82" t="s">
        <v>165</v>
      </c>
      <c r="B33" s="83" t="s">
        <v>101</v>
      </c>
      <c r="C33" s="84"/>
      <c r="D33" s="84">
        <f>23322447+15000000+101932928+8713839+438795391</f>
        <v>587764605</v>
      </c>
      <c r="E33" s="84">
        <v>390826</v>
      </c>
      <c r="F33" s="85">
        <v>391067</v>
      </c>
      <c r="I33" s="18"/>
      <c r="J33" s="18"/>
    </row>
    <row r="34" spans="1:9" ht="12.75" hidden="1">
      <c r="A34" s="82" t="s">
        <v>77</v>
      </c>
      <c r="B34" s="83" t="s">
        <v>96</v>
      </c>
      <c r="C34" s="84"/>
      <c r="D34" s="84"/>
      <c r="E34" s="84"/>
      <c r="F34" s="85"/>
      <c r="I34" s="18"/>
    </row>
    <row r="35" spans="1:9" ht="25.5" hidden="1">
      <c r="A35" s="82" t="s">
        <v>79</v>
      </c>
      <c r="B35" s="83" t="s">
        <v>97</v>
      </c>
      <c r="C35" s="84"/>
      <c r="D35" s="84"/>
      <c r="E35" s="84"/>
      <c r="F35" s="85"/>
      <c r="I35" s="18"/>
    </row>
    <row r="36" spans="1:9" ht="12.75" hidden="1">
      <c r="A36" s="82" t="s">
        <v>81</v>
      </c>
      <c r="B36" s="83" t="s">
        <v>98</v>
      </c>
      <c r="C36" s="84"/>
      <c r="D36" s="84"/>
      <c r="E36" s="84"/>
      <c r="F36" s="85"/>
      <c r="I36" s="18"/>
    </row>
    <row r="37" spans="1:9" ht="12.75" hidden="1">
      <c r="A37" s="82" t="s">
        <v>99</v>
      </c>
      <c r="B37" s="83" t="s">
        <v>100</v>
      </c>
      <c r="C37" s="84"/>
      <c r="D37" s="84"/>
      <c r="E37" s="84"/>
      <c r="F37" s="85"/>
      <c r="I37" s="18"/>
    </row>
    <row r="38" spans="1:10" ht="12.75">
      <c r="A38" s="82" t="s">
        <v>166</v>
      </c>
      <c r="B38" s="83" t="s">
        <v>102</v>
      </c>
      <c r="C38" s="84"/>
      <c r="D38" s="84"/>
      <c r="E38" s="84">
        <v>31811074</v>
      </c>
      <c r="F38" s="85">
        <v>32105593</v>
      </c>
      <c r="I38" s="18"/>
      <c r="J38" s="18"/>
    </row>
    <row r="39" spans="1:9" ht="12.75">
      <c r="A39" s="82" t="s">
        <v>167</v>
      </c>
      <c r="B39" s="83" t="s">
        <v>103</v>
      </c>
      <c r="C39" s="84">
        <v>99504403</v>
      </c>
      <c r="D39" s="84">
        <v>149412079</v>
      </c>
      <c r="E39" s="84">
        <v>6782941</v>
      </c>
      <c r="F39" s="85">
        <v>6749141</v>
      </c>
      <c r="I39" s="18"/>
    </row>
    <row r="40" spans="1:9" ht="12.75">
      <c r="A40" s="82" t="s">
        <v>110</v>
      </c>
      <c r="B40" s="83" t="s">
        <v>111</v>
      </c>
      <c r="C40" s="84">
        <v>267592</v>
      </c>
      <c r="D40" s="84">
        <v>2414061</v>
      </c>
      <c r="E40" s="84">
        <v>61208</v>
      </c>
      <c r="F40" s="85">
        <v>75224</v>
      </c>
      <c r="I40" s="18"/>
    </row>
    <row r="41" spans="1:9" ht="12.75">
      <c r="A41" s="82" t="s">
        <v>104</v>
      </c>
      <c r="B41" s="83" t="s">
        <v>105</v>
      </c>
      <c r="C41" s="84">
        <v>23241009</v>
      </c>
      <c r="D41" s="84">
        <v>65831855</v>
      </c>
      <c r="E41" s="84">
        <v>245331</v>
      </c>
      <c r="F41" s="85">
        <v>202733</v>
      </c>
      <c r="I41" s="18"/>
    </row>
    <row r="42" spans="1:9" ht="12.75" hidden="1">
      <c r="A42" s="82" t="s">
        <v>106</v>
      </c>
      <c r="B42" s="83" t="s">
        <v>107</v>
      </c>
      <c r="C42" s="84"/>
      <c r="D42" s="84"/>
      <c r="E42" s="84"/>
      <c r="F42" s="85"/>
      <c r="I42" s="18"/>
    </row>
    <row r="43" spans="1:9" ht="12.75" hidden="1">
      <c r="A43" s="82" t="s">
        <v>108</v>
      </c>
      <c r="B43" s="83" t="s">
        <v>109</v>
      </c>
      <c r="C43" s="84"/>
      <c r="D43" s="84"/>
      <c r="E43" s="84"/>
      <c r="F43" s="85"/>
      <c r="I43" s="18"/>
    </row>
    <row r="44" spans="1:9" ht="12.75" hidden="1">
      <c r="A44" s="82" t="s">
        <v>112</v>
      </c>
      <c r="B44" s="83" t="s">
        <v>113</v>
      </c>
      <c r="C44" s="84"/>
      <c r="D44" s="84">
        <v>472731030</v>
      </c>
      <c r="E44" s="84"/>
      <c r="F44" s="85"/>
      <c r="I44" s="18"/>
    </row>
    <row r="45" spans="1:10" ht="12.75">
      <c r="A45" s="86" t="s">
        <v>114</v>
      </c>
      <c r="B45" s="87">
        <v>200</v>
      </c>
      <c r="C45" s="88">
        <f aca="true" t="shared" si="1" ref="C45:H45">SUM(C32:C44)</f>
        <v>606215162</v>
      </c>
      <c r="D45" s="88">
        <f t="shared" si="1"/>
        <v>3527436548</v>
      </c>
      <c r="E45" s="89">
        <f t="shared" si="1"/>
        <v>39305853</v>
      </c>
      <c r="F45" s="89">
        <f t="shared" si="1"/>
        <v>39538231</v>
      </c>
      <c r="G45" s="89">
        <f t="shared" si="1"/>
        <v>0</v>
      </c>
      <c r="H45" s="114">
        <f t="shared" si="1"/>
        <v>0</v>
      </c>
      <c r="I45" s="18"/>
      <c r="J45" s="18"/>
    </row>
    <row r="46" spans="1:10" ht="13.5" thickBot="1">
      <c r="A46" s="99" t="s">
        <v>115</v>
      </c>
      <c r="B46" s="100"/>
      <c r="C46" s="101">
        <f>C45+C29</f>
        <v>1815198565</v>
      </c>
      <c r="D46" s="101">
        <f>D45+D29</f>
        <v>5881293239</v>
      </c>
      <c r="E46" s="101">
        <f>E45+E30+E29</f>
        <v>42687049</v>
      </c>
      <c r="F46" s="102">
        <f>F45+F30+F29</f>
        <v>43628517</v>
      </c>
      <c r="G46" s="102">
        <f>G45+G30+G29</f>
        <v>0</v>
      </c>
      <c r="H46" s="112">
        <f>H45+H30+H29</f>
        <v>0</v>
      </c>
      <c r="I46" s="18"/>
      <c r="J46" s="18"/>
    </row>
    <row r="47" spans="1:9" s="103" customFormat="1" ht="11.25" customHeight="1">
      <c r="A47" s="177" t="s">
        <v>116</v>
      </c>
      <c r="B47" s="179" t="s">
        <v>18</v>
      </c>
      <c r="C47" s="181" t="s">
        <v>72</v>
      </c>
      <c r="D47" s="181" t="s">
        <v>71</v>
      </c>
      <c r="E47" s="183" t="str">
        <f>E15</f>
        <v>на конец отчетного периода (31.12.2013) </v>
      </c>
      <c r="F47" s="185" t="s">
        <v>157</v>
      </c>
      <c r="I47" s="18"/>
    </row>
    <row r="48" spans="1:9" s="103" customFormat="1" ht="39" customHeight="1">
      <c r="A48" s="178"/>
      <c r="B48" s="180"/>
      <c r="C48" s="182"/>
      <c r="D48" s="182"/>
      <c r="E48" s="184"/>
      <c r="F48" s="186"/>
      <c r="I48" s="18"/>
    </row>
    <row r="49" spans="1:9" ht="12.75">
      <c r="A49" s="86" t="s">
        <v>117</v>
      </c>
      <c r="B49" s="104"/>
      <c r="C49" s="88" t="s">
        <v>118</v>
      </c>
      <c r="D49" s="88" t="s">
        <v>118</v>
      </c>
      <c r="E49" s="88" t="s">
        <v>118</v>
      </c>
      <c r="F49" s="89" t="s">
        <v>118</v>
      </c>
      <c r="I49" s="18"/>
    </row>
    <row r="50" spans="1:10" ht="12.75">
      <c r="A50" s="82" t="s">
        <v>159</v>
      </c>
      <c r="B50" s="83">
        <v>210</v>
      </c>
      <c r="C50" s="84">
        <v>400075524</v>
      </c>
      <c r="D50" s="84">
        <f>176000000+499454375+3562576</f>
        <v>679016951</v>
      </c>
      <c r="E50" s="84">
        <f>340168+905822+141647</f>
        <v>1387637</v>
      </c>
      <c r="F50" s="85">
        <v>3420159</v>
      </c>
      <c r="I50" s="18"/>
      <c r="J50" s="18"/>
    </row>
    <row r="51" spans="1:10" ht="12.75" hidden="1">
      <c r="A51" s="82" t="s">
        <v>77</v>
      </c>
      <c r="B51" s="83" t="s">
        <v>119</v>
      </c>
      <c r="C51" s="84"/>
      <c r="D51" s="84"/>
      <c r="E51" s="84"/>
      <c r="F51" s="85"/>
      <c r="I51" s="18"/>
      <c r="J51" s="18"/>
    </row>
    <row r="52" spans="1:10" ht="12.75" hidden="1">
      <c r="A52" s="82" t="s">
        <v>120</v>
      </c>
      <c r="B52" s="83" t="s">
        <v>121</v>
      </c>
      <c r="C52" s="84"/>
      <c r="D52" s="84"/>
      <c r="E52" s="84"/>
      <c r="F52" s="85"/>
      <c r="I52" s="18"/>
      <c r="J52" s="18"/>
    </row>
    <row r="53" spans="1:10" ht="12.75">
      <c r="A53" s="82" t="s">
        <v>122</v>
      </c>
      <c r="B53" s="83" t="s">
        <v>123</v>
      </c>
      <c r="C53" s="84">
        <v>289659</v>
      </c>
      <c r="D53" s="84">
        <v>1566213</v>
      </c>
      <c r="E53" s="84">
        <v>89594</v>
      </c>
      <c r="F53" s="85">
        <v>2580356</v>
      </c>
      <c r="I53" s="18"/>
      <c r="J53" s="18"/>
    </row>
    <row r="54" spans="1:10" ht="12.75" hidden="1">
      <c r="A54" s="82" t="s">
        <v>124</v>
      </c>
      <c r="B54" s="83" t="s">
        <v>125</v>
      </c>
      <c r="C54" s="84" t="s">
        <v>118</v>
      </c>
      <c r="D54" s="84" t="s">
        <v>118</v>
      </c>
      <c r="E54" s="84"/>
      <c r="F54" s="85"/>
      <c r="I54" s="18"/>
      <c r="J54" s="18"/>
    </row>
    <row r="55" spans="1:10" ht="12.75" hidden="1">
      <c r="A55" s="82" t="s">
        <v>126</v>
      </c>
      <c r="B55" s="83" t="s">
        <v>127</v>
      </c>
      <c r="C55" s="84" t="s">
        <v>118</v>
      </c>
      <c r="D55" s="84">
        <f>8265825+2418424098+105840093+337333+2440162+572670</f>
        <v>2535880181</v>
      </c>
      <c r="E55" s="84"/>
      <c r="F55" s="85"/>
      <c r="I55" s="18"/>
      <c r="J55" s="18"/>
    </row>
    <row r="56" spans="1:10" ht="12.75" hidden="1">
      <c r="A56" s="82" t="s">
        <v>128</v>
      </c>
      <c r="B56" s="83" t="s">
        <v>129</v>
      </c>
      <c r="C56" s="84" t="s">
        <v>118</v>
      </c>
      <c r="D56" s="84" t="s">
        <v>118</v>
      </c>
      <c r="E56" s="84"/>
      <c r="F56" s="85"/>
      <c r="G56" s="18"/>
      <c r="H56" s="18"/>
      <c r="I56" s="18"/>
      <c r="J56" s="18"/>
    </row>
    <row r="57" spans="1:10" ht="12.75">
      <c r="A57" s="82" t="s">
        <v>130</v>
      </c>
      <c r="B57" s="83" t="s">
        <v>131</v>
      </c>
      <c r="C57" s="84" t="s">
        <v>118</v>
      </c>
      <c r="D57" s="84" t="s">
        <v>118</v>
      </c>
      <c r="E57" s="84">
        <v>3324096</v>
      </c>
      <c r="F57" s="85">
        <v>1483816</v>
      </c>
      <c r="I57" s="18"/>
      <c r="J57" s="18"/>
    </row>
    <row r="58" spans="1:10" ht="26.25" thickBot="1">
      <c r="A58" s="99" t="s">
        <v>132</v>
      </c>
      <c r="B58" s="105">
        <v>300</v>
      </c>
      <c r="C58" s="101">
        <f aca="true" t="shared" si="2" ref="C58:H58">SUM(C50:C57)</f>
        <v>400365183</v>
      </c>
      <c r="D58" s="101">
        <f t="shared" si="2"/>
        <v>3216463345</v>
      </c>
      <c r="E58" s="101">
        <f t="shared" si="2"/>
        <v>4801327</v>
      </c>
      <c r="F58" s="102">
        <f t="shared" si="2"/>
        <v>7484331</v>
      </c>
      <c r="G58" s="102">
        <f t="shared" si="2"/>
        <v>0</v>
      </c>
      <c r="H58" s="112">
        <f t="shared" si="2"/>
        <v>0</v>
      </c>
      <c r="I58" s="18"/>
      <c r="J58" s="18"/>
    </row>
    <row r="59" spans="1:9" ht="26.25" hidden="1" thickBot="1">
      <c r="A59" s="106" t="s">
        <v>133</v>
      </c>
      <c r="B59" s="107" t="s">
        <v>134</v>
      </c>
      <c r="C59" s="108"/>
      <c r="D59" s="108"/>
      <c r="E59" s="108"/>
      <c r="F59" s="108"/>
      <c r="I59" s="18"/>
    </row>
    <row r="60" spans="1:9" ht="12.75">
      <c r="A60" s="94" t="s">
        <v>135</v>
      </c>
      <c r="B60" s="109" t="s">
        <v>118</v>
      </c>
      <c r="C60" s="96" t="s">
        <v>118</v>
      </c>
      <c r="D60" s="96" t="s">
        <v>118</v>
      </c>
      <c r="E60" s="96" t="s">
        <v>118</v>
      </c>
      <c r="F60" s="97" t="s">
        <v>118</v>
      </c>
      <c r="I60" s="18"/>
    </row>
    <row r="61" spans="1:9" ht="12.75">
      <c r="A61" s="82" t="s">
        <v>159</v>
      </c>
      <c r="B61" s="83" t="s">
        <v>136</v>
      </c>
      <c r="C61" s="84" t="s">
        <v>118</v>
      </c>
      <c r="D61" s="84" t="s">
        <v>118</v>
      </c>
      <c r="E61" s="84">
        <f>448539+1250000-141647</f>
        <v>1556892</v>
      </c>
      <c r="F61" s="85">
        <v>1690169</v>
      </c>
      <c r="I61" s="18"/>
    </row>
    <row r="62" spans="1:9" ht="12.75">
      <c r="A62" s="82" t="s">
        <v>160</v>
      </c>
      <c r="B62" s="83" t="s">
        <v>137</v>
      </c>
      <c r="C62" s="84" t="s">
        <v>118</v>
      </c>
      <c r="D62" s="84" t="s">
        <v>118</v>
      </c>
      <c r="E62" s="84">
        <v>1193537</v>
      </c>
      <c r="F62" s="85">
        <v>1190515</v>
      </c>
      <c r="G62" s="18"/>
      <c r="I62" s="18"/>
    </row>
    <row r="63" spans="1:9" ht="26.25" thickBot="1">
      <c r="A63" s="99" t="s">
        <v>138</v>
      </c>
      <c r="B63" s="105">
        <v>400</v>
      </c>
      <c r="C63" s="101">
        <f aca="true" t="shared" si="3" ref="C63:H63">SUM(C61:C62)</f>
        <v>0</v>
      </c>
      <c r="D63" s="101">
        <f t="shared" si="3"/>
        <v>0</v>
      </c>
      <c r="E63" s="101">
        <f t="shared" si="3"/>
        <v>2750429</v>
      </c>
      <c r="F63" s="102">
        <f t="shared" si="3"/>
        <v>2880684</v>
      </c>
      <c r="G63" s="102">
        <f t="shared" si="3"/>
        <v>0</v>
      </c>
      <c r="H63" s="112">
        <f t="shared" si="3"/>
        <v>0</v>
      </c>
      <c r="I63" s="18"/>
    </row>
    <row r="64" spans="1:9" ht="12.75">
      <c r="A64" s="94" t="s">
        <v>139</v>
      </c>
      <c r="B64" s="109" t="s">
        <v>118</v>
      </c>
      <c r="C64" s="96" t="s">
        <v>118</v>
      </c>
      <c r="D64" s="96" t="s">
        <v>118</v>
      </c>
      <c r="E64" s="96" t="s">
        <v>118</v>
      </c>
      <c r="F64" s="97" t="s">
        <v>118</v>
      </c>
      <c r="I64" s="18"/>
    </row>
    <row r="65" spans="1:9" ht="12.75">
      <c r="A65" s="82" t="s">
        <v>140</v>
      </c>
      <c r="B65" s="83" t="s">
        <v>141</v>
      </c>
      <c r="C65" s="84">
        <v>52000000</v>
      </c>
      <c r="D65" s="84">
        <v>852000000</v>
      </c>
      <c r="E65" s="84">
        <f>16750000+2000000</f>
        <v>18750000</v>
      </c>
      <c r="F65" s="85">
        <v>18750000</v>
      </c>
      <c r="I65" s="18"/>
    </row>
    <row r="66" spans="1:9" ht="12.75">
      <c r="A66" s="82" t="s">
        <v>142</v>
      </c>
      <c r="B66" s="83" t="s">
        <v>143</v>
      </c>
      <c r="C66" s="84" t="s">
        <v>118</v>
      </c>
      <c r="D66" s="84" t="s">
        <v>118</v>
      </c>
      <c r="E66" s="84">
        <v>109920</v>
      </c>
      <c r="F66" s="85">
        <v>109920</v>
      </c>
      <c r="I66" s="18"/>
    </row>
    <row r="67" spans="1:10" ht="12.75">
      <c r="A67" s="82" t="s">
        <v>144</v>
      </c>
      <c r="B67" s="83" t="s">
        <v>145</v>
      </c>
      <c r="C67" s="84">
        <f>957008271+88967919</f>
        <v>1045976190</v>
      </c>
      <c r="D67" s="84">
        <f>473259933+957008273+28920774+59397147-305000</f>
        <v>1518281127</v>
      </c>
      <c r="E67" s="84">
        <f>F67+'ф 2 (2)'!C39</f>
        <v>16275373</v>
      </c>
      <c r="F67" s="85">
        <v>14403582</v>
      </c>
      <c r="I67" s="18"/>
      <c r="J67" s="18"/>
    </row>
    <row r="68" spans="1:9" ht="12.75" hidden="1">
      <c r="A68" s="82" t="s">
        <v>146</v>
      </c>
      <c r="B68" s="83" t="s">
        <v>147</v>
      </c>
      <c r="C68" s="84"/>
      <c r="D68" s="84"/>
      <c r="E68" s="84"/>
      <c r="F68" s="85"/>
      <c r="I68" s="18"/>
    </row>
    <row r="69" spans="1:9" ht="25.5">
      <c r="A69" s="82" t="s">
        <v>148</v>
      </c>
      <c r="B69" s="83" t="s">
        <v>149</v>
      </c>
      <c r="C69" s="84"/>
      <c r="D69" s="84"/>
      <c r="E69" s="84">
        <f>SUM(E65:E68)</f>
        <v>35135293</v>
      </c>
      <c r="F69" s="85">
        <f>SUM(F65:F68)</f>
        <v>33263502</v>
      </c>
      <c r="G69" s="85">
        <f>SUM(G65:G68)</f>
        <v>0</v>
      </c>
      <c r="H69" s="113">
        <f>SUM(H65:H68)</f>
        <v>0</v>
      </c>
      <c r="I69" s="18"/>
    </row>
    <row r="70" spans="1:9" ht="12.75" hidden="1">
      <c r="A70" s="82" t="s">
        <v>150</v>
      </c>
      <c r="B70" s="83" t="s">
        <v>151</v>
      </c>
      <c r="C70" s="84" t="s">
        <v>118</v>
      </c>
      <c r="D70" s="84" t="s">
        <v>118</v>
      </c>
      <c r="E70" s="84"/>
      <c r="F70" s="85"/>
      <c r="I70" s="18"/>
    </row>
    <row r="71" spans="1:9" ht="12.75">
      <c r="A71" s="86" t="s">
        <v>152</v>
      </c>
      <c r="B71" s="87">
        <v>500</v>
      </c>
      <c r="C71" s="88">
        <f>SUM(C65:C70)</f>
        <v>1097976190</v>
      </c>
      <c r="D71" s="88">
        <f>SUM(D65:D70)</f>
        <v>2370281127</v>
      </c>
      <c r="E71" s="88">
        <f>E70+E69</f>
        <v>35135293</v>
      </c>
      <c r="F71" s="89">
        <f>F70+F69</f>
        <v>33263502</v>
      </c>
      <c r="G71" s="89">
        <f>G70+G69</f>
        <v>0</v>
      </c>
      <c r="H71" s="114">
        <f>H70+H69</f>
        <v>0</v>
      </c>
      <c r="I71" s="18"/>
    </row>
    <row r="72" spans="1:9" ht="13.5" thickBot="1">
      <c r="A72" s="99" t="s">
        <v>153</v>
      </c>
      <c r="B72" s="100" t="s">
        <v>118</v>
      </c>
      <c r="C72" s="101">
        <f aca="true" t="shared" si="4" ref="C72:H72">C71+C63+C58</f>
        <v>1498341373</v>
      </c>
      <c r="D72" s="101">
        <f t="shared" si="4"/>
        <v>5586744472</v>
      </c>
      <c r="E72" s="101">
        <f t="shared" si="4"/>
        <v>42687049</v>
      </c>
      <c r="F72" s="102">
        <f t="shared" si="4"/>
        <v>43628517</v>
      </c>
      <c r="G72" s="102">
        <f t="shared" si="4"/>
        <v>0</v>
      </c>
      <c r="H72" s="112">
        <f t="shared" si="4"/>
        <v>0</v>
      </c>
      <c r="I72" s="18"/>
    </row>
    <row r="73" ht="18" customHeight="1"/>
    <row r="74" spans="1:5" ht="12.75" customHeight="1" hidden="1">
      <c r="A74" s="6"/>
      <c r="B74" s="14"/>
      <c r="C74" s="8"/>
      <c r="D74" s="8"/>
      <c r="E74" s="18">
        <f>E46-E72</f>
        <v>0</v>
      </c>
    </row>
    <row r="75" spans="1:6" ht="12.75">
      <c r="A75" s="6" t="s">
        <v>58</v>
      </c>
      <c r="B75" s="14"/>
      <c r="C75" s="8"/>
      <c r="D75" s="8"/>
      <c r="F75" s="18"/>
    </row>
    <row r="76" spans="1:5" ht="12.75">
      <c r="A76" s="50" t="s">
        <v>59</v>
      </c>
      <c r="B76" s="14"/>
      <c r="C76" s="8"/>
      <c r="D76" s="8"/>
      <c r="E76"/>
    </row>
    <row r="77" spans="1:5" ht="12.75">
      <c r="A77" s="6" t="s">
        <v>60</v>
      </c>
      <c r="B77" s="14"/>
      <c r="C77" s="8"/>
      <c r="D77" s="8"/>
      <c r="E77"/>
    </row>
    <row r="78" spans="1:5" ht="12.75">
      <c r="A78" s="50" t="s">
        <v>61</v>
      </c>
      <c r="B78" s="14"/>
      <c r="C78" s="8"/>
      <c r="D78" s="8"/>
      <c r="E78"/>
    </row>
    <row r="79" spans="1:5" ht="12.75">
      <c r="A79" s="51" t="s">
        <v>62</v>
      </c>
      <c r="B79" s="14"/>
      <c r="C79" s="8"/>
      <c r="D79" s="8"/>
      <c r="E79"/>
    </row>
    <row r="80" spans="1:5" ht="12.75">
      <c r="A80" s="51" t="s">
        <v>63</v>
      </c>
      <c r="B80" s="14"/>
      <c r="C80" s="8"/>
      <c r="D80" s="8"/>
      <c r="E80"/>
    </row>
    <row r="81" spans="1:6" ht="12.75">
      <c r="A81" s="52" t="s">
        <v>64</v>
      </c>
      <c r="F81" s="110"/>
    </row>
    <row r="82" spans="1:6" ht="12.75">
      <c r="A82" s="14"/>
      <c r="F82" s="110"/>
    </row>
    <row r="83" ht="12.75">
      <c r="F83" s="98"/>
    </row>
    <row r="84" ht="12.75">
      <c r="F84" s="110"/>
    </row>
    <row r="85" ht="12.75">
      <c r="F85" s="98"/>
    </row>
    <row r="86" ht="12.75">
      <c r="F86" s="98"/>
    </row>
    <row r="87" ht="12.75">
      <c r="F87" s="110"/>
    </row>
  </sheetData>
  <sheetProtection/>
  <mergeCells count="22">
    <mergeCell ref="A47:A48"/>
    <mergeCell ref="B47:B48"/>
    <mergeCell ref="C47:C48"/>
    <mergeCell ref="D47:D48"/>
    <mergeCell ref="E47:E48"/>
    <mergeCell ref="F47:F48"/>
    <mergeCell ref="B8:F8"/>
    <mergeCell ref="B9:F9"/>
    <mergeCell ref="A12:E12"/>
    <mergeCell ref="A13:E13"/>
    <mergeCell ref="A15:A16"/>
    <mergeCell ref="B15:B16"/>
    <mergeCell ref="C15:C16"/>
    <mergeCell ref="D15:D16"/>
    <mergeCell ref="E15:E16"/>
    <mergeCell ref="F15:F16"/>
    <mergeCell ref="B2:F2"/>
    <mergeCell ref="B3:F3"/>
    <mergeCell ref="B4:F4"/>
    <mergeCell ref="B5:F5"/>
    <mergeCell ref="B6:F6"/>
    <mergeCell ref="B7:F7"/>
  </mergeCells>
  <printOptions/>
  <pageMargins left="0.75" right="0.24" top="0.22" bottom="0.17" header="0.17" footer="0.17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Сагиндыкова Амина Сабырбековна</dc:creator>
  <cp:keywords/>
  <dc:description/>
  <cp:lastModifiedBy>Казакова Екатерина</cp:lastModifiedBy>
  <cp:lastPrinted>2014-01-25T09:06:49Z</cp:lastPrinted>
  <dcterms:created xsi:type="dcterms:W3CDTF">2012-12-27T10:05:51Z</dcterms:created>
  <dcterms:modified xsi:type="dcterms:W3CDTF">2014-01-29T09:31:08Z</dcterms:modified>
  <cp:category/>
  <cp:version/>
  <cp:contentType/>
  <cp:contentStatus/>
</cp:coreProperties>
</file>