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640" activeTab="3"/>
  </bookViews>
  <sheets>
    <sheet name="ОФП" sheetId="1" r:id="rId1"/>
    <sheet name="ОСД" sheetId="2" r:id="rId2"/>
    <sheet name="ОДДС" sheetId="3" r:id="rId3"/>
    <sheet name="Капитал" sheetId="4" r:id="rId4"/>
  </sheets>
  <definedNames/>
  <calcPr fullCalcOnLoad="1" refMode="R1C1"/>
</workbook>
</file>

<file path=xl/sharedStrings.xml><?xml version="1.0" encoding="utf-8"?>
<sst xmlns="http://schemas.openxmlformats.org/spreadsheetml/2006/main" count="398" uniqueCount="305">
  <si>
    <t>Место печати</t>
  </si>
  <si>
    <t>подпись</t>
  </si>
  <si>
    <t>(фамилия, имя, отчество)</t>
  </si>
  <si>
    <t>/</t>
  </si>
  <si>
    <t xml:space="preserve">Гл. бухгалтер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</si>
  <si>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</si>
  <si>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</si>
  <si>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</si>
  <si>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</si>
  <si>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>421</t>
  </si>
  <si>
    <t xml:space="preserve">Доля неконтролирующих собственников </t>
  </si>
  <si>
    <t>420</t>
  </si>
  <si>
    <t xml:space="preserve">Итого капитал, относимый на собственников 
материнской организации (сумма строк с 410 по 414) </t>
  </si>
  <si>
    <t>414</t>
  </si>
  <si>
    <t xml:space="preserve">Нераспределенная прибыль (непокрытый убыток) </t>
  </si>
  <si>
    <t>413</t>
  </si>
  <si>
    <t xml:space="preserve">Резервы 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</si>
  <si>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</si>
  <si>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</si>
  <si>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</si>
  <si>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</si>
  <si>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</si>
  <si>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</si>
  <si>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</si>
  <si>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</si>
  <si>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 xml:space="preserve">Итого долгосрочных обязательств (сумма строк с 310 по 316) </t>
  </si>
  <si>
    <t>316</t>
  </si>
  <si>
    <t xml:space="preserve">Прочие долгосрочные обязательства </t>
  </si>
  <si>
    <t>315</t>
  </si>
  <si>
    <t xml:space="preserve">Отложенные налоговые обязательства </t>
  </si>
  <si>
    <t>314</t>
  </si>
  <si>
    <t xml:space="preserve">Долгосрочные резервы </t>
  </si>
  <si>
    <t>313</t>
  </si>
  <si>
    <t xml:space="preserve">Долгосрочная торговая и прочая кредиторская задолженность </t>
  </si>
  <si>
    <t>312</t>
  </si>
  <si>
    <t xml:space="preserve">Прочие долгосрочные финансовые обязательства </t>
  </si>
  <si>
    <t>311</t>
  </si>
  <si>
    <t xml:space="preserve">Производные финансовые инструменты </t>
  </si>
  <si>
    <t>310</t>
  </si>
  <si>
    <t xml:space="preserve">Займы 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</si>
  <si>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</si>
  <si>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</si>
  <si>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</si>
  <si>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</si>
  <si>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 xml:space="preserve">Итого краткосрочных обязательств (сумма строк с 210 по 217) </t>
  </si>
  <si>
    <t>217</t>
  </si>
  <si>
    <t xml:space="preserve">Прочие краткосрочные обязательства  </t>
  </si>
  <si>
    <t>216</t>
  </si>
  <si>
    <t xml:space="preserve">Вознаграждения работникам </t>
  </si>
  <si>
    <t>215</t>
  </si>
  <si>
    <t xml:space="preserve">Текущие налоговые обязательства по подоходному налогу </t>
  </si>
  <si>
    <t>214</t>
  </si>
  <si>
    <t xml:space="preserve">Краткосрочные резервы </t>
  </si>
  <si>
    <t>213</t>
  </si>
  <si>
    <t xml:space="preserve">Краткосрочная торговая и прочая кредиторская задолженность </t>
  </si>
  <si>
    <t>212</t>
  </si>
  <si>
    <t xml:space="preserve">Прочие краткосрочные финансовые обязательства </t>
  </si>
  <si>
    <t>211</t>
  </si>
  <si>
    <t>210</t>
  </si>
  <si>
    <t>Займы</t>
  </si>
  <si>
    <t>III. Краткосрочные обязательства</t>
  </si>
  <si>
    <t>Обязательство и капитал</t>
  </si>
  <si>
    <t xml:space="preserve">Баланс (строка 100 +строка 101+ строка 200) </t>
  </si>
  <si>
    <t>200</t>
  </si>
  <si>
    <t xml:space="preserve">Итого долгосрочных активов (сумма строк с 110 по 123) </t>
  </si>
  <si>
    <t>123</t>
  </si>
  <si>
    <t xml:space="preserve">Прочие долгосрочные активы </t>
  </si>
  <si>
    <t>122</t>
  </si>
  <si>
    <t xml:space="preserve">Отложенные налоговые активы </t>
  </si>
  <si>
    <t>121</t>
  </si>
  <si>
    <t xml:space="preserve">Нематериальные активы </t>
  </si>
  <si>
    <t>120</t>
  </si>
  <si>
    <t xml:space="preserve">Разведочные и оценочные активы </t>
  </si>
  <si>
    <t>119</t>
  </si>
  <si>
    <t xml:space="preserve">Биологические активы </t>
  </si>
  <si>
    <t>118</t>
  </si>
  <si>
    <t xml:space="preserve">Основные средства </t>
  </si>
  <si>
    <t>117</t>
  </si>
  <si>
    <t xml:space="preserve">Инвестиционное имущество </t>
  </si>
  <si>
    <t>116</t>
  </si>
  <si>
    <t xml:space="preserve">Инвестиции, учитываемые методом долевого участия </t>
  </si>
  <si>
    <t>115</t>
  </si>
  <si>
    <t xml:space="preserve">Долгосрочная торговая и прочая дебиторская задолженность </t>
  </si>
  <si>
    <t>114</t>
  </si>
  <si>
    <t xml:space="preserve">Прочие долгосрочные финансовые активы </t>
  </si>
  <si>
    <t>113</t>
  </si>
  <si>
    <t xml:space="preserve">Финансовые активы, удерживаемые до погашения </t>
  </si>
  <si>
    <t>112</t>
  </si>
  <si>
    <t xml:space="preserve">Финансовые активы, учитываемые по справедливой стоимости через 
прибыли и убытки </t>
  </si>
  <si>
    <t>111</t>
  </si>
  <si>
    <t>110</t>
  </si>
  <si>
    <t xml:space="preserve">Финансовые активы, имеющиеся в наличии для продажи 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</si>
  <si>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</si>
  <si>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</si>
  <si>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</si>
  <si>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</si>
  <si>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 xml:space="preserve">Итого краткосрочных активов (сумма строк с  010 по 019) </t>
  </si>
  <si>
    <t>019</t>
  </si>
  <si>
    <t xml:space="preserve">Прочие краткосрочные активы </t>
  </si>
  <si>
    <t>018</t>
  </si>
  <si>
    <t xml:space="preserve">Запасы </t>
  </si>
  <si>
    <t>017</t>
  </si>
  <si>
    <t xml:space="preserve">Текущий подоходный налог </t>
  </si>
  <si>
    <t>016</t>
  </si>
  <si>
    <t xml:space="preserve">Краткосрочная торговая и прочая дебиторская  задолженность </t>
  </si>
  <si>
    <t>015</t>
  </si>
  <si>
    <t xml:space="preserve">Прочие краткосрочные финансовые активы </t>
  </si>
  <si>
    <t>014</t>
  </si>
  <si>
    <t>013</t>
  </si>
  <si>
    <t>012</t>
  </si>
  <si>
    <t>011</t>
  </si>
  <si>
    <t xml:space="preserve">Финансовые активы, имеющиеся в наличии для  продажи </t>
  </si>
  <si>
    <t>010</t>
  </si>
  <si>
    <t xml:space="preserve">Денежные средства и их эквиваленты </t>
  </si>
  <si>
    <t>I. Краткосрочные активы</t>
  </si>
  <si>
    <t>На конец отчетного периода</t>
  </si>
  <si>
    <t>Код стр.</t>
  </si>
  <si>
    <t>Активы</t>
  </si>
  <si>
    <t>тыс. тенге</t>
  </si>
  <si>
    <t>ОТЧЕТ О ФИНАНСОВОМ ПОЛОЖЕНИИ КОМПАНИИ</t>
  </si>
  <si>
    <t>Юридический адрес организации</t>
  </si>
  <si>
    <t>(малого, среднего, крупного)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</si>
  <si>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</si>
  <si>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</si>
  <si>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</si>
  <si>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</si>
  <si>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неконсолидированная 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</si>
  <si>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</si>
  <si>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</si>
  <si>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</si>
  <si>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Вид деятельности организации</t>
  </si>
  <si>
    <t xml:space="preserve">Сведения о реорганизации 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</si>
  <si>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</si>
  <si>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</si>
  <si>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</si>
  <si>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</si>
  <si>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</si>
  <si>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</si>
  <si>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</si>
  <si>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</si>
  <si>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</si>
  <si>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</si>
  <si>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</si>
  <si>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</si>
  <si>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</si>
  <si>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</si>
  <si>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</si>
  <si>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</si>
  <si>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</si>
  <si>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</si>
  <si>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</si>
  <si>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</si>
  <si>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</si>
  <si>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</si>
  <si>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>415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</si>
  <si>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</si>
  <si>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</si>
  <si>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</si>
  <si>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</si>
  <si>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</si>
  <si>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</si>
  <si>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</si>
  <si>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</si>
  <si>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</si>
  <si>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</si>
  <si>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</si>
  <si>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</si>
  <si>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</si>
  <si>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</si>
  <si>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</si>
  <si>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</si>
  <si>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</si>
  <si>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</si>
  <si>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</si>
  <si>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</si>
  <si>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022</t>
  </si>
  <si>
    <t xml:space="preserve">Расходы по финансированию </t>
  </si>
  <si>
    <t>021</t>
  </si>
  <si>
    <t xml:space="preserve">Доходы по финансированию </t>
  </si>
  <si>
    <t>020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</si>
  <si>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</si>
  <si>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</si>
  <si>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</si>
  <si>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</si>
  <si>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</si>
  <si>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</si>
  <si>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</si>
  <si>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</si>
  <si>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отчетный период</t>
  </si>
  <si>
    <t>НАИМЕНОВАНИЕ ПОКАЗАТЕЛЕЙ</t>
  </si>
  <si>
    <t>ОТЧЕТ О СОВОКУПНОМ ДОХОДЕ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</si>
  <si>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</si>
  <si>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</si>
  <si>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</si>
  <si>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</si>
  <si>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</si>
  <si>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</si>
  <si>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</si>
  <si>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</si>
  <si>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</si>
  <si>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</si>
  <si>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</si>
  <si>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</si>
  <si>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</si>
  <si>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</si>
  <si>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</si>
  <si>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</si>
  <si>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</si>
  <si>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</si>
  <si>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</si>
  <si>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</si>
  <si>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</si>
  <si>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</si>
  <si>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</si>
  <si>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</si>
  <si>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</si>
  <si>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</si>
  <si>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</si>
  <si>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</si>
  <si>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</si>
  <si>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</si>
  <si>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</si>
  <si>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</si>
  <si>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</si>
  <si>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</si>
  <si>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</si>
  <si>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</si>
  <si>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</si>
  <si>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</si>
  <si>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</si>
  <si>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</si>
  <si>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</si>
  <si>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</si>
  <si>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</si>
  <si>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</si>
  <si>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</si>
  <si>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</si>
  <si>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</si>
  <si>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</si>
  <si>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</si>
  <si>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</si>
  <si>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</si>
  <si>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</si>
  <si>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</si>
  <si>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</si>
  <si>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</si>
  <si>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ОТЧЕТ О ДВИЖЕНИИ ДЕНЕЖНЫХ СРЕДСТВ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</si>
  <si>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</si>
  <si>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</si>
  <si>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</si>
  <si>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</si>
  <si>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</si>
  <si>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</si>
  <si>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</si>
  <si>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</si>
  <si>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</si>
  <si>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</si>
  <si>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</si>
  <si>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</si>
  <si>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</si>
  <si>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</si>
  <si>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</si>
  <si>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</si>
  <si>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</si>
  <si>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</si>
  <si>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</si>
  <si>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</si>
  <si>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</si>
  <si>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</si>
  <si>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</si>
  <si>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</si>
  <si>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</si>
  <si>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</si>
  <si>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</si>
  <si>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</si>
  <si>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</si>
  <si>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</si>
  <si>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</si>
  <si>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</si>
  <si>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</si>
  <si>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</si>
  <si>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</si>
  <si>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</si>
  <si>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</si>
  <si>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</si>
  <si>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</si>
  <si>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Выпущенный капитал</t>
  </si>
  <si>
    <t>ОТЧЕТ ОБ ИЗМЕНЕНИЯХ В КАПИТАЛЕ</t>
  </si>
  <si>
    <t>Акционерное Общество "ULMUS BESSHOKY"(Улмус Бесшокы)</t>
  </si>
  <si>
    <t>Деятельность по проведению геологической разведки и изысканий (без научных исследований и разработок)</t>
  </si>
  <si>
    <t>Средний</t>
  </si>
  <si>
    <t xml:space="preserve">Казахстан,050002, г.Алматы, проспект Жибек Жолы 64/47 оф.620                                                                                                                                                      </t>
  </si>
  <si>
    <t>Наименование организации   АО "ULMUS BESSHOKY"(Улмус Бесшокы)</t>
  </si>
  <si>
    <t>Мащенко О.А.</t>
  </si>
  <si>
    <t>Прочие резервы</t>
  </si>
  <si>
    <t>по состоянию на  30.06.2019 года</t>
  </si>
  <si>
    <t>Сальдо на 30 июня отчетного периода (стр. 030+стр. 060 - стр. 070 + стр. 080 - стр. 090 )</t>
  </si>
  <si>
    <t>Сальдо на 30 июня предыдущего года (стр.130 + стр. 160 - стр. 170 + стр. 180 - стр. 190 )</t>
  </si>
  <si>
    <t>И.О. Руководителя</t>
  </si>
  <si>
    <t>Қалиасқаров А.М.</t>
  </si>
  <si>
    <t>На  начало отчетного периода (01.01.2019)</t>
  </si>
  <si>
    <t>За предыдущий период                 (январь-июнь 2018)</t>
  </si>
  <si>
    <t>За предыдущий период                   (январь-июнь 2018)</t>
  </si>
  <si>
    <t>за январь-июнь 2019 г.</t>
  </si>
  <si>
    <t>январь-июнь 2019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</si>
</sst>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#"/>
    <numFmt numFmtId="166" formatCode="#,##0,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/>
      <protection/>
    </xf>
    <xf numFmtId="0" fontId="5" fillId="0" borderId="0" xfId="52" applyFont="1" applyBorder="1" applyAlignment="1">
      <alignment/>
      <protection/>
    </xf>
    <xf numFmtId="3" fontId="5" fillId="0" borderId="0" xfId="52" applyNumberFormat="1" applyFont="1" applyAlignment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11" xfId="52" applyFont="1" applyBorder="1" applyAlignment="1">
      <alignment horizontal="center" vertical="center"/>
      <protection/>
    </xf>
    <xf numFmtId="0" fontId="10" fillId="0" borderId="13" xfId="52" applyNumberFormat="1" applyFont="1" applyBorder="1" applyAlignment="1">
      <alignment horizontal="center" vertical="center"/>
      <protection/>
    </xf>
    <xf numFmtId="0" fontId="10" fillId="0" borderId="14" xfId="52" applyNumberFormat="1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11" fillId="0" borderId="13" xfId="52" applyNumberFormat="1" applyFont="1" applyBorder="1" applyAlignment="1">
      <alignment horizontal="center" vertical="center"/>
      <protection/>
    </xf>
    <xf numFmtId="0" fontId="11" fillId="0" borderId="14" xfId="52" applyNumberFormat="1" applyFont="1" applyBorder="1" applyAlignment="1">
      <alignment horizontal="center" vertical="center"/>
      <protection/>
    </xf>
    <xf numFmtId="3" fontId="10" fillId="0" borderId="15" xfId="52" applyNumberFormat="1" applyFont="1" applyBorder="1" applyAlignment="1" applyProtection="1">
      <alignment horizontal="center" vertical="center"/>
      <protection locked="0"/>
    </xf>
    <xf numFmtId="3" fontId="10" fillId="0" borderId="16" xfId="52" applyNumberFormat="1" applyFont="1" applyBorder="1" applyAlignment="1" applyProtection="1">
      <alignment horizontal="center" vertical="center"/>
      <protection locked="0"/>
    </xf>
    <xf numFmtId="3" fontId="11" fillId="0" borderId="15" xfId="52" applyNumberFormat="1" applyFont="1" applyBorder="1" applyAlignment="1" applyProtection="1">
      <alignment horizontal="center" vertical="center"/>
      <protection locked="0"/>
    </xf>
    <xf numFmtId="3" fontId="11" fillId="0" borderId="16" xfId="52" applyNumberFormat="1" applyFont="1" applyBorder="1" applyAlignment="1" applyProtection="1">
      <alignment horizontal="center" vertical="center"/>
      <protection locked="0"/>
    </xf>
    <xf numFmtId="3" fontId="11" fillId="0" borderId="13" xfId="52" applyNumberFormat="1" applyFont="1" applyBorder="1" applyAlignment="1">
      <alignment horizontal="center" vertical="center"/>
      <protection/>
    </xf>
    <xf numFmtId="3" fontId="11" fillId="0" borderId="14" xfId="52" applyNumberFormat="1" applyFont="1" applyBorder="1" applyAlignment="1">
      <alignment horizontal="center" vertical="center"/>
      <protection/>
    </xf>
    <xf numFmtId="0" fontId="6" fillId="33" borderId="0" xfId="52" applyFont="1" applyFill="1" applyAlignment="1">
      <alignment wrapText="1"/>
      <protection/>
    </xf>
    <xf numFmtId="0" fontId="2" fillId="0" borderId="0" xfId="52" applyAlignment="1">
      <alignment/>
      <protection/>
    </xf>
    <xf numFmtId="0" fontId="2" fillId="0" borderId="0" xfId="52" applyBorder="1" applyAlignment="1">
      <alignment/>
      <protection/>
    </xf>
    <xf numFmtId="3" fontId="2" fillId="0" borderId="0" xfId="52" applyNumberFormat="1" applyBorder="1" applyAlignment="1">
      <alignment/>
      <protection/>
    </xf>
    <xf numFmtId="1" fontId="6" fillId="0" borderId="10" xfId="52" applyNumberFormat="1" applyFont="1" applyBorder="1" applyAlignment="1">
      <alignment horizontal="right"/>
      <protection/>
    </xf>
    <xf numFmtId="1" fontId="6" fillId="0" borderId="0" xfId="52" applyNumberFormat="1" applyFont="1" applyBorder="1" applyAlignment="1">
      <alignment horizontal="right"/>
      <protection/>
    </xf>
    <xf numFmtId="3" fontId="6" fillId="0" borderId="10" xfId="52" applyNumberFormat="1" applyFont="1" applyBorder="1" applyAlignment="1">
      <alignment horizontal="right"/>
      <protection/>
    </xf>
    <xf numFmtId="0" fontId="6" fillId="0" borderId="10" xfId="52" applyNumberFormat="1" applyFont="1" applyBorder="1" applyAlignment="1">
      <alignment horizontal="center" vertical="center"/>
      <protection/>
    </xf>
    <xf numFmtId="1" fontId="2" fillId="0" borderId="0" xfId="52" applyNumberFormat="1" applyAlignment="1">
      <alignment/>
      <protection/>
    </xf>
    <xf numFmtId="1" fontId="6" fillId="0" borderId="0" xfId="52" applyNumberFormat="1" applyFont="1" applyFill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0" fontId="5" fillId="0" borderId="10" xfId="52" applyNumberFormat="1" applyFont="1" applyBorder="1" applyAlignment="1">
      <alignment horizontal="center" vertical="center"/>
      <protection/>
    </xf>
    <xf numFmtId="1" fontId="5" fillId="0" borderId="0" xfId="52" applyNumberFormat="1" applyFont="1" applyBorder="1" applyAlignment="1">
      <alignment horizontal="right"/>
      <protection/>
    </xf>
    <xf numFmtId="0" fontId="5" fillId="0" borderId="17" xfId="52" applyFont="1" applyBorder="1" applyAlignment="1">
      <alignment/>
      <protection/>
    </xf>
    <xf numFmtId="0" fontId="6" fillId="0" borderId="12" xfId="52" applyFont="1" applyBorder="1" applyAlignment="1">
      <alignment horizontal="center" vertical="center"/>
      <protection/>
    </xf>
    <xf numFmtId="3" fontId="2" fillId="0" borderId="0" xfId="52" applyNumberFormat="1" applyFill="1" applyBorder="1" applyAlignment="1">
      <alignment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5" fillId="0" borderId="11" xfId="52" applyNumberFormat="1" applyFont="1" applyBorder="1" applyAlignment="1">
      <alignment horizontal="center" vertical="center"/>
      <protection/>
    </xf>
    <xf numFmtId="0" fontId="6" fillId="0" borderId="11" xfId="52" applyNumberFormat="1" applyFont="1" applyBorder="1" applyAlignment="1">
      <alignment horizontal="center" vertical="center"/>
      <protection/>
    </xf>
    <xf numFmtId="3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Border="1" applyAlignment="1">
      <alignment/>
      <protection/>
    </xf>
    <xf numFmtId="3" fontId="6" fillId="0" borderId="0" xfId="52" applyNumberFormat="1" applyFont="1" applyBorder="1" applyAlignment="1">
      <alignment horizontal="right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right"/>
      <protection/>
    </xf>
    <xf numFmtId="3" fontId="2" fillId="0" borderId="0" xfId="52" applyNumberFormat="1" applyAlignme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Border="1" applyAlignment="1">
      <alignment wrapText="1"/>
      <protection/>
    </xf>
    <xf numFmtId="0" fontId="6" fillId="33" borderId="0" xfId="52" applyFont="1" applyFill="1" applyBorder="1" applyAlignment="1">
      <alignment vertical="top" wrapText="1"/>
      <protection/>
    </xf>
    <xf numFmtId="3" fontId="6" fillId="0" borderId="10" xfId="52" applyNumberFormat="1" applyFont="1" applyFill="1" applyBorder="1" applyAlignment="1">
      <alignment horizontal="right"/>
      <protection/>
    </xf>
    <xf numFmtId="3" fontId="5" fillId="0" borderId="10" xfId="52" applyNumberFormat="1" applyFont="1" applyFill="1" applyBorder="1" applyAlignment="1">
      <alignment horizontal="right"/>
      <protection/>
    </xf>
    <xf numFmtId="166" fontId="5" fillId="33" borderId="10" xfId="53" applyNumberFormat="1" applyFont="1" applyFill="1" applyBorder="1" applyAlignment="1">
      <alignment horizontal="right" vertical="center"/>
      <protection/>
    </xf>
    <xf numFmtId="166" fontId="6" fillId="0" borderId="10" xfId="52" applyNumberFormat="1" applyFont="1" applyBorder="1" applyAlignment="1">
      <alignment horizontal="right"/>
      <protection/>
    </xf>
    <xf numFmtId="166" fontId="5" fillId="0" borderId="10" xfId="52" applyNumberFormat="1" applyFont="1" applyBorder="1" applyAlignment="1">
      <alignment/>
      <protection/>
    </xf>
    <xf numFmtId="166" fontId="5" fillId="0" borderId="10" xfId="52" applyNumberFormat="1" applyFont="1" applyBorder="1" applyAlignment="1">
      <alignment horizontal="right"/>
      <protection/>
    </xf>
    <xf numFmtId="43" fontId="2" fillId="0" borderId="0" xfId="60" applyFont="1" applyAlignment="1">
      <alignment/>
    </xf>
    <xf numFmtId="43" fontId="2" fillId="0" borderId="0" xfId="52" applyNumberFormat="1" applyAlignment="1">
      <alignment/>
      <protection/>
    </xf>
    <xf numFmtId="0" fontId="2" fillId="0" borderId="0" xfId="52" applyAlignment="1">
      <alignment horizontal="center"/>
      <protection/>
    </xf>
    <xf numFmtId="3" fontId="6" fillId="0" borderId="10" xfId="52" applyNumberFormat="1" applyFont="1" applyFill="1" applyBorder="1" applyAlignment="1">
      <alignment horizontal="right" vertical="center"/>
      <protection/>
    </xf>
    <xf numFmtId="166" fontId="5" fillId="33" borderId="10" xfId="53" applyNumberFormat="1" applyFont="1" applyFill="1" applyBorder="1" applyAlignment="1">
      <alignment horizontal="center" vertical="center"/>
      <protection/>
    </xf>
    <xf numFmtId="166" fontId="6" fillId="33" borderId="10" xfId="53" applyNumberFormat="1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/>
      <protection/>
    </xf>
    <xf numFmtId="0" fontId="3" fillId="0" borderId="19" xfId="52" applyFont="1" applyFill="1" applyBorder="1" applyAlignment="1">
      <alignment/>
      <protection/>
    </xf>
    <xf numFmtId="0" fontId="3" fillId="0" borderId="0" xfId="52" applyFont="1" applyFill="1" applyBorder="1" applyAlignment="1">
      <alignment/>
      <protection/>
    </xf>
    <xf numFmtId="0" fontId="8" fillId="0" borderId="19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/>
      <protection/>
    </xf>
    <xf numFmtId="0" fontId="5" fillId="0" borderId="0" xfId="52" applyFont="1" applyFill="1" applyAlignment="1">
      <alignment/>
      <protection/>
    </xf>
    <xf numFmtId="0" fontId="5" fillId="0" borderId="10" xfId="52" applyFont="1" applyFill="1" applyBorder="1" applyAlignment="1">
      <alignment horizontal="center" vertical="center"/>
      <protection/>
    </xf>
    <xf numFmtId="166" fontId="5" fillId="0" borderId="10" xfId="53" applyNumberFormat="1" applyFont="1" applyFill="1" applyBorder="1" applyAlignment="1">
      <alignment horizontal="right" vertical="center"/>
      <protection/>
    </xf>
    <xf numFmtId="3" fontId="5" fillId="0" borderId="10" xfId="52" applyNumberFormat="1" applyFont="1" applyFill="1" applyBorder="1" applyAlignment="1">
      <alignment horizontal="right" vertical="center"/>
      <protection/>
    </xf>
    <xf numFmtId="0" fontId="5" fillId="0" borderId="11" xfId="52" applyFont="1" applyFill="1" applyBorder="1" applyAlignment="1">
      <alignment/>
      <protection/>
    </xf>
    <xf numFmtId="0" fontId="6" fillId="0" borderId="10" xfId="52" applyFont="1" applyFill="1" applyBorder="1" applyAlignment="1">
      <alignment horizontal="center" vertical="center"/>
      <protection/>
    </xf>
    <xf numFmtId="166" fontId="6" fillId="0" borderId="10" xfId="53" applyNumberFormat="1" applyFont="1" applyFill="1" applyBorder="1" applyAlignment="1">
      <alignment horizontal="right" vertical="center"/>
      <protection/>
    </xf>
    <xf numFmtId="3" fontId="5" fillId="0" borderId="10" xfId="52" applyNumberFormat="1" applyFont="1" applyFill="1" applyBorder="1" applyAlignment="1">
      <alignment/>
      <protection/>
    </xf>
    <xf numFmtId="3" fontId="3" fillId="0" borderId="0" xfId="52" applyNumberFormat="1" applyFont="1" applyFill="1" applyAlignment="1">
      <alignment/>
      <protection/>
    </xf>
    <xf numFmtId="0" fontId="5" fillId="0" borderId="12" xfId="52" applyFont="1" applyFill="1" applyBorder="1" applyAlignment="1">
      <alignment horizontal="center" vertical="center"/>
      <protection/>
    </xf>
    <xf numFmtId="3" fontId="5" fillId="0" borderId="12" xfId="52" applyNumberFormat="1" applyFont="1" applyFill="1" applyBorder="1" applyAlignment="1">
      <alignment/>
      <protection/>
    </xf>
    <xf numFmtId="0" fontId="5" fillId="0" borderId="19" xfId="52" applyFont="1" applyFill="1" applyBorder="1" applyAlignment="1">
      <alignment/>
      <protection/>
    </xf>
    <xf numFmtId="0" fontId="6" fillId="0" borderId="0" xfId="52" applyFont="1" applyFill="1" applyBorder="1" applyAlignment="1">
      <alignment horizontal="left"/>
      <protection/>
    </xf>
    <xf numFmtId="0" fontId="5" fillId="0" borderId="0" xfId="52" applyFont="1" applyFill="1" applyBorder="1" applyAlignment="1">
      <alignment/>
      <protection/>
    </xf>
    <xf numFmtId="43" fontId="6" fillId="0" borderId="0" xfId="60" applyFont="1" applyFill="1" applyBorder="1" applyAlignment="1">
      <alignment horizontal="right" vertical="center"/>
    </xf>
    <xf numFmtId="0" fontId="3" fillId="0" borderId="19" xfId="52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top"/>
      <protection/>
    </xf>
    <xf numFmtId="166" fontId="3" fillId="0" borderId="0" xfId="52" applyNumberFormat="1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19" xfId="52" applyFont="1" applyFill="1" applyBorder="1" applyAlignment="1">
      <alignment wrapText="1"/>
      <protection/>
    </xf>
    <xf numFmtId="0" fontId="5" fillId="0" borderId="19" xfId="52" applyFont="1" applyFill="1" applyBorder="1" applyAlignment="1">
      <alignment wrapText="1"/>
      <protection/>
    </xf>
    <xf numFmtId="0" fontId="3" fillId="0" borderId="19" xfId="52" applyFont="1" applyFill="1" applyBorder="1" applyAlignment="1">
      <alignment/>
      <protection/>
    </xf>
    <xf numFmtId="0" fontId="3" fillId="0" borderId="0" xfId="52" applyFont="1" applyFill="1" applyBorder="1" applyAlignment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/>
      <protection/>
    </xf>
    <xf numFmtId="0" fontId="7" fillId="0" borderId="10" xfId="52" applyFont="1" applyFill="1" applyBorder="1" applyAlignment="1">
      <alignment horizontal="left" vertical="center"/>
      <protection/>
    </xf>
    <xf numFmtId="0" fontId="6" fillId="0" borderId="11" xfId="52" applyFont="1" applyFill="1" applyBorder="1" applyAlignment="1">
      <alignment/>
      <protection/>
    </xf>
    <xf numFmtId="0" fontId="5" fillId="0" borderId="20" xfId="52" applyFont="1" applyFill="1" applyBorder="1" applyAlignment="1">
      <alignment/>
      <protection/>
    </xf>
    <xf numFmtId="0" fontId="5" fillId="0" borderId="11" xfId="52" applyFont="1" applyFill="1" applyBorder="1" applyAlignment="1">
      <alignment wrapText="1"/>
      <protection/>
    </xf>
    <xf numFmtId="0" fontId="5" fillId="0" borderId="11" xfId="52" applyFont="1" applyFill="1" applyBorder="1" applyAlignment="1">
      <alignment/>
      <protection/>
    </xf>
    <xf numFmtId="0" fontId="6" fillId="0" borderId="12" xfId="52" applyFont="1" applyFill="1" applyBorder="1" applyAlignment="1">
      <alignment/>
      <protection/>
    </xf>
    <xf numFmtId="0" fontId="7" fillId="0" borderId="12" xfId="52" applyFont="1" applyFill="1" applyBorder="1" applyAlignment="1">
      <alignment/>
      <protection/>
    </xf>
    <xf numFmtId="0" fontId="7" fillId="0" borderId="10" xfId="52" applyFont="1" applyFill="1" applyBorder="1" applyAlignment="1">
      <alignment/>
      <protection/>
    </xf>
    <xf numFmtId="0" fontId="6" fillId="0" borderId="12" xfId="52" applyFont="1" applyFill="1" applyBorder="1" applyAlignment="1">
      <alignment horizontal="left" vertical="center"/>
      <protection/>
    </xf>
    <xf numFmtId="0" fontId="5" fillId="0" borderId="10" xfId="52" applyFont="1" applyFill="1" applyBorder="1" applyAlignment="1">
      <alignment/>
      <protection/>
    </xf>
    <xf numFmtId="0" fontId="6" fillId="0" borderId="10" xfId="52" applyFont="1" applyFill="1" applyBorder="1" applyAlignment="1">
      <alignment/>
      <protection/>
    </xf>
    <xf numFmtId="0" fontId="5" fillId="0" borderId="10" xfId="52" applyFont="1" applyFill="1" applyBorder="1" applyAlignment="1">
      <alignment wrapText="1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left" vertical="center"/>
      <protection/>
    </xf>
    <xf numFmtId="0" fontId="3" fillId="0" borderId="19" xfId="52" applyFont="1" applyFill="1" applyBorder="1" applyAlignment="1">
      <alignment vertical="center"/>
      <protection/>
    </xf>
    <xf numFmtId="0" fontId="6" fillId="0" borderId="11" xfId="52" applyFont="1" applyFill="1" applyBorder="1" applyAlignment="1">
      <alignment horizontal="left"/>
      <protection/>
    </xf>
    <xf numFmtId="0" fontId="6" fillId="0" borderId="21" xfId="52" applyFont="1" applyFill="1" applyBorder="1" applyAlignment="1">
      <alignment horizontal="left"/>
      <protection/>
    </xf>
    <xf numFmtId="0" fontId="6" fillId="0" borderId="22" xfId="52" applyFont="1" applyFill="1" applyBorder="1" applyAlignment="1">
      <alignment horizontal="left"/>
      <protection/>
    </xf>
    <xf numFmtId="0" fontId="9" fillId="0" borderId="0" xfId="52" applyFont="1" applyAlignment="1">
      <alignment horizontal="center" vertical="top"/>
      <protection/>
    </xf>
    <xf numFmtId="0" fontId="3" fillId="0" borderId="19" xfId="52" applyFont="1" applyBorder="1" applyAlignment="1">
      <alignment/>
      <protection/>
    </xf>
    <xf numFmtId="0" fontId="5" fillId="0" borderId="19" xfId="52" applyFont="1" applyBorder="1" applyAlignment="1">
      <alignment/>
      <protection/>
    </xf>
    <xf numFmtId="0" fontId="5" fillId="0" borderId="11" xfId="52" applyFont="1" applyBorder="1" applyAlignment="1">
      <alignment horizontal="left"/>
      <protection/>
    </xf>
    <xf numFmtId="0" fontId="6" fillId="0" borderId="11" xfId="52" applyFont="1" applyBorder="1" applyAlignment="1">
      <alignment horizontal="left"/>
      <protection/>
    </xf>
    <xf numFmtId="0" fontId="5" fillId="0" borderId="11" xfId="52" applyFont="1" applyBorder="1" applyAlignment="1">
      <alignment horizontal="left" wrapText="1"/>
      <protection/>
    </xf>
    <xf numFmtId="0" fontId="6" fillId="0" borderId="11" xfId="52" applyFont="1" applyBorder="1" applyAlignment="1">
      <alignment horizontal="left" wrapText="1"/>
      <protection/>
    </xf>
    <xf numFmtId="0" fontId="12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Alignment="1">
      <alignment horizontal="center" wrapText="1"/>
      <protection/>
    </xf>
    <xf numFmtId="0" fontId="6" fillId="0" borderId="11" xfId="52" applyFont="1" applyBorder="1" applyAlignment="1">
      <alignment vertical="center"/>
      <protection/>
    </xf>
    <xf numFmtId="0" fontId="5" fillId="0" borderId="11" xfId="52" applyFont="1" applyBorder="1" applyAlignment="1">
      <alignment/>
      <protection/>
    </xf>
    <xf numFmtId="0" fontId="5" fillId="0" borderId="11" xfId="52" applyFont="1" applyBorder="1" applyAlignment="1">
      <alignment wrapText="1"/>
      <protection/>
    </xf>
    <xf numFmtId="0" fontId="6" fillId="0" borderId="12" xfId="52" applyFont="1" applyBorder="1" applyAlignment="1">
      <alignment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2" fillId="0" borderId="19" xfId="52" applyBorder="1" applyAlignment="1">
      <alignment/>
      <protection/>
    </xf>
    <xf numFmtId="0" fontId="5" fillId="0" borderId="18" xfId="52" applyFont="1" applyBorder="1" applyAlignment="1">
      <alignment horizontal="center" vertical="center"/>
      <protection/>
    </xf>
    <xf numFmtId="0" fontId="5" fillId="0" borderId="23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/>
      <protection/>
    </xf>
    <xf numFmtId="0" fontId="5" fillId="0" borderId="0" xfId="52" applyFont="1" applyAlignment="1">
      <alignment horizontal="left"/>
      <protection/>
    </xf>
    <xf numFmtId="0" fontId="6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5" fillId="0" borderId="12" xfId="52" applyFont="1" applyBorder="1" applyAlignment="1">
      <alignment wrapText="1"/>
      <protection/>
    </xf>
    <xf numFmtId="0" fontId="6" fillId="0" borderId="12" xfId="52" applyFont="1" applyBorder="1" applyAlignment="1">
      <alignment wrapText="1"/>
      <protection/>
    </xf>
    <xf numFmtId="0" fontId="2" fillId="0" borderId="10" xfId="52" applyBorder="1" applyAlignment="1">
      <alignment/>
      <protection/>
    </xf>
    <xf numFmtId="0" fontId="6" fillId="0" borderId="10" xfId="52" applyFont="1" applyBorder="1" applyAlignment="1">
      <alignment/>
      <protection/>
    </xf>
    <xf numFmtId="0" fontId="6" fillId="0" borderId="0" xfId="52" applyFont="1" applyAlignment="1">
      <alignment horizontal="center"/>
      <protection/>
    </xf>
    <xf numFmtId="0" fontId="13" fillId="0" borderId="0" xfId="52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 ФП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810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33425" y="0"/>
          <a:ext cx="6429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6305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948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6"/>
  <sheetViews>
    <sheetView zoomScalePageLayoutView="0" workbookViewId="0" topLeftCell="A1">
      <selection activeCell="L23" sqref="L23"/>
    </sheetView>
  </sheetViews>
  <sheetFormatPr defaultColWidth="8.8515625" defaultRowHeight="15"/>
  <cols>
    <col min="1" max="1" width="0.5625" style="68" customWidth="1"/>
    <col min="2" max="2" width="3.57421875" style="68" customWidth="1"/>
    <col min="3" max="3" width="10.140625" style="68" customWidth="1"/>
    <col min="4" max="4" width="8.421875" style="68" customWidth="1"/>
    <col min="5" max="5" width="11.57421875" style="68" customWidth="1"/>
    <col min="6" max="6" width="15.7109375" style="68" customWidth="1"/>
    <col min="7" max="7" width="13.57421875" style="68" customWidth="1"/>
    <col min="8" max="8" width="9.00390625" style="68" customWidth="1"/>
    <col min="9" max="9" width="18.28125" style="68" customWidth="1"/>
    <col min="10" max="10" width="16.57421875" style="68" customWidth="1"/>
    <col min="11" max="16384" width="8.8515625" style="68" customWidth="1"/>
  </cols>
  <sheetData>
    <row r="1" spans="2:10" ht="12.75">
      <c r="B1" s="95" t="s">
        <v>132</v>
      </c>
      <c r="C1" s="95"/>
      <c r="D1" s="95"/>
      <c r="E1" s="95"/>
      <c r="F1" s="96" t="s">
        <v>288</v>
      </c>
      <c r="G1" s="96"/>
      <c r="H1" s="96"/>
      <c r="I1" s="96"/>
      <c r="J1" s="96"/>
    </row>
    <row r="2" spans="2:10" ht="12.75">
      <c r="B2" s="95" t="s">
        <v>131</v>
      </c>
      <c r="C2" s="95"/>
      <c r="D2" s="95"/>
      <c r="E2" s="95"/>
      <c r="F2" s="96"/>
      <c r="G2" s="96"/>
      <c r="H2" s="96"/>
      <c r="I2" s="96"/>
      <c r="J2" s="96"/>
    </row>
    <row r="3" spans="2:10" ht="32.25" customHeight="1">
      <c r="B3" s="95" t="s">
        <v>130</v>
      </c>
      <c r="C3" s="95"/>
      <c r="D3" s="95"/>
      <c r="E3" s="95"/>
      <c r="F3" s="97" t="s">
        <v>289</v>
      </c>
      <c r="G3" s="97"/>
      <c r="H3" s="97"/>
      <c r="I3" s="97"/>
      <c r="J3" s="97"/>
    </row>
    <row r="4" spans="2:10" ht="12.75" customHeight="1">
      <c r="B4" s="95" t="s">
        <v>129</v>
      </c>
      <c r="C4" s="95"/>
      <c r="D4" s="95"/>
      <c r="E4" s="95"/>
      <c r="F4" s="98" t="s">
        <v>128</v>
      </c>
      <c r="G4" s="98"/>
      <c r="H4" s="98"/>
      <c r="I4" s="98"/>
      <c r="J4" s="98"/>
    </row>
    <row r="5" spans="2:10" ht="12.75">
      <c r="B5" s="95" t="s">
        <v>127</v>
      </c>
      <c r="C5" s="95"/>
      <c r="D5" s="95"/>
      <c r="E5" s="95"/>
      <c r="F5" s="95"/>
      <c r="G5" s="95"/>
      <c r="H5" s="98" t="s">
        <v>126</v>
      </c>
      <c r="I5" s="98"/>
      <c r="J5" s="98"/>
    </row>
    <row r="6" spans="7:8" ht="12.75">
      <c r="G6" s="95" t="s">
        <v>125</v>
      </c>
      <c r="H6" s="95"/>
    </row>
    <row r="7" spans="2:10" ht="12.75">
      <c r="B7" s="99" t="s">
        <v>124</v>
      </c>
      <c r="C7" s="99"/>
      <c r="D7" s="99"/>
      <c r="E7" s="99"/>
      <c r="F7" s="99"/>
      <c r="G7" s="98">
        <v>4</v>
      </c>
      <c r="H7" s="98"/>
      <c r="I7" s="98"/>
      <c r="J7" s="70" t="s">
        <v>123</v>
      </c>
    </row>
    <row r="8" spans="2:10" ht="12.75">
      <c r="B8" s="95" t="s">
        <v>122</v>
      </c>
      <c r="C8" s="95"/>
      <c r="D8" s="95"/>
      <c r="E8" s="95"/>
      <c r="F8" s="98" t="s">
        <v>290</v>
      </c>
      <c r="G8" s="98"/>
      <c r="H8" s="98"/>
      <c r="I8" s="98"/>
      <c r="J8" s="98"/>
    </row>
    <row r="9" spans="6:10" ht="11.25" customHeight="1">
      <c r="F9" s="100" t="s">
        <v>121</v>
      </c>
      <c r="G9" s="100"/>
      <c r="H9" s="100"/>
      <c r="I9" s="100"/>
      <c r="J9" s="100"/>
    </row>
    <row r="10" spans="2:10" ht="12.75" customHeight="1">
      <c r="B10" s="95" t="s">
        <v>120</v>
      </c>
      <c r="C10" s="95"/>
      <c r="D10" s="95"/>
      <c r="E10" s="95"/>
      <c r="F10" s="98" t="s">
        <v>291</v>
      </c>
      <c r="G10" s="98"/>
      <c r="H10" s="98"/>
      <c r="I10" s="98"/>
      <c r="J10" s="98"/>
    </row>
    <row r="12" spans="2:10" ht="12.75">
      <c r="B12" s="101" t="s">
        <v>119</v>
      </c>
      <c r="C12" s="101"/>
      <c r="D12" s="101"/>
      <c r="E12" s="101"/>
      <c r="F12" s="101"/>
      <c r="G12" s="101"/>
      <c r="H12" s="101"/>
      <c r="I12" s="101"/>
      <c r="J12" s="101"/>
    </row>
    <row r="13" spans="2:10" ht="12.75">
      <c r="B13" s="102" t="s">
        <v>295</v>
      </c>
      <c r="C13" s="102"/>
      <c r="D13" s="102"/>
      <c r="E13" s="102"/>
      <c r="F13" s="102"/>
      <c r="G13" s="102"/>
      <c r="H13" s="102"/>
      <c r="I13" s="102"/>
      <c r="J13" s="102"/>
    </row>
    <row r="14" ht="12.75" customHeight="1">
      <c r="J14" s="71" t="s">
        <v>118</v>
      </c>
    </row>
    <row r="15" spans="2:10" ht="42.75" customHeight="1">
      <c r="B15" s="103" t="s">
        <v>117</v>
      </c>
      <c r="C15" s="103"/>
      <c r="D15" s="103"/>
      <c r="E15" s="103"/>
      <c r="F15" s="103"/>
      <c r="G15" s="103"/>
      <c r="H15" s="72" t="s">
        <v>116</v>
      </c>
      <c r="I15" s="73" t="s">
        <v>115</v>
      </c>
      <c r="J15" s="73" t="s">
        <v>300</v>
      </c>
    </row>
    <row r="16" spans="2:10" s="75" customFormat="1" ht="12.75" customHeight="1">
      <c r="B16" s="104" t="s">
        <v>114</v>
      </c>
      <c r="C16" s="104"/>
      <c r="D16" s="104"/>
      <c r="E16" s="104"/>
      <c r="F16" s="104"/>
      <c r="G16" s="104"/>
      <c r="H16" s="74"/>
      <c r="I16" s="74"/>
      <c r="J16" s="74"/>
    </row>
    <row r="17" spans="2:10" s="75" customFormat="1" ht="12.75" customHeight="1">
      <c r="B17" s="105" t="s">
        <v>113</v>
      </c>
      <c r="C17" s="105"/>
      <c r="D17" s="105"/>
      <c r="E17" s="105"/>
      <c r="F17" s="105"/>
      <c r="G17" s="105"/>
      <c r="H17" s="76" t="s">
        <v>112</v>
      </c>
      <c r="I17" s="77">
        <v>217419.09</v>
      </c>
      <c r="J17" s="78">
        <v>7137</v>
      </c>
    </row>
    <row r="18" spans="2:10" ht="13.5" customHeight="1">
      <c r="B18" s="106" t="s">
        <v>111</v>
      </c>
      <c r="C18" s="106"/>
      <c r="D18" s="106"/>
      <c r="E18" s="106"/>
      <c r="F18" s="106"/>
      <c r="G18" s="106"/>
      <c r="H18" s="76" t="s">
        <v>110</v>
      </c>
      <c r="I18" s="77"/>
      <c r="J18" s="78"/>
    </row>
    <row r="19" spans="2:10" ht="12.75" customHeight="1">
      <c r="B19" s="107" t="s">
        <v>37</v>
      </c>
      <c r="C19" s="107"/>
      <c r="D19" s="107"/>
      <c r="E19" s="107"/>
      <c r="F19" s="107"/>
      <c r="G19" s="107"/>
      <c r="H19" s="76" t="s">
        <v>109</v>
      </c>
      <c r="I19" s="77"/>
      <c r="J19" s="78"/>
    </row>
    <row r="20" spans="2:10" ht="12.75">
      <c r="B20" s="106" t="s">
        <v>88</v>
      </c>
      <c r="C20" s="106"/>
      <c r="D20" s="106"/>
      <c r="E20" s="106"/>
      <c r="F20" s="106"/>
      <c r="G20" s="106"/>
      <c r="H20" s="76" t="s">
        <v>108</v>
      </c>
      <c r="I20" s="77"/>
      <c r="J20" s="78"/>
    </row>
    <row r="21" spans="2:10" ht="12.75">
      <c r="B21" s="107" t="s">
        <v>86</v>
      </c>
      <c r="C21" s="107"/>
      <c r="D21" s="107"/>
      <c r="E21" s="107"/>
      <c r="F21" s="107"/>
      <c r="G21" s="107"/>
      <c r="H21" s="76" t="s">
        <v>107</v>
      </c>
      <c r="I21" s="77"/>
      <c r="J21" s="78"/>
    </row>
    <row r="22" spans="2:10" s="75" customFormat="1" ht="12.75" customHeight="1">
      <c r="B22" s="107" t="s">
        <v>106</v>
      </c>
      <c r="C22" s="107"/>
      <c r="D22" s="107"/>
      <c r="E22" s="107"/>
      <c r="F22" s="107"/>
      <c r="G22" s="107"/>
      <c r="H22" s="76" t="s">
        <v>105</v>
      </c>
      <c r="I22" s="77"/>
      <c r="J22" s="78">
        <v>100</v>
      </c>
    </row>
    <row r="23" spans="2:10" ht="12.75" customHeight="1">
      <c r="B23" s="107" t="s">
        <v>104</v>
      </c>
      <c r="C23" s="107"/>
      <c r="D23" s="107"/>
      <c r="E23" s="107"/>
      <c r="F23" s="107"/>
      <c r="G23" s="107"/>
      <c r="H23" s="76" t="s">
        <v>103</v>
      </c>
      <c r="I23" s="77"/>
      <c r="J23" s="78"/>
    </row>
    <row r="24" spans="2:10" ht="12.75">
      <c r="B24" s="107" t="s">
        <v>102</v>
      </c>
      <c r="C24" s="107"/>
      <c r="D24" s="107"/>
      <c r="E24" s="107"/>
      <c r="F24" s="107"/>
      <c r="G24" s="107"/>
      <c r="H24" s="76" t="s">
        <v>101</v>
      </c>
      <c r="I24" s="77"/>
      <c r="J24" s="78"/>
    </row>
    <row r="25" spans="2:10" ht="12.75">
      <c r="B25" s="107" t="s">
        <v>100</v>
      </c>
      <c r="C25" s="107"/>
      <c r="D25" s="107"/>
      <c r="E25" s="107"/>
      <c r="F25" s="107"/>
      <c r="G25" s="107"/>
      <c r="H25" s="76" t="s">
        <v>99</v>
      </c>
      <c r="I25" s="77">
        <v>2656377.95</v>
      </c>
      <c r="J25" s="78">
        <v>2656</v>
      </c>
    </row>
    <row r="26" spans="2:10" ht="12.75">
      <c r="B26" s="107" t="s">
        <v>98</v>
      </c>
      <c r="C26" s="107"/>
      <c r="D26" s="107"/>
      <c r="E26" s="107"/>
      <c r="F26" s="107"/>
      <c r="G26" s="107"/>
      <c r="H26" s="76" t="s">
        <v>97</v>
      </c>
      <c r="I26" s="77">
        <f>804+11890062+45923</f>
        <v>11936789</v>
      </c>
      <c r="J26" s="78">
        <v>554</v>
      </c>
    </row>
    <row r="27" spans="2:10" s="75" customFormat="1" ht="31.5" customHeight="1">
      <c r="B27" s="108" t="s">
        <v>96</v>
      </c>
      <c r="C27" s="108"/>
      <c r="D27" s="108"/>
      <c r="E27" s="108"/>
      <c r="F27" s="108"/>
      <c r="G27" s="108"/>
      <c r="H27" s="80" t="s">
        <v>95</v>
      </c>
      <c r="I27" s="81">
        <f>SUM(I17:I26)</f>
        <v>14810586.04</v>
      </c>
      <c r="J27" s="65">
        <f>SUM(J17:J26)</f>
        <v>10447</v>
      </c>
    </row>
    <row r="28" spans="2:10" ht="12.75">
      <c r="B28" s="107" t="s">
        <v>94</v>
      </c>
      <c r="C28" s="107"/>
      <c r="D28" s="107"/>
      <c r="E28" s="107"/>
      <c r="F28" s="107"/>
      <c r="G28" s="107"/>
      <c r="H28" s="76" t="s">
        <v>93</v>
      </c>
      <c r="I28" s="77"/>
      <c r="J28" s="78"/>
    </row>
    <row r="29" spans="2:10" ht="12.75">
      <c r="B29" s="104" t="s">
        <v>92</v>
      </c>
      <c r="C29" s="104"/>
      <c r="D29" s="104"/>
      <c r="E29" s="104"/>
      <c r="F29" s="104"/>
      <c r="G29" s="104"/>
      <c r="H29" s="74"/>
      <c r="I29" s="77"/>
      <c r="J29" s="82"/>
    </row>
    <row r="30" spans="2:10" ht="12.75">
      <c r="B30" s="107" t="s">
        <v>91</v>
      </c>
      <c r="C30" s="107"/>
      <c r="D30" s="107"/>
      <c r="E30" s="107"/>
      <c r="F30" s="107"/>
      <c r="G30" s="107"/>
      <c r="H30" s="76" t="s">
        <v>90</v>
      </c>
      <c r="I30" s="77"/>
      <c r="J30" s="78"/>
    </row>
    <row r="31" spans="2:10" ht="12.75">
      <c r="B31" s="107" t="s">
        <v>37</v>
      </c>
      <c r="C31" s="107"/>
      <c r="D31" s="107"/>
      <c r="E31" s="107"/>
      <c r="F31" s="107"/>
      <c r="G31" s="107"/>
      <c r="H31" s="76" t="s">
        <v>89</v>
      </c>
      <c r="I31" s="77"/>
      <c r="J31" s="78"/>
    </row>
    <row r="32" spans="2:10" ht="12.75">
      <c r="B32" s="106" t="s">
        <v>88</v>
      </c>
      <c r="C32" s="106"/>
      <c r="D32" s="106"/>
      <c r="E32" s="106"/>
      <c r="F32" s="106"/>
      <c r="G32" s="106"/>
      <c r="H32" s="76" t="s">
        <v>87</v>
      </c>
      <c r="I32" s="77"/>
      <c r="J32" s="78"/>
    </row>
    <row r="33" spans="2:10" ht="12.75">
      <c r="B33" s="107" t="s">
        <v>86</v>
      </c>
      <c r="C33" s="107"/>
      <c r="D33" s="107"/>
      <c r="E33" s="107"/>
      <c r="F33" s="107"/>
      <c r="G33" s="107"/>
      <c r="H33" s="76" t="s">
        <v>85</v>
      </c>
      <c r="I33" s="77">
        <v>10835370</v>
      </c>
      <c r="J33" s="78">
        <v>10835</v>
      </c>
    </row>
    <row r="34" spans="2:10" ht="12.75">
      <c r="B34" s="107" t="s">
        <v>84</v>
      </c>
      <c r="C34" s="107"/>
      <c r="D34" s="107"/>
      <c r="E34" s="107"/>
      <c r="F34" s="107"/>
      <c r="G34" s="107"/>
      <c r="H34" s="76" t="s">
        <v>83</v>
      </c>
      <c r="I34" s="77"/>
      <c r="J34" s="78"/>
    </row>
    <row r="35" spans="2:10" ht="12.75">
      <c r="B35" s="107" t="s">
        <v>82</v>
      </c>
      <c r="C35" s="107"/>
      <c r="D35" s="107"/>
      <c r="E35" s="107"/>
      <c r="F35" s="107"/>
      <c r="G35" s="107"/>
      <c r="H35" s="76" t="s">
        <v>81</v>
      </c>
      <c r="I35" s="77"/>
      <c r="J35" s="78"/>
    </row>
    <row r="36" spans="2:10" ht="12.75">
      <c r="B36" s="107" t="s">
        <v>80</v>
      </c>
      <c r="C36" s="107"/>
      <c r="D36" s="107"/>
      <c r="E36" s="107"/>
      <c r="F36" s="107"/>
      <c r="G36" s="107"/>
      <c r="H36" s="76" t="s">
        <v>79</v>
      </c>
      <c r="I36" s="77"/>
      <c r="J36" s="78"/>
    </row>
    <row r="37" spans="2:10" ht="12.75">
      <c r="B37" s="107" t="s">
        <v>78</v>
      </c>
      <c r="C37" s="107"/>
      <c r="D37" s="107"/>
      <c r="E37" s="107"/>
      <c r="F37" s="107"/>
      <c r="G37" s="107"/>
      <c r="H37" s="76" t="s">
        <v>77</v>
      </c>
      <c r="I37" s="77"/>
      <c r="J37" s="78"/>
    </row>
    <row r="38" spans="2:10" ht="12.75">
      <c r="B38" s="107" t="s">
        <v>76</v>
      </c>
      <c r="C38" s="107"/>
      <c r="D38" s="107"/>
      <c r="E38" s="107"/>
      <c r="F38" s="107"/>
      <c r="G38" s="107"/>
      <c r="H38" s="76" t="s">
        <v>75</v>
      </c>
      <c r="I38" s="77">
        <f>972551-908442</f>
        <v>64109</v>
      </c>
      <c r="J38" s="78">
        <v>101</v>
      </c>
    </row>
    <row r="39" spans="2:10" ht="12.75">
      <c r="B39" s="107" t="s">
        <v>74</v>
      </c>
      <c r="C39" s="107"/>
      <c r="D39" s="107"/>
      <c r="E39" s="107"/>
      <c r="F39" s="107"/>
      <c r="G39" s="107"/>
      <c r="H39" s="76" t="s">
        <v>73</v>
      </c>
      <c r="I39" s="77"/>
      <c r="J39" s="78"/>
    </row>
    <row r="40" spans="2:10" ht="12.75">
      <c r="B40" s="107" t="s">
        <v>72</v>
      </c>
      <c r="C40" s="107"/>
      <c r="D40" s="107"/>
      <c r="E40" s="107"/>
      <c r="F40" s="107"/>
      <c r="G40" s="107"/>
      <c r="H40" s="76" t="s">
        <v>71</v>
      </c>
      <c r="I40" s="77">
        <f>1085093000+866964</f>
        <v>1085959964</v>
      </c>
      <c r="J40" s="78">
        <v>1055284</v>
      </c>
    </row>
    <row r="41" spans="2:10" ht="12.75">
      <c r="B41" s="107" t="s">
        <v>70</v>
      </c>
      <c r="C41" s="107"/>
      <c r="D41" s="107"/>
      <c r="E41" s="107"/>
      <c r="F41" s="107"/>
      <c r="G41" s="107"/>
      <c r="H41" s="76" t="s">
        <v>69</v>
      </c>
      <c r="I41" s="77">
        <f>435301-137902</f>
        <v>297399</v>
      </c>
      <c r="J41" s="78">
        <v>312</v>
      </c>
    </row>
    <row r="42" spans="2:10" ht="12.75">
      <c r="B42" s="107" t="s">
        <v>68</v>
      </c>
      <c r="C42" s="107"/>
      <c r="D42" s="107"/>
      <c r="E42" s="107"/>
      <c r="F42" s="107"/>
      <c r="G42" s="107"/>
      <c r="H42" s="76" t="s">
        <v>67</v>
      </c>
      <c r="I42" s="77"/>
      <c r="J42" s="78"/>
    </row>
    <row r="43" spans="2:10" ht="12.75">
      <c r="B43" s="107" t="s">
        <v>66</v>
      </c>
      <c r="C43" s="107"/>
      <c r="D43" s="107"/>
      <c r="E43" s="107"/>
      <c r="F43" s="107"/>
      <c r="G43" s="107"/>
      <c r="H43" s="76" t="s">
        <v>65</v>
      </c>
      <c r="I43" s="77">
        <v>75285389.67</v>
      </c>
      <c r="J43" s="78">
        <v>70005</v>
      </c>
    </row>
    <row r="44" spans="2:10" ht="12.75" customHeight="1">
      <c r="B44" s="109" t="s">
        <v>64</v>
      </c>
      <c r="C44" s="109"/>
      <c r="D44" s="109"/>
      <c r="E44" s="109"/>
      <c r="F44" s="109"/>
      <c r="G44" s="109"/>
      <c r="H44" s="80" t="s">
        <v>63</v>
      </c>
      <c r="I44" s="81">
        <f>SUM(I30:I43)</f>
        <v>1172442231.67</v>
      </c>
      <c r="J44" s="65">
        <f>SUM(J30:J43)</f>
        <v>1136537</v>
      </c>
    </row>
    <row r="45" spans="2:10" ht="12.75" customHeight="1">
      <c r="B45" s="110" t="s">
        <v>62</v>
      </c>
      <c r="C45" s="110"/>
      <c r="D45" s="110"/>
      <c r="E45" s="110"/>
      <c r="F45" s="110"/>
      <c r="G45" s="110"/>
      <c r="H45" s="80"/>
      <c r="I45" s="81">
        <f>I27+I28+I44</f>
        <v>1187252817.71</v>
      </c>
      <c r="J45" s="65">
        <f>J27+J28+J44</f>
        <v>1146984</v>
      </c>
    </row>
    <row r="46" spans="9:10" ht="12.75">
      <c r="I46" s="83"/>
      <c r="J46" s="83"/>
    </row>
    <row r="47" spans="2:10" s="75" customFormat="1" ht="12.75" customHeight="1">
      <c r="B47" s="111" t="s">
        <v>61</v>
      </c>
      <c r="C47" s="111"/>
      <c r="D47" s="111"/>
      <c r="E47" s="111"/>
      <c r="F47" s="111"/>
      <c r="G47" s="111"/>
      <c r="H47" s="84"/>
      <c r="I47" s="85"/>
      <c r="J47" s="82"/>
    </row>
    <row r="48" spans="2:10" ht="12.75">
      <c r="B48" s="111"/>
      <c r="C48" s="111"/>
      <c r="D48" s="111"/>
      <c r="E48" s="111"/>
      <c r="F48" s="111"/>
      <c r="G48" s="111"/>
      <c r="H48" s="84"/>
      <c r="I48" s="85"/>
      <c r="J48" s="82"/>
    </row>
    <row r="49" spans="2:10" s="75" customFormat="1" ht="12.75" customHeight="1">
      <c r="B49" s="104" t="s">
        <v>60</v>
      </c>
      <c r="C49" s="104"/>
      <c r="D49" s="104"/>
      <c r="E49" s="104"/>
      <c r="F49" s="104"/>
      <c r="G49" s="104"/>
      <c r="H49" s="74"/>
      <c r="I49" s="82"/>
      <c r="J49" s="82"/>
    </row>
    <row r="50" spans="2:10" ht="12.75" customHeight="1">
      <c r="B50" s="112" t="s">
        <v>59</v>
      </c>
      <c r="C50" s="112"/>
      <c r="D50" s="112"/>
      <c r="E50" s="112"/>
      <c r="F50" s="112"/>
      <c r="G50" s="112"/>
      <c r="H50" s="76" t="s">
        <v>58</v>
      </c>
      <c r="I50" s="77">
        <f>1099710000+34542898-2101901</f>
        <v>1132150997</v>
      </c>
      <c r="J50" s="78">
        <v>1058910</v>
      </c>
    </row>
    <row r="51" spans="2:10" s="75" customFormat="1" ht="12.75" customHeight="1">
      <c r="B51" s="112" t="s">
        <v>37</v>
      </c>
      <c r="C51" s="112"/>
      <c r="D51" s="112"/>
      <c r="E51" s="112"/>
      <c r="F51" s="112"/>
      <c r="G51" s="112"/>
      <c r="H51" s="76" t="s">
        <v>57</v>
      </c>
      <c r="I51" s="77"/>
      <c r="J51" s="78"/>
    </row>
    <row r="52" spans="2:10" s="75" customFormat="1" ht="12.75" customHeight="1">
      <c r="B52" s="112" t="s">
        <v>56</v>
      </c>
      <c r="C52" s="112"/>
      <c r="D52" s="112"/>
      <c r="E52" s="112"/>
      <c r="F52" s="112"/>
      <c r="G52" s="112"/>
      <c r="H52" s="76" t="s">
        <v>55</v>
      </c>
      <c r="I52" s="77"/>
      <c r="J52" s="78"/>
    </row>
    <row r="53" spans="2:10" s="75" customFormat="1" ht="12.75" customHeight="1">
      <c r="B53" s="112" t="s">
        <v>54</v>
      </c>
      <c r="C53" s="112"/>
      <c r="D53" s="112"/>
      <c r="E53" s="112"/>
      <c r="F53" s="112"/>
      <c r="G53" s="112"/>
      <c r="H53" s="76" t="s">
        <v>53</v>
      </c>
      <c r="I53" s="77">
        <v>298586</v>
      </c>
      <c r="J53" s="78">
        <v>8216</v>
      </c>
    </row>
    <row r="54" spans="2:10" ht="12.75">
      <c r="B54" s="112" t="s">
        <v>52</v>
      </c>
      <c r="C54" s="112"/>
      <c r="D54" s="112"/>
      <c r="E54" s="112"/>
      <c r="F54" s="112"/>
      <c r="G54" s="112"/>
      <c r="H54" s="76" t="s">
        <v>51</v>
      </c>
      <c r="I54" s="77"/>
      <c r="J54" s="78"/>
    </row>
    <row r="55" spans="2:10" ht="12.75">
      <c r="B55" s="112" t="s">
        <v>50</v>
      </c>
      <c r="C55" s="112"/>
      <c r="D55" s="112"/>
      <c r="E55" s="112"/>
      <c r="F55" s="112"/>
      <c r="G55" s="112"/>
      <c r="H55" s="76" t="s">
        <v>49</v>
      </c>
      <c r="I55" s="77"/>
      <c r="J55" s="78"/>
    </row>
    <row r="56" spans="2:10" ht="12.75">
      <c r="B56" s="112" t="s">
        <v>48</v>
      </c>
      <c r="C56" s="112"/>
      <c r="D56" s="112"/>
      <c r="E56" s="112"/>
      <c r="F56" s="112"/>
      <c r="G56" s="112"/>
      <c r="H56" s="76" t="s">
        <v>47</v>
      </c>
      <c r="I56" s="77">
        <v>1793975</v>
      </c>
      <c r="J56" s="78">
        <v>26</v>
      </c>
    </row>
    <row r="57" spans="2:10" ht="12.75">
      <c r="B57" s="112" t="s">
        <v>46</v>
      </c>
      <c r="C57" s="112"/>
      <c r="D57" s="112"/>
      <c r="E57" s="112"/>
      <c r="F57" s="112"/>
      <c r="G57" s="112"/>
      <c r="H57" s="76" t="s">
        <v>45</v>
      </c>
      <c r="I57" s="77">
        <f>996+147920.51+219923+2371379+91714</f>
        <v>2831932.51</v>
      </c>
      <c r="J57" s="78">
        <v>5202</v>
      </c>
    </row>
    <row r="58" spans="2:10" s="75" customFormat="1" ht="12.75" customHeight="1">
      <c r="B58" s="113" t="s">
        <v>44</v>
      </c>
      <c r="C58" s="113"/>
      <c r="D58" s="113"/>
      <c r="E58" s="113"/>
      <c r="F58" s="113"/>
      <c r="G58" s="113"/>
      <c r="H58" s="80" t="s">
        <v>43</v>
      </c>
      <c r="I58" s="81">
        <f>SUM(I50:I57)</f>
        <v>1137075490.51</v>
      </c>
      <c r="J58" s="65">
        <f>SUM(J50:J57)</f>
        <v>1072354</v>
      </c>
    </row>
    <row r="59" spans="2:10" ht="12.75">
      <c r="B59" s="112" t="s">
        <v>42</v>
      </c>
      <c r="C59" s="112"/>
      <c r="D59" s="112"/>
      <c r="E59" s="112"/>
      <c r="F59" s="112"/>
      <c r="G59" s="112"/>
      <c r="H59" s="76" t="s">
        <v>41</v>
      </c>
      <c r="I59" s="77"/>
      <c r="J59" s="78"/>
    </row>
    <row r="60" spans="2:10" ht="12.75">
      <c r="B60" s="104" t="s">
        <v>40</v>
      </c>
      <c r="C60" s="104"/>
      <c r="D60" s="104"/>
      <c r="E60" s="104"/>
      <c r="F60" s="104"/>
      <c r="G60" s="104"/>
      <c r="H60" s="79"/>
      <c r="I60" s="77"/>
      <c r="J60" s="78"/>
    </row>
    <row r="61" spans="2:10" s="75" customFormat="1" ht="12.75" customHeight="1">
      <c r="B61" s="112" t="s">
        <v>39</v>
      </c>
      <c r="C61" s="112"/>
      <c r="D61" s="112"/>
      <c r="E61" s="112"/>
      <c r="F61" s="112"/>
      <c r="G61" s="112"/>
      <c r="H61" s="76" t="s">
        <v>38</v>
      </c>
      <c r="I61" s="77"/>
      <c r="J61" s="78"/>
    </row>
    <row r="62" spans="2:10" ht="12.75" customHeight="1">
      <c r="B62" s="112" t="s">
        <v>37</v>
      </c>
      <c r="C62" s="112"/>
      <c r="D62" s="112"/>
      <c r="E62" s="112"/>
      <c r="F62" s="112"/>
      <c r="G62" s="112"/>
      <c r="H62" s="76" t="s">
        <v>36</v>
      </c>
      <c r="I62" s="77"/>
      <c r="J62" s="78"/>
    </row>
    <row r="63" spans="2:10" s="75" customFormat="1" ht="12.75" customHeight="1">
      <c r="B63" s="112" t="s">
        <v>35</v>
      </c>
      <c r="C63" s="112"/>
      <c r="D63" s="112"/>
      <c r="E63" s="112"/>
      <c r="F63" s="112"/>
      <c r="G63" s="112"/>
      <c r="H63" s="76" t="s">
        <v>34</v>
      </c>
      <c r="I63" s="77"/>
      <c r="J63" s="78"/>
    </row>
    <row r="64" spans="2:10" s="75" customFormat="1" ht="12.75" customHeight="1">
      <c r="B64" s="112" t="s">
        <v>33</v>
      </c>
      <c r="C64" s="112"/>
      <c r="D64" s="112"/>
      <c r="E64" s="112"/>
      <c r="F64" s="112"/>
      <c r="G64" s="112"/>
      <c r="H64" s="76" t="s">
        <v>32</v>
      </c>
      <c r="I64" s="77"/>
      <c r="J64" s="78"/>
    </row>
    <row r="65" spans="2:10" s="75" customFormat="1" ht="12.75" customHeight="1">
      <c r="B65" s="112" t="s">
        <v>31</v>
      </c>
      <c r="C65" s="112"/>
      <c r="D65" s="112"/>
      <c r="E65" s="112"/>
      <c r="F65" s="112"/>
      <c r="G65" s="112"/>
      <c r="H65" s="76" t="s">
        <v>30</v>
      </c>
      <c r="I65" s="77"/>
      <c r="J65" s="78"/>
    </row>
    <row r="66" spans="2:10" ht="12.75">
      <c r="B66" s="112" t="s">
        <v>29</v>
      </c>
      <c r="C66" s="112"/>
      <c r="D66" s="112"/>
      <c r="E66" s="112"/>
      <c r="F66" s="112"/>
      <c r="G66" s="112"/>
      <c r="H66" s="76" t="s">
        <v>28</v>
      </c>
      <c r="I66" s="77">
        <v>15487000</v>
      </c>
      <c r="J66" s="78">
        <v>15487</v>
      </c>
    </row>
    <row r="67" spans="2:10" ht="12.75">
      <c r="B67" s="112" t="s">
        <v>27</v>
      </c>
      <c r="C67" s="112"/>
      <c r="D67" s="112"/>
      <c r="E67" s="112"/>
      <c r="F67" s="112"/>
      <c r="G67" s="112"/>
      <c r="H67" s="76" t="s">
        <v>26</v>
      </c>
      <c r="I67" s="77">
        <v>10204000</v>
      </c>
      <c r="J67" s="78">
        <v>10204</v>
      </c>
    </row>
    <row r="68" spans="2:10" s="75" customFormat="1" ht="12.75" customHeight="1">
      <c r="B68" s="113" t="s">
        <v>25</v>
      </c>
      <c r="C68" s="113"/>
      <c r="D68" s="113"/>
      <c r="E68" s="113"/>
      <c r="F68" s="113"/>
      <c r="G68" s="113"/>
      <c r="H68" s="80" t="s">
        <v>24</v>
      </c>
      <c r="I68" s="81">
        <f>SUM(I61:I67)</f>
        <v>25691000</v>
      </c>
      <c r="J68" s="65">
        <f>SUM(J61:J67)</f>
        <v>25691</v>
      </c>
    </row>
    <row r="69" spans="2:10" s="75" customFormat="1" ht="12.75" customHeight="1">
      <c r="B69" s="113" t="s">
        <v>23</v>
      </c>
      <c r="C69" s="113"/>
      <c r="D69" s="113"/>
      <c r="E69" s="113"/>
      <c r="F69" s="113"/>
      <c r="G69" s="113"/>
      <c r="H69" s="74"/>
      <c r="I69" s="77"/>
      <c r="J69" s="78"/>
    </row>
    <row r="70" spans="2:10" ht="12.75">
      <c r="B70" s="112" t="s">
        <v>22</v>
      </c>
      <c r="C70" s="112"/>
      <c r="D70" s="112"/>
      <c r="E70" s="112"/>
      <c r="F70" s="112"/>
      <c r="G70" s="112"/>
      <c r="H70" s="76" t="s">
        <v>21</v>
      </c>
      <c r="I70" s="77">
        <v>123120000</v>
      </c>
      <c r="J70" s="78">
        <v>123120</v>
      </c>
    </row>
    <row r="71" spans="2:10" ht="12.75">
      <c r="B71" s="112" t="s">
        <v>20</v>
      </c>
      <c r="C71" s="112"/>
      <c r="D71" s="112"/>
      <c r="E71" s="112"/>
      <c r="F71" s="112"/>
      <c r="G71" s="112"/>
      <c r="H71" s="76" t="s">
        <v>19</v>
      </c>
      <c r="I71" s="77"/>
      <c r="J71" s="78"/>
    </row>
    <row r="72" spans="2:10" ht="12.75">
      <c r="B72" s="112" t="s">
        <v>18</v>
      </c>
      <c r="C72" s="112"/>
      <c r="D72" s="112"/>
      <c r="E72" s="112"/>
      <c r="F72" s="112"/>
      <c r="G72" s="112"/>
      <c r="H72" s="76" t="s">
        <v>17</v>
      </c>
      <c r="I72" s="77"/>
      <c r="J72" s="78"/>
    </row>
    <row r="73" spans="2:10" ht="12.75">
      <c r="B73" s="112" t="s">
        <v>16</v>
      </c>
      <c r="C73" s="112"/>
      <c r="D73" s="112"/>
      <c r="E73" s="112"/>
      <c r="F73" s="112"/>
      <c r="G73" s="112"/>
      <c r="H73" s="76" t="s">
        <v>15</v>
      </c>
      <c r="I73" s="77">
        <v>165082000</v>
      </c>
      <c r="J73" s="78">
        <v>165082</v>
      </c>
    </row>
    <row r="74" spans="2:12" ht="12.75">
      <c r="B74" s="112" t="s">
        <v>14</v>
      </c>
      <c r="C74" s="112"/>
      <c r="D74" s="112"/>
      <c r="E74" s="112"/>
      <c r="F74" s="112"/>
      <c r="G74" s="112"/>
      <c r="H74" s="76" t="s">
        <v>13</v>
      </c>
      <c r="I74" s="77">
        <f>-235321000-28410256+15583</f>
        <v>-263715673</v>
      </c>
      <c r="J74" s="78">
        <v>-239263</v>
      </c>
      <c r="L74" s="94"/>
    </row>
    <row r="75" spans="2:10" ht="12.75">
      <c r="B75" s="114" t="s">
        <v>12</v>
      </c>
      <c r="C75" s="114"/>
      <c r="D75" s="114"/>
      <c r="E75" s="114"/>
      <c r="F75" s="114"/>
      <c r="G75" s="114"/>
      <c r="H75" s="76" t="s">
        <v>11</v>
      </c>
      <c r="I75" s="77">
        <f>SUM(I70:I74)</f>
        <v>24486327</v>
      </c>
      <c r="J75" s="78">
        <f>SUM(J70:J74)</f>
        <v>48939</v>
      </c>
    </row>
    <row r="76" spans="2:10" ht="12.75">
      <c r="B76" s="112" t="s">
        <v>10</v>
      </c>
      <c r="C76" s="112"/>
      <c r="D76" s="112"/>
      <c r="E76" s="112"/>
      <c r="F76" s="112"/>
      <c r="G76" s="112"/>
      <c r="H76" s="76" t="s">
        <v>9</v>
      </c>
      <c r="I76" s="77"/>
      <c r="J76" s="78"/>
    </row>
    <row r="77" spans="2:10" ht="12.75">
      <c r="B77" s="113" t="s">
        <v>8</v>
      </c>
      <c r="C77" s="113"/>
      <c r="D77" s="113"/>
      <c r="E77" s="113"/>
      <c r="F77" s="113"/>
      <c r="G77" s="113"/>
      <c r="H77" s="80" t="s">
        <v>7</v>
      </c>
      <c r="I77" s="81">
        <f>SUM(I75:I76)</f>
        <v>24486327</v>
      </c>
      <c r="J77" s="65">
        <f>SUM(J75:J76)</f>
        <v>48939</v>
      </c>
    </row>
    <row r="78" spans="2:10" s="75" customFormat="1" ht="12.75" customHeight="1">
      <c r="B78" s="113" t="s">
        <v>6</v>
      </c>
      <c r="C78" s="113"/>
      <c r="D78" s="113"/>
      <c r="E78" s="113"/>
      <c r="F78" s="113"/>
      <c r="G78" s="113"/>
      <c r="H78" s="86"/>
      <c r="I78" s="81">
        <f>I58+I59+I68+I77</f>
        <v>1187252817.51</v>
      </c>
      <c r="J78" s="65">
        <f>J58+J59+J68+J77</f>
        <v>1146984</v>
      </c>
    </row>
    <row r="79" spans="2:10" s="75" customFormat="1" ht="12.75" customHeight="1">
      <c r="B79" s="118" t="s">
        <v>5</v>
      </c>
      <c r="C79" s="119"/>
      <c r="D79" s="119"/>
      <c r="E79" s="119"/>
      <c r="F79" s="119"/>
      <c r="G79" s="120"/>
      <c r="H79" s="74"/>
      <c r="I79" s="65">
        <v>196</v>
      </c>
      <c r="J79" s="65">
        <v>395</v>
      </c>
    </row>
    <row r="80" spans="2:10" s="75" customFormat="1" ht="12.75" customHeight="1">
      <c r="B80" s="87"/>
      <c r="C80" s="87"/>
      <c r="D80" s="87"/>
      <c r="E80" s="87"/>
      <c r="F80" s="87"/>
      <c r="G80" s="87"/>
      <c r="H80" s="88"/>
      <c r="I80" s="89"/>
      <c r="J80" s="89">
        <f>J78-J45</f>
        <v>0</v>
      </c>
    </row>
    <row r="81" spans="3:9" s="91" customFormat="1" ht="12.75" customHeight="1">
      <c r="C81" s="116" t="s">
        <v>298</v>
      </c>
      <c r="D81" s="116"/>
      <c r="E81" s="117" t="s">
        <v>299</v>
      </c>
      <c r="F81" s="117"/>
      <c r="G81" s="117"/>
      <c r="H81" s="117"/>
      <c r="I81" s="90" t="s">
        <v>3</v>
      </c>
    </row>
    <row r="82" spans="4:9" s="92" customFormat="1" ht="12.75" customHeight="1">
      <c r="D82" s="92" t="s">
        <v>2</v>
      </c>
      <c r="I82" s="93" t="s">
        <v>1</v>
      </c>
    </row>
    <row r="83" spans="3:9" ht="12.75" customHeight="1">
      <c r="C83" s="115" t="s">
        <v>4</v>
      </c>
      <c r="D83" s="115"/>
      <c r="E83" s="98" t="s">
        <v>293</v>
      </c>
      <c r="F83" s="98"/>
      <c r="G83" s="98"/>
      <c r="H83" s="98"/>
      <c r="I83" s="69" t="s">
        <v>3</v>
      </c>
    </row>
    <row r="84" spans="4:9" s="92" customFormat="1" ht="12" customHeight="1">
      <c r="D84" s="92" t="s">
        <v>2</v>
      </c>
      <c r="I84" s="93" t="s">
        <v>1</v>
      </c>
    </row>
    <row r="86" ht="12.75">
      <c r="C86" s="68" t="s">
        <v>0</v>
      </c>
    </row>
  </sheetData>
  <sheetProtection/>
  <mergeCells count="87">
    <mergeCell ref="C83:D83"/>
    <mergeCell ref="E83:H83"/>
    <mergeCell ref="B76:G76"/>
    <mergeCell ref="B77:G77"/>
    <mergeCell ref="B78:G78"/>
    <mergeCell ref="C81:D81"/>
    <mergeCell ref="E81:H81"/>
    <mergeCell ref="B79:G79"/>
    <mergeCell ref="B70:G70"/>
    <mergeCell ref="B71:G71"/>
    <mergeCell ref="B72:G72"/>
    <mergeCell ref="B73:G73"/>
    <mergeCell ref="B74:G74"/>
    <mergeCell ref="B75:G75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44:G44"/>
    <mergeCell ref="B45:G45"/>
    <mergeCell ref="B47:G48"/>
    <mergeCell ref="B49:G49"/>
    <mergeCell ref="B50:G50"/>
    <mergeCell ref="B51:G51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3:J13"/>
    <mergeCell ref="B15:G15"/>
    <mergeCell ref="B16:G16"/>
    <mergeCell ref="B17:G17"/>
    <mergeCell ref="B18:G18"/>
    <mergeCell ref="B19:G19"/>
    <mergeCell ref="B8:E8"/>
    <mergeCell ref="F8:J8"/>
    <mergeCell ref="F9:J9"/>
    <mergeCell ref="B10:E10"/>
    <mergeCell ref="F10:J10"/>
    <mergeCell ref="B12:J12"/>
    <mergeCell ref="B4:E4"/>
    <mergeCell ref="F4:J4"/>
    <mergeCell ref="B5:G5"/>
    <mergeCell ref="H5:J5"/>
    <mergeCell ref="G6:H6"/>
    <mergeCell ref="B7:F7"/>
    <mergeCell ref="G7:I7"/>
    <mergeCell ref="B1:E1"/>
    <mergeCell ref="F1:J1"/>
    <mergeCell ref="B2:E2"/>
    <mergeCell ref="F2:J2"/>
    <mergeCell ref="B3:E3"/>
    <mergeCell ref="F3:J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I40" sqref="I40"/>
    </sheetView>
  </sheetViews>
  <sheetFormatPr defaultColWidth="8.8515625" defaultRowHeight="15"/>
  <cols>
    <col min="1" max="1" width="3.140625" style="4" customWidth="1"/>
    <col min="2" max="2" width="3.57421875" style="4" customWidth="1"/>
    <col min="3" max="3" width="17.00390625" style="4" customWidth="1"/>
    <col min="4" max="4" width="13.57421875" style="4" customWidth="1"/>
    <col min="5" max="5" width="4.00390625" style="4" customWidth="1"/>
    <col min="6" max="6" width="27.8515625" style="4" customWidth="1"/>
    <col min="7" max="7" width="6.57421875" style="4" customWidth="1"/>
    <col min="8" max="8" width="14.7109375" style="4" customWidth="1"/>
    <col min="9" max="9" width="15.00390625" style="4" customWidth="1"/>
    <col min="10" max="16384" width="8.8515625" style="4" customWidth="1"/>
  </cols>
  <sheetData>
    <row r="1" spans="1:9" s="1" customFormat="1" ht="12.75" customHeight="1">
      <c r="A1" s="1" t="s">
        <v>292</v>
      </c>
      <c r="E1" s="28"/>
      <c r="F1" s="28"/>
      <c r="G1" s="28"/>
      <c r="H1" s="28"/>
      <c r="I1" s="28"/>
    </row>
    <row r="3" spans="1:9" ht="15.75">
      <c r="A3" s="128" t="s">
        <v>190</v>
      </c>
      <c r="B3" s="128"/>
      <c r="C3" s="128"/>
      <c r="D3" s="128"/>
      <c r="E3" s="128"/>
      <c r="F3" s="128"/>
      <c r="G3" s="128"/>
      <c r="H3" s="128"/>
      <c r="I3" s="128"/>
    </row>
    <row r="4" spans="1:9" ht="12.75" customHeight="1">
      <c r="A4" s="129" t="s">
        <v>304</v>
      </c>
      <c r="B4" s="129"/>
      <c r="C4" s="129"/>
      <c r="D4" s="129"/>
      <c r="E4" s="129"/>
      <c r="F4" s="129"/>
      <c r="G4" s="129"/>
      <c r="H4" s="129"/>
      <c r="I4" s="129"/>
    </row>
    <row r="5" ht="12">
      <c r="I5" s="4" t="s">
        <v>118</v>
      </c>
    </row>
    <row r="6" spans="1:9" ht="48.75" customHeight="1">
      <c r="A6" s="130" t="s">
        <v>189</v>
      </c>
      <c r="B6" s="130"/>
      <c r="C6" s="130"/>
      <c r="D6" s="130"/>
      <c r="E6" s="130"/>
      <c r="F6" s="130"/>
      <c r="G6" s="11" t="s">
        <v>116</v>
      </c>
      <c r="H6" s="11" t="s">
        <v>188</v>
      </c>
      <c r="I6" s="11" t="s">
        <v>301</v>
      </c>
    </row>
    <row r="7" spans="1:9" ht="12.75" customHeight="1">
      <c r="A7" s="124" t="s">
        <v>187</v>
      </c>
      <c r="B7" s="124"/>
      <c r="C7" s="124"/>
      <c r="D7" s="124"/>
      <c r="E7" s="124"/>
      <c r="F7" s="124"/>
      <c r="G7" s="8" t="s">
        <v>112</v>
      </c>
      <c r="H7" s="24"/>
      <c r="I7" s="24"/>
    </row>
    <row r="8" spans="1:9" ht="12">
      <c r="A8" s="124" t="s">
        <v>186</v>
      </c>
      <c r="B8" s="124"/>
      <c r="C8" s="124"/>
      <c r="D8" s="124"/>
      <c r="E8" s="124"/>
      <c r="F8" s="124"/>
      <c r="G8" s="8" t="s">
        <v>110</v>
      </c>
      <c r="H8" s="24"/>
      <c r="I8" s="24"/>
    </row>
    <row r="9" spans="1:10" ht="12">
      <c r="A9" s="125" t="s">
        <v>185</v>
      </c>
      <c r="B9" s="125"/>
      <c r="C9" s="125"/>
      <c r="D9" s="125"/>
      <c r="E9" s="125"/>
      <c r="F9" s="125"/>
      <c r="G9" s="7" t="s">
        <v>109</v>
      </c>
      <c r="H9" s="22">
        <f>H7-H8</f>
        <v>0</v>
      </c>
      <c r="I9" s="22">
        <f>I7-I8</f>
        <v>0</v>
      </c>
      <c r="J9" s="6"/>
    </row>
    <row r="10" spans="1:9" ht="12">
      <c r="A10" s="124" t="s">
        <v>184</v>
      </c>
      <c r="B10" s="124"/>
      <c r="C10" s="124"/>
      <c r="D10" s="124"/>
      <c r="E10" s="124"/>
      <c r="F10" s="124"/>
      <c r="G10" s="8" t="s">
        <v>108</v>
      </c>
      <c r="H10" s="24"/>
      <c r="I10" s="24"/>
    </row>
    <row r="11" spans="1:9" ht="12">
      <c r="A11" s="124" t="s">
        <v>183</v>
      </c>
      <c r="B11" s="124"/>
      <c r="C11" s="124"/>
      <c r="D11" s="124"/>
      <c r="E11" s="124"/>
      <c r="F11" s="124"/>
      <c r="G11" s="8" t="s">
        <v>107</v>
      </c>
      <c r="H11" s="66">
        <f>21397799-15000+9990000</f>
        <v>31372799</v>
      </c>
      <c r="I11" s="66">
        <f>10106508+11174000</f>
        <v>21280508</v>
      </c>
    </row>
    <row r="12" spans="1:9" ht="12">
      <c r="A12" s="124" t="s">
        <v>182</v>
      </c>
      <c r="B12" s="124"/>
      <c r="C12" s="124"/>
      <c r="D12" s="124"/>
      <c r="E12" s="124"/>
      <c r="F12" s="124"/>
      <c r="G12" s="8" t="s">
        <v>105</v>
      </c>
      <c r="H12" s="66">
        <f>8835942+151000</f>
        <v>8986942</v>
      </c>
      <c r="I12" s="66">
        <v>65246922</v>
      </c>
    </row>
    <row r="13" spans="1:9" ht="12">
      <c r="A13" s="124" t="s">
        <v>181</v>
      </c>
      <c r="B13" s="124"/>
      <c r="C13" s="124"/>
      <c r="D13" s="124"/>
      <c r="E13" s="124"/>
      <c r="F13" s="124"/>
      <c r="G13" s="8" t="s">
        <v>103</v>
      </c>
      <c r="H13" s="66">
        <f>1823486+14083000</f>
        <v>15906486</v>
      </c>
      <c r="I13" s="66">
        <v>30900</v>
      </c>
    </row>
    <row r="14" spans="1:10" ht="12.75" customHeight="1">
      <c r="A14" s="125" t="s">
        <v>180</v>
      </c>
      <c r="B14" s="125"/>
      <c r="C14" s="125"/>
      <c r="D14" s="125"/>
      <c r="E14" s="125"/>
      <c r="F14" s="125"/>
      <c r="G14" s="19" t="s">
        <v>179</v>
      </c>
      <c r="H14" s="67">
        <f>H9-H10-H11-H12+H13</f>
        <v>-24453255</v>
      </c>
      <c r="I14" s="67">
        <f>I9-I10-I11-I12+I13</f>
        <v>-86496530</v>
      </c>
      <c r="J14" s="6"/>
    </row>
    <row r="15" spans="1:9" ht="12">
      <c r="A15" s="124" t="s">
        <v>178</v>
      </c>
      <c r="B15" s="124"/>
      <c r="C15" s="124"/>
      <c r="D15" s="124"/>
      <c r="E15" s="124"/>
      <c r="F15" s="124"/>
      <c r="G15" s="16" t="s">
        <v>177</v>
      </c>
      <c r="H15" s="66"/>
      <c r="I15" s="24"/>
    </row>
    <row r="16" spans="1:9" ht="12">
      <c r="A16" s="124" t="s">
        <v>176</v>
      </c>
      <c r="B16" s="124"/>
      <c r="C16" s="124"/>
      <c r="D16" s="124"/>
      <c r="E16" s="124"/>
      <c r="F16" s="124"/>
      <c r="G16" s="16" t="s">
        <v>175</v>
      </c>
      <c r="H16" s="66"/>
      <c r="I16" s="24"/>
    </row>
    <row r="17" spans="1:9" ht="12">
      <c r="A17" s="126" t="s">
        <v>174</v>
      </c>
      <c r="B17" s="126"/>
      <c r="C17" s="126"/>
      <c r="D17" s="126"/>
      <c r="E17" s="126"/>
      <c r="F17" s="126"/>
      <c r="G17" s="16" t="s">
        <v>173</v>
      </c>
      <c r="H17" s="66"/>
      <c r="I17" s="24"/>
    </row>
    <row r="18" spans="1:9" ht="12">
      <c r="A18" s="124" t="s">
        <v>172</v>
      </c>
      <c r="B18" s="124"/>
      <c r="C18" s="124"/>
      <c r="D18" s="124"/>
      <c r="E18" s="124"/>
      <c r="F18" s="124"/>
      <c r="G18" s="16" t="s">
        <v>171</v>
      </c>
      <c r="H18" s="66"/>
      <c r="I18" s="24"/>
    </row>
    <row r="19" spans="1:9" ht="12">
      <c r="A19" s="124" t="s">
        <v>170</v>
      </c>
      <c r="B19" s="124"/>
      <c r="C19" s="124"/>
      <c r="D19" s="124"/>
      <c r="E19" s="124"/>
      <c r="F19" s="124"/>
      <c r="G19" s="16" t="s">
        <v>169</v>
      </c>
      <c r="H19" s="66"/>
      <c r="I19" s="24"/>
    </row>
    <row r="20" spans="1:10" ht="12">
      <c r="A20" s="125" t="s">
        <v>168</v>
      </c>
      <c r="B20" s="125"/>
      <c r="C20" s="125"/>
      <c r="D20" s="125"/>
      <c r="E20" s="125"/>
      <c r="F20" s="125"/>
      <c r="G20" s="19" t="s">
        <v>95</v>
      </c>
      <c r="H20" s="67">
        <f>H14+H15-H16+H17+H18-H19</f>
        <v>-24453255</v>
      </c>
      <c r="I20" s="67">
        <f>I14+I15-I16+I17+I18-I19</f>
        <v>-86496530</v>
      </c>
      <c r="J20" s="6"/>
    </row>
    <row r="21" spans="1:9" ht="12">
      <c r="A21" s="124" t="s">
        <v>167</v>
      </c>
      <c r="B21" s="124"/>
      <c r="C21" s="124"/>
      <c r="D21" s="124"/>
      <c r="E21" s="124"/>
      <c r="F21" s="124"/>
      <c r="G21" s="16" t="s">
        <v>93</v>
      </c>
      <c r="H21" s="66"/>
      <c r="I21" s="66">
        <v>17327</v>
      </c>
    </row>
    <row r="22" spans="1:10" ht="12">
      <c r="A22" s="127" t="s">
        <v>166</v>
      </c>
      <c r="B22" s="127"/>
      <c r="C22" s="127"/>
      <c r="D22" s="127"/>
      <c r="E22" s="127"/>
      <c r="F22" s="127"/>
      <c r="G22" s="19" t="s">
        <v>63</v>
      </c>
      <c r="H22" s="67">
        <f>H20-H21</f>
        <v>-24453255</v>
      </c>
      <c r="I22" s="67">
        <f>I20-I21</f>
        <v>-86513857</v>
      </c>
      <c r="J22" s="6"/>
    </row>
    <row r="23" spans="1:9" ht="12">
      <c r="A23" s="126" t="s">
        <v>165</v>
      </c>
      <c r="B23" s="126"/>
      <c r="C23" s="126"/>
      <c r="D23" s="126"/>
      <c r="E23" s="126"/>
      <c r="F23" s="126"/>
      <c r="G23" s="16" t="s">
        <v>164</v>
      </c>
      <c r="H23" s="66"/>
      <c r="I23" s="24"/>
    </row>
    <row r="24" spans="1:9" ht="12">
      <c r="A24" s="125" t="s">
        <v>163</v>
      </c>
      <c r="B24" s="125"/>
      <c r="C24" s="125"/>
      <c r="D24" s="125"/>
      <c r="E24" s="125"/>
      <c r="F24" s="125"/>
      <c r="G24" s="19" t="s">
        <v>43</v>
      </c>
      <c r="H24" s="67">
        <f>H22+H23</f>
        <v>-24453255</v>
      </c>
      <c r="I24" s="67">
        <f>I22+I23</f>
        <v>-86513857</v>
      </c>
    </row>
    <row r="25" spans="1:9" ht="12">
      <c r="A25" s="124" t="s">
        <v>142</v>
      </c>
      <c r="B25" s="124"/>
      <c r="C25" s="124"/>
      <c r="D25" s="124"/>
      <c r="E25" s="124"/>
      <c r="F25" s="124"/>
      <c r="G25" s="16"/>
      <c r="H25" s="66"/>
      <c r="I25" s="26"/>
    </row>
    <row r="26" spans="1:9" ht="12">
      <c r="A26" s="124" t="s">
        <v>162</v>
      </c>
      <c r="B26" s="124"/>
      <c r="C26" s="124"/>
      <c r="D26" s="124"/>
      <c r="E26" s="124"/>
      <c r="F26" s="124"/>
      <c r="G26" s="16"/>
      <c r="H26" s="27"/>
      <c r="I26" s="26"/>
    </row>
    <row r="27" spans="1:9" ht="12">
      <c r="A27" s="125" t="s">
        <v>161</v>
      </c>
      <c r="B27" s="125"/>
      <c r="C27" s="125"/>
      <c r="D27" s="125"/>
      <c r="E27" s="125"/>
      <c r="F27" s="125"/>
      <c r="G27" s="19" t="s">
        <v>24</v>
      </c>
      <c r="H27" s="23">
        <f>SUM(H29:H39)</f>
        <v>0</v>
      </c>
      <c r="I27" s="23">
        <f>SUM(I29:I39)</f>
        <v>0</v>
      </c>
    </row>
    <row r="28" spans="1:9" ht="12">
      <c r="A28" s="124" t="s">
        <v>138</v>
      </c>
      <c r="B28" s="124"/>
      <c r="C28" s="124"/>
      <c r="D28" s="124"/>
      <c r="E28" s="124"/>
      <c r="F28" s="124"/>
      <c r="G28" s="16"/>
      <c r="H28" s="27"/>
      <c r="I28" s="26"/>
    </row>
    <row r="29" spans="1:9" ht="12">
      <c r="A29" s="124" t="s">
        <v>160</v>
      </c>
      <c r="B29" s="124"/>
      <c r="C29" s="124"/>
      <c r="D29" s="124"/>
      <c r="E29" s="124"/>
      <c r="F29" s="124"/>
      <c r="G29" s="16" t="s">
        <v>21</v>
      </c>
      <c r="H29" s="25"/>
      <c r="I29" s="24"/>
    </row>
    <row r="30" spans="1:9" ht="12">
      <c r="A30" s="124" t="s">
        <v>159</v>
      </c>
      <c r="B30" s="124"/>
      <c r="C30" s="124"/>
      <c r="D30" s="124"/>
      <c r="E30" s="124"/>
      <c r="F30" s="124"/>
      <c r="G30" s="16" t="s">
        <v>19</v>
      </c>
      <c r="H30" s="25"/>
      <c r="I30" s="24"/>
    </row>
    <row r="31" spans="1:9" ht="12">
      <c r="A31" s="126" t="s">
        <v>158</v>
      </c>
      <c r="B31" s="126"/>
      <c r="C31" s="126"/>
      <c r="D31" s="126"/>
      <c r="E31" s="126"/>
      <c r="F31" s="126"/>
      <c r="G31" s="16" t="s">
        <v>17</v>
      </c>
      <c r="H31" s="25"/>
      <c r="I31" s="24"/>
    </row>
    <row r="32" spans="1:9" ht="12">
      <c r="A32" s="124" t="s">
        <v>157</v>
      </c>
      <c r="B32" s="124"/>
      <c r="C32" s="124"/>
      <c r="D32" s="124"/>
      <c r="E32" s="124"/>
      <c r="F32" s="124"/>
      <c r="G32" s="16" t="s">
        <v>15</v>
      </c>
      <c r="H32" s="25"/>
      <c r="I32" s="24"/>
    </row>
    <row r="33" spans="1:9" ht="12">
      <c r="A33" s="126" t="s">
        <v>156</v>
      </c>
      <c r="B33" s="126"/>
      <c r="C33" s="126"/>
      <c r="D33" s="126"/>
      <c r="E33" s="126"/>
      <c r="F33" s="126"/>
      <c r="G33" s="16" t="s">
        <v>13</v>
      </c>
      <c r="H33" s="25"/>
      <c r="I33" s="24"/>
    </row>
    <row r="34" spans="1:9" ht="12">
      <c r="A34" s="124" t="s">
        <v>155</v>
      </c>
      <c r="B34" s="124"/>
      <c r="C34" s="124"/>
      <c r="D34" s="124"/>
      <c r="E34" s="124"/>
      <c r="F34" s="124"/>
      <c r="G34" s="16" t="s">
        <v>154</v>
      </c>
      <c r="H34" s="25"/>
      <c r="I34" s="24"/>
    </row>
    <row r="35" spans="1:9" ht="12">
      <c r="A35" s="124" t="s">
        <v>153</v>
      </c>
      <c r="B35" s="124"/>
      <c r="C35" s="124"/>
      <c r="D35" s="124"/>
      <c r="E35" s="124"/>
      <c r="F35" s="124"/>
      <c r="G35" s="16" t="s">
        <v>152</v>
      </c>
      <c r="H35" s="25"/>
      <c r="I35" s="24"/>
    </row>
    <row r="36" spans="1:9" ht="12">
      <c r="A36" s="124" t="s">
        <v>151</v>
      </c>
      <c r="B36" s="124"/>
      <c r="C36" s="124"/>
      <c r="D36" s="124"/>
      <c r="E36" s="124"/>
      <c r="F36" s="124"/>
      <c r="G36" s="16" t="s">
        <v>150</v>
      </c>
      <c r="H36" s="25"/>
      <c r="I36" s="24"/>
    </row>
    <row r="37" spans="1:9" ht="12">
      <c r="A37" s="124" t="s">
        <v>149</v>
      </c>
      <c r="B37" s="124"/>
      <c r="C37" s="124"/>
      <c r="D37" s="124"/>
      <c r="E37" s="124"/>
      <c r="F37" s="124"/>
      <c r="G37" s="16" t="s">
        <v>148</v>
      </c>
      <c r="H37" s="25"/>
      <c r="I37" s="24"/>
    </row>
    <row r="38" spans="1:9" ht="12">
      <c r="A38" s="124" t="s">
        <v>147</v>
      </c>
      <c r="B38" s="124"/>
      <c r="C38" s="124"/>
      <c r="D38" s="124"/>
      <c r="E38" s="124"/>
      <c r="F38" s="124"/>
      <c r="G38" s="16" t="s">
        <v>146</v>
      </c>
      <c r="H38" s="25"/>
      <c r="I38" s="24"/>
    </row>
    <row r="39" spans="1:9" ht="12">
      <c r="A39" s="124" t="s">
        <v>145</v>
      </c>
      <c r="B39" s="124"/>
      <c r="C39" s="124"/>
      <c r="D39" s="124"/>
      <c r="E39" s="124"/>
      <c r="F39" s="124"/>
      <c r="G39" s="16" t="s">
        <v>11</v>
      </c>
      <c r="H39" s="25"/>
      <c r="I39" s="24"/>
    </row>
    <row r="40" spans="1:9" ht="12">
      <c r="A40" s="125" t="s">
        <v>144</v>
      </c>
      <c r="B40" s="125"/>
      <c r="C40" s="125"/>
      <c r="D40" s="125"/>
      <c r="E40" s="125"/>
      <c r="F40" s="125"/>
      <c r="G40" s="19" t="s">
        <v>7</v>
      </c>
      <c r="H40" s="67">
        <f>H24+H27</f>
        <v>-24453255</v>
      </c>
      <c r="I40" s="67">
        <f>I24+I27</f>
        <v>-86513857</v>
      </c>
    </row>
    <row r="41" spans="1:9" ht="12">
      <c r="A41" s="124" t="s">
        <v>143</v>
      </c>
      <c r="B41" s="124"/>
      <c r="C41" s="124"/>
      <c r="D41" s="124"/>
      <c r="E41" s="124"/>
      <c r="F41" s="124"/>
      <c r="G41" s="16"/>
      <c r="H41" s="21"/>
      <c r="I41" s="20"/>
    </row>
    <row r="42" spans="1:9" ht="12">
      <c r="A42" s="124" t="s">
        <v>142</v>
      </c>
      <c r="B42" s="124"/>
      <c r="C42" s="124"/>
      <c r="D42" s="124"/>
      <c r="E42" s="124"/>
      <c r="F42" s="124"/>
      <c r="G42" s="16"/>
      <c r="H42" s="21"/>
      <c r="I42" s="20"/>
    </row>
    <row r="43" spans="1:9" ht="12">
      <c r="A43" s="124" t="s">
        <v>141</v>
      </c>
      <c r="B43" s="124"/>
      <c r="C43" s="124"/>
      <c r="D43" s="124"/>
      <c r="E43" s="124"/>
      <c r="F43" s="124"/>
      <c r="G43" s="16"/>
      <c r="H43" s="21"/>
      <c r="I43" s="20"/>
    </row>
    <row r="44" spans="1:9" ht="12">
      <c r="A44" s="125" t="s">
        <v>140</v>
      </c>
      <c r="B44" s="125"/>
      <c r="C44" s="125"/>
      <c r="D44" s="125"/>
      <c r="E44" s="125"/>
      <c r="F44" s="125"/>
      <c r="G44" s="19" t="s">
        <v>139</v>
      </c>
      <c r="H44" s="18"/>
      <c r="I44" s="17"/>
    </row>
    <row r="45" spans="1:9" ht="12">
      <c r="A45" s="124" t="s">
        <v>138</v>
      </c>
      <c r="B45" s="124"/>
      <c r="C45" s="124"/>
      <c r="D45" s="124"/>
      <c r="E45" s="124"/>
      <c r="F45" s="124"/>
      <c r="G45" s="16"/>
      <c r="H45" s="8"/>
      <c r="I45" s="8"/>
    </row>
    <row r="46" spans="1:9" ht="12">
      <c r="A46" s="124" t="s">
        <v>137</v>
      </c>
      <c r="B46" s="124"/>
      <c r="C46" s="124"/>
      <c r="D46" s="124"/>
      <c r="E46" s="124"/>
      <c r="F46" s="124"/>
      <c r="G46" s="16"/>
      <c r="H46" s="8"/>
      <c r="I46" s="8"/>
    </row>
    <row r="47" spans="1:9" ht="12">
      <c r="A47" s="124" t="s">
        <v>135</v>
      </c>
      <c r="B47" s="124"/>
      <c r="C47" s="124"/>
      <c r="D47" s="124"/>
      <c r="E47" s="124"/>
      <c r="F47" s="124"/>
      <c r="G47" s="16"/>
      <c r="H47" s="16"/>
      <c r="I47" s="8"/>
    </row>
    <row r="48" spans="1:9" ht="12">
      <c r="A48" s="124" t="s">
        <v>134</v>
      </c>
      <c r="B48" s="124"/>
      <c r="C48" s="124"/>
      <c r="D48" s="124"/>
      <c r="E48" s="124"/>
      <c r="F48" s="124"/>
      <c r="G48" s="16"/>
      <c r="H48" s="16"/>
      <c r="I48" s="8"/>
    </row>
    <row r="49" spans="1:9" ht="12">
      <c r="A49" s="124" t="s">
        <v>136</v>
      </c>
      <c r="B49" s="124"/>
      <c r="C49" s="124"/>
      <c r="D49" s="124"/>
      <c r="E49" s="124"/>
      <c r="F49" s="124"/>
      <c r="G49" s="16"/>
      <c r="H49" s="16"/>
      <c r="I49" s="8"/>
    </row>
    <row r="50" spans="1:9" ht="12">
      <c r="A50" s="124" t="s">
        <v>135</v>
      </c>
      <c r="B50" s="124"/>
      <c r="C50" s="124"/>
      <c r="D50" s="124"/>
      <c r="E50" s="124"/>
      <c r="F50" s="124"/>
      <c r="G50" s="16"/>
      <c r="H50" s="16"/>
      <c r="I50" s="8"/>
    </row>
    <row r="51" spans="1:9" ht="12">
      <c r="A51" s="124" t="s">
        <v>134</v>
      </c>
      <c r="B51" s="124"/>
      <c r="C51" s="124"/>
      <c r="D51" s="124"/>
      <c r="E51" s="124"/>
      <c r="F51" s="124"/>
      <c r="G51" s="16"/>
      <c r="H51" s="16"/>
      <c r="I51" s="8"/>
    </row>
    <row r="54" spans="2:9" ht="12.75" customHeight="1">
      <c r="B54" s="2" t="str">
        <f>ОФП!C81</f>
        <v>И.О. Руководителя</v>
      </c>
      <c r="C54" s="15"/>
      <c r="D54" s="122" t="str">
        <f>ОФП!E81</f>
        <v>Қалиасқаров А.М.</v>
      </c>
      <c r="E54" s="122"/>
      <c r="F54" s="122"/>
      <c r="G54" s="123" t="s">
        <v>3</v>
      </c>
      <c r="H54" s="123"/>
      <c r="I54" s="5"/>
    </row>
    <row r="55" spans="3:9" ht="12.75" customHeight="1">
      <c r="C55" s="4" t="s">
        <v>2</v>
      </c>
      <c r="G55" s="121" t="s">
        <v>1</v>
      </c>
      <c r="H55" s="121"/>
      <c r="I55" s="14"/>
    </row>
    <row r="56" spans="2:9" s="1" customFormat="1" ht="12.75" customHeight="1">
      <c r="B56" s="1" t="s">
        <v>133</v>
      </c>
      <c r="D56" s="122" t="str">
        <f>ОФП!E83</f>
        <v>Мащенко О.А.</v>
      </c>
      <c r="E56" s="122"/>
      <c r="F56" s="122"/>
      <c r="G56" s="122" t="s">
        <v>3</v>
      </c>
      <c r="H56" s="122"/>
      <c r="I56" s="12"/>
    </row>
    <row r="57" spans="3:9" ht="12.75" customHeight="1">
      <c r="C57" s="4" t="s">
        <v>2</v>
      </c>
      <c r="G57" s="121" t="s">
        <v>1</v>
      </c>
      <c r="H57" s="121"/>
      <c r="I57" s="13"/>
    </row>
    <row r="59" ht="12.75">
      <c r="B59" s="1" t="s">
        <v>0</v>
      </c>
    </row>
  </sheetData>
  <sheetProtection/>
  <mergeCells count="54">
    <mergeCell ref="A8:F8"/>
    <mergeCell ref="A9:F9"/>
    <mergeCell ref="A10:F10"/>
    <mergeCell ref="A11:F11"/>
    <mergeCell ref="A3:I3"/>
    <mergeCell ref="A4:I4"/>
    <mergeCell ref="A6:F6"/>
    <mergeCell ref="A7:F7"/>
    <mergeCell ref="A16:F16"/>
    <mergeCell ref="A17:F17"/>
    <mergeCell ref="A18:F18"/>
    <mergeCell ref="A19:F19"/>
    <mergeCell ref="A12:F12"/>
    <mergeCell ref="A13:F13"/>
    <mergeCell ref="A14:F14"/>
    <mergeCell ref="A15:F15"/>
    <mergeCell ref="A24:F24"/>
    <mergeCell ref="A25:F25"/>
    <mergeCell ref="A26:F26"/>
    <mergeCell ref="A27:F27"/>
    <mergeCell ref="A20:F20"/>
    <mergeCell ref="A21:F21"/>
    <mergeCell ref="A22:F22"/>
    <mergeCell ref="A23:F23"/>
    <mergeCell ref="A32:F32"/>
    <mergeCell ref="A33:F33"/>
    <mergeCell ref="A34:F34"/>
    <mergeCell ref="A35:F35"/>
    <mergeCell ref="A28:F28"/>
    <mergeCell ref="A29:F29"/>
    <mergeCell ref="A30:F30"/>
    <mergeCell ref="A31:F31"/>
    <mergeCell ref="A40:F40"/>
    <mergeCell ref="A41:F41"/>
    <mergeCell ref="A42:F42"/>
    <mergeCell ref="A43:F43"/>
    <mergeCell ref="A36:F36"/>
    <mergeCell ref="A37:F37"/>
    <mergeCell ref="A38:F38"/>
    <mergeCell ref="A39:F39"/>
    <mergeCell ref="A48:F48"/>
    <mergeCell ref="A49:F49"/>
    <mergeCell ref="A50:F50"/>
    <mergeCell ref="A51:F51"/>
    <mergeCell ref="A44:F44"/>
    <mergeCell ref="A45:F45"/>
    <mergeCell ref="A46:F46"/>
    <mergeCell ref="A47:F47"/>
    <mergeCell ref="G57:H57"/>
    <mergeCell ref="D54:F54"/>
    <mergeCell ref="G54:H54"/>
    <mergeCell ref="G55:H55"/>
    <mergeCell ref="D56:F56"/>
    <mergeCell ref="G56:H5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9"/>
  <sheetViews>
    <sheetView zoomScalePageLayoutView="0" workbookViewId="0" topLeftCell="A1">
      <selection activeCell="D91" sqref="D91"/>
    </sheetView>
  </sheetViews>
  <sheetFormatPr defaultColWidth="8.8515625" defaultRowHeight="15"/>
  <cols>
    <col min="1" max="1" width="2.28125" style="29" customWidth="1"/>
    <col min="2" max="2" width="8.8515625" style="29" customWidth="1"/>
    <col min="3" max="3" width="10.28125" style="29" customWidth="1"/>
    <col min="4" max="4" width="9.8515625" style="29" customWidth="1"/>
    <col min="5" max="5" width="9.28125" style="29" customWidth="1"/>
    <col min="6" max="6" width="11.7109375" style="29" customWidth="1"/>
    <col min="7" max="7" width="10.28125" style="29" customWidth="1"/>
    <col min="8" max="8" width="6.7109375" style="29" customWidth="1"/>
    <col min="9" max="9" width="14.8515625" style="29" customWidth="1"/>
    <col min="10" max="10" width="16.421875" style="29" customWidth="1"/>
    <col min="11" max="11" width="12.8515625" style="29" customWidth="1"/>
    <col min="12" max="16384" width="8.8515625" style="29" customWidth="1"/>
  </cols>
  <sheetData>
    <row r="2" spans="2:11" ht="12.75">
      <c r="B2" s="133" t="s">
        <v>132</v>
      </c>
      <c r="C2" s="133"/>
      <c r="D2" s="133"/>
      <c r="E2" s="53"/>
      <c r="F2" s="132" t="s">
        <v>288</v>
      </c>
      <c r="G2" s="132"/>
      <c r="H2" s="132"/>
      <c r="I2" s="132"/>
      <c r="J2" s="132"/>
      <c r="K2" s="54"/>
    </row>
    <row r="4" spans="4:9" ht="15.75">
      <c r="D4" s="128" t="s">
        <v>246</v>
      </c>
      <c r="E4" s="128"/>
      <c r="F4" s="128"/>
      <c r="G4" s="128"/>
      <c r="H4" s="128"/>
      <c r="I4" s="128"/>
    </row>
    <row r="5" spans="4:9" ht="12.75">
      <c r="D5" s="129" t="s">
        <v>304</v>
      </c>
      <c r="E5" s="129"/>
      <c r="F5" s="129"/>
      <c r="G5" s="129"/>
      <c r="H5" s="129"/>
      <c r="I5" s="129"/>
    </row>
    <row r="6" spans="4:9" ht="12.75">
      <c r="D6" s="129" t="s">
        <v>245</v>
      </c>
      <c r="E6" s="129"/>
      <c r="F6" s="129"/>
      <c r="G6" s="129"/>
      <c r="H6" s="129"/>
      <c r="I6" s="129"/>
    </row>
    <row r="8" ht="11.25">
      <c r="J8" s="64" t="s">
        <v>118</v>
      </c>
    </row>
    <row r="9" spans="2:10" ht="48">
      <c r="B9" s="131" t="s">
        <v>189</v>
      </c>
      <c r="C9" s="131"/>
      <c r="D9" s="131"/>
      <c r="E9" s="131"/>
      <c r="F9" s="131"/>
      <c r="G9" s="131"/>
      <c r="H9" s="50" t="s">
        <v>116</v>
      </c>
      <c r="I9" s="50" t="s">
        <v>188</v>
      </c>
      <c r="J9" s="50" t="s">
        <v>302</v>
      </c>
    </row>
    <row r="10" spans="2:10" ht="12">
      <c r="B10" s="131"/>
      <c r="C10" s="131"/>
      <c r="D10" s="131"/>
      <c r="E10" s="131"/>
      <c r="F10" s="131"/>
      <c r="G10" s="131"/>
      <c r="H10" s="50"/>
      <c r="I10" s="50"/>
      <c r="J10" s="50"/>
    </row>
    <row r="11" spans="2:10" ht="12">
      <c r="B11" s="131" t="s">
        <v>244</v>
      </c>
      <c r="C11" s="131"/>
      <c r="D11" s="131"/>
      <c r="E11" s="131"/>
      <c r="F11" s="131"/>
      <c r="G11" s="131"/>
      <c r="H11" s="131"/>
      <c r="I11" s="131"/>
      <c r="J11" s="131"/>
    </row>
    <row r="12" spans="2:11" ht="12">
      <c r="B12" s="134" t="s">
        <v>243</v>
      </c>
      <c r="C12" s="134"/>
      <c r="D12" s="134"/>
      <c r="E12" s="134"/>
      <c r="F12" s="134"/>
      <c r="G12" s="134"/>
      <c r="H12" s="46">
        <v>10</v>
      </c>
      <c r="I12" s="59">
        <f>SUM(I14:I19)</f>
        <v>11585.06</v>
      </c>
      <c r="J12" s="59">
        <f>SUM(J14:J19)</f>
        <v>1648900</v>
      </c>
      <c r="K12" s="33"/>
    </row>
    <row r="13" spans="2:11" ht="12">
      <c r="B13" s="135" t="s">
        <v>201</v>
      </c>
      <c r="C13" s="135"/>
      <c r="D13" s="135"/>
      <c r="E13" s="135"/>
      <c r="F13" s="135"/>
      <c r="G13" s="135"/>
      <c r="H13" s="9"/>
      <c r="I13" s="60"/>
      <c r="J13" s="60"/>
      <c r="K13" s="31"/>
    </row>
    <row r="14" spans="2:11" ht="12">
      <c r="B14" s="135" t="s">
        <v>242</v>
      </c>
      <c r="C14" s="135"/>
      <c r="D14" s="135"/>
      <c r="E14" s="135"/>
      <c r="F14" s="135"/>
      <c r="G14" s="135"/>
      <c r="H14" s="45">
        <v>11</v>
      </c>
      <c r="I14" s="61"/>
      <c r="J14" s="61"/>
      <c r="K14" s="31"/>
    </row>
    <row r="15" spans="2:11" ht="12">
      <c r="B15" s="135" t="s">
        <v>241</v>
      </c>
      <c r="C15" s="135"/>
      <c r="D15" s="135"/>
      <c r="E15" s="135"/>
      <c r="F15" s="135"/>
      <c r="G15" s="135"/>
      <c r="H15" s="45">
        <v>12</v>
      </c>
      <c r="I15" s="61"/>
      <c r="J15" s="61"/>
      <c r="K15" s="31"/>
    </row>
    <row r="16" spans="2:11" ht="12">
      <c r="B16" s="136" t="s">
        <v>240</v>
      </c>
      <c r="C16" s="136"/>
      <c r="D16" s="136"/>
      <c r="E16" s="136"/>
      <c r="F16" s="136"/>
      <c r="G16" s="136"/>
      <c r="H16" s="45">
        <v>13</v>
      </c>
      <c r="I16" s="61"/>
      <c r="J16" s="61"/>
      <c r="K16" s="31"/>
    </row>
    <row r="17" spans="2:11" ht="12">
      <c r="B17" s="135" t="s">
        <v>239</v>
      </c>
      <c r="C17" s="135"/>
      <c r="D17" s="135"/>
      <c r="E17" s="135"/>
      <c r="F17" s="135"/>
      <c r="G17" s="135"/>
      <c r="H17" s="45">
        <v>14</v>
      </c>
      <c r="I17" s="61"/>
      <c r="J17" s="61"/>
      <c r="K17" s="31"/>
    </row>
    <row r="18" spans="2:11" ht="12">
      <c r="B18" s="135" t="s">
        <v>204</v>
      </c>
      <c r="C18" s="135"/>
      <c r="D18" s="135"/>
      <c r="E18" s="135"/>
      <c r="F18" s="135"/>
      <c r="G18" s="135"/>
      <c r="H18" s="45">
        <v>15</v>
      </c>
      <c r="I18" s="61"/>
      <c r="J18" s="61"/>
      <c r="K18" s="31"/>
    </row>
    <row r="19" spans="2:11" ht="12">
      <c r="B19" s="135" t="s">
        <v>203</v>
      </c>
      <c r="C19" s="135"/>
      <c r="D19" s="135"/>
      <c r="E19" s="135"/>
      <c r="F19" s="135"/>
      <c r="G19" s="135"/>
      <c r="H19" s="45">
        <v>16</v>
      </c>
      <c r="I19" s="61">
        <v>11585.06</v>
      </c>
      <c r="J19" s="61">
        <f>9300+1618000+21600</f>
        <v>1648900</v>
      </c>
      <c r="K19" s="31"/>
    </row>
    <row r="20" spans="2:11" ht="12">
      <c r="B20" s="134" t="s">
        <v>238</v>
      </c>
      <c r="C20" s="134"/>
      <c r="D20" s="134"/>
      <c r="E20" s="134"/>
      <c r="F20" s="134"/>
      <c r="G20" s="134"/>
      <c r="H20" s="46">
        <v>20</v>
      </c>
      <c r="I20" s="59">
        <f>SUM(I22:I28)</f>
        <v>44243579</v>
      </c>
      <c r="J20" s="59">
        <f>SUM(J22:J28)</f>
        <v>36813299.45</v>
      </c>
      <c r="K20" s="31"/>
    </row>
    <row r="21" spans="2:11" ht="12">
      <c r="B21" s="135" t="s">
        <v>201</v>
      </c>
      <c r="C21" s="135"/>
      <c r="D21" s="135"/>
      <c r="E21" s="135"/>
      <c r="F21" s="135"/>
      <c r="G21" s="135"/>
      <c r="H21" s="9"/>
      <c r="I21" s="60"/>
      <c r="J21" s="60"/>
      <c r="K21" s="31"/>
    </row>
    <row r="22" spans="2:11" ht="12">
      <c r="B22" s="135" t="s">
        <v>237</v>
      </c>
      <c r="C22" s="135"/>
      <c r="D22" s="135"/>
      <c r="E22" s="135"/>
      <c r="F22" s="135"/>
      <c r="G22" s="135"/>
      <c r="H22" s="45">
        <v>21</v>
      </c>
      <c r="I22" s="58">
        <f>20000+270000+12941771+5133285+2000+1558000</f>
        <v>19925056</v>
      </c>
      <c r="J22" s="61">
        <f>24893100+44074564.45-10634-59072896+5587000</f>
        <v>15471134.450000003</v>
      </c>
      <c r="K22" s="31"/>
    </row>
    <row r="23" spans="2:11" ht="12">
      <c r="B23" s="135" t="s">
        <v>236</v>
      </c>
      <c r="C23" s="135"/>
      <c r="D23" s="135"/>
      <c r="E23" s="135"/>
      <c r="F23" s="135"/>
      <c r="G23" s="135"/>
      <c r="H23" s="45">
        <v>22</v>
      </c>
      <c r="I23" s="58">
        <v>11710979</v>
      </c>
      <c r="J23" s="61"/>
      <c r="K23" s="40"/>
    </row>
    <row r="24" spans="2:11" ht="12">
      <c r="B24" s="135" t="s">
        <v>235</v>
      </c>
      <c r="C24" s="135"/>
      <c r="D24" s="135"/>
      <c r="E24" s="135"/>
      <c r="F24" s="135"/>
      <c r="G24" s="135"/>
      <c r="H24" s="45">
        <v>23</v>
      </c>
      <c r="I24" s="58">
        <f>607500+2854392+4803000</f>
        <v>8264892</v>
      </c>
      <c r="J24" s="61">
        <f>364500+8813883+6218000</f>
        <v>15396383</v>
      </c>
      <c r="K24" s="40"/>
    </row>
    <row r="25" spans="2:11" ht="12">
      <c r="B25" s="135" t="s">
        <v>199</v>
      </c>
      <c r="C25" s="135"/>
      <c r="D25" s="135"/>
      <c r="E25" s="135"/>
      <c r="F25" s="135"/>
      <c r="G25" s="135"/>
      <c r="H25" s="45">
        <v>24</v>
      </c>
      <c r="I25" s="58"/>
      <c r="J25" s="61"/>
      <c r="K25" s="40"/>
    </row>
    <row r="26" spans="2:11" ht="12">
      <c r="B26" s="135" t="s">
        <v>234</v>
      </c>
      <c r="C26" s="135"/>
      <c r="D26" s="135"/>
      <c r="E26" s="135"/>
      <c r="F26" s="135"/>
      <c r="G26" s="135"/>
      <c r="H26" s="45">
        <v>25</v>
      </c>
      <c r="I26" s="58"/>
      <c r="J26" s="61"/>
      <c r="K26" s="38"/>
    </row>
    <row r="27" spans="2:11" ht="12">
      <c r="B27" s="135" t="s">
        <v>233</v>
      </c>
      <c r="C27" s="135"/>
      <c r="D27" s="135"/>
      <c r="E27" s="135"/>
      <c r="F27" s="135"/>
      <c r="G27" s="135"/>
      <c r="H27" s="45">
        <v>26</v>
      </c>
      <c r="I27" s="58">
        <f>501248+86000+45250+1542000</f>
        <v>2174498</v>
      </c>
      <c r="J27" s="61">
        <f>1020432+814423+1345000</f>
        <v>3179855</v>
      </c>
      <c r="K27" s="40"/>
    </row>
    <row r="28" spans="2:11" ht="12">
      <c r="B28" s="135" t="s">
        <v>210</v>
      </c>
      <c r="C28" s="135"/>
      <c r="D28" s="135"/>
      <c r="E28" s="135"/>
      <c r="F28" s="135"/>
      <c r="G28" s="135"/>
      <c r="H28" s="45">
        <v>27</v>
      </c>
      <c r="I28" s="58">
        <f>78450+81378+47148+579387+80791+1301000</f>
        <v>2168154</v>
      </c>
      <c r="J28" s="61">
        <f>110976+1012755+191196+1451000</f>
        <v>2765927</v>
      </c>
      <c r="K28" s="40"/>
    </row>
    <row r="29" spans="2:13" ht="12">
      <c r="B29" s="137" t="s">
        <v>232</v>
      </c>
      <c r="C29" s="137"/>
      <c r="D29" s="137"/>
      <c r="E29" s="137"/>
      <c r="F29" s="137"/>
      <c r="G29" s="137"/>
      <c r="H29" s="44">
        <v>30</v>
      </c>
      <c r="I29" s="59">
        <f>I12-I20</f>
        <v>-44231993.94</v>
      </c>
      <c r="J29" s="59">
        <f>J12-J20</f>
        <v>-35164399.45</v>
      </c>
      <c r="K29" s="43"/>
      <c r="M29" s="36"/>
    </row>
    <row r="30" spans="2:11" ht="12">
      <c r="B30" s="137"/>
      <c r="C30" s="137"/>
      <c r="D30" s="137"/>
      <c r="E30" s="137"/>
      <c r="F30" s="137"/>
      <c r="G30" s="137"/>
      <c r="H30" s="42"/>
      <c r="I30" s="32"/>
      <c r="J30" s="32"/>
      <c r="K30" s="31"/>
    </row>
    <row r="31" spans="2:11" ht="12">
      <c r="B31" s="130" t="s">
        <v>231</v>
      </c>
      <c r="C31" s="130"/>
      <c r="D31" s="130"/>
      <c r="E31" s="130"/>
      <c r="F31" s="130"/>
      <c r="G31" s="130"/>
      <c r="H31" s="130"/>
      <c r="I31" s="130"/>
      <c r="J31" s="130"/>
      <c r="K31" s="31"/>
    </row>
    <row r="32" spans="2:11" ht="12">
      <c r="B32" s="134" t="s">
        <v>230</v>
      </c>
      <c r="C32" s="134"/>
      <c r="D32" s="134"/>
      <c r="E32" s="134"/>
      <c r="F32" s="134"/>
      <c r="G32" s="134"/>
      <c r="H32" s="46">
        <v>40</v>
      </c>
      <c r="I32" s="59">
        <f>SUM(I34:I44)</f>
        <v>0</v>
      </c>
      <c r="J32" s="59">
        <f>SUM(J34:J44)</f>
        <v>32000000</v>
      </c>
      <c r="K32" s="49"/>
    </row>
    <row r="33" spans="2:11" ht="12">
      <c r="B33" s="135" t="s">
        <v>201</v>
      </c>
      <c r="C33" s="135"/>
      <c r="D33" s="135"/>
      <c r="E33" s="135"/>
      <c r="F33" s="135"/>
      <c r="G33" s="135"/>
      <c r="H33" s="9"/>
      <c r="I33" s="60"/>
      <c r="J33" s="60"/>
      <c r="K33" s="48"/>
    </row>
    <row r="34" spans="2:11" ht="12">
      <c r="B34" s="135" t="s">
        <v>229</v>
      </c>
      <c r="C34" s="135"/>
      <c r="D34" s="135"/>
      <c r="E34" s="135"/>
      <c r="F34" s="135"/>
      <c r="G34" s="135"/>
      <c r="H34" s="45">
        <v>41</v>
      </c>
      <c r="I34" s="61"/>
      <c r="J34" s="61"/>
      <c r="K34" s="47"/>
    </row>
    <row r="35" spans="2:11" ht="12">
      <c r="B35" s="135" t="s">
        <v>228</v>
      </c>
      <c r="C35" s="135"/>
      <c r="D35" s="135"/>
      <c r="E35" s="135"/>
      <c r="F35" s="135"/>
      <c r="G35" s="135"/>
      <c r="H35" s="45">
        <v>42</v>
      </c>
      <c r="I35" s="61"/>
      <c r="J35" s="61"/>
      <c r="K35" s="31"/>
    </row>
    <row r="36" spans="2:11" ht="12">
      <c r="B36" s="135" t="s">
        <v>227</v>
      </c>
      <c r="C36" s="135"/>
      <c r="D36" s="135"/>
      <c r="E36" s="135"/>
      <c r="F36" s="135"/>
      <c r="G36" s="135"/>
      <c r="H36" s="45">
        <v>43</v>
      </c>
      <c r="I36" s="61"/>
      <c r="J36" s="61"/>
      <c r="K36" s="31"/>
    </row>
    <row r="37" spans="2:11" ht="12">
      <c r="B37" s="136" t="s">
        <v>226</v>
      </c>
      <c r="C37" s="136"/>
      <c r="D37" s="136"/>
      <c r="E37" s="136"/>
      <c r="F37" s="136"/>
      <c r="G37" s="136"/>
      <c r="H37" s="45">
        <v>44</v>
      </c>
      <c r="I37" s="61"/>
      <c r="J37" s="61"/>
      <c r="K37" s="31"/>
    </row>
    <row r="38" spans="2:11" ht="12">
      <c r="B38" s="135" t="s">
        <v>225</v>
      </c>
      <c r="C38" s="135"/>
      <c r="D38" s="135"/>
      <c r="E38" s="135"/>
      <c r="F38" s="135"/>
      <c r="G38" s="135"/>
      <c r="H38" s="45">
        <v>45</v>
      </c>
      <c r="I38" s="61"/>
      <c r="J38" s="61"/>
      <c r="K38" s="31"/>
    </row>
    <row r="39" spans="2:11" ht="12">
      <c r="B39" s="135" t="s">
        <v>224</v>
      </c>
      <c r="C39" s="135"/>
      <c r="D39" s="135"/>
      <c r="E39" s="135"/>
      <c r="F39" s="135"/>
      <c r="G39" s="135"/>
      <c r="H39" s="45">
        <v>46</v>
      </c>
      <c r="I39" s="61"/>
      <c r="J39" s="61"/>
      <c r="K39" s="31"/>
    </row>
    <row r="40" spans="2:11" ht="12">
      <c r="B40" s="135" t="s">
        <v>223</v>
      </c>
      <c r="C40" s="135"/>
      <c r="D40" s="135"/>
      <c r="E40" s="135"/>
      <c r="F40" s="135"/>
      <c r="G40" s="135"/>
      <c r="H40" s="45">
        <v>47</v>
      </c>
      <c r="I40" s="61"/>
      <c r="J40" s="61"/>
      <c r="K40" s="31"/>
    </row>
    <row r="41" spans="2:11" ht="12">
      <c r="B41" s="135" t="s">
        <v>212</v>
      </c>
      <c r="C41" s="135"/>
      <c r="D41" s="135"/>
      <c r="E41" s="135"/>
      <c r="F41" s="135"/>
      <c r="G41" s="135"/>
      <c r="H41" s="45">
        <v>48</v>
      </c>
      <c r="I41" s="61"/>
      <c r="J41" s="61"/>
      <c r="K41" s="31"/>
    </row>
    <row r="42" spans="2:11" ht="12">
      <c r="B42" s="135" t="s">
        <v>222</v>
      </c>
      <c r="C42" s="135"/>
      <c r="D42" s="135"/>
      <c r="E42" s="135"/>
      <c r="F42" s="135"/>
      <c r="G42" s="135"/>
      <c r="H42" s="45">
        <v>49</v>
      </c>
      <c r="I42" s="61"/>
      <c r="J42" s="61"/>
      <c r="K42" s="31"/>
    </row>
    <row r="43" spans="2:11" ht="12">
      <c r="B43" s="135" t="s">
        <v>204</v>
      </c>
      <c r="C43" s="135"/>
      <c r="D43" s="135"/>
      <c r="E43" s="135"/>
      <c r="F43" s="135"/>
      <c r="G43" s="135"/>
      <c r="H43" s="45">
        <v>50</v>
      </c>
      <c r="I43" s="61"/>
      <c r="J43" s="61"/>
      <c r="K43" s="31"/>
    </row>
    <row r="44" spans="2:11" ht="12">
      <c r="B44" s="135" t="s">
        <v>203</v>
      </c>
      <c r="C44" s="135"/>
      <c r="D44" s="135"/>
      <c r="E44" s="135"/>
      <c r="F44" s="135"/>
      <c r="G44" s="135"/>
      <c r="H44" s="45">
        <v>51</v>
      </c>
      <c r="I44" s="61"/>
      <c r="J44" s="61">
        <v>32000000</v>
      </c>
      <c r="K44" s="31"/>
    </row>
    <row r="45" spans="2:11" ht="12">
      <c r="B45" s="134" t="s">
        <v>221</v>
      </c>
      <c r="C45" s="134"/>
      <c r="D45" s="134"/>
      <c r="E45" s="134"/>
      <c r="F45" s="134"/>
      <c r="G45" s="134"/>
      <c r="H45" s="46">
        <v>60</v>
      </c>
      <c r="I45" s="59">
        <f>SUM(I47:I57)</f>
        <v>43185000</v>
      </c>
      <c r="J45" s="59">
        <f>SUM(J47:J57)</f>
        <v>116162896</v>
      </c>
      <c r="K45" s="31"/>
    </row>
    <row r="46" spans="2:11" ht="12">
      <c r="B46" s="135" t="s">
        <v>201</v>
      </c>
      <c r="C46" s="135"/>
      <c r="D46" s="135"/>
      <c r="E46" s="135"/>
      <c r="F46" s="135"/>
      <c r="G46" s="135"/>
      <c r="H46" s="9"/>
      <c r="I46" s="60"/>
      <c r="J46" s="60"/>
      <c r="K46" s="31"/>
    </row>
    <row r="47" spans="2:11" ht="12">
      <c r="B47" s="135" t="s">
        <v>220</v>
      </c>
      <c r="C47" s="135"/>
      <c r="D47" s="135"/>
      <c r="E47" s="135"/>
      <c r="F47" s="135"/>
      <c r="G47" s="135"/>
      <c r="H47" s="45">
        <v>61</v>
      </c>
      <c r="I47" s="61"/>
      <c r="J47" s="61"/>
      <c r="K47" s="31"/>
    </row>
    <row r="48" spans="2:11" ht="12">
      <c r="B48" s="135" t="s">
        <v>219</v>
      </c>
      <c r="C48" s="135"/>
      <c r="D48" s="135"/>
      <c r="E48" s="135"/>
      <c r="F48" s="135"/>
      <c r="G48" s="135"/>
      <c r="H48" s="45">
        <v>62</v>
      </c>
      <c r="I48" s="61"/>
      <c r="J48" s="61"/>
      <c r="K48" s="31"/>
    </row>
    <row r="49" spans="2:11" ht="12">
      <c r="B49" s="135" t="s">
        <v>218</v>
      </c>
      <c r="C49" s="135"/>
      <c r="D49" s="135"/>
      <c r="E49" s="135"/>
      <c r="F49" s="135"/>
      <c r="G49" s="135"/>
      <c r="H49" s="45">
        <v>63</v>
      </c>
      <c r="I49" s="61">
        <v>43185000</v>
      </c>
      <c r="J49" s="61">
        <f>59072896+57090000</f>
        <v>116162896</v>
      </c>
      <c r="K49" s="31"/>
    </row>
    <row r="50" spans="2:11" ht="12">
      <c r="B50" s="136" t="s">
        <v>217</v>
      </c>
      <c r="C50" s="136"/>
      <c r="D50" s="136"/>
      <c r="E50" s="136"/>
      <c r="F50" s="136"/>
      <c r="G50" s="136"/>
      <c r="H50" s="45">
        <v>64</v>
      </c>
      <c r="I50" s="61"/>
      <c r="J50" s="61"/>
      <c r="K50" s="31"/>
    </row>
    <row r="51" spans="2:11" ht="12">
      <c r="B51" s="135" t="s">
        <v>216</v>
      </c>
      <c r="C51" s="135"/>
      <c r="D51" s="135"/>
      <c r="E51" s="135"/>
      <c r="F51" s="135"/>
      <c r="G51" s="135"/>
      <c r="H51" s="45">
        <v>65</v>
      </c>
      <c r="I51" s="61"/>
      <c r="J51" s="61"/>
      <c r="K51" s="31"/>
    </row>
    <row r="52" spans="2:11" ht="12">
      <c r="B52" s="135" t="s">
        <v>215</v>
      </c>
      <c r="C52" s="135"/>
      <c r="D52" s="135"/>
      <c r="E52" s="135"/>
      <c r="F52" s="135"/>
      <c r="G52" s="135"/>
      <c r="H52" s="45">
        <v>66</v>
      </c>
      <c r="I52" s="61"/>
      <c r="J52" s="61"/>
      <c r="K52" s="31"/>
    </row>
    <row r="53" spans="2:11" ht="12">
      <c r="B53" s="135" t="s">
        <v>214</v>
      </c>
      <c r="C53" s="135"/>
      <c r="D53" s="135"/>
      <c r="E53" s="135"/>
      <c r="F53" s="135"/>
      <c r="G53" s="135"/>
      <c r="H53" s="45">
        <v>67</v>
      </c>
      <c r="I53" s="61"/>
      <c r="J53" s="61"/>
      <c r="K53" s="31"/>
    </row>
    <row r="54" spans="2:11" ht="12">
      <c r="B54" s="135" t="s">
        <v>213</v>
      </c>
      <c r="C54" s="135"/>
      <c r="D54" s="135"/>
      <c r="E54" s="135"/>
      <c r="F54" s="135"/>
      <c r="G54" s="135"/>
      <c r="H54" s="45">
        <v>68</v>
      </c>
      <c r="I54" s="61"/>
      <c r="J54" s="61"/>
      <c r="K54" s="31"/>
    </row>
    <row r="55" spans="2:11" ht="12">
      <c r="B55" s="135" t="s">
        <v>212</v>
      </c>
      <c r="C55" s="135"/>
      <c r="D55" s="135"/>
      <c r="E55" s="135"/>
      <c r="F55" s="135"/>
      <c r="G55" s="135"/>
      <c r="H55" s="45">
        <v>69</v>
      </c>
      <c r="I55" s="61"/>
      <c r="J55" s="61"/>
      <c r="K55" s="31"/>
    </row>
    <row r="56" spans="2:11" ht="12">
      <c r="B56" s="135" t="s">
        <v>211</v>
      </c>
      <c r="C56" s="135"/>
      <c r="D56" s="135"/>
      <c r="E56" s="135"/>
      <c r="F56" s="135"/>
      <c r="G56" s="135"/>
      <c r="H56" s="45">
        <v>70</v>
      </c>
      <c r="I56" s="61"/>
      <c r="J56" s="61"/>
      <c r="K56" s="31"/>
    </row>
    <row r="57" spans="2:11" ht="11.25" customHeight="1">
      <c r="B57" s="135" t="s">
        <v>210</v>
      </c>
      <c r="C57" s="135"/>
      <c r="D57" s="135"/>
      <c r="E57" s="135"/>
      <c r="F57" s="135"/>
      <c r="G57" s="135"/>
      <c r="H57" s="45">
        <v>71</v>
      </c>
      <c r="I57" s="61"/>
      <c r="J57" s="61"/>
      <c r="K57" s="31"/>
    </row>
    <row r="58" spans="2:11" ht="12">
      <c r="B58" s="137" t="s">
        <v>209</v>
      </c>
      <c r="C58" s="137"/>
      <c r="D58" s="137"/>
      <c r="E58" s="137"/>
      <c r="F58" s="137"/>
      <c r="G58" s="137"/>
      <c r="H58" s="44">
        <v>80</v>
      </c>
      <c r="I58" s="59">
        <f>I32-I45</f>
        <v>-43185000</v>
      </c>
      <c r="J58" s="59">
        <f>J32-J45</f>
        <v>-84162896</v>
      </c>
      <c r="K58" s="43"/>
    </row>
    <row r="59" spans="2:11" ht="12">
      <c r="B59" s="137"/>
      <c r="C59" s="137"/>
      <c r="D59" s="137"/>
      <c r="E59" s="137"/>
      <c r="F59" s="137"/>
      <c r="G59" s="137"/>
      <c r="H59" s="42"/>
      <c r="I59" s="32"/>
      <c r="J59" s="32"/>
      <c r="K59" s="31"/>
    </row>
    <row r="60" spans="2:11" ht="12">
      <c r="B60" s="130" t="s">
        <v>208</v>
      </c>
      <c r="C60" s="130"/>
      <c r="D60" s="130"/>
      <c r="E60" s="130"/>
      <c r="F60" s="130"/>
      <c r="G60" s="130"/>
      <c r="H60" s="130"/>
      <c r="I60" s="130"/>
      <c r="J60" s="130"/>
      <c r="K60" s="31"/>
    </row>
    <row r="61" spans="2:11" ht="12">
      <c r="B61" s="134" t="s">
        <v>207</v>
      </c>
      <c r="C61" s="134"/>
      <c r="D61" s="134"/>
      <c r="E61" s="134"/>
      <c r="F61" s="134"/>
      <c r="G61" s="134"/>
      <c r="H61" s="35">
        <v>90</v>
      </c>
      <c r="I61" s="59">
        <f>SUM(I63:I66)</f>
        <v>111703500</v>
      </c>
      <c r="J61" s="59">
        <f>SUM(J63:J66)</f>
        <v>126930000</v>
      </c>
      <c r="K61" s="33"/>
    </row>
    <row r="62" spans="2:11" ht="12">
      <c r="B62" s="135" t="s">
        <v>201</v>
      </c>
      <c r="C62" s="135"/>
      <c r="D62" s="135"/>
      <c r="E62" s="135"/>
      <c r="F62" s="135"/>
      <c r="G62" s="135"/>
      <c r="H62" s="41"/>
      <c r="I62" s="60"/>
      <c r="J62" s="60"/>
      <c r="K62" s="5"/>
    </row>
    <row r="63" spans="2:11" ht="12">
      <c r="B63" s="135" t="s">
        <v>206</v>
      </c>
      <c r="C63" s="135"/>
      <c r="D63" s="135"/>
      <c r="E63" s="135"/>
      <c r="F63" s="135"/>
      <c r="G63" s="135"/>
      <c r="H63" s="39">
        <v>91</v>
      </c>
      <c r="I63" s="61"/>
      <c r="J63" s="61"/>
      <c r="K63" s="38"/>
    </row>
    <row r="64" spans="2:11" ht="12">
      <c r="B64" s="135" t="s">
        <v>205</v>
      </c>
      <c r="C64" s="135"/>
      <c r="D64" s="135"/>
      <c r="E64" s="135"/>
      <c r="F64" s="135"/>
      <c r="G64" s="135"/>
      <c r="H64" s="39">
        <v>92</v>
      </c>
      <c r="I64" s="61">
        <f>897500+25000000+85806000</f>
        <v>111703500</v>
      </c>
      <c r="J64" s="61">
        <f>88658000+38272000</f>
        <v>126930000</v>
      </c>
      <c r="K64" s="40"/>
    </row>
    <row r="65" spans="2:11" ht="12">
      <c r="B65" s="135" t="s">
        <v>204</v>
      </c>
      <c r="C65" s="135"/>
      <c r="D65" s="135"/>
      <c r="E65" s="135"/>
      <c r="F65" s="135"/>
      <c r="G65" s="135"/>
      <c r="H65" s="39">
        <v>93</v>
      </c>
      <c r="I65" s="61"/>
      <c r="J65" s="61"/>
      <c r="K65" s="38"/>
    </row>
    <row r="66" spans="2:11" ht="12">
      <c r="B66" s="135" t="s">
        <v>203</v>
      </c>
      <c r="C66" s="135"/>
      <c r="D66" s="135"/>
      <c r="E66" s="135"/>
      <c r="F66" s="135"/>
      <c r="G66" s="135"/>
      <c r="H66" s="39">
        <v>94</v>
      </c>
      <c r="I66" s="61"/>
      <c r="J66" s="61"/>
      <c r="K66" s="38"/>
    </row>
    <row r="67" spans="2:11" ht="12">
      <c r="B67" s="134" t="s">
        <v>202</v>
      </c>
      <c r="C67" s="134"/>
      <c r="D67" s="134"/>
      <c r="E67" s="134"/>
      <c r="F67" s="134"/>
      <c r="G67" s="134"/>
      <c r="H67" s="35">
        <v>100</v>
      </c>
      <c r="I67" s="59">
        <f>SUM(I69:I73)</f>
        <v>31207000</v>
      </c>
      <c r="J67" s="59">
        <f>SUM(J69:J73)</f>
        <v>5907900</v>
      </c>
      <c r="K67" s="33"/>
    </row>
    <row r="68" spans="2:11" ht="12">
      <c r="B68" s="135" t="s">
        <v>201</v>
      </c>
      <c r="C68" s="135"/>
      <c r="D68" s="135"/>
      <c r="E68" s="135"/>
      <c r="F68" s="135"/>
      <c r="G68" s="135"/>
      <c r="H68" s="41"/>
      <c r="I68" s="60"/>
      <c r="J68" s="60"/>
      <c r="K68" s="5"/>
    </row>
    <row r="69" spans="2:11" ht="12">
      <c r="B69" s="135" t="s">
        <v>200</v>
      </c>
      <c r="C69" s="135"/>
      <c r="D69" s="135"/>
      <c r="E69" s="135"/>
      <c r="F69" s="135"/>
      <c r="G69" s="135"/>
      <c r="H69" s="39">
        <v>101</v>
      </c>
      <c r="I69" s="61">
        <f>290000+30917000</f>
        <v>31207000</v>
      </c>
      <c r="J69" s="61">
        <v>5907900</v>
      </c>
      <c r="K69" s="40"/>
    </row>
    <row r="70" spans="2:11" ht="12">
      <c r="B70" s="135" t="s">
        <v>199</v>
      </c>
      <c r="C70" s="135"/>
      <c r="D70" s="135"/>
      <c r="E70" s="135"/>
      <c r="F70" s="135"/>
      <c r="G70" s="135"/>
      <c r="H70" s="39">
        <v>102</v>
      </c>
      <c r="I70" s="61"/>
      <c r="J70" s="61"/>
      <c r="K70" s="38"/>
    </row>
    <row r="71" spans="2:11" ht="12">
      <c r="B71" s="135" t="s">
        <v>198</v>
      </c>
      <c r="C71" s="135"/>
      <c r="D71" s="135"/>
      <c r="E71" s="135"/>
      <c r="F71" s="135"/>
      <c r="G71" s="135"/>
      <c r="H71" s="39">
        <v>103</v>
      </c>
      <c r="I71" s="61"/>
      <c r="J71" s="61"/>
      <c r="K71" s="38"/>
    </row>
    <row r="72" spans="2:11" ht="12">
      <c r="B72" s="135" t="s">
        <v>197</v>
      </c>
      <c r="C72" s="135"/>
      <c r="D72" s="135"/>
      <c r="E72" s="135"/>
      <c r="F72" s="135"/>
      <c r="G72" s="135"/>
      <c r="H72" s="39">
        <v>104</v>
      </c>
      <c r="I72" s="61"/>
      <c r="J72" s="61"/>
      <c r="K72" s="38"/>
    </row>
    <row r="73" spans="2:11" ht="12">
      <c r="B73" s="135" t="s">
        <v>196</v>
      </c>
      <c r="C73" s="135"/>
      <c r="D73" s="135"/>
      <c r="E73" s="135"/>
      <c r="F73" s="135"/>
      <c r="G73" s="135"/>
      <c r="H73" s="39">
        <v>105</v>
      </c>
      <c r="I73" s="61"/>
      <c r="J73" s="61"/>
      <c r="K73" s="38"/>
    </row>
    <row r="74" spans="2:11" ht="12">
      <c r="B74" s="138" t="s">
        <v>195</v>
      </c>
      <c r="C74" s="138"/>
      <c r="D74" s="138"/>
      <c r="E74" s="138"/>
      <c r="F74" s="138"/>
      <c r="G74" s="138"/>
      <c r="H74" s="35">
        <v>110</v>
      </c>
      <c r="I74" s="59">
        <f>I61-I67</f>
        <v>80496500</v>
      </c>
      <c r="J74" s="59">
        <f>J61-J67</f>
        <v>121022100</v>
      </c>
      <c r="K74" s="37"/>
    </row>
    <row r="75" spans="2:11" ht="12">
      <c r="B75" s="138"/>
      <c r="C75" s="138"/>
      <c r="D75" s="138"/>
      <c r="E75" s="138"/>
      <c r="F75" s="138"/>
      <c r="G75" s="138"/>
      <c r="H75" s="7"/>
      <c r="I75" s="59"/>
      <c r="J75" s="59"/>
      <c r="K75" s="31"/>
    </row>
    <row r="76" spans="2:11" ht="12">
      <c r="B76" s="138" t="s">
        <v>194</v>
      </c>
      <c r="C76" s="138"/>
      <c r="D76" s="138"/>
      <c r="E76" s="138"/>
      <c r="F76" s="138"/>
      <c r="G76" s="138"/>
      <c r="H76" s="35">
        <v>120</v>
      </c>
      <c r="I76" s="59"/>
      <c r="J76" s="59"/>
      <c r="K76" s="31"/>
    </row>
    <row r="77" spans="2:11" ht="12">
      <c r="B77" s="138"/>
      <c r="C77" s="138"/>
      <c r="D77" s="138"/>
      <c r="E77" s="138"/>
      <c r="F77" s="138"/>
      <c r="G77" s="138"/>
      <c r="H77" s="7"/>
      <c r="I77" s="59"/>
      <c r="J77" s="59"/>
      <c r="K77" s="31"/>
    </row>
    <row r="78" spans="2:13" ht="12">
      <c r="B78" s="137" t="s">
        <v>193</v>
      </c>
      <c r="C78" s="137"/>
      <c r="D78" s="137"/>
      <c r="E78" s="137"/>
      <c r="F78" s="137"/>
      <c r="G78" s="137"/>
      <c r="H78" s="35">
        <v>130</v>
      </c>
      <c r="I78" s="59">
        <f>I29+I58+I74</f>
        <v>-6920493.939999998</v>
      </c>
      <c r="J78" s="59">
        <f>J29+J58+J74</f>
        <v>1694804.549999997</v>
      </c>
      <c r="K78" s="33"/>
      <c r="L78" s="36"/>
      <c r="M78" s="36"/>
    </row>
    <row r="79" spans="2:12" ht="12">
      <c r="B79" s="137"/>
      <c r="C79" s="137"/>
      <c r="D79" s="137"/>
      <c r="E79" s="137"/>
      <c r="F79" s="137"/>
      <c r="G79" s="137"/>
      <c r="H79" s="7"/>
      <c r="I79" s="59"/>
      <c r="J79" s="59"/>
      <c r="K79" s="31"/>
      <c r="L79" s="36"/>
    </row>
    <row r="80" spans="2:11" ht="12">
      <c r="B80" s="138" t="s">
        <v>192</v>
      </c>
      <c r="C80" s="138"/>
      <c r="D80" s="138"/>
      <c r="E80" s="138"/>
      <c r="F80" s="138"/>
      <c r="G80" s="138"/>
      <c r="H80" s="35">
        <v>140</v>
      </c>
      <c r="I80" s="59">
        <v>7137000</v>
      </c>
      <c r="J80" s="59">
        <v>3297000</v>
      </c>
      <c r="K80" s="33"/>
    </row>
    <row r="81" spans="2:11" ht="12">
      <c r="B81" s="138"/>
      <c r="C81" s="138"/>
      <c r="D81" s="138"/>
      <c r="E81" s="138"/>
      <c r="F81" s="138"/>
      <c r="G81" s="138"/>
      <c r="H81" s="7"/>
      <c r="I81" s="59"/>
      <c r="J81" s="59"/>
      <c r="K81" s="33"/>
    </row>
    <row r="82" spans="2:11" ht="12">
      <c r="B82" s="138" t="s">
        <v>191</v>
      </c>
      <c r="C82" s="138"/>
      <c r="D82" s="138"/>
      <c r="E82" s="138"/>
      <c r="F82" s="138"/>
      <c r="G82" s="138"/>
      <c r="H82" s="35">
        <v>150</v>
      </c>
      <c r="I82" s="59">
        <f>I80+I78</f>
        <v>216506.06000000238</v>
      </c>
      <c r="J82" s="59">
        <f>J80+J78</f>
        <v>4991804.549999997</v>
      </c>
      <c r="K82" s="33"/>
    </row>
    <row r="83" spans="2:11" ht="12">
      <c r="B83" s="138"/>
      <c r="C83" s="138"/>
      <c r="D83" s="138"/>
      <c r="E83" s="138"/>
      <c r="F83" s="138"/>
      <c r="G83" s="138"/>
      <c r="H83" s="7"/>
      <c r="I83" s="32"/>
      <c r="J83" s="32"/>
      <c r="K83" s="31"/>
    </row>
    <row r="84" spans="5:11" ht="12.75">
      <c r="E84" s="1"/>
      <c r="F84" s="1"/>
      <c r="G84" s="1"/>
      <c r="J84" s="62"/>
      <c r="K84" s="30"/>
    </row>
    <row r="85" spans="3:9" ht="12.75">
      <c r="C85" s="139" t="str">
        <f>ОФП!C81</f>
        <v>И.О. Руководителя</v>
      </c>
      <c r="D85" s="139"/>
      <c r="E85" s="122" t="str">
        <f>ОФП!E81</f>
        <v>Қалиасқаров А.М.</v>
      </c>
      <c r="F85" s="122"/>
      <c r="G85" s="122"/>
      <c r="H85" s="140" t="s">
        <v>3</v>
      </c>
      <c r="I85" s="140"/>
    </row>
    <row r="86" spans="4:10" ht="11.25">
      <c r="D86" s="29" t="s">
        <v>2</v>
      </c>
      <c r="H86" s="121" t="s">
        <v>1</v>
      </c>
      <c r="I86" s="121"/>
      <c r="J86" s="63"/>
    </row>
    <row r="87" spans="3:9" ht="12.75">
      <c r="C87" s="139" t="s">
        <v>4</v>
      </c>
      <c r="D87" s="139"/>
      <c r="E87" s="122" t="str">
        <f>ОФП!E83</f>
        <v>Мащенко О.А.</v>
      </c>
      <c r="F87" s="122"/>
      <c r="G87" s="122"/>
      <c r="H87" s="140" t="s">
        <v>3</v>
      </c>
      <c r="I87" s="140"/>
    </row>
    <row r="88" spans="4:9" ht="11.25">
      <c r="D88" s="29" t="s">
        <v>2</v>
      </c>
      <c r="H88" s="121" t="s">
        <v>1</v>
      </c>
      <c r="I88" s="121"/>
    </row>
    <row r="89" ht="12.75">
      <c r="C89" s="1" t="s">
        <v>0</v>
      </c>
    </row>
  </sheetData>
  <sheetProtection/>
  <mergeCells count="80">
    <mergeCell ref="B65:G65"/>
    <mergeCell ref="B66:G66"/>
    <mergeCell ref="B55:G55"/>
    <mergeCell ref="B56:G56"/>
    <mergeCell ref="H87:I87"/>
    <mergeCell ref="B73:G73"/>
    <mergeCell ref="B74:G75"/>
    <mergeCell ref="B76:G77"/>
    <mergeCell ref="B78:G79"/>
    <mergeCell ref="B80:G81"/>
    <mergeCell ref="H86:I86"/>
    <mergeCell ref="H88:I88"/>
    <mergeCell ref="B82:G83"/>
    <mergeCell ref="C85:D85"/>
    <mergeCell ref="E85:G85"/>
    <mergeCell ref="H85:I85"/>
    <mergeCell ref="B67:G67"/>
    <mergeCell ref="B68:G68"/>
    <mergeCell ref="B69:G69"/>
    <mergeCell ref="C87:D87"/>
    <mergeCell ref="E87:G87"/>
    <mergeCell ref="B57:G57"/>
    <mergeCell ref="B58:G59"/>
    <mergeCell ref="B60:J60"/>
    <mergeCell ref="B72:G72"/>
    <mergeCell ref="B61:G61"/>
    <mergeCell ref="B62:G62"/>
    <mergeCell ref="B63:G63"/>
    <mergeCell ref="B64:G64"/>
    <mergeCell ref="B70:G70"/>
    <mergeCell ref="B71:G71"/>
    <mergeCell ref="B49:G49"/>
    <mergeCell ref="B50:G50"/>
    <mergeCell ref="B51:G51"/>
    <mergeCell ref="B52:G52"/>
    <mergeCell ref="B53:G53"/>
    <mergeCell ref="B54:G54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B31:J31"/>
    <mergeCell ref="B32:G32"/>
    <mergeCell ref="B33:G33"/>
    <mergeCell ref="B34:G34"/>
    <mergeCell ref="B35:G35"/>
    <mergeCell ref="B36:G36"/>
    <mergeCell ref="B24:G24"/>
    <mergeCell ref="B25:G25"/>
    <mergeCell ref="B26:G26"/>
    <mergeCell ref="B27:G27"/>
    <mergeCell ref="B28:G28"/>
    <mergeCell ref="B29:G30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D4:I4"/>
    <mergeCell ref="D5:I5"/>
    <mergeCell ref="D6:I6"/>
    <mergeCell ref="B9:G10"/>
    <mergeCell ref="F2:J2"/>
    <mergeCell ref="B11:J11"/>
    <mergeCell ref="B2:D2"/>
  </mergeCells>
  <printOptions/>
  <pageMargins left="0.35433070866141736" right="0.35433070866141736" top="0.5905511811023623" bottom="0.5905511811023623" header="0.5118110236220472" footer="0.5118110236220472"/>
  <pageSetup fitToHeight="0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zoomScalePageLayoutView="0" workbookViewId="0" topLeftCell="A25">
      <selection activeCell="J23" sqref="J23"/>
    </sheetView>
  </sheetViews>
  <sheetFormatPr defaultColWidth="8.8515625" defaultRowHeight="15"/>
  <cols>
    <col min="1" max="1" width="8.8515625" style="29" customWidth="1"/>
    <col min="2" max="2" width="10.140625" style="29" customWidth="1"/>
    <col min="3" max="3" width="11.8515625" style="29" customWidth="1"/>
    <col min="4" max="4" width="37.140625" style="29" customWidth="1"/>
    <col min="5" max="5" width="7.8515625" style="29" customWidth="1"/>
    <col min="6" max="7" width="15.00390625" style="29" customWidth="1"/>
    <col min="8" max="8" width="15.57421875" style="29" customWidth="1"/>
    <col min="9" max="9" width="14.7109375" style="29" customWidth="1"/>
    <col min="10" max="10" width="15.00390625" style="29" customWidth="1"/>
    <col min="11" max="16384" width="8.8515625" style="29" customWidth="1"/>
  </cols>
  <sheetData>
    <row r="1" ht="12.75" customHeight="1"/>
    <row r="2" spans="1:10" ht="12.75">
      <c r="A2" s="3" t="s">
        <v>132</v>
      </c>
      <c r="B2" s="3"/>
      <c r="C2" s="3"/>
      <c r="D2" s="3"/>
      <c r="E2" s="153" t="s">
        <v>288</v>
      </c>
      <c r="F2" s="153"/>
      <c r="G2" s="153"/>
      <c r="H2" s="153"/>
      <c r="I2" s="153"/>
      <c r="J2" s="55"/>
    </row>
    <row r="3" ht="12.75" customHeight="1"/>
    <row r="4" spans="1:10" s="1" customFormat="1" ht="15.75">
      <c r="A4" s="128" t="s">
        <v>287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s="1" customFormat="1" ht="12.75" customHeight="1">
      <c r="A5" s="152" t="s">
        <v>303</v>
      </c>
      <c r="B5" s="152"/>
      <c r="C5" s="152"/>
      <c r="D5" s="152"/>
      <c r="E5" s="152"/>
      <c r="F5" s="152"/>
      <c r="G5" s="152"/>
      <c r="H5" s="152"/>
      <c r="I5" s="152"/>
      <c r="J5" s="152"/>
    </row>
    <row r="6" s="1" customFormat="1" ht="12.75" customHeight="1">
      <c r="J6" s="1" t="s">
        <v>118</v>
      </c>
    </row>
    <row r="7" spans="1:10" ht="36">
      <c r="A7" s="150"/>
      <c r="B7" s="150"/>
      <c r="C7" s="150"/>
      <c r="D7" s="150"/>
      <c r="E7" s="50" t="s">
        <v>116</v>
      </c>
      <c r="F7" s="11" t="s">
        <v>286</v>
      </c>
      <c r="G7" s="11" t="s">
        <v>294</v>
      </c>
      <c r="H7" s="11" t="s">
        <v>285</v>
      </c>
      <c r="I7" s="11" t="s">
        <v>284</v>
      </c>
      <c r="J7" s="11" t="s">
        <v>283</v>
      </c>
    </row>
    <row r="8" spans="1:10" ht="12">
      <c r="A8" s="151" t="s">
        <v>282</v>
      </c>
      <c r="B8" s="151"/>
      <c r="C8" s="151"/>
      <c r="D8" s="151"/>
      <c r="E8" s="7" t="s">
        <v>112</v>
      </c>
      <c r="F8" s="56">
        <v>123120</v>
      </c>
      <c r="G8" s="56">
        <v>165082</v>
      </c>
      <c r="H8" s="56"/>
      <c r="I8" s="56">
        <v>-239263</v>
      </c>
      <c r="J8" s="56">
        <f>SUM(F8:I8)</f>
        <v>48939</v>
      </c>
    </row>
    <row r="9" spans="1:10" ht="12">
      <c r="A9" s="144" t="s">
        <v>267</v>
      </c>
      <c r="B9" s="144"/>
      <c r="C9" s="144"/>
      <c r="D9" s="144"/>
      <c r="E9" s="8" t="s">
        <v>179</v>
      </c>
      <c r="F9" s="57"/>
      <c r="G9" s="57"/>
      <c r="H9" s="57"/>
      <c r="I9" s="57"/>
      <c r="J9" s="56">
        <f aca="true" t="shared" si="0" ref="J9:J40">SUM(F9:I9)</f>
        <v>0</v>
      </c>
    </row>
    <row r="10" spans="1:10" ht="12">
      <c r="A10" s="148" t="s">
        <v>281</v>
      </c>
      <c r="B10" s="148"/>
      <c r="C10" s="148"/>
      <c r="D10" s="148"/>
      <c r="E10" s="8" t="s">
        <v>280</v>
      </c>
      <c r="F10" s="57">
        <f>F8+F9</f>
        <v>123120</v>
      </c>
      <c r="G10" s="57">
        <f>G8+G9</f>
        <v>165082</v>
      </c>
      <c r="H10" s="57">
        <f>H8+H9</f>
        <v>0</v>
      </c>
      <c r="I10" s="57">
        <f>I8+I9</f>
        <v>-239263</v>
      </c>
      <c r="J10" s="56">
        <f t="shared" si="0"/>
        <v>48939</v>
      </c>
    </row>
    <row r="11" spans="1:10" ht="12">
      <c r="A11" s="144" t="s">
        <v>264</v>
      </c>
      <c r="B11" s="144"/>
      <c r="C11" s="144"/>
      <c r="D11" s="144"/>
      <c r="E11" s="8" t="s">
        <v>279</v>
      </c>
      <c r="F11" s="57"/>
      <c r="G11" s="57"/>
      <c r="H11" s="57"/>
      <c r="I11" s="57"/>
      <c r="J11" s="56">
        <f t="shared" si="0"/>
        <v>0</v>
      </c>
    </row>
    <row r="12" spans="1:10" ht="12">
      <c r="A12" s="144" t="s">
        <v>262</v>
      </c>
      <c r="B12" s="144"/>
      <c r="C12" s="144"/>
      <c r="D12" s="144"/>
      <c r="E12" s="8" t="s">
        <v>278</v>
      </c>
      <c r="F12" s="57"/>
      <c r="G12" s="57"/>
      <c r="H12" s="57"/>
      <c r="I12" s="57"/>
      <c r="J12" s="56">
        <f t="shared" si="0"/>
        <v>0</v>
      </c>
    </row>
    <row r="13" spans="1:10" ht="12">
      <c r="A13" s="144" t="s">
        <v>260</v>
      </c>
      <c r="B13" s="144"/>
      <c r="C13" s="144"/>
      <c r="D13" s="144"/>
      <c r="E13" s="8" t="s">
        <v>277</v>
      </c>
      <c r="F13" s="57"/>
      <c r="G13" s="57"/>
      <c r="H13" s="57"/>
      <c r="I13" s="57"/>
      <c r="J13" s="56">
        <f t="shared" si="0"/>
        <v>0</v>
      </c>
    </row>
    <row r="14" spans="1:10" ht="12">
      <c r="A14" s="147" t="s">
        <v>276</v>
      </c>
      <c r="B14" s="147"/>
      <c r="C14" s="147"/>
      <c r="D14" s="147"/>
      <c r="E14" s="8" t="s">
        <v>275</v>
      </c>
      <c r="F14" s="57"/>
      <c r="G14" s="57"/>
      <c r="H14" s="57"/>
      <c r="I14" s="57"/>
      <c r="J14" s="56">
        <f t="shared" si="0"/>
        <v>0</v>
      </c>
    </row>
    <row r="15" spans="1:10" ht="12">
      <c r="A15" s="147"/>
      <c r="B15" s="147"/>
      <c r="C15" s="147"/>
      <c r="D15" s="147"/>
      <c r="E15" s="8"/>
      <c r="F15" s="57"/>
      <c r="G15" s="57"/>
      <c r="H15" s="57"/>
      <c r="I15" s="57"/>
      <c r="J15" s="56">
        <f t="shared" si="0"/>
        <v>0</v>
      </c>
    </row>
    <row r="16" spans="1:10" ht="12">
      <c r="A16" s="147"/>
      <c r="B16" s="147"/>
      <c r="C16" s="147"/>
      <c r="D16" s="147"/>
      <c r="E16" s="8"/>
      <c r="F16" s="57"/>
      <c r="G16" s="57"/>
      <c r="H16" s="57"/>
      <c r="I16" s="57"/>
      <c r="J16" s="56">
        <f t="shared" si="0"/>
        <v>0</v>
      </c>
    </row>
    <row r="17" spans="1:10" ht="12">
      <c r="A17" s="144" t="s">
        <v>256</v>
      </c>
      <c r="B17" s="144"/>
      <c r="C17" s="144"/>
      <c r="D17" s="144"/>
      <c r="E17" s="8" t="s">
        <v>274</v>
      </c>
      <c r="F17" s="57"/>
      <c r="G17" s="57"/>
      <c r="H17" s="57"/>
      <c r="I17" s="57">
        <v>-24453</v>
      </c>
      <c r="J17" s="56">
        <f t="shared" si="0"/>
        <v>-24453</v>
      </c>
    </row>
    <row r="18" spans="1:10" ht="12">
      <c r="A18" s="148" t="s">
        <v>273</v>
      </c>
      <c r="B18" s="148"/>
      <c r="C18" s="148"/>
      <c r="D18" s="148"/>
      <c r="E18" s="141" t="s">
        <v>272</v>
      </c>
      <c r="F18" s="57">
        <f>F14+F17</f>
        <v>0</v>
      </c>
      <c r="G18" s="57">
        <f>G14+G17</f>
        <v>0</v>
      </c>
      <c r="H18" s="57">
        <f>H14+H17</f>
        <v>0</v>
      </c>
      <c r="I18" s="57">
        <f>I14+I17</f>
        <v>-24453</v>
      </c>
      <c r="J18" s="56">
        <f t="shared" si="0"/>
        <v>-24453</v>
      </c>
    </row>
    <row r="19" spans="1:10" ht="12">
      <c r="A19" s="148"/>
      <c r="B19" s="148"/>
      <c r="C19" s="148"/>
      <c r="D19" s="148"/>
      <c r="E19" s="142"/>
      <c r="F19" s="57"/>
      <c r="G19" s="57"/>
      <c r="H19" s="57"/>
      <c r="I19" s="57"/>
      <c r="J19" s="56">
        <f t="shared" si="0"/>
        <v>0</v>
      </c>
    </row>
    <row r="20" spans="1:10" ht="12">
      <c r="A20" s="144" t="s">
        <v>252</v>
      </c>
      <c r="B20" s="144"/>
      <c r="C20" s="144"/>
      <c r="D20" s="144"/>
      <c r="E20" s="8" t="s">
        <v>271</v>
      </c>
      <c r="F20" s="57"/>
      <c r="G20" s="57"/>
      <c r="H20" s="57"/>
      <c r="I20" s="57"/>
      <c r="J20" s="56">
        <f t="shared" si="0"/>
        <v>0</v>
      </c>
    </row>
    <row r="21" spans="1:10" ht="12">
      <c r="A21" s="144" t="s">
        <v>250</v>
      </c>
      <c r="B21" s="144"/>
      <c r="C21" s="144"/>
      <c r="D21" s="144"/>
      <c r="E21" s="8" t="s">
        <v>270</v>
      </c>
      <c r="F21" s="57"/>
      <c r="G21" s="57"/>
      <c r="H21" s="57"/>
      <c r="I21" s="57"/>
      <c r="J21" s="56">
        <f t="shared" si="0"/>
        <v>0</v>
      </c>
    </row>
    <row r="22" spans="1:10" ht="12">
      <c r="A22" s="144" t="s">
        <v>248</v>
      </c>
      <c r="B22" s="144"/>
      <c r="C22" s="144"/>
      <c r="D22" s="144"/>
      <c r="E22" s="8" t="s">
        <v>269</v>
      </c>
      <c r="F22" s="57"/>
      <c r="G22" s="57"/>
      <c r="H22" s="57"/>
      <c r="I22" s="57"/>
      <c r="J22" s="56">
        <f t="shared" si="0"/>
        <v>0</v>
      </c>
    </row>
    <row r="23" spans="1:12" ht="12">
      <c r="A23" s="149" t="s">
        <v>296</v>
      </c>
      <c r="B23" s="149"/>
      <c r="C23" s="149"/>
      <c r="D23" s="149"/>
      <c r="E23" s="131" t="s">
        <v>95</v>
      </c>
      <c r="F23" s="56">
        <f>F10+F18-F20+F21-F22</f>
        <v>123120</v>
      </c>
      <c r="G23" s="56">
        <f>G10+G18-G20+G21-G22</f>
        <v>165082</v>
      </c>
      <c r="H23" s="56">
        <f>H10+H18-H20+H21-H22</f>
        <v>0</v>
      </c>
      <c r="I23" s="56">
        <f>I10+I18-I20+I21-I22</f>
        <v>-263716</v>
      </c>
      <c r="J23" s="56">
        <f t="shared" si="0"/>
        <v>24486</v>
      </c>
      <c r="K23" s="52"/>
      <c r="L23" s="52"/>
    </row>
    <row r="24" spans="1:10" ht="12">
      <c r="A24" s="149"/>
      <c r="B24" s="149"/>
      <c r="C24" s="149"/>
      <c r="D24" s="149"/>
      <c r="E24" s="143"/>
      <c r="F24" s="56"/>
      <c r="G24" s="56"/>
      <c r="H24" s="56"/>
      <c r="I24" s="56"/>
      <c r="J24" s="56">
        <f t="shared" si="0"/>
        <v>0</v>
      </c>
    </row>
    <row r="25" spans="1:10" ht="6.75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0" ht="12">
      <c r="A26" s="151" t="s">
        <v>268</v>
      </c>
      <c r="B26" s="151"/>
      <c r="C26" s="151"/>
      <c r="D26" s="151"/>
      <c r="E26" s="7" t="s">
        <v>90</v>
      </c>
      <c r="F26" s="56">
        <v>200</v>
      </c>
      <c r="G26" s="56">
        <v>104721</v>
      </c>
      <c r="H26" s="56"/>
      <c r="I26" s="56">
        <v>-184166</v>
      </c>
      <c r="J26" s="56">
        <f t="shared" si="0"/>
        <v>-79245</v>
      </c>
    </row>
    <row r="27" spans="1:10" ht="12">
      <c r="A27" s="144" t="s">
        <v>267</v>
      </c>
      <c r="B27" s="144"/>
      <c r="C27" s="144"/>
      <c r="D27" s="144"/>
      <c r="E27" s="8" t="s">
        <v>71</v>
      </c>
      <c r="F27" s="57"/>
      <c r="G27" s="57"/>
      <c r="H27" s="57"/>
      <c r="I27" s="57"/>
      <c r="J27" s="56">
        <f t="shared" si="0"/>
        <v>0</v>
      </c>
    </row>
    <row r="28" spans="1:10" ht="12">
      <c r="A28" s="144" t="s">
        <v>266</v>
      </c>
      <c r="B28" s="144"/>
      <c r="C28" s="144"/>
      <c r="D28" s="144"/>
      <c r="E28" s="8" t="s">
        <v>265</v>
      </c>
      <c r="F28" s="57">
        <f>F26+F27</f>
        <v>200</v>
      </c>
      <c r="G28" s="57">
        <f>G26+G27</f>
        <v>104721</v>
      </c>
      <c r="H28" s="57">
        <f>H26+H27</f>
        <v>0</v>
      </c>
      <c r="I28" s="57">
        <f>I26+I27</f>
        <v>-184166</v>
      </c>
      <c r="J28" s="56">
        <f t="shared" si="0"/>
        <v>-79245</v>
      </c>
    </row>
    <row r="29" spans="1:10" ht="12">
      <c r="A29" s="144" t="s">
        <v>264</v>
      </c>
      <c r="B29" s="144"/>
      <c r="C29" s="144"/>
      <c r="D29" s="144"/>
      <c r="E29" s="8" t="s">
        <v>263</v>
      </c>
      <c r="F29" s="57"/>
      <c r="G29" s="57"/>
      <c r="H29" s="57"/>
      <c r="I29" s="57"/>
      <c r="J29" s="56">
        <f t="shared" si="0"/>
        <v>0</v>
      </c>
    </row>
    <row r="30" spans="1:10" ht="12">
      <c r="A30" s="144" t="s">
        <v>262</v>
      </c>
      <c r="B30" s="144"/>
      <c r="C30" s="144"/>
      <c r="D30" s="144"/>
      <c r="E30" s="8" t="s">
        <v>261</v>
      </c>
      <c r="F30" s="57"/>
      <c r="G30" s="57"/>
      <c r="H30" s="57"/>
      <c r="I30" s="57"/>
      <c r="J30" s="56">
        <f t="shared" si="0"/>
        <v>0</v>
      </c>
    </row>
    <row r="31" spans="1:10" ht="12">
      <c r="A31" s="144" t="s">
        <v>260</v>
      </c>
      <c r="B31" s="144"/>
      <c r="C31" s="144"/>
      <c r="D31" s="144"/>
      <c r="E31" s="8" t="s">
        <v>259</v>
      </c>
      <c r="F31" s="57"/>
      <c r="G31" s="57"/>
      <c r="H31" s="57"/>
      <c r="I31" s="57"/>
      <c r="J31" s="56">
        <f t="shared" si="0"/>
        <v>0</v>
      </c>
    </row>
    <row r="32" spans="1:10" ht="12">
      <c r="A32" s="147" t="s">
        <v>258</v>
      </c>
      <c r="B32" s="147"/>
      <c r="C32" s="147"/>
      <c r="D32" s="147"/>
      <c r="E32" s="8" t="s">
        <v>257</v>
      </c>
      <c r="F32" s="57"/>
      <c r="G32" s="57"/>
      <c r="H32" s="57"/>
      <c r="I32" s="57"/>
      <c r="J32" s="56">
        <f t="shared" si="0"/>
        <v>0</v>
      </c>
    </row>
    <row r="33" spans="1:10" ht="12">
      <c r="A33" s="147"/>
      <c r="B33" s="147"/>
      <c r="C33" s="147"/>
      <c r="D33" s="147"/>
      <c r="E33" s="8"/>
      <c r="F33" s="57"/>
      <c r="G33" s="57"/>
      <c r="H33" s="57"/>
      <c r="I33" s="57"/>
      <c r="J33" s="56">
        <f t="shared" si="0"/>
        <v>0</v>
      </c>
    </row>
    <row r="34" spans="1:10" ht="12">
      <c r="A34" s="147"/>
      <c r="B34" s="147"/>
      <c r="C34" s="147"/>
      <c r="D34" s="147"/>
      <c r="E34" s="8"/>
      <c r="F34" s="57"/>
      <c r="G34" s="57"/>
      <c r="H34" s="57"/>
      <c r="I34" s="57"/>
      <c r="J34" s="56">
        <f t="shared" si="0"/>
        <v>0</v>
      </c>
    </row>
    <row r="35" spans="1:10" ht="12">
      <c r="A35" s="144" t="s">
        <v>256</v>
      </c>
      <c r="B35" s="144"/>
      <c r="C35" s="144"/>
      <c r="D35" s="144"/>
      <c r="E35" s="8" t="s">
        <v>255</v>
      </c>
      <c r="F35" s="57"/>
      <c r="G35" s="57"/>
      <c r="H35" s="57"/>
      <c r="I35" s="57">
        <v>-86514</v>
      </c>
      <c r="J35" s="56">
        <f t="shared" si="0"/>
        <v>-86514</v>
      </c>
    </row>
    <row r="36" spans="1:10" ht="12">
      <c r="A36" s="148" t="s">
        <v>254</v>
      </c>
      <c r="B36" s="148"/>
      <c r="C36" s="148"/>
      <c r="D36" s="148"/>
      <c r="E36" s="10" t="s">
        <v>253</v>
      </c>
      <c r="F36" s="57"/>
      <c r="G36" s="57"/>
      <c r="H36" s="57"/>
      <c r="I36" s="57">
        <f>SUM(I35)</f>
        <v>-86514</v>
      </c>
      <c r="J36" s="56">
        <f t="shared" si="0"/>
        <v>-86514</v>
      </c>
    </row>
    <row r="37" spans="1:10" ht="12">
      <c r="A37" s="148"/>
      <c r="B37" s="148"/>
      <c r="C37" s="148"/>
      <c r="D37" s="148"/>
      <c r="E37" s="10"/>
      <c r="F37" s="57"/>
      <c r="G37" s="57"/>
      <c r="H37" s="57"/>
      <c r="I37" s="57"/>
      <c r="J37" s="56">
        <f t="shared" si="0"/>
        <v>0</v>
      </c>
    </row>
    <row r="38" spans="1:10" ht="12">
      <c r="A38" s="144" t="s">
        <v>252</v>
      </c>
      <c r="B38" s="144"/>
      <c r="C38" s="144"/>
      <c r="D38" s="144"/>
      <c r="E38" s="8" t="s">
        <v>251</v>
      </c>
      <c r="F38" s="57"/>
      <c r="G38" s="57"/>
      <c r="H38" s="57"/>
      <c r="I38" s="57"/>
      <c r="J38" s="56">
        <f t="shared" si="0"/>
        <v>0</v>
      </c>
    </row>
    <row r="39" spans="1:10" ht="12">
      <c r="A39" s="144" t="s">
        <v>250</v>
      </c>
      <c r="B39" s="144"/>
      <c r="C39" s="144"/>
      <c r="D39" s="144"/>
      <c r="E39" s="8" t="s">
        <v>249</v>
      </c>
      <c r="F39" s="57"/>
      <c r="G39" s="57"/>
      <c r="H39" s="57"/>
      <c r="I39" s="57"/>
      <c r="J39" s="56">
        <f t="shared" si="0"/>
        <v>0</v>
      </c>
    </row>
    <row r="40" spans="1:10" ht="12">
      <c r="A40" s="144" t="s">
        <v>248</v>
      </c>
      <c r="B40" s="144"/>
      <c r="C40" s="144"/>
      <c r="D40" s="144"/>
      <c r="E40" s="8" t="s">
        <v>247</v>
      </c>
      <c r="F40" s="57"/>
      <c r="G40" s="57"/>
      <c r="H40" s="57"/>
      <c r="I40" s="57"/>
      <c r="J40" s="56">
        <f t="shared" si="0"/>
        <v>0</v>
      </c>
    </row>
    <row r="41" spans="1:10" ht="12">
      <c r="A41" s="146" t="s">
        <v>297</v>
      </c>
      <c r="B41" s="146"/>
      <c r="C41" s="146"/>
      <c r="D41" s="146"/>
      <c r="E41" s="7" t="s">
        <v>63</v>
      </c>
      <c r="F41" s="34">
        <f>F28+F36-F38+F39-F40</f>
        <v>200</v>
      </c>
      <c r="G41" s="34">
        <f>G28+G36-G38+G39-G40</f>
        <v>104721</v>
      </c>
      <c r="H41" s="34">
        <f>H28+H36-H38+H39-H40</f>
        <v>0</v>
      </c>
      <c r="I41" s="34">
        <f>I28+I36-I38+I39-I40</f>
        <v>-270680</v>
      </c>
      <c r="J41" s="34">
        <f>J28+J36-J38+J39-J40</f>
        <v>-165759</v>
      </c>
    </row>
    <row r="42" spans="1:10" ht="12">
      <c r="A42" s="146"/>
      <c r="B42" s="146"/>
      <c r="C42" s="146"/>
      <c r="D42" s="146"/>
      <c r="E42" s="7"/>
      <c r="F42" s="32"/>
      <c r="G42" s="51"/>
      <c r="H42" s="51"/>
      <c r="I42" s="32"/>
      <c r="J42" s="32"/>
    </row>
    <row r="46" spans="1:8" ht="12.75">
      <c r="A46" s="139" t="str">
        <f>ОФП!C81</f>
        <v>И.О. Руководителя</v>
      </c>
      <c r="B46" s="139"/>
      <c r="C46" s="123" t="str">
        <f>ОФП!E81</f>
        <v>Қалиасқаров А.М.</v>
      </c>
      <c r="D46" s="123"/>
      <c r="E46" s="123"/>
      <c r="F46" s="140" t="s">
        <v>3</v>
      </c>
      <c r="G46" s="140"/>
      <c r="H46" s="30"/>
    </row>
    <row r="47" spans="2:8" ht="11.25">
      <c r="B47" s="29" t="s">
        <v>2</v>
      </c>
      <c r="F47" s="121" t="s">
        <v>1</v>
      </c>
      <c r="G47" s="121"/>
      <c r="H47" s="13"/>
    </row>
    <row r="48" spans="6:8" ht="11.25">
      <c r="F48" s="13"/>
      <c r="G48" s="13"/>
      <c r="H48" s="13"/>
    </row>
    <row r="49" spans="6:8" ht="11.25">
      <c r="F49" s="13"/>
      <c r="G49" s="13"/>
      <c r="H49" s="13"/>
    </row>
    <row r="50" spans="1:8" ht="12">
      <c r="A50" s="145" t="s">
        <v>4</v>
      </c>
      <c r="B50" s="145"/>
      <c r="C50" s="123" t="str">
        <f>ОФП!E83</f>
        <v>Мащенко О.А.</v>
      </c>
      <c r="D50" s="123"/>
      <c r="E50" s="123"/>
      <c r="F50" s="140" t="s">
        <v>3</v>
      </c>
      <c r="G50" s="140"/>
      <c r="H50" s="30"/>
    </row>
    <row r="51" spans="2:8" ht="11.25">
      <c r="B51" s="29" t="s">
        <v>2</v>
      </c>
      <c r="F51" s="121" t="s">
        <v>1</v>
      </c>
      <c r="G51" s="121"/>
      <c r="H51" s="13"/>
    </row>
    <row r="52" ht="12.75">
      <c r="A52" s="1" t="s">
        <v>0</v>
      </c>
    </row>
  </sheetData>
  <sheetProtection/>
  <mergeCells count="41">
    <mergeCell ref="A4:J4"/>
    <mergeCell ref="A5:J5"/>
    <mergeCell ref="A7:D7"/>
    <mergeCell ref="A12:D12"/>
    <mergeCell ref="A13:D13"/>
    <mergeCell ref="E2:I2"/>
    <mergeCell ref="A14:D16"/>
    <mergeCell ref="A17:D17"/>
    <mergeCell ref="A8:D8"/>
    <mergeCell ref="A9:D9"/>
    <mergeCell ref="A10:D10"/>
    <mergeCell ref="A11:D11"/>
    <mergeCell ref="A23:D24"/>
    <mergeCell ref="A25:J25"/>
    <mergeCell ref="A26:D26"/>
    <mergeCell ref="A27:D27"/>
    <mergeCell ref="A18:D19"/>
    <mergeCell ref="A20:D20"/>
    <mergeCell ref="A21:D21"/>
    <mergeCell ref="A22:D22"/>
    <mergeCell ref="A32:D34"/>
    <mergeCell ref="A35:D35"/>
    <mergeCell ref="A36:D37"/>
    <mergeCell ref="A38:D38"/>
    <mergeCell ref="A28:D28"/>
    <mergeCell ref="A29:D29"/>
    <mergeCell ref="A30:D30"/>
    <mergeCell ref="A31:D31"/>
    <mergeCell ref="A39:D39"/>
    <mergeCell ref="A40:D40"/>
    <mergeCell ref="A50:B50"/>
    <mergeCell ref="C50:E50"/>
    <mergeCell ref="A41:D42"/>
    <mergeCell ref="A46:B46"/>
    <mergeCell ref="C46:E46"/>
    <mergeCell ref="F46:G46"/>
    <mergeCell ref="F51:G51"/>
    <mergeCell ref="E18:E19"/>
    <mergeCell ref="E23:E24"/>
    <mergeCell ref="F47:G47"/>
    <mergeCell ref="F50:G5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Team1</cp:lastModifiedBy>
  <cp:lastPrinted>2019-07-31T04:43:47Z</cp:lastPrinted>
  <dcterms:created xsi:type="dcterms:W3CDTF">2019-04-30T06:55:25Z</dcterms:created>
  <dcterms:modified xsi:type="dcterms:W3CDTF">2019-07-31T04:46:52Z</dcterms:modified>
  <cp:category/>
  <cp:version/>
  <cp:contentType/>
  <cp:contentStatus/>
</cp:coreProperties>
</file>