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0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'оддс'!$A$5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 refMode="R1C1"/>
</workbook>
</file>

<file path=xl/sharedStrings.xml><?xml version="1.0" encoding="utf-8"?>
<sst xmlns="http://schemas.openxmlformats.org/spreadsheetml/2006/main" count="124" uniqueCount="120">
  <si>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</si>
  <si>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</si>
  <si>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</si>
  <si>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</si>
  <si>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</si>
  <si>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</si>
  <si>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</si>
  <si>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</si>
  <si>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</si>
  <si>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</si>
  <si>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</si>
  <si>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</si>
  <si>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</si>
  <si>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</si>
  <si>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</si>
  <si>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</si>
  <si>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</si>
  <si>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</si>
  <si>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</si>
  <si>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</si>
  <si>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</si>
  <si>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</si>
  <si>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</si>
  <si>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</si>
  <si>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</si>
  <si>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</si>
  <si>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</si>
  <si>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</si>
  <si>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</si>
  <si>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</si>
  <si>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</si>
  <si>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</si>
  <si>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</si>
  <si>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</si>
  <si>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</si>
  <si>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</si>
  <si>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</si>
  <si>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</si>
  <si>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</si>
  <si>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</si>
  <si>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</si>
  <si>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</si>
  <si>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</si>
  <si>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</si>
  <si>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ИТОГО СОВОКУПНЫЙ ДОХОД ЗА ГОД</t>
  </si>
  <si>
    <t>Простые акции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</si>
  <si>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</si>
  <si>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</si>
  <si>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</si>
  <si>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</si>
  <si>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</si>
  <si>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Дивиденды</t>
  </si>
  <si>
    <t>Итого совокупный доход за год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</si>
  <si>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</si>
  <si>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</si>
  <si>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</si>
  <si>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</si>
  <si>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Авансы полученные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</si>
  <si>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</si>
  <si>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</si>
  <si>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</si>
  <si>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</si>
  <si>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</si>
  <si>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</si>
  <si>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</si>
  <si>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</si>
  <si>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</si>
  <si>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</si>
  <si>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</si>
  <si>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</si>
  <si>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</si>
  <si>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</si>
  <si>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</si>
  <si>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Выплата дивидендов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</si>
  <si>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</si>
  <si>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</si>
  <si>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</si>
  <si>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</si>
  <si>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</si>
  <si>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</si>
  <si>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</si>
  <si>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</si>
  <si>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</si>
  <si>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 xml:space="preserve">Прочий совокупный доход за год </t>
  </si>
  <si>
    <t xml:space="preserve">Прибыль за год </t>
  </si>
  <si>
    <t>-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</si>
  <si>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</si>
  <si>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</si>
  <si>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</si>
  <si>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Резерв по переоценке валюты</t>
  </si>
  <si>
    <t>Прочие операционные доходы</t>
  </si>
  <si>
    <t>Прочий совокупный доход/(убыток)</t>
  </si>
  <si>
    <t>Резерв по пересчету иностранной валюты</t>
  </si>
  <si>
    <t>Возмещение убытков от поставщиков</t>
  </si>
  <si>
    <t>Возмещение НДС с бюджета</t>
  </si>
  <si>
    <t>Дебиторская задолженность</t>
  </si>
  <si>
    <t>Прочие операционные  расходы</t>
  </si>
  <si>
    <t>Доход/убыток от курсовой разницы</t>
  </si>
  <si>
    <t xml:space="preserve"> Совокупный доход за год</t>
  </si>
  <si>
    <t>Прибыль на акцию, базовая и разводненая (в тенге на акцию)</t>
  </si>
  <si>
    <t>Уменьшение/(увеличение) денежных средств, ограниченных в использовании</t>
  </si>
  <si>
    <t>31 декабря  2018 г.</t>
  </si>
  <si>
    <t>Предварительный консолидированный отчет о финансовом положении</t>
  </si>
  <si>
    <t>31 марта  2019 г.</t>
  </si>
  <si>
    <t>Финансовые активы оцениваемые по справедливой стоимости через пибыли или убыток</t>
  </si>
  <si>
    <t>\</t>
  </si>
  <si>
    <t>Текцущий подоходный налог к уплате</t>
  </si>
  <si>
    <t>Предварительный консолидированный отчет о прибылях или убытках и прочем совокупном доходе</t>
  </si>
  <si>
    <t>31 марта              2019</t>
  </si>
  <si>
    <t>31 марта  2018</t>
  </si>
  <si>
    <t>Предварительный консолидированный отчет об изменениях капитала</t>
  </si>
  <si>
    <t xml:space="preserve">На 1 января 2018 г. </t>
  </si>
  <si>
    <t>На 31 декабря 2018 г.</t>
  </si>
  <si>
    <t>Прибыль за 1 квартал  2019 года</t>
  </si>
  <si>
    <t xml:space="preserve">Прочий совокупный доход </t>
  </si>
  <si>
    <t>Итого совокупный доход на 31 марта 2019 года</t>
  </si>
  <si>
    <t>На  31 марта  2019 года</t>
  </si>
  <si>
    <t>Предварительный отчет о движении денежных средств</t>
  </si>
  <si>
    <t>31 марта  2018 г</t>
  </si>
  <si>
    <t>31 марта   2019 г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</si>
</sst>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_);_(@_)"/>
    <numFmt numFmtId="167" formatCode="_(* #,##0.00_);_(* \(#,##0.00\);_(* &quot;-&quot;??_);_(@_)"/>
    <numFmt numFmtId="168" formatCode="_ * #,##0.00_ ;_ * \-#,##0.00_ ;_ * &quot;-&quot;??_ ;_ @_ "/>
    <numFmt numFmtId="169" formatCode="_ * #,##0.0_ ;_ * \-#,##0.0_ ;_ * &quot;-&quot;??_ ;_ @_ "/>
    <numFmt numFmtId="170" formatCode="_(* #,##0_);_(* \(#,##0\);_(* &quot;-&quot;??_);_(@_)"/>
    <numFmt numFmtId="171" formatCode="_(\ #,##0.00_);\(\ #,##0.00\);_(* &quot;-&quot;_)"/>
    <numFmt numFmtId="172" formatCode="_(\ #,##0.00_);\(\ #,##0.00\)"/>
    <numFmt numFmtId="173" formatCode="* \(#,##0\);* #,##0_);&quot;-&quot;??_);@"/>
    <numFmt numFmtId="174" formatCode="* #,##0_);* \(#,##0\);&quot;-&quot;??_);@"/>
    <numFmt numFmtId="175" formatCode="0%_);\(0%\)"/>
    <numFmt numFmtId="176" formatCode="_-* #,##0\ _$_-;\-* #,##0\ _$_-;_-* &quot;-&quot;\ _$_-;_-@_-"/>
    <numFmt numFmtId="177" formatCode="_-* #,##0.00\ _$_-;\-* #,##0.00\ _$_-;_-* &quot;-&quot;??\ _$_-;_-@_-"/>
    <numFmt numFmtId="178" formatCode="_(* #,##0.00_);_(* \(#,##0.00\);_(* &quot;-&quot;_);_(@_)"/>
    <numFmt numFmtId="179" formatCode="_-* #,##0_р_._-;\-* #,##0_р_._-;_-* &quot;-&quot;??_р_._-;_-@_-"/>
    <numFmt numFmtId="180" formatCode="_ * #,##0_ ;_ * \-#,##0_ ;_ * &quot;-&quot;??_ ;_ @_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&quot; &quot;;\-#,##0&quot; &quot;"/>
    <numFmt numFmtId="186" formatCode="#,##0&quot; &quot;;[Red]\-#,##0&quot; &quot;"/>
    <numFmt numFmtId="187" formatCode="#,##0.00&quot; &quot;;\-#,##0.00&quot; &quot;"/>
    <numFmt numFmtId="188" formatCode="#,##0.00&quot; &quot;;[Red]\-#,##0.00&quot; &quot;"/>
    <numFmt numFmtId="189" formatCode="_-* #,##0&quot; &quot;_-;\-* #,##0&quot; &quot;_-;_-* &quot;-&quot;&quot; &quot;_-;_-@_-"/>
    <numFmt numFmtId="190" formatCode="_-* #,##0_ _-;\-* #,##0_ _-;_-* &quot;-&quot;_ _-;_-@_-"/>
    <numFmt numFmtId="191" formatCode="_-* #,##0.00&quot; &quot;_-;\-* #,##0.00&quot; &quot;_-;_-* &quot;-&quot;??&quot; &quot;_-;_-@_-"/>
    <numFmt numFmtId="192" formatCode="_-* #,##0.00_ _-;\-* #,##0.00_ _-;_-* &quot;-&quot;??_ _-;_-@_-"/>
    <numFmt numFmtId="193" formatCode="#,##0.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dddd\,\ mmmm\ dd\,\ yyyy"/>
    <numFmt numFmtId="206" formatCode="_ * #,##0.000_ ;_ * \-#,##0.000_ ;_ * &quot;-&quot;??_ ;_ @_ "/>
    <numFmt numFmtId="207" formatCode="_ * #,##0.0000_ ;_ * \-#,##0.0000_ ;_ * &quot;-&quot;??_ ;_ @_ "/>
    <numFmt numFmtId="208" formatCode="_(* #,##0.0_);_(* \(#,##0.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5" fillId="0" borderId="0" applyFill="0" applyBorder="0" applyProtection="0">
      <alignment/>
    </xf>
    <xf numFmtId="173" fontId="5" fillId="0" borderId="1" applyFill="0" applyProtection="0">
      <alignment/>
    </xf>
    <xf numFmtId="173" fontId="5" fillId="0" borderId="2" applyFill="0" applyProtection="0">
      <alignment/>
    </xf>
    <xf numFmtId="174" fontId="5" fillId="0" borderId="0" applyFill="0" applyBorder="0" applyProtection="0">
      <alignment/>
    </xf>
    <xf numFmtId="174" fontId="5" fillId="0" borderId="1" applyFill="0" applyProtection="0">
      <alignment/>
    </xf>
    <xf numFmtId="174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66" fontId="0" fillId="0" borderId="0" xfId="0" applyNumberFormat="1" applyFill="1" applyAlignment="1">
      <alignment/>
    </xf>
    <xf numFmtId="166" fontId="30" fillId="0" borderId="0" xfId="0" applyNumberFormat="1" applyFont="1" applyFill="1" applyAlignment="1">
      <alignment vertical="center"/>
    </xf>
    <xf numFmtId="166" fontId="27" fillId="0" borderId="0" xfId="0" applyNumberFormat="1" applyFont="1" applyFill="1" applyAlignment="1">
      <alignment vertical="center"/>
    </xf>
    <xf numFmtId="166" fontId="31" fillId="0" borderId="3" xfId="0" applyNumberFormat="1" applyFont="1" applyFill="1" applyBorder="1" applyAlignment="1">
      <alignment vertical="center"/>
    </xf>
    <xf numFmtId="166" fontId="31" fillId="0" borderId="0" xfId="0" applyNumberFormat="1" applyFont="1" applyFill="1" applyAlignment="1">
      <alignment/>
    </xf>
    <xf numFmtId="166" fontId="32" fillId="0" borderId="3" xfId="0" applyNumberFormat="1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166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66" fontId="26" fillId="0" borderId="0" xfId="0" applyNumberFormat="1" applyFont="1" applyFill="1" applyBorder="1" applyAlignment="1">
      <alignment vertical="center"/>
    </xf>
    <xf numFmtId="166" fontId="27" fillId="0" borderId="0" xfId="0" applyNumberFormat="1" applyFont="1" applyFill="1" applyBorder="1" applyAlignment="1">
      <alignment vertical="center"/>
    </xf>
    <xf numFmtId="166" fontId="27" fillId="0" borderId="0" xfId="0" applyNumberFormat="1" applyFont="1" applyFill="1" applyAlignment="1">
      <alignment vertical="center" wrapText="1"/>
    </xf>
    <xf numFmtId="166" fontId="0" fillId="0" borderId="0" xfId="0" applyNumberFormat="1" applyFill="1" applyAlignment="1">
      <alignment wrapText="1"/>
    </xf>
    <xf numFmtId="166" fontId="27" fillId="0" borderId="0" xfId="0" applyNumberFormat="1" applyFont="1" applyAlignment="1">
      <alignment/>
    </xf>
    <xf numFmtId="166" fontId="33" fillId="0" borderId="3" xfId="0" applyNumberFormat="1" applyFont="1" applyBorder="1" applyAlignment="1">
      <alignment vertical="center" wrapText="1"/>
    </xf>
    <xf numFmtId="166" fontId="30" fillId="0" borderId="3" xfId="0" applyNumberFormat="1" applyFont="1" applyBorder="1" applyAlignment="1">
      <alignment horizontal="right" wrapText="1"/>
    </xf>
    <xf numFmtId="166" fontId="30" fillId="0" borderId="3" xfId="0" applyNumberFormat="1" applyFont="1" applyBorder="1" applyAlignment="1">
      <alignment horizontal="right" vertical="center" wrapText="1"/>
    </xf>
    <xf numFmtId="166" fontId="30" fillId="0" borderId="0" xfId="0" applyNumberFormat="1" applyFont="1" applyAlignment="1">
      <alignment vertical="center" wrapText="1"/>
    </xf>
    <xf numFmtId="166" fontId="27" fillId="0" borderId="0" xfId="0" applyNumberFormat="1" applyFont="1" applyAlignment="1">
      <alignment vertical="center" wrapText="1"/>
    </xf>
    <xf numFmtId="166" fontId="32" fillId="0" borderId="0" xfId="0" applyNumberFormat="1" applyFont="1" applyAlignment="1">
      <alignment vertical="center" wrapText="1"/>
    </xf>
    <xf numFmtId="166" fontId="31" fillId="0" borderId="0" xfId="0" applyNumberFormat="1" applyFont="1" applyAlignment="1">
      <alignment vertical="center" wrapText="1"/>
    </xf>
    <xf numFmtId="166" fontId="31" fillId="0" borderId="0" xfId="0" applyNumberFormat="1" applyFont="1" applyAlignment="1">
      <alignment/>
    </xf>
    <xf numFmtId="166" fontId="30" fillId="0" borderId="0" xfId="0" applyNumberFormat="1" applyFont="1" applyAlignment="1">
      <alignment/>
    </xf>
    <xf numFmtId="166" fontId="31" fillId="0" borderId="3" xfId="0" applyNumberFormat="1" applyFont="1" applyBorder="1" applyAlignment="1">
      <alignment vertical="center" wrapText="1"/>
    </xf>
    <xf numFmtId="166" fontId="27" fillId="0" borderId="0" xfId="0" applyNumberFormat="1" applyFont="1" applyAlignment="1">
      <alignment vertical="center"/>
    </xf>
    <xf numFmtId="166" fontId="34" fillId="0" borderId="0" xfId="0" applyNumberFormat="1" applyFont="1" applyAlignment="1">
      <alignment/>
    </xf>
    <xf numFmtId="166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66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66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180" fontId="30" fillId="0" borderId="0" xfId="86" applyNumberFormat="1" applyFont="1" applyAlignment="1">
      <alignment wrapText="1"/>
    </xf>
    <xf numFmtId="180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80" fontId="35" fillId="0" borderId="0" xfId="0" applyNumberFormat="1" applyFont="1" applyAlignment="1">
      <alignment/>
    </xf>
    <xf numFmtId="166" fontId="34" fillId="0" borderId="0" xfId="0" applyNumberFormat="1" applyFont="1" applyAlignment="1">
      <alignment/>
    </xf>
    <xf numFmtId="166" fontId="27" fillId="0" borderId="0" xfId="76" applyNumberFormat="1" applyFont="1" applyFill="1" applyAlignment="1">
      <alignment/>
      <protection/>
    </xf>
    <xf numFmtId="166" fontId="29" fillId="0" borderId="0" xfId="76" applyNumberFormat="1" applyFont="1" applyFill="1" applyAlignment="1">
      <alignment vertical="center"/>
      <protection/>
    </xf>
    <xf numFmtId="166" fontId="30" fillId="0" borderId="0" xfId="76" applyNumberFormat="1" applyFont="1" applyFill="1" applyAlignment="1">
      <alignment horizontal="right" vertical="center"/>
      <protection/>
    </xf>
    <xf numFmtId="166" fontId="0" fillId="0" borderId="0" xfId="76" applyNumberFormat="1" applyFill="1" applyAlignment="1">
      <alignment/>
      <protection/>
    </xf>
    <xf numFmtId="166" fontId="29" fillId="0" borderId="3" xfId="76" applyNumberFormat="1" applyFont="1" applyFill="1" applyBorder="1" applyAlignment="1">
      <alignment vertical="center"/>
      <protection/>
    </xf>
    <xf numFmtId="166" fontId="30" fillId="0" borderId="3" xfId="76" applyNumberFormat="1" applyFont="1" applyFill="1" applyBorder="1" applyAlignment="1">
      <alignment horizontal="right" vertical="center"/>
      <protection/>
    </xf>
    <xf numFmtId="166" fontId="30" fillId="0" borderId="0" xfId="76" applyNumberFormat="1" applyFont="1" applyFill="1" applyAlignment="1">
      <alignment vertical="center"/>
      <protection/>
    </xf>
    <xf numFmtId="166" fontId="27" fillId="0" borderId="0" xfId="76" applyNumberFormat="1" applyFont="1" applyFill="1" applyAlignment="1">
      <alignment vertical="center"/>
      <protection/>
    </xf>
    <xf numFmtId="166" fontId="31" fillId="0" borderId="3" xfId="76" applyNumberFormat="1" applyFont="1" applyFill="1" applyBorder="1" applyAlignment="1">
      <alignment vertical="center"/>
      <protection/>
    </xf>
    <xf numFmtId="166" fontId="31" fillId="0" borderId="0" xfId="76" applyNumberFormat="1" applyFont="1" applyFill="1" applyAlignment="1">
      <alignment/>
      <protection/>
    </xf>
    <xf numFmtId="166" fontId="27" fillId="0" borderId="14" xfId="76" applyNumberFormat="1" applyFont="1" applyFill="1" applyBorder="1" applyAlignment="1">
      <alignment vertical="center"/>
      <protection/>
    </xf>
    <xf numFmtId="166" fontId="32" fillId="0" borderId="3" xfId="76" applyNumberFormat="1" applyFont="1" applyFill="1" applyBorder="1" applyAlignment="1">
      <alignment vertical="center"/>
      <protection/>
    </xf>
    <xf numFmtId="166" fontId="30" fillId="0" borderId="14" xfId="76" applyNumberFormat="1" applyFont="1" applyFill="1" applyBorder="1" applyAlignment="1">
      <alignment vertical="center"/>
      <protection/>
    </xf>
    <xf numFmtId="166" fontId="31" fillId="0" borderId="13" xfId="76" applyNumberFormat="1" applyFont="1" applyFill="1" applyBorder="1" applyAlignment="1">
      <alignment vertical="center"/>
      <protection/>
    </xf>
    <xf numFmtId="166" fontId="27" fillId="0" borderId="15" xfId="76" applyNumberFormat="1" applyFont="1" applyFill="1" applyBorder="1" applyAlignment="1">
      <alignment vertical="center"/>
      <protection/>
    </xf>
    <xf numFmtId="166" fontId="33" fillId="0" borderId="0" xfId="76" applyNumberFormat="1" applyFont="1" applyFill="1" applyAlignment="1">
      <alignment vertical="center"/>
      <protection/>
    </xf>
    <xf numFmtId="166" fontId="31" fillId="0" borderId="3" xfId="76" applyNumberFormat="1" applyFont="1" applyFill="1" applyBorder="1" applyAlignment="1">
      <alignment horizontal="right" vertical="center"/>
      <protection/>
    </xf>
    <xf numFmtId="166" fontId="27" fillId="0" borderId="0" xfId="76" applyNumberFormat="1" applyFont="1" applyFill="1" applyAlignment="1">
      <alignment horizontal="right" vertical="center"/>
      <protection/>
    </xf>
    <xf numFmtId="166" fontId="31" fillId="0" borderId="0" xfId="76" applyNumberFormat="1" applyFont="1" applyFill="1" applyAlignment="1">
      <alignment horizontal="right" vertical="center"/>
      <protection/>
    </xf>
    <xf numFmtId="166" fontId="27" fillId="0" borderId="14" xfId="76" applyNumberFormat="1" applyFont="1" applyFill="1" applyBorder="1" applyAlignment="1">
      <alignment horizontal="right" vertical="center"/>
      <protection/>
    </xf>
    <xf numFmtId="166" fontId="32" fillId="0" borderId="13" xfId="76" applyNumberFormat="1" applyFont="1" applyFill="1" applyBorder="1" applyAlignment="1">
      <alignment vertical="center"/>
      <protection/>
    </xf>
    <xf numFmtId="166" fontId="32" fillId="0" borderId="13" xfId="76" applyNumberFormat="1" applyFont="1" applyFill="1" applyBorder="1" applyAlignment="1">
      <alignment horizontal="right" vertical="center"/>
      <protection/>
    </xf>
    <xf numFmtId="166" fontId="27" fillId="0" borderId="0" xfId="76" applyNumberFormat="1" applyFont="1" applyAlignment="1">
      <alignment horizontal="left"/>
      <protection/>
    </xf>
    <xf numFmtId="166" fontId="27" fillId="0" borderId="0" xfId="76" applyNumberFormat="1" applyFont="1" applyFill="1" applyAlignment="1">
      <alignment/>
      <protection/>
    </xf>
    <xf numFmtId="180" fontId="27" fillId="0" borderId="0" xfId="86" applyNumberFormat="1" applyFont="1" applyAlignment="1">
      <alignment wrapText="1"/>
    </xf>
    <xf numFmtId="166" fontId="27" fillId="0" borderId="0" xfId="76" applyNumberFormat="1" applyFont="1" applyFill="1" applyAlignment="1">
      <alignment horizontal="left" wrapText="1"/>
      <protection/>
    </xf>
    <xf numFmtId="166" fontId="27" fillId="18" borderId="0" xfId="76" applyNumberFormat="1" applyFont="1" applyFill="1" applyAlignment="1">
      <alignment/>
      <protection/>
    </xf>
    <xf numFmtId="166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166" fontId="37" fillId="0" borderId="0" xfId="0" applyNumberFormat="1" applyFont="1" applyAlignment="1">
      <alignment/>
    </xf>
    <xf numFmtId="166" fontId="2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66" fontId="30" fillId="0" borderId="16" xfId="0" applyNumberFormat="1" applyFont="1" applyBorder="1" applyAlignment="1">
      <alignment vertical="center" wrapText="1"/>
    </xf>
    <xf numFmtId="166" fontId="31" fillId="0" borderId="0" xfId="0" applyNumberFormat="1" applyFont="1" applyBorder="1" applyAlignment="1">
      <alignment vertical="center" wrapText="1"/>
    </xf>
    <xf numFmtId="166" fontId="30" fillId="0" borderId="0" xfId="0" applyNumberFormat="1" applyFont="1" applyAlignment="1">
      <alignment/>
    </xf>
    <xf numFmtId="3" fontId="30" fillId="0" borderId="0" xfId="0" applyNumberFormat="1" applyFont="1" applyAlignment="1">
      <alignment wrapText="1"/>
    </xf>
    <xf numFmtId="170" fontId="30" fillId="0" borderId="0" xfId="0" applyNumberFormat="1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27" fillId="0" borderId="0" xfId="76" applyNumberFormat="1" applyFont="1" applyFill="1" applyAlignment="1">
      <alignment vertical="center" wrapText="1"/>
      <protection/>
    </xf>
    <xf numFmtId="0" fontId="28" fillId="0" borderId="0" xfId="0" applyNumberFormat="1" applyFont="1" applyAlignment="1">
      <alignment wrapText="1"/>
    </xf>
    <xf numFmtId="0" fontId="0" fillId="0" borderId="0" xfId="0" applyAlignment="1">
      <alignment/>
    </xf>
    <xf numFmtId="0" fontId="28" fillId="0" borderId="0" xfId="76" applyNumberFormat="1" applyFont="1" applyAlignment="1">
      <alignment wrapText="1"/>
      <protection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8"/>
  <sheetViews>
    <sheetView showGridLines="0" tabSelected="1" zoomScale="90" zoomScaleNormal="90" zoomScalePageLayoutView="0" workbookViewId="0" topLeftCell="A1">
      <pane xSplit="1" ySplit="5" topLeftCell="B6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E22" sqref="E22"/>
    </sheetView>
  </sheetViews>
  <sheetFormatPr defaultColWidth="9.140625" defaultRowHeight="12.75"/>
  <cols>
    <col min="1" max="1" width="59.7109375" style="70" customWidth="1"/>
    <col min="2" max="2" width="17.00390625" style="50" customWidth="1"/>
    <col min="3" max="3" width="19.421875" style="50" customWidth="1"/>
    <col min="4" max="16384" width="9.140625" style="50" customWidth="1"/>
  </cols>
  <sheetData>
    <row r="1" s="47" customFormat="1" ht="12"/>
    <row r="2" spans="1:3" s="47" customFormat="1" ht="19.5" customHeight="1">
      <c r="A2" s="88" t="s">
        <v>102</v>
      </c>
      <c r="B2" s="87"/>
      <c r="C2" s="87"/>
    </row>
    <row r="3" s="47" customFormat="1" ht="18" customHeight="1"/>
    <row r="4" spans="1:3" ht="12.75">
      <c r="A4" s="48"/>
      <c r="B4" s="49" t="s">
        <v>103</v>
      </c>
      <c r="C4" s="49" t="s">
        <v>101</v>
      </c>
    </row>
    <row r="5" spans="1:3" ht="13.5" thickBot="1">
      <c r="A5" s="51"/>
      <c r="B5" s="52"/>
      <c r="C5" s="52"/>
    </row>
    <row r="6" spans="1:3" ht="12.75">
      <c r="A6" s="48"/>
      <c r="B6" s="53"/>
      <c r="C6" s="53"/>
    </row>
    <row r="7" spans="1:3" ht="12.75">
      <c r="A7" s="53" t="s">
        <v>0</v>
      </c>
      <c r="B7" s="54"/>
      <c r="C7" s="54"/>
    </row>
    <row r="8" spans="1:3" ht="12.75">
      <c r="A8" s="54"/>
      <c r="B8" s="54"/>
      <c r="C8" s="54"/>
    </row>
    <row r="9" spans="1:3" ht="12.75">
      <c r="A9" s="54" t="s">
        <v>1</v>
      </c>
      <c r="B9" s="54">
        <v>49301739</v>
      </c>
      <c r="C9" s="54">
        <v>49771991</v>
      </c>
    </row>
    <row r="10" spans="1:3" ht="12.75">
      <c r="A10" s="54" t="s">
        <v>2</v>
      </c>
      <c r="B10" s="54">
        <v>852037</v>
      </c>
      <c r="C10" s="54">
        <v>695073</v>
      </c>
    </row>
    <row r="11" spans="1:3" ht="12.75">
      <c r="A11" s="54" t="s">
        <v>3</v>
      </c>
      <c r="B11" s="54">
        <v>178757</v>
      </c>
      <c r="C11" s="54">
        <v>64345</v>
      </c>
    </row>
    <row r="12" spans="1:3" ht="12.75">
      <c r="A12" s="54" t="s">
        <v>95</v>
      </c>
      <c r="B12" s="54">
        <v>1977382</v>
      </c>
      <c r="C12" s="54">
        <v>2354081</v>
      </c>
    </row>
    <row r="13" spans="1:3" ht="24">
      <c r="A13" s="85" t="s">
        <v>104</v>
      </c>
      <c r="B13" s="54">
        <v>5111218</v>
      </c>
      <c r="C13" s="54">
        <v>5516789</v>
      </c>
    </row>
    <row r="14" spans="1:3" ht="12.75">
      <c r="A14" s="54" t="s">
        <v>4</v>
      </c>
      <c r="B14" s="54">
        <v>380759</v>
      </c>
      <c r="C14" s="54">
        <v>441397</v>
      </c>
    </row>
    <row r="15" spans="1:3" s="56" customFormat="1" ht="6.75" thickBot="1">
      <c r="A15" s="55"/>
      <c r="B15" s="55"/>
      <c r="C15" s="55"/>
    </row>
    <row r="16" spans="1:3" ht="12.75">
      <c r="A16" s="54"/>
      <c r="B16" s="54"/>
      <c r="C16" s="54"/>
    </row>
    <row r="17" spans="1:3" ht="12.75">
      <c r="A17" s="53" t="s">
        <v>5</v>
      </c>
      <c r="B17" s="53">
        <f>SUM(B9:B16)</f>
        <v>57801892</v>
      </c>
      <c r="C17" s="53">
        <f>SUM(C9:C16)</f>
        <v>58843676</v>
      </c>
    </row>
    <row r="18" spans="1:3" s="56" customFormat="1" ht="6.75" thickBot="1">
      <c r="A18" s="55"/>
      <c r="B18" s="55"/>
      <c r="C18" s="55"/>
    </row>
    <row r="19" spans="1:3" ht="12.75">
      <c r="A19" s="54"/>
      <c r="B19" s="54"/>
      <c r="C19" s="54"/>
    </row>
    <row r="20" spans="1:3" ht="12.75">
      <c r="A20" s="54" t="s">
        <v>6</v>
      </c>
      <c r="B20" s="54">
        <v>29452364</v>
      </c>
      <c r="C20" s="54">
        <v>27946157</v>
      </c>
    </row>
    <row r="21" spans="1:3" ht="12.75">
      <c r="A21" s="54" t="s">
        <v>7</v>
      </c>
      <c r="B21" s="54">
        <v>16542252</v>
      </c>
      <c r="C21" s="54">
        <v>11509090</v>
      </c>
    </row>
    <row r="22" spans="1:3" ht="12.75">
      <c r="A22" s="54" t="s">
        <v>8</v>
      </c>
      <c r="B22" s="54">
        <v>250793</v>
      </c>
      <c r="C22" s="54">
        <v>88984</v>
      </c>
    </row>
    <row r="23" spans="1:3" ht="12.75">
      <c r="A23" s="54" t="s">
        <v>9</v>
      </c>
      <c r="B23" s="54">
        <v>3716083</v>
      </c>
      <c r="C23" s="54">
        <v>3734582</v>
      </c>
    </row>
    <row r="24" spans="1:3" ht="12.75">
      <c r="A24" s="54" t="s">
        <v>10</v>
      </c>
      <c r="B24" s="54">
        <v>4092012</v>
      </c>
      <c r="C24" s="54">
        <v>4204457</v>
      </c>
    </row>
    <row r="25" spans="1:3" s="56" customFormat="1" ht="6.75" thickBot="1">
      <c r="A25" s="55"/>
      <c r="B25" s="55"/>
      <c r="C25" s="55"/>
    </row>
    <row r="26" spans="1:3" ht="12.75">
      <c r="A26" s="57"/>
      <c r="B26" s="54"/>
      <c r="C26" s="54"/>
    </row>
    <row r="27" spans="1:3" ht="12.75">
      <c r="A27" s="53" t="s">
        <v>11</v>
      </c>
      <c r="B27" s="53">
        <f>SUM(B20:B26)</f>
        <v>54053504</v>
      </c>
      <c r="C27" s="53">
        <f>SUM(C20:C26)</f>
        <v>47483270</v>
      </c>
    </row>
    <row r="28" spans="1:3" s="56" customFormat="1" ht="6.75" thickBot="1">
      <c r="A28" s="58"/>
      <c r="B28" s="58"/>
      <c r="C28" s="58"/>
    </row>
    <row r="29" spans="1:3" ht="12.75">
      <c r="A29" s="59"/>
      <c r="B29" s="53"/>
      <c r="C29" s="53"/>
    </row>
    <row r="30" spans="1:3" ht="12.75">
      <c r="A30" s="53" t="s">
        <v>12</v>
      </c>
      <c r="B30" s="53">
        <f>B17+B27</f>
        <v>111855396</v>
      </c>
      <c r="C30" s="53">
        <f>C17+C27</f>
        <v>106326946</v>
      </c>
    </row>
    <row r="31" spans="1:3" s="56" customFormat="1" ht="6.75" thickBot="1">
      <c r="A31" s="60"/>
      <c r="B31" s="60"/>
      <c r="C31" s="60"/>
    </row>
    <row r="32" spans="1:3" ht="13.5" thickTop="1">
      <c r="A32" s="61"/>
      <c r="B32" s="54"/>
      <c r="C32" s="54"/>
    </row>
    <row r="33" ht="12.75">
      <c r="A33" s="53" t="s">
        <v>13</v>
      </c>
    </row>
    <row r="34" ht="12.75">
      <c r="A34" s="53"/>
    </row>
    <row r="35" ht="12.75">
      <c r="A35" s="62" t="s">
        <v>14</v>
      </c>
    </row>
    <row r="36" spans="1:3" ht="12.75">
      <c r="A36" s="54" t="s">
        <v>15</v>
      </c>
      <c r="B36" s="54">
        <f>-'[3]FS'!$N$33</f>
        <v>159987.66619000002</v>
      </c>
      <c r="C36" s="54">
        <v>159988</v>
      </c>
    </row>
    <row r="37" spans="1:3" ht="12.75">
      <c r="A37" s="54" t="s">
        <v>16</v>
      </c>
      <c r="B37" s="54">
        <f>-'[3]FS'!$N$34</f>
        <v>1282400.8450000002</v>
      </c>
      <c r="C37" s="54">
        <v>1282401</v>
      </c>
    </row>
    <row r="38" spans="1:3" ht="12.75">
      <c r="A38" s="54" t="s">
        <v>88</v>
      </c>
      <c r="B38" s="54">
        <f>-55096</f>
        <v>-55096</v>
      </c>
      <c r="C38" s="54">
        <f>-55096</f>
        <v>-55096</v>
      </c>
    </row>
    <row r="39" spans="1:3" ht="12.75">
      <c r="A39" s="54" t="s">
        <v>89</v>
      </c>
      <c r="B39" s="54">
        <v>4830053</v>
      </c>
      <c r="C39" s="54">
        <v>4768403</v>
      </c>
    </row>
    <row r="40" spans="1:3" ht="12.75">
      <c r="A40" s="54" t="s">
        <v>18</v>
      </c>
      <c r="B40" s="54">
        <v>19129708</v>
      </c>
      <c r="C40" s="54">
        <v>18091014</v>
      </c>
    </row>
    <row r="41" spans="1:3" s="56" customFormat="1" ht="6.75" thickBot="1">
      <c r="A41" s="55"/>
      <c r="B41" s="63"/>
      <c r="C41" s="63"/>
    </row>
    <row r="42" spans="1:3" ht="12.75">
      <c r="A42" s="54"/>
      <c r="B42" s="64"/>
      <c r="C42" s="64"/>
    </row>
    <row r="43" spans="1:3" ht="12.75">
      <c r="A43" s="53" t="s">
        <v>19</v>
      </c>
      <c r="B43" s="49">
        <f>SUM(B36:B42)</f>
        <v>25347053.51119</v>
      </c>
      <c r="C43" s="49">
        <f>SUM(C36:C42)</f>
        <v>24246710</v>
      </c>
    </row>
    <row r="44" spans="1:3" s="56" customFormat="1" ht="6.75" thickBot="1">
      <c r="A44" s="55"/>
      <c r="B44" s="65"/>
      <c r="C44" s="65"/>
    </row>
    <row r="45" spans="1:3" ht="12.75">
      <c r="A45" s="54"/>
      <c r="B45" s="66"/>
      <c r="C45" s="66"/>
    </row>
    <row r="46" spans="1:3" ht="12.75">
      <c r="A46" s="62" t="s">
        <v>29</v>
      </c>
      <c r="B46" s="64"/>
      <c r="C46" s="64"/>
    </row>
    <row r="47" spans="1:3" ht="12.75">
      <c r="A47" s="54" t="s">
        <v>79</v>
      </c>
      <c r="B47" s="54">
        <v>13878188</v>
      </c>
      <c r="C47" s="54">
        <v>14030102</v>
      </c>
    </row>
    <row r="48" spans="1:3" ht="12.75">
      <c r="A48" s="54" t="s">
        <v>80</v>
      </c>
      <c r="B48" s="54">
        <v>502567</v>
      </c>
      <c r="C48" s="54">
        <v>507603</v>
      </c>
    </row>
    <row r="49" spans="1:3" ht="12.75">
      <c r="A49" s="54" t="s">
        <v>81</v>
      </c>
      <c r="B49" s="54">
        <v>132991</v>
      </c>
      <c r="C49" s="54">
        <v>132991</v>
      </c>
    </row>
    <row r="50" spans="1:3" ht="12.75">
      <c r="A50" s="54" t="s">
        <v>20</v>
      </c>
      <c r="B50" s="54">
        <v>4817201</v>
      </c>
      <c r="C50" s="54">
        <v>4868431</v>
      </c>
    </row>
    <row r="51" spans="1:3" ht="12.75">
      <c r="A51" s="54" t="s">
        <v>21</v>
      </c>
      <c r="B51" s="54">
        <v>134566</v>
      </c>
      <c r="C51" s="54">
        <v>131104</v>
      </c>
    </row>
    <row r="52" spans="1:3" s="56" customFormat="1" ht="6.75" thickBot="1">
      <c r="A52" s="55"/>
      <c r="B52" s="63" t="s">
        <v>105</v>
      </c>
      <c r="C52" s="63"/>
    </row>
    <row r="53" spans="1:3" ht="12.75">
      <c r="A53" s="54"/>
      <c r="B53" s="64"/>
      <c r="C53" s="64"/>
    </row>
    <row r="54" spans="1:3" ht="12.75">
      <c r="A54" s="53" t="s">
        <v>22</v>
      </c>
      <c r="B54" s="49">
        <f>SUM(B47:B53)</f>
        <v>19465513</v>
      </c>
      <c r="C54" s="49">
        <f>SUM(C47:C53)</f>
        <v>19670231</v>
      </c>
    </row>
    <row r="55" spans="1:3" s="56" customFormat="1" ht="6.75" thickBot="1">
      <c r="A55" s="55"/>
      <c r="B55" s="63"/>
      <c r="C55" s="63"/>
    </row>
    <row r="56" spans="1:3" ht="12.75">
      <c r="A56" s="54"/>
      <c r="B56" s="64"/>
      <c r="C56" s="64"/>
    </row>
    <row r="57" spans="1:3" ht="12.75">
      <c r="A57" s="62" t="s">
        <v>23</v>
      </c>
      <c r="B57" s="64"/>
      <c r="C57" s="64"/>
    </row>
    <row r="58" spans="1:3" ht="12.75">
      <c r="A58" s="54" t="s">
        <v>79</v>
      </c>
      <c r="B58" s="54">
        <v>28177327</v>
      </c>
      <c r="C58" s="54">
        <v>20165330</v>
      </c>
    </row>
    <row r="59" spans="1:3" ht="12.75">
      <c r="A59" s="54" t="s">
        <v>82</v>
      </c>
      <c r="B59" s="54">
        <v>21336</v>
      </c>
      <c r="C59" s="54">
        <v>21336</v>
      </c>
    </row>
    <row r="60" spans="1:3" ht="12.75">
      <c r="A60" s="54" t="s">
        <v>106</v>
      </c>
      <c r="B60" s="54">
        <v>0</v>
      </c>
      <c r="C60" s="54">
        <v>207016</v>
      </c>
    </row>
    <row r="61" spans="1:3" ht="12.75">
      <c r="A61" s="54" t="s">
        <v>24</v>
      </c>
      <c r="B61" s="54">
        <v>38744175</v>
      </c>
      <c r="C61" s="54">
        <v>41774004</v>
      </c>
    </row>
    <row r="62" spans="1:3" ht="12.75">
      <c r="A62" s="54" t="s">
        <v>25</v>
      </c>
      <c r="B62" s="54">
        <v>99991</v>
      </c>
      <c r="C62" s="54">
        <v>242319</v>
      </c>
    </row>
    <row r="63" spans="1:3" s="56" customFormat="1" ht="6.75" thickBot="1">
      <c r="A63" s="55"/>
      <c r="B63" s="63"/>
      <c r="C63" s="63"/>
    </row>
    <row r="64" spans="1:3" ht="12.75">
      <c r="A64" s="54"/>
      <c r="B64" s="64"/>
      <c r="C64" s="64"/>
    </row>
    <row r="65" spans="1:3" ht="12.75">
      <c r="A65" s="53" t="s">
        <v>26</v>
      </c>
      <c r="B65" s="49">
        <f>SUM(B58:B64)</f>
        <v>67042829</v>
      </c>
      <c r="C65" s="49">
        <f>SUM(C58:C64)</f>
        <v>62410005</v>
      </c>
    </row>
    <row r="66" spans="1:3" s="56" customFormat="1" ht="6.75" thickBot="1">
      <c r="A66" s="55"/>
      <c r="B66" s="63"/>
      <c r="C66" s="63"/>
    </row>
    <row r="67" spans="1:3" ht="12.75">
      <c r="A67" s="54"/>
      <c r="B67" s="64"/>
      <c r="C67" s="64"/>
    </row>
    <row r="68" spans="1:3" ht="12.75">
      <c r="A68" s="53" t="s">
        <v>27</v>
      </c>
      <c r="B68" s="49">
        <f>B54+B65</f>
        <v>86508342</v>
      </c>
      <c r="C68" s="49">
        <f>C54+C65</f>
        <v>82080236</v>
      </c>
    </row>
    <row r="69" spans="1:3" s="56" customFormat="1" ht="6.75" thickBot="1">
      <c r="A69" s="58"/>
      <c r="B69" s="63"/>
      <c r="C69" s="63"/>
    </row>
    <row r="70" spans="1:3" ht="12.75">
      <c r="A70" s="53"/>
      <c r="B70" s="64"/>
      <c r="C70" s="64"/>
    </row>
    <row r="71" spans="1:3" ht="12.75">
      <c r="A71" s="53" t="s">
        <v>28</v>
      </c>
      <c r="B71" s="49">
        <f>B43+B68</f>
        <v>111855395.51119</v>
      </c>
      <c r="C71" s="49">
        <f>C43+C68</f>
        <v>106326946</v>
      </c>
    </row>
    <row r="72" spans="1:3" s="56" customFormat="1" ht="6.75" thickBot="1">
      <c r="A72" s="67"/>
      <c r="B72" s="68"/>
      <c r="C72" s="68"/>
    </row>
    <row r="73" s="47" customFormat="1" ht="12.75" thickTop="1"/>
    <row r="74" spans="1:3" s="47" customFormat="1" ht="24" customHeight="1">
      <c r="A74" s="72" t="s">
        <v>86</v>
      </c>
      <c r="B74" s="47">
        <v>12610</v>
      </c>
      <c r="C74" s="47">
        <v>12124</v>
      </c>
    </row>
    <row r="75" spans="1:3" s="47" customFormat="1" ht="12">
      <c r="A75" s="47" t="s">
        <v>87</v>
      </c>
      <c r="B75" s="73">
        <v>20</v>
      </c>
      <c r="C75" s="73">
        <v>20</v>
      </c>
    </row>
    <row r="76" ht="12.75">
      <c r="A76" s="54"/>
    </row>
    <row r="77" ht="12.75">
      <c r="A77" s="54"/>
    </row>
    <row r="78" s="70" customFormat="1" ht="12">
      <c r="A78" s="69"/>
    </row>
    <row r="79" s="70" customFormat="1" ht="12"/>
    <row r="80" s="70" customFormat="1" ht="12"/>
    <row r="81" s="70" customFormat="1" ht="12"/>
  </sheetData>
  <sheetProtection/>
  <mergeCells count="1"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2">
      <selection activeCell="C41" sqref="C41"/>
    </sheetView>
  </sheetViews>
  <sheetFormatPr defaultColWidth="9.140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6" max="6" width="14.140625" style="0" customWidth="1"/>
  </cols>
  <sheetData>
    <row r="1" spans="1:4" ht="33" customHeight="1">
      <c r="A1" s="86" t="s">
        <v>107</v>
      </c>
      <c r="B1" s="87"/>
      <c r="C1" s="87"/>
      <c r="D1" s="87"/>
    </row>
    <row r="3" spans="1:4" s="2" customFormat="1" ht="24.75" thickBot="1">
      <c r="A3" s="1"/>
      <c r="C3" s="10" t="s">
        <v>108</v>
      </c>
      <c r="D3" s="10" t="s">
        <v>109</v>
      </c>
    </row>
    <row r="4" spans="1:4" s="2" customFormat="1" ht="12.75">
      <c r="A4" s="4"/>
      <c r="C4" s="4"/>
      <c r="D4" s="4"/>
    </row>
    <row r="5" spans="1:4" s="2" customFormat="1" ht="12.75">
      <c r="A5" s="4" t="s">
        <v>30</v>
      </c>
      <c r="C5" s="4">
        <v>13058130</v>
      </c>
      <c r="D5" s="4">
        <v>9283567</v>
      </c>
    </row>
    <row r="6" spans="1:4" s="2" customFormat="1" ht="12.75">
      <c r="A6" s="4" t="s">
        <v>31</v>
      </c>
      <c r="C6" s="4">
        <v>-9982557</v>
      </c>
      <c r="D6" s="4">
        <v>-6736665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32</v>
      </c>
      <c r="C9" s="3">
        <f>SUM(C5:C8)</f>
        <v>3075573</v>
      </c>
      <c r="D9" s="3">
        <f>SUM(D5:D8)</f>
        <v>2546902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90</v>
      </c>
      <c r="C11" s="4">
        <v>288002</v>
      </c>
      <c r="D11" s="4">
        <v>237585</v>
      </c>
    </row>
    <row r="12" spans="1:4" s="2" customFormat="1" ht="12.75">
      <c r="A12" s="4" t="s">
        <v>33</v>
      </c>
      <c r="C12" s="4">
        <v>-745230</v>
      </c>
      <c r="D12" s="4">
        <f>-597127</f>
        <v>-597127</v>
      </c>
    </row>
    <row r="13" spans="1:4" s="2" customFormat="1" ht="12.75">
      <c r="A13" s="4" t="s">
        <v>34</v>
      </c>
      <c r="C13" s="4">
        <v>-526203</v>
      </c>
      <c r="D13" s="4">
        <v>-352887</v>
      </c>
    </row>
    <row r="14" spans="1:4" s="2" customFormat="1" ht="12.75">
      <c r="A14" s="4" t="s">
        <v>97</v>
      </c>
      <c r="C14" s="4">
        <f>-47100</f>
        <v>-47100</v>
      </c>
      <c r="D14" s="4">
        <v>202271</v>
      </c>
    </row>
    <row r="15" spans="1:4" s="14" customFormat="1" ht="12.75">
      <c r="A15" s="13" t="s">
        <v>96</v>
      </c>
      <c r="C15" s="4">
        <f>-233205</f>
        <v>-233205</v>
      </c>
      <c r="D15" s="4">
        <f>-249714</f>
        <v>-249714</v>
      </c>
    </row>
    <row r="16" spans="1:4" s="6" customFormat="1" ht="6.75" thickBot="1">
      <c r="A16" s="5"/>
      <c r="C16" s="5"/>
      <c r="D16" s="5"/>
    </row>
    <row r="17" spans="1:4" s="2" customFormat="1" ht="12.75">
      <c r="A17" s="11"/>
      <c r="C17" s="12"/>
      <c r="D17" s="12"/>
    </row>
    <row r="18" spans="1:4" s="2" customFormat="1" ht="12.75">
      <c r="A18" s="3" t="s">
        <v>35</v>
      </c>
      <c r="C18" s="3">
        <f>SUM(C9:C17)</f>
        <v>1811837</v>
      </c>
      <c r="D18" s="3">
        <f>SUM(D9:D17)</f>
        <v>1787030</v>
      </c>
    </row>
    <row r="19" spans="1:4" s="2" customFormat="1" ht="12.75">
      <c r="A19" s="3"/>
      <c r="C19" s="3"/>
      <c r="D19" s="3"/>
    </row>
    <row r="20" spans="1:4" s="2" customFormat="1" ht="12.75">
      <c r="A20" s="4" t="s">
        <v>36</v>
      </c>
      <c r="C20" s="4">
        <v>2155</v>
      </c>
      <c r="D20" s="4">
        <v>341</v>
      </c>
    </row>
    <row r="21" spans="1:4" s="2" customFormat="1" ht="12.75">
      <c r="A21" s="4" t="s">
        <v>37</v>
      </c>
      <c r="C21" s="4">
        <f>-499166</f>
        <v>-499166</v>
      </c>
      <c r="D21" s="4">
        <f>-494384</f>
        <v>-494384</v>
      </c>
    </row>
    <row r="22" spans="1:4" s="2" customFormat="1" ht="12.75">
      <c r="A22" s="4" t="s">
        <v>38</v>
      </c>
      <c r="C22" s="4">
        <v>115109</v>
      </c>
      <c r="D22" s="4">
        <f>-514211</f>
        <v>-514211</v>
      </c>
    </row>
    <row r="23" spans="1:4" s="2" customFormat="1" ht="12.75">
      <c r="A23" s="4"/>
      <c r="C23" s="4"/>
      <c r="D23" s="4"/>
    </row>
    <row r="24" spans="1:4" s="2" customFormat="1" ht="12.75">
      <c r="A24" s="3" t="s">
        <v>39</v>
      </c>
      <c r="C24" s="3">
        <f>SUM(C18:C23)</f>
        <v>1429935</v>
      </c>
      <c r="D24" s="3">
        <f>SUM(D18:D23)</f>
        <v>778776</v>
      </c>
    </row>
    <row r="25" spans="1:4" s="2" customFormat="1" ht="12.75">
      <c r="A25" s="3"/>
      <c r="C25" s="3"/>
      <c r="D25" s="3"/>
    </row>
    <row r="26" spans="1:4" s="2" customFormat="1" ht="12.75">
      <c r="A26" s="4" t="s">
        <v>40</v>
      </c>
      <c r="C26" s="77">
        <f>-391241</f>
        <v>-391241</v>
      </c>
      <c r="D26" s="4">
        <v>0</v>
      </c>
    </row>
    <row r="27" spans="1:4" s="6" customFormat="1" ht="6.75" thickBot="1">
      <c r="A27" s="5"/>
      <c r="C27" s="5"/>
      <c r="D27" s="5"/>
    </row>
    <row r="28" spans="1:4" s="2" customFormat="1" ht="12.75">
      <c r="A28" s="4"/>
      <c r="C28" s="4"/>
      <c r="D28" s="4"/>
    </row>
    <row r="29" spans="1:4" s="2" customFormat="1" ht="12.75">
      <c r="A29" s="3" t="s">
        <v>41</v>
      </c>
      <c r="C29" s="3">
        <f>SUM(C24:C28)</f>
        <v>1038694</v>
      </c>
      <c r="D29" s="3">
        <f>SUM(D24:D28)</f>
        <v>778776</v>
      </c>
    </row>
    <row r="30" spans="1:4" s="6" customFormat="1" ht="6.75" thickBot="1">
      <c r="A30" s="7"/>
      <c r="C30" s="7"/>
      <c r="D30" s="7"/>
    </row>
    <row r="31" spans="1:4" s="2" customFormat="1" ht="12.75">
      <c r="A31" s="4"/>
      <c r="C31" s="4"/>
      <c r="D31" s="4"/>
    </row>
    <row r="32" spans="1:4" s="2" customFormat="1" ht="12.75">
      <c r="A32" s="3" t="s">
        <v>42</v>
      </c>
      <c r="C32" s="4"/>
      <c r="D32" s="4"/>
    </row>
    <row r="33" spans="1:4" s="2" customFormat="1" ht="12.75">
      <c r="A33" s="9" t="s">
        <v>43</v>
      </c>
      <c r="C33" s="4"/>
      <c r="D33" s="4"/>
    </row>
    <row r="34" spans="1:4" s="2" customFormat="1" ht="12.75">
      <c r="A34" s="4"/>
      <c r="C34" s="4"/>
      <c r="D34" s="4"/>
    </row>
    <row r="35" spans="1:4" s="2" customFormat="1" ht="16.5" customHeight="1">
      <c r="A35" s="4" t="s">
        <v>91</v>
      </c>
      <c r="C35" s="4">
        <v>61650</v>
      </c>
      <c r="D35" s="4">
        <f>-520793</f>
        <v>-520793</v>
      </c>
    </row>
    <row r="36" spans="1:4" s="2" customFormat="1" ht="12.75">
      <c r="A36" s="4"/>
      <c r="C36" s="4"/>
      <c r="D36" s="4"/>
    </row>
    <row r="37" spans="1:4" s="2" customFormat="1" ht="12.75">
      <c r="A37" s="3" t="s">
        <v>98</v>
      </c>
      <c r="C37" s="3">
        <f>SUM(C34:C36)</f>
        <v>61650</v>
      </c>
      <c r="D37" s="3">
        <f>SUM(D34:D36)</f>
        <v>-520793</v>
      </c>
    </row>
    <row r="38" spans="1:4" s="6" customFormat="1" ht="6.75" thickBot="1">
      <c r="A38" s="5"/>
      <c r="C38" s="5"/>
      <c r="D38" s="5"/>
    </row>
    <row r="39" spans="1:4" s="2" customFormat="1" ht="12.75">
      <c r="A39" s="4"/>
      <c r="C39" s="4"/>
      <c r="D39" s="4"/>
    </row>
    <row r="40" spans="1:4" s="2" customFormat="1" ht="12.75">
      <c r="A40" s="3" t="s">
        <v>44</v>
      </c>
      <c r="C40" s="3">
        <f>C29+C37</f>
        <v>1100344</v>
      </c>
      <c r="D40" s="3">
        <f>D29+D37</f>
        <v>257983</v>
      </c>
    </row>
    <row r="41" spans="1:4" s="6" customFormat="1" ht="6.75" thickBot="1">
      <c r="A41" s="8"/>
      <c r="C41" s="8"/>
      <c r="D41" s="8"/>
    </row>
    <row r="42" ht="13.5" thickTop="1"/>
    <row r="43" ht="12.75">
      <c r="A43" s="78" t="s">
        <v>99</v>
      </c>
    </row>
    <row r="44" spans="1:4" ht="12.75">
      <c r="A44" t="s">
        <v>45</v>
      </c>
      <c r="C44" s="3">
        <v>506</v>
      </c>
      <c r="D44" s="3">
        <v>380</v>
      </c>
    </row>
    <row r="45" spans="3:4" ht="12.75">
      <c r="C45" s="74"/>
      <c r="D45" s="7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="90" zoomScaleNormal="90" zoomScalePageLayoutView="0" workbookViewId="0" topLeftCell="A1">
      <selection activeCell="A32" sqref="A32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4" width="13.7109375" style="15" customWidth="1"/>
    <col min="5" max="5" width="16.28125" style="15" bestFit="1" customWidth="1"/>
    <col min="6" max="6" width="13.140625" style="15" customWidth="1"/>
    <col min="7" max="7" width="11.00390625" style="15" bestFit="1" customWidth="1"/>
    <col min="8" max="16384" width="9.140625" style="15" customWidth="1"/>
  </cols>
  <sheetData>
    <row r="1" spans="1:7" ht="15" customHeight="1">
      <c r="A1" s="86" t="s">
        <v>110</v>
      </c>
      <c r="B1" s="87"/>
      <c r="C1" s="87"/>
      <c r="D1" s="87"/>
      <c r="E1" s="87"/>
      <c r="F1" s="87"/>
      <c r="G1" s="87"/>
    </row>
    <row r="2" ht="15" customHeight="1"/>
    <row r="4" spans="1:7" ht="48.75" thickBot="1">
      <c r="A4" s="16" t="s">
        <v>46</v>
      </c>
      <c r="B4" s="17" t="s">
        <v>47</v>
      </c>
      <c r="C4" s="18" t="s">
        <v>48</v>
      </c>
      <c r="D4" s="18" t="s">
        <v>92</v>
      </c>
      <c r="E4" s="18" t="s">
        <v>17</v>
      </c>
      <c r="F4" s="18" t="s">
        <v>49</v>
      </c>
      <c r="G4" s="17" t="s">
        <v>50</v>
      </c>
    </row>
    <row r="5" spans="1:7" s="23" customFormat="1" ht="6">
      <c r="A5" s="21"/>
      <c r="B5" s="22"/>
      <c r="C5" s="22"/>
      <c r="D5" s="22"/>
      <c r="E5" s="22"/>
      <c r="F5" s="22"/>
      <c r="G5" s="22"/>
    </row>
    <row r="6" spans="1:7" s="24" customFormat="1" ht="12">
      <c r="A6" s="19" t="s">
        <v>111</v>
      </c>
      <c r="B6" s="19">
        <v>159988</v>
      </c>
      <c r="C6" s="19">
        <v>1282401</v>
      </c>
      <c r="D6" s="19">
        <v>2520877</v>
      </c>
      <c r="E6" s="19">
        <f>-55096</f>
        <v>-55096</v>
      </c>
      <c r="F6" s="19">
        <v>13669566</v>
      </c>
      <c r="G6" s="19">
        <f>SUM(B6:F6)</f>
        <v>17577736</v>
      </c>
    </row>
    <row r="7" spans="1:7" s="23" customFormat="1" ht="6.75" thickBot="1">
      <c r="A7" s="25"/>
      <c r="B7" s="25"/>
      <c r="C7" s="25"/>
      <c r="D7" s="25"/>
      <c r="E7" s="25"/>
      <c r="F7" s="25"/>
      <c r="G7" s="25"/>
    </row>
    <row r="8" spans="1:7" s="23" customFormat="1" ht="6.75" hidden="1" thickBot="1">
      <c r="A8" s="25"/>
      <c r="B8" s="25"/>
      <c r="C8" s="25"/>
      <c r="D8" s="25"/>
      <c r="E8" s="25"/>
      <c r="F8" s="25"/>
      <c r="G8" s="25"/>
    </row>
    <row r="9" spans="1:7" ht="12">
      <c r="A9" s="20"/>
      <c r="B9" s="20"/>
      <c r="C9" s="20"/>
      <c r="D9" s="20"/>
      <c r="E9" s="20"/>
      <c r="F9" s="20"/>
      <c r="G9" s="20"/>
    </row>
    <row r="10" spans="1:7" ht="12">
      <c r="A10" s="20" t="s">
        <v>84</v>
      </c>
      <c r="B10" s="20">
        <f>SUM(B8:B9)</f>
        <v>0</v>
      </c>
      <c r="C10" s="20">
        <f>SUM(C8:C9)</f>
        <v>0</v>
      </c>
      <c r="D10" s="20">
        <v>0</v>
      </c>
      <c r="E10" s="20">
        <f>SUM(E8:E9)</f>
        <v>0</v>
      </c>
      <c r="F10" s="20">
        <v>4421448</v>
      </c>
      <c r="G10" s="20">
        <f>SUM(F10)</f>
        <v>4421448</v>
      </c>
    </row>
    <row r="11" spans="1:7" ht="12">
      <c r="A11" s="20" t="s">
        <v>83</v>
      </c>
      <c r="B11" s="20">
        <v>0</v>
      </c>
      <c r="C11" s="20">
        <v>0</v>
      </c>
      <c r="D11" s="20">
        <v>2247526</v>
      </c>
      <c r="E11" s="20">
        <v>0</v>
      </c>
      <c r="F11" s="20"/>
      <c r="G11" s="20">
        <f>SUM(B11:F11)</f>
        <v>2247526</v>
      </c>
    </row>
    <row r="12" spans="1:7" s="23" customFormat="1" ht="6">
      <c r="A12" s="21"/>
      <c r="B12" s="22"/>
      <c r="C12" s="22"/>
      <c r="D12" s="22"/>
      <c r="E12" s="22"/>
      <c r="F12" s="22"/>
      <c r="G12" s="22"/>
    </row>
    <row r="13" spans="1:7" s="23" customFormat="1" ht="18.75" customHeight="1">
      <c r="A13" s="79" t="s">
        <v>52</v>
      </c>
      <c r="B13" s="79">
        <f aca="true" t="shared" si="0" ref="B13:G13">SUM(B10:B11)</f>
        <v>0</v>
      </c>
      <c r="C13" s="79">
        <f t="shared" si="0"/>
        <v>0</v>
      </c>
      <c r="D13" s="79">
        <f t="shared" si="0"/>
        <v>2247526</v>
      </c>
      <c r="E13" s="79">
        <f t="shared" si="0"/>
        <v>0</v>
      </c>
      <c r="F13" s="79">
        <f t="shared" si="0"/>
        <v>4421448</v>
      </c>
      <c r="G13" s="79">
        <f t="shared" si="0"/>
        <v>6668974</v>
      </c>
    </row>
    <row r="14" spans="1:7" ht="12">
      <c r="A14" s="20"/>
      <c r="B14" s="20"/>
      <c r="C14" s="20"/>
      <c r="D14" s="20"/>
      <c r="E14" s="20"/>
      <c r="F14" s="20"/>
      <c r="G14" s="20"/>
    </row>
    <row r="15" spans="1:7" ht="12">
      <c r="A15" s="20" t="s">
        <v>51</v>
      </c>
      <c r="B15" s="20">
        <v>0</v>
      </c>
      <c r="C15" s="20">
        <v>0</v>
      </c>
      <c r="D15" s="20"/>
      <c r="E15" s="20">
        <v>0</v>
      </c>
      <c r="F15" s="20">
        <v>0</v>
      </c>
      <c r="G15" s="20">
        <f>SUM(B15:F15)</f>
        <v>0</v>
      </c>
    </row>
    <row r="16" spans="1:7" s="23" customFormat="1" ht="6.75" thickBot="1">
      <c r="A16" s="25"/>
      <c r="B16" s="25"/>
      <c r="C16" s="25"/>
      <c r="D16" s="25"/>
      <c r="E16" s="25"/>
      <c r="F16" s="25"/>
      <c r="G16" s="25"/>
    </row>
    <row r="17" spans="1:7" ht="12">
      <c r="A17" s="20"/>
      <c r="B17" s="20"/>
      <c r="C17" s="20"/>
      <c r="D17" s="20"/>
      <c r="E17" s="20"/>
      <c r="F17" s="20"/>
      <c r="G17" s="20"/>
    </row>
    <row r="18" spans="1:8" ht="12">
      <c r="A18" s="19" t="s">
        <v>112</v>
      </c>
      <c r="B18" s="19">
        <f aca="true" t="shared" si="1" ref="B18:G18">B6+B13+B15</f>
        <v>159988</v>
      </c>
      <c r="C18" s="19">
        <f t="shared" si="1"/>
        <v>1282401</v>
      </c>
      <c r="D18" s="19">
        <f t="shared" si="1"/>
        <v>4768403</v>
      </c>
      <c r="E18" s="19">
        <f t="shared" si="1"/>
        <v>-55096</v>
      </c>
      <c r="F18" s="19">
        <f t="shared" si="1"/>
        <v>18091014</v>
      </c>
      <c r="G18" s="19">
        <f t="shared" si="1"/>
        <v>24246710</v>
      </c>
      <c r="H18" s="15">
        <f>G18-Баланс!C43</f>
        <v>0</v>
      </c>
    </row>
    <row r="19" spans="1:7" s="23" customFormat="1" ht="6.75" thickBot="1">
      <c r="A19" s="25"/>
      <c r="B19" s="25"/>
      <c r="C19" s="25"/>
      <c r="D19" s="25"/>
      <c r="E19" s="25"/>
      <c r="F19" s="25"/>
      <c r="G19" s="25"/>
    </row>
    <row r="20" spans="1:7" s="23" customFormat="1" ht="12" customHeight="1">
      <c r="A20" s="80"/>
      <c r="B20" s="80"/>
      <c r="C20" s="80"/>
      <c r="D20" s="80"/>
      <c r="E20" s="80"/>
      <c r="F20" s="80"/>
      <c r="G20" s="80"/>
    </row>
    <row r="21" spans="1:7" ht="14.25" customHeight="1">
      <c r="A21" s="20" t="s">
        <v>113</v>
      </c>
      <c r="B21" s="20">
        <v>0</v>
      </c>
      <c r="C21" s="20">
        <v>0</v>
      </c>
      <c r="D21" s="20"/>
      <c r="E21" s="20">
        <v>0</v>
      </c>
      <c r="F21" s="26">
        <f>фхд!C29</f>
        <v>1038694</v>
      </c>
      <c r="G21" s="20">
        <f>SUM(B21:F21)</f>
        <v>1038694</v>
      </c>
    </row>
    <row r="22" spans="1:7" ht="21" customHeight="1">
      <c r="A22" s="20" t="s">
        <v>114</v>
      </c>
      <c r="B22" s="20">
        <v>0</v>
      </c>
      <c r="C22" s="20">
        <v>0</v>
      </c>
      <c r="D22" s="20">
        <f>фхд!C37</f>
        <v>61650</v>
      </c>
      <c r="E22" s="20"/>
      <c r="F22" s="20"/>
      <c r="G22" s="20">
        <f>SUM(B22:F22)</f>
        <v>61650</v>
      </c>
    </row>
    <row r="23" spans="1:7" s="23" customFormat="1" ht="6.75" thickBot="1">
      <c r="A23" s="25"/>
      <c r="B23" s="25"/>
      <c r="C23" s="25"/>
      <c r="D23" s="25"/>
      <c r="E23" s="25"/>
      <c r="F23" s="25"/>
      <c r="G23" s="25"/>
    </row>
    <row r="24" spans="1:7" ht="12">
      <c r="A24" s="20"/>
      <c r="B24" s="20"/>
      <c r="C24" s="20"/>
      <c r="D24" s="20"/>
      <c r="E24" s="20"/>
      <c r="F24" s="20"/>
      <c r="G24" s="20"/>
    </row>
    <row r="25" spans="1:7" s="24" customFormat="1" ht="12">
      <c r="A25" s="19" t="s">
        <v>115</v>
      </c>
      <c r="B25" s="19">
        <f>SUM(B21:B24)</f>
        <v>0</v>
      </c>
      <c r="C25" s="19">
        <f>SUM(C21:C24)</f>
        <v>0</v>
      </c>
      <c r="D25" s="19">
        <f>SUM(D21:D24)</f>
        <v>61650</v>
      </c>
      <c r="E25" s="19">
        <f>SUM(E21:E24)</f>
        <v>0</v>
      </c>
      <c r="F25" s="19">
        <f>SUM(F21:F24)</f>
        <v>1038694</v>
      </c>
      <c r="G25" s="19">
        <f>G21+G22</f>
        <v>1100344</v>
      </c>
    </row>
    <row r="26" spans="1:7" s="23" customFormat="1" ht="6.75" thickBot="1">
      <c r="A26" s="25"/>
      <c r="B26" s="25"/>
      <c r="C26" s="25"/>
      <c r="D26" s="25"/>
      <c r="E26" s="25"/>
      <c r="F26" s="25"/>
      <c r="G26" s="25"/>
    </row>
    <row r="27" spans="1:7" ht="12">
      <c r="A27" s="20"/>
      <c r="B27" s="20"/>
      <c r="C27" s="20"/>
      <c r="D27" s="20"/>
      <c r="E27" s="20"/>
      <c r="F27" s="20"/>
      <c r="G27" s="20"/>
    </row>
    <row r="28" spans="1:7" ht="12">
      <c r="A28" s="20" t="s">
        <v>51</v>
      </c>
      <c r="B28" s="20">
        <v>0</v>
      </c>
      <c r="C28" s="20">
        <v>0</v>
      </c>
      <c r="D28" s="20"/>
      <c r="E28" s="20">
        <v>0</v>
      </c>
      <c r="F28" s="20">
        <v>0</v>
      </c>
      <c r="G28" s="20">
        <f>SUM(B28:F28)</f>
        <v>0</v>
      </c>
    </row>
    <row r="29" spans="1:7" s="23" customFormat="1" ht="6.75" thickBot="1">
      <c r="A29" s="25"/>
      <c r="B29" s="25"/>
      <c r="C29" s="25"/>
      <c r="D29" s="25"/>
      <c r="E29" s="25"/>
      <c r="F29" s="25"/>
      <c r="G29" s="25"/>
    </row>
    <row r="30" spans="1:7" ht="12">
      <c r="A30" s="20"/>
      <c r="B30" s="20"/>
      <c r="C30" s="20"/>
      <c r="D30" s="20"/>
      <c r="E30" s="20"/>
      <c r="F30" s="20"/>
      <c r="G30" s="20"/>
    </row>
    <row r="31" spans="1:8" ht="12">
      <c r="A31" s="19" t="s">
        <v>116</v>
      </c>
      <c r="B31" s="19">
        <f>B18+B25+B28</f>
        <v>159988</v>
      </c>
      <c r="C31" s="19">
        <f>C18+C25+C28</f>
        <v>1282401</v>
      </c>
      <c r="D31" s="19">
        <f>D18+D25+D28</f>
        <v>4830053</v>
      </c>
      <c r="E31" s="19">
        <f>E18+E25+E28</f>
        <v>-55096</v>
      </c>
      <c r="F31" s="19">
        <f>F18+F25+F28</f>
        <v>19129708</v>
      </c>
      <c r="G31" s="19">
        <f>G18+G25+G28</f>
        <v>25347054</v>
      </c>
      <c r="H31" s="15">
        <f>G31-Баланс!B43</f>
        <v>0.4888099990785122</v>
      </c>
    </row>
    <row r="32" spans="1:7" s="23" customFormat="1" ht="6.75" thickBot="1">
      <c r="A32" s="25"/>
      <c r="B32" s="25"/>
      <c r="C32" s="25"/>
      <c r="D32" s="25"/>
      <c r="E32" s="25"/>
      <c r="F32" s="25"/>
      <c r="G32" s="25"/>
    </row>
    <row r="33" spans="1:7" ht="12">
      <c r="A33" s="20"/>
      <c r="B33" s="20"/>
      <c r="C33" s="20"/>
      <c r="D33" s="20"/>
      <c r="E33" s="20"/>
      <c r="F33" s="20"/>
      <c r="G33" s="20"/>
    </row>
    <row r="34" spans="6:7" ht="12">
      <c r="F34" s="76">
        <f>F31-Баланс!B40</f>
        <v>0</v>
      </c>
      <c r="G34" s="76">
        <f>G31-Баланс!B43</f>
        <v>0.4888099990785122</v>
      </c>
    </row>
    <row r="35" ht="12">
      <c r="F35" s="27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showGridLines="0" zoomScale="90" zoomScaleNormal="90" zoomScalePageLayoutView="0" workbookViewId="0" topLeftCell="A22">
      <selection activeCell="F18" sqref="F18"/>
    </sheetView>
  </sheetViews>
  <sheetFormatPr defaultColWidth="9.140625" defaultRowHeight="12.75"/>
  <cols>
    <col min="1" max="1" width="57.8515625" style="28" customWidth="1"/>
    <col min="2" max="2" width="16.8515625" style="28" customWidth="1"/>
    <col min="3" max="3" width="15.7109375" style="28" customWidth="1"/>
    <col min="4" max="16384" width="9.140625" style="28" customWidth="1"/>
  </cols>
  <sheetData>
    <row r="1" spans="1:3" ht="13.5">
      <c r="A1" s="86" t="s">
        <v>117</v>
      </c>
      <c r="B1" s="87"/>
      <c r="C1" s="87"/>
    </row>
    <row r="5" spans="1:3" s="31" customFormat="1" ht="12.75" thickBot="1">
      <c r="A5" s="29" t="s">
        <v>53</v>
      </c>
      <c r="B5" s="30" t="s">
        <v>119</v>
      </c>
      <c r="C5" s="30" t="s">
        <v>118</v>
      </c>
    </row>
    <row r="6" spans="1:3" s="34" customFormat="1" ht="12">
      <c r="A6" s="32"/>
      <c r="B6" s="33"/>
      <c r="C6" s="33"/>
    </row>
    <row r="7" spans="1:3" s="34" customFormat="1" ht="12">
      <c r="A7" s="35" t="s">
        <v>54</v>
      </c>
      <c r="B7" s="36"/>
      <c r="C7" s="36"/>
    </row>
    <row r="8" spans="1:3" ht="12">
      <c r="A8" s="36"/>
      <c r="B8" s="36"/>
      <c r="C8" s="36"/>
    </row>
    <row r="9" spans="1:3" ht="12">
      <c r="A9" s="36" t="s">
        <v>55</v>
      </c>
      <c r="B9" s="37"/>
      <c r="C9" s="37"/>
    </row>
    <row r="10" spans="1:3" ht="12">
      <c r="A10" s="36" t="s">
        <v>56</v>
      </c>
      <c r="B10" s="37">
        <v>6483292</v>
      </c>
      <c r="C10" s="37">
        <v>6264579</v>
      </c>
    </row>
    <row r="11" spans="1:3" ht="12">
      <c r="A11" s="36" t="s">
        <v>57</v>
      </c>
      <c r="B11" s="37"/>
      <c r="C11" s="37"/>
    </row>
    <row r="12" spans="1:3" ht="12">
      <c r="A12" s="36" t="s">
        <v>64</v>
      </c>
      <c r="B12" s="37">
        <v>10652</v>
      </c>
      <c r="C12" s="37">
        <v>3059</v>
      </c>
    </row>
    <row r="13" spans="1:3" ht="12">
      <c r="A13" s="36" t="s">
        <v>93</v>
      </c>
      <c r="B13" s="75" t="s">
        <v>85</v>
      </c>
      <c r="C13" s="75" t="s">
        <v>85</v>
      </c>
    </row>
    <row r="14" spans="1:3" ht="12">
      <c r="A14" s="36" t="s">
        <v>94</v>
      </c>
      <c r="B14" s="37">
        <v>1019187</v>
      </c>
      <c r="C14" s="75">
        <v>433891</v>
      </c>
    </row>
    <row r="15" spans="1:3" ht="12">
      <c r="A15" s="36"/>
      <c r="B15" s="37"/>
      <c r="C15" s="37"/>
    </row>
    <row r="16" spans="1:3" ht="12">
      <c r="A16" s="36" t="s">
        <v>58</v>
      </c>
      <c r="B16" s="37"/>
      <c r="C16" s="37"/>
    </row>
    <row r="17" spans="1:3" ht="12">
      <c r="A17" s="36" t="s">
        <v>59</v>
      </c>
      <c r="B17" s="28">
        <f>-3744216</f>
        <v>-3744216</v>
      </c>
      <c r="C17" s="28">
        <f>-3246441</f>
        <v>-3246441</v>
      </c>
    </row>
    <row r="18" spans="1:3" ht="12">
      <c r="A18" s="36" t="s">
        <v>60</v>
      </c>
      <c r="B18" s="28">
        <f>-1204445</f>
        <v>-1204445</v>
      </c>
      <c r="C18" s="28">
        <v>-1011956</v>
      </c>
    </row>
    <row r="19" spans="1:3" ht="12">
      <c r="A19" s="36" t="s">
        <v>61</v>
      </c>
      <c r="B19" s="28">
        <f>-1652543</f>
        <v>-1652543</v>
      </c>
      <c r="C19" s="28">
        <v>-1203373</v>
      </c>
    </row>
    <row r="20" spans="1:3" ht="12">
      <c r="A20" s="36" t="s">
        <v>62</v>
      </c>
      <c r="B20" s="28">
        <f>-1664680</f>
        <v>-1664680</v>
      </c>
      <c r="C20" s="28">
        <v>-2681136</v>
      </c>
    </row>
    <row r="21" spans="1:3" ht="12">
      <c r="A21" s="36" t="s">
        <v>63</v>
      </c>
      <c r="B21" s="28">
        <v>0</v>
      </c>
      <c r="C21" s="28">
        <v>-106167</v>
      </c>
    </row>
    <row r="22" spans="1:3" ht="12">
      <c r="A22" s="36" t="s">
        <v>64</v>
      </c>
      <c r="B22" s="28">
        <f>-450596</f>
        <v>-450596</v>
      </c>
      <c r="C22" s="28">
        <v>-360478</v>
      </c>
    </row>
    <row r="23" spans="1:3" ht="12.75" thickBot="1">
      <c r="A23" s="38"/>
      <c r="B23" s="38"/>
      <c r="C23" s="38"/>
    </row>
    <row r="24" spans="1:3" ht="12">
      <c r="A24" s="35"/>
      <c r="B24" s="36"/>
      <c r="C24" s="36"/>
    </row>
    <row r="25" spans="1:3" ht="12">
      <c r="A25" s="35" t="s">
        <v>65</v>
      </c>
      <c r="B25" s="81">
        <f>SUM(B10:B22)</f>
        <v>-1203349</v>
      </c>
      <c r="C25" s="81">
        <f>SUM(C10:C22)</f>
        <v>-1908022</v>
      </c>
    </row>
    <row r="26" spans="1:3" ht="12">
      <c r="A26" s="35" t="s">
        <v>66</v>
      </c>
      <c r="B26" s="81"/>
      <c r="C26" s="81"/>
    </row>
    <row r="27" spans="1:3" ht="12.75" thickBot="1">
      <c r="A27" s="39"/>
      <c r="B27" s="39"/>
      <c r="C27" s="39"/>
    </row>
    <row r="28" spans="1:3" ht="12">
      <c r="A28" s="35"/>
      <c r="B28" s="36"/>
      <c r="C28" s="36"/>
    </row>
    <row r="29" spans="1:3" ht="12">
      <c r="A29" s="35" t="s">
        <v>67</v>
      </c>
      <c r="B29" s="36"/>
      <c r="C29" s="36"/>
    </row>
    <row r="30" spans="1:3" ht="12">
      <c r="A30" s="36"/>
      <c r="B30" s="36"/>
      <c r="C30" s="36"/>
    </row>
    <row r="31" spans="1:3" ht="12">
      <c r="A31" s="36" t="s">
        <v>68</v>
      </c>
      <c r="B31" s="28">
        <f>-325884</f>
        <v>-325884</v>
      </c>
      <c r="C31" s="28">
        <v>-811921</v>
      </c>
    </row>
    <row r="32" spans="1:3" ht="24">
      <c r="A32" s="36" t="s">
        <v>100</v>
      </c>
      <c r="B32" s="28">
        <v>0</v>
      </c>
      <c r="C32" s="28">
        <f>-3425</f>
        <v>-3425</v>
      </c>
    </row>
    <row r="33" spans="1:3" ht="12.75" thickBot="1">
      <c r="A33" s="38"/>
      <c r="B33" s="38"/>
      <c r="C33" s="38"/>
    </row>
    <row r="34" spans="1:3" ht="12">
      <c r="A34" s="35"/>
      <c r="B34" s="36"/>
      <c r="C34" s="36"/>
    </row>
    <row r="35" spans="1:3" ht="24">
      <c r="A35" s="35" t="s">
        <v>69</v>
      </c>
      <c r="B35" s="19">
        <f>SUM(B31:B32)</f>
        <v>-325884</v>
      </c>
      <c r="C35" s="19">
        <f>SUM(C31:C32)</f>
        <v>-815346</v>
      </c>
    </row>
    <row r="36" spans="1:3" ht="12.75" thickBot="1">
      <c r="A36" s="39"/>
      <c r="B36" s="39"/>
      <c r="C36" s="38"/>
    </row>
    <row r="37" spans="1:3" ht="12">
      <c r="A37" s="35"/>
      <c r="B37" s="36"/>
      <c r="C37" s="36"/>
    </row>
    <row r="38" spans="1:3" ht="12">
      <c r="A38" s="35" t="s">
        <v>70</v>
      </c>
      <c r="B38" s="36"/>
      <c r="C38" s="36"/>
    </row>
    <row r="39" spans="1:3" ht="12">
      <c r="A39" s="36"/>
      <c r="B39" s="36"/>
      <c r="C39" s="36"/>
    </row>
    <row r="40" spans="1:3" ht="12">
      <c r="A40" s="36" t="s">
        <v>71</v>
      </c>
      <c r="B40" s="71">
        <v>2463704</v>
      </c>
      <c r="C40" s="71">
        <v>3568385</v>
      </c>
    </row>
    <row r="41" spans="1:3" ht="12">
      <c r="A41" s="36" t="s">
        <v>72</v>
      </c>
      <c r="B41" s="28">
        <v>-1046807</v>
      </c>
      <c r="C41" s="28">
        <f>-4201044</f>
        <v>-4201044</v>
      </c>
    </row>
    <row r="42" spans="1:3" ht="12">
      <c r="A42" s="36" t="s">
        <v>73</v>
      </c>
      <c r="B42" s="28">
        <v>-109</v>
      </c>
      <c r="C42" s="28">
        <v>-322</v>
      </c>
    </row>
    <row r="43" spans="1:3" ht="12.75" thickBot="1">
      <c r="A43" s="39"/>
      <c r="B43" s="38"/>
      <c r="C43" s="38"/>
    </row>
    <row r="44" spans="1:3" ht="12">
      <c r="A44" s="35"/>
      <c r="B44" s="35"/>
      <c r="C44" s="35"/>
    </row>
    <row r="45" spans="1:3" ht="12">
      <c r="A45" s="35" t="s">
        <v>74</v>
      </c>
      <c r="B45" s="82">
        <f>SUM(B40:B42)</f>
        <v>1416788</v>
      </c>
      <c r="C45" s="83">
        <f>SUM(C40:C42)</f>
        <v>-632981</v>
      </c>
    </row>
    <row r="46" spans="1:3" ht="12">
      <c r="A46" s="35" t="s">
        <v>75</v>
      </c>
      <c r="B46" s="82"/>
      <c r="C46" s="83"/>
    </row>
    <row r="47" spans="1:3" ht="12.75" thickBot="1">
      <c r="A47" s="39"/>
      <c r="B47" s="39"/>
      <c r="C47" s="39"/>
    </row>
    <row r="48" spans="1:3" ht="12">
      <c r="A48" s="36"/>
      <c r="B48" s="36"/>
      <c r="C48" s="36"/>
    </row>
    <row r="49" spans="1:3" ht="24">
      <c r="A49" s="35" t="s">
        <v>76</v>
      </c>
      <c r="B49" s="84">
        <f>B25+B35+B45</f>
        <v>-112445</v>
      </c>
      <c r="C49" s="84">
        <f>C25+C35+C45</f>
        <v>-3356349</v>
      </c>
    </row>
    <row r="50" spans="1:3" ht="12">
      <c r="A50" s="36"/>
      <c r="B50" s="84"/>
      <c r="C50" s="84"/>
    </row>
    <row r="51" spans="1:3" ht="12">
      <c r="A51" s="36" t="s">
        <v>77</v>
      </c>
      <c r="B51" s="37">
        <f>Баланс!C24</f>
        <v>4204457</v>
      </c>
      <c r="C51" s="37">
        <v>5963108</v>
      </c>
    </row>
    <row r="52" spans="1:3" ht="12.75" thickBot="1">
      <c r="A52" s="38"/>
      <c r="B52" s="38"/>
      <c r="C52" s="38"/>
    </row>
    <row r="53" spans="1:3" ht="12">
      <c r="A53" s="35"/>
      <c r="B53" s="36"/>
      <c r="C53" s="36"/>
    </row>
    <row r="54" spans="1:3" ht="12">
      <c r="A54" s="35" t="s">
        <v>78</v>
      </c>
      <c r="B54" s="40">
        <f>B49+B51</f>
        <v>4092012</v>
      </c>
      <c r="C54" s="41">
        <f>SUM(C49:C51)</f>
        <v>2606759</v>
      </c>
    </row>
    <row r="55" spans="1:3" ht="12.75" thickBot="1">
      <c r="A55" s="42"/>
      <c r="B55" s="43"/>
      <c r="C55" s="43"/>
    </row>
    <row r="56" spans="1:3" ht="13.5" thickTop="1">
      <c r="A56" s="44"/>
      <c r="B56" s="45">
        <f>B54-Баланс!B24</f>
        <v>0</v>
      </c>
      <c r="C56"/>
    </row>
    <row r="58" ht="12">
      <c r="B58" s="28">
        <f>B49+B51-B54</f>
        <v>0</v>
      </c>
    </row>
    <row r="80" s="46" customFormat="1" ht="12"/>
  </sheetData>
  <sheetProtection/>
  <mergeCells count="5">
    <mergeCell ref="B49:B50"/>
    <mergeCell ref="B45:B46"/>
    <mergeCell ref="C45:C46"/>
    <mergeCell ref="C49:C50"/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buh3</cp:lastModifiedBy>
  <cp:lastPrinted>2018-07-27T10:16:23Z</cp:lastPrinted>
  <dcterms:created xsi:type="dcterms:W3CDTF">2014-07-30T08:42:50Z</dcterms:created>
  <dcterms:modified xsi:type="dcterms:W3CDTF">2019-04-29T04:21:52Z</dcterms:modified>
  <cp:category/>
  <cp:version/>
  <cp:contentType/>
  <cp:contentStatus/>
</cp:coreProperties>
</file>