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105" windowHeight="9555" activeTab="3"/>
  </bookViews>
  <sheets>
    <sheet name="баланс" sheetId="1" r:id="rId1"/>
    <sheet name="оддс" sheetId="2" r:id="rId2"/>
    <sheet name="капитал" sheetId="3" r:id="rId3"/>
    <sheet name="фхд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AS2DocOpenMode" hidden="1">"AS2DocumentEdit"</definedName>
    <definedName name="AS2DocOpenMode_1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njh" localSheetId="2" hidden="1">{#N/A,#N/A,FALSE,"Aging Summary";#N/A,#N/A,FALSE,"Ratio Analysis";#N/A,#N/A,FALSE,"Test 120 Day Accts";#N/A,#N/A,FALSE,"Tickmarks"}</definedName>
    <definedName name="bnjh" localSheetId="1" hidden="1">{#N/A,#N/A,FALSE,"Aging Summary";#N/A,#N/A,FALSE,"Ratio Analysis";#N/A,#N/A,FALSE,"Test 120 Day Accts";#N/A,#N/A,FALSE,"Tickmarks"}</definedName>
    <definedName name="bnjh" localSheetId="3" hidden="1">{#N/A,#N/A,FALSE,"Aging Summary";#N/A,#N/A,FALSE,"Ratio Analysis";#N/A,#N/A,FALSE,"Test 120 Day Accts";#N/A,#N/A,FALSE,"Tickmarks"}</definedName>
    <definedName name="bnjh" hidden="1">{#N/A,#N/A,FALSE,"Aging Summary";#N/A,#N/A,FALSE,"Ratio Analysis";#N/A,#N/A,FALSE,"Test 120 Day Accts";#N/A,#N/A,FALSE,"Tickmarks"}</definedName>
    <definedName name="OLE_LINK8" localSheetId="1">'оддс'!$A$6</definedName>
    <definedName name="TextRefCopyRangeCount" hidden="1">54</definedName>
    <definedName name="TextRefCopyRangeCount_1" hidden="1">2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localSheetId="2" hidden="1">{#N/A,#N/A,FALSE,"Aging Summary";#N/A,#N/A,FALSE,"Ratio Analysis";#N/A,#N/A,FALSE,"Test 120 Day Accts";#N/A,#N/A,FALSE,"Tickmarks"}</definedName>
    <definedName name="wrn.Aging._.and._.Trend._.Analysis._1" localSheetId="1" hidden="1">{#N/A,#N/A,FALSE,"Aging Summary";#N/A,#N/A,FALSE,"Ratio Analysis";#N/A,#N/A,FALSE,"Test 120 Day Accts";#N/A,#N/A,FALSE,"Tickmarks"}</definedName>
    <definedName name="wrn.Aging._.and._.Trend._.Analysis._1" localSheetId="3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XREF_COLUMN_1" hidden="1">'[2]DIT'!#REF!</definedName>
    <definedName name="XREF_COLUMN_2" hidden="1">'[3]Analysis COP'!#REF!</definedName>
    <definedName name="XRefActiveRow" hidden="1">#REF!</definedName>
    <definedName name="XRefColumnsCount" hidden="1">1</definedName>
    <definedName name="XRefCopy1Row" hidden="1">'[3]XREF'!#REF!</definedName>
    <definedName name="XRefCopy2Row" hidden="1">#REF!</definedName>
    <definedName name="XRefCopyRangeCount" hidden="1">3</definedName>
    <definedName name="XRefPaste2Row" hidden="1">'[3]XREF'!#REF!</definedName>
    <definedName name="XRefPasteRangeCount" hidden="1">3</definedName>
    <definedName name="люба" localSheetId="2" hidden="1">{#N/A,#N/A,FALSE,"Aging Summary";#N/A,#N/A,FALSE,"Ratio Analysis";#N/A,#N/A,FALSE,"Test 120 Day Accts";#N/A,#N/A,FALSE,"Tickmarks"}</definedName>
    <definedName name="люба" localSheetId="1" hidden="1">{#N/A,#N/A,FALSE,"Aging Summary";#N/A,#N/A,FALSE,"Ratio Analysis";#N/A,#N/A,FALSE,"Test 120 Day Accts";#N/A,#N/A,FALSE,"Tickmarks"}</definedName>
    <definedName name="люба" localSheetId="3" hidden="1">{#N/A,#N/A,FALSE,"Aging Summary";#N/A,#N/A,FALSE,"Ratio Analysis";#N/A,#N/A,FALSE,"Test 120 Day Accts";#N/A,#N/A,FALSE,"Tickmarks"}</definedName>
    <definedName name="люба" hidden="1">{#N/A,#N/A,FALSE,"Aging Summary";#N/A,#N/A,FALSE,"Ratio Analysis";#N/A,#N/A,FALSE,"Test 120 Day Accts";#N/A,#N/A,FALSE,"Tickmarks"}</definedName>
    <definedName name="рпгпшо" localSheetId="2" hidden="1">{#N/A,#N/A,FALSE,"Aging Summary";#N/A,#N/A,FALSE,"Ratio Analysis";#N/A,#N/A,FALSE,"Test 120 Day Accts";#N/A,#N/A,FALSE,"Tickmarks"}</definedName>
    <definedName name="рпгпшо" localSheetId="1" hidden="1">{#N/A,#N/A,FALSE,"Aging Summary";#N/A,#N/A,FALSE,"Ratio Analysis";#N/A,#N/A,FALSE,"Test 120 Day Accts";#N/A,#N/A,FALSE,"Tickmarks"}</definedName>
    <definedName name="рпгпшо" localSheetId="3" hidden="1">{#N/A,#N/A,FALSE,"Aging Summary";#N/A,#N/A,FALSE,"Ratio Analysis";#N/A,#N/A,FALSE,"Test 120 Day Accts";#N/A,#N/A,FALSE,"Tickmarks"}</definedName>
    <definedName name="рпгпшо" hidden="1">{#N/A,#N/A,FALSE,"Aging Summary";#N/A,#N/A,FALSE,"Ratio Analysis";#N/A,#N/A,FALSE,"Test 120 Day Accts";#N/A,#N/A,FALSE,"Tickmarks"}</definedName>
    <definedName name="рпргшг9" localSheetId="2" hidden="1">{#N/A,#N/A,FALSE,"Aging Summary";#N/A,#N/A,FALSE,"Ratio Analysis";#N/A,#N/A,FALSE,"Test 120 Day Accts";#N/A,#N/A,FALSE,"Tickmarks"}</definedName>
    <definedName name="рпргшг9" localSheetId="1" hidden="1">{#N/A,#N/A,FALSE,"Aging Summary";#N/A,#N/A,FALSE,"Ratio Analysis";#N/A,#N/A,FALSE,"Test 120 Day Accts";#N/A,#N/A,FALSE,"Tickmarks"}</definedName>
    <definedName name="рпргшг9" localSheetId="3" hidden="1">{#N/A,#N/A,FALSE,"Aging Summary";#N/A,#N/A,FALSE,"Ratio Analysis";#N/A,#N/A,FALSE,"Test 120 Day Accts";#N/A,#N/A,FALSE,"Tickmarks"}</definedName>
    <definedName name="рпргшг9" hidden="1">{#N/A,#N/A,FALSE,"Aging Summary";#N/A,#N/A,FALSE,"Ratio Analysis";#N/A,#N/A,FALSE,"Test 120 Day Accts";#N/A,#N/A,FALSE,"Tickmarks"}</definedName>
    <definedName name="юля" localSheetId="2" hidden="1">{#N/A,#N/A,FALSE,"Aging Summary";#N/A,#N/A,FALSE,"Ratio Analysis";#N/A,#N/A,FALSE,"Test 120 Day Accts";#N/A,#N/A,FALSE,"Tickmarks"}</definedName>
    <definedName name="юля" localSheetId="1" hidden="1">{#N/A,#N/A,FALSE,"Aging Summary";#N/A,#N/A,FALSE,"Ratio Analysis";#N/A,#N/A,FALSE,"Test 120 Day Accts";#N/A,#N/A,FALSE,"Tickmarks"}</definedName>
    <definedName name="юля" localSheetId="3" hidden="1">{#N/A,#N/A,FALSE,"Aging Summary";#N/A,#N/A,FALSE,"Ratio Analysis";#N/A,#N/A,FALSE,"Test 120 Day Accts";#N/A,#N/A,FALSE,"Tickmarks"}</definedName>
    <definedName name="юля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<sst xmlns="http://schemas.openxmlformats.org/spreadsheetml/2006/main" count="127" uniqueCount="123">
  <si>
    <t>Отчет о финансовом положении</t>
  </si>
  <si>
    <t>30 июня 2014г.</t>
  </si>
  <si>
    <t>31декабря 2013г.</t>
  </si>
  <si>
    <t>АКТИВЫ</t>
  </si>
  <si>
    <t>Основные средства</t>
  </si>
  <si>
    <t>Нематериальные активы</t>
  </si>
  <si>
    <t>Инвестиции в совместное предприятие и ассоциированную компанию</t>
  </si>
  <si>
    <t>Прочие долгосрочные активы</t>
  </si>
  <si>
    <t>Итого долгосрочные активы</t>
  </si>
  <si>
    <t xml:space="preserve">Товарно-материальные запасы </t>
  </si>
  <si>
    <t xml:space="preserve">Торговая и прочая дебиторская задолженность </t>
  </si>
  <si>
    <t>Переплата по подоходному налогу</t>
  </si>
  <si>
    <t xml:space="preserve">Налог на добавленную стоимость и прочие налоги к возмещению </t>
  </si>
  <si>
    <t>Денежные средства и их эквиваленты</t>
  </si>
  <si>
    <t>Итого краткосрочные активы</t>
  </si>
  <si>
    <t>Итого активы</t>
  </si>
  <si>
    <t>СОБСТВЕННЫЙ КАПИТАЛ И ОБЯЗАТЕЛЬСТВА</t>
  </si>
  <si>
    <t>Собственный капитал:</t>
  </si>
  <si>
    <t xml:space="preserve">Акционерный капитал </t>
  </si>
  <si>
    <t xml:space="preserve">Дополнительный оплаченный капитал </t>
  </si>
  <si>
    <t>Прочий резервный капитал</t>
  </si>
  <si>
    <t>Нераспределенная прибыль</t>
  </si>
  <si>
    <t>Итого собственный капитал</t>
  </si>
  <si>
    <t>Долгосрочные займы</t>
  </si>
  <si>
    <t>Обязательства по отсроченному подоходному налогу</t>
  </si>
  <si>
    <t>Долгосрочные резервы</t>
  </si>
  <si>
    <t>Долгосрочные обязательства по вознаграждениям работникам</t>
  </si>
  <si>
    <t>Долгосрочная кредиторская задолженность</t>
  </si>
  <si>
    <t>Итого долгосрочные обязательства</t>
  </si>
  <si>
    <t>Краткосрочные обязательства:</t>
  </si>
  <si>
    <t>Краткосрочные займы</t>
  </si>
  <si>
    <t>Краткосрочные обязательства по вознаграждениям работникам</t>
  </si>
  <si>
    <t>Краткосрочные резервы</t>
  </si>
  <si>
    <t>Кредиторская задолженность</t>
  </si>
  <si>
    <t xml:space="preserve">Текущие налоговые обязательства </t>
  </si>
  <si>
    <t>Итого краткосрочные обязательства</t>
  </si>
  <si>
    <t>Итого обязательства</t>
  </si>
  <si>
    <t>Итого собственный капитал и обязательства</t>
  </si>
  <si>
    <r>
      <t>Долгосрочные обязательства:</t>
    </r>
    <r>
      <rPr>
        <sz val="9"/>
        <rFont val="Arial"/>
        <family val="2"/>
      </rPr>
      <t xml:space="preserve"> </t>
    </r>
  </si>
  <si>
    <t>Отчет о прибылях или убытках и прочем совокупном доходе</t>
  </si>
  <si>
    <t>на 30 июня 2014</t>
  </si>
  <si>
    <t>на 30 июня 2013</t>
  </si>
  <si>
    <t>Выручка</t>
  </si>
  <si>
    <t>Себестоимость реализации</t>
  </si>
  <si>
    <t>Валовая прибыль</t>
  </si>
  <si>
    <t>Прочие доходы</t>
  </si>
  <si>
    <t>Общие и административные расходы</t>
  </si>
  <si>
    <t>Расходы по реализации</t>
  </si>
  <si>
    <t>Расходы по курсовой разнице</t>
  </si>
  <si>
    <t>Прочие расходы</t>
  </si>
  <si>
    <t>Операционная прибыль</t>
  </si>
  <si>
    <t>Финансовые доходы</t>
  </si>
  <si>
    <t>Финансовые расходы</t>
  </si>
  <si>
    <t>Доля в результате совместных предприятий и ассоциированных компаний</t>
  </si>
  <si>
    <t>Прибыль до налогообложения</t>
  </si>
  <si>
    <t>Расходы по подоходному налогу</t>
  </si>
  <si>
    <t>ПРИБЫЛЬ ЗА ГОД</t>
  </si>
  <si>
    <t>Прочий совокупный доход</t>
  </si>
  <si>
    <t>Статьи, которые впоследствии не будут реклассифицированы в состав прибылей или убытков</t>
  </si>
  <si>
    <t>Переоценка обязательств по вознаграждениям по окончании трудовой деятельности</t>
  </si>
  <si>
    <t xml:space="preserve">Подоходный налог, отраженный непосредственно в прочем совокупном доходе </t>
  </si>
  <si>
    <t>Итого прочий совокупный доход</t>
  </si>
  <si>
    <t>ИТОГО СОВОКУПНЫЙ ДОХОД ЗА ГОД</t>
  </si>
  <si>
    <t>Простые акции</t>
  </si>
  <si>
    <t>Привилегированные акции</t>
  </si>
  <si>
    <t>Отчет об изменениях капитала</t>
  </si>
  <si>
    <t>(в тысячах тенге)</t>
  </si>
  <si>
    <t>Уставный капитал</t>
  </si>
  <si>
    <t>Дополни-
тельный
оплаченный
капитал</t>
  </si>
  <si>
    <t>Нераспределенная
прибыль</t>
  </si>
  <si>
    <t>Итого</t>
  </si>
  <si>
    <t>На 1 января 2013 г. (отражено ранее)</t>
  </si>
  <si>
    <t>Пересчет</t>
  </si>
  <si>
    <t>На 1 января 2012 г. (пересчитано)</t>
  </si>
  <si>
    <t>Прибыль за год (отражено ранее)</t>
  </si>
  <si>
    <t>Прибыль за год (пересчитано)</t>
  </si>
  <si>
    <t>Прочий совокупный доход за год (отражено ранее)</t>
  </si>
  <si>
    <t>Прочий совокупный доход за год (пересчитано)</t>
  </si>
  <si>
    <t>Итого совокупный доход за год (пересчитано)</t>
  </si>
  <si>
    <t>Дивиденды</t>
  </si>
  <si>
    <t>На 31 декабря 2013 г. (пересчитано)</t>
  </si>
  <si>
    <t>Прибыль за год</t>
  </si>
  <si>
    <t>Прочий совокупный доход за год</t>
  </si>
  <si>
    <t>Итого совокупный доход за год</t>
  </si>
  <si>
    <t>На 30 июня 2014 г.</t>
  </si>
  <si>
    <t>Отчет о движении денежных средств</t>
  </si>
  <si>
    <t>В тысячах казахстанских тенге</t>
  </si>
  <si>
    <t>2014г.</t>
  </si>
  <si>
    <t xml:space="preserve">2013г. </t>
  </si>
  <si>
    <t>Операционная деятельность</t>
  </si>
  <si>
    <t>Поступление денежных средств от операционной деятельности:</t>
  </si>
  <si>
    <t>Реализация готовой продукции</t>
  </si>
  <si>
    <t>Авансы полученные</t>
  </si>
  <si>
    <t>вознаграждение</t>
  </si>
  <si>
    <t xml:space="preserve">Прочие </t>
  </si>
  <si>
    <t>Выбытие денежных средств от операционной деятельности:</t>
  </si>
  <si>
    <t>Платежи поставщикам и подрядчикам</t>
  </si>
  <si>
    <t>Выплаты по заработной плате</t>
  </si>
  <si>
    <t>Расчеты с бюджетом</t>
  </si>
  <si>
    <t>Авансы выданные</t>
  </si>
  <si>
    <t>Выплаты вознаграждения по займам</t>
  </si>
  <si>
    <t>Прочие</t>
  </si>
  <si>
    <t>Чистые денежные средства, полученные</t>
  </si>
  <si>
    <t>от операционной деятельности</t>
  </si>
  <si>
    <t>Инвестиционная деятельность</t>
  </si>
  <si>
    <t>Приобретение основных средств</t>
  </si>
  <si>
    <t>Реализация основных средств</t>
  </si>
  <si>
    <t>Увеличение авансов уплаченных за долгосрочные активы</t>
  </si>
  <si>
    <t>Приобретение нематериальных активов</t>
  </si>
  <si>
    <t>Приобретение других долгосрочных активов</t>
  </si>
  <si>
    <t>Увеличение / (уменьшение) денежных средств,</t>
  </si>
  <si>
    <t>ограниченных в использовании</t>
  </si>
  <si>
    <t>Чистые денежные средства, использованные в инвестиционной деятельности</t>
  </si>
  <si>
    <t>Финансовая деятельность</t>
  </si>
  <si>
    <t>Получение займов</t>
  </si>
  <si>
    <t>Погашение займов</t>
  </si>
  <si>
    <t>Выплата дивидендов</t>
  </si>
  <si>
    <t>прочие</t>
  </si>
  <si>
    <t>Чистые денежные средства, полученные от /</t>
  </si>
  <si>
    <t>(использованные в) финансовой деятельности</t>
  </si>
  <si>
    <t>Чистое (уменьшение)/увеличение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</si>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</sst>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 * #,##0.00_ ;_ * \-#,##0.00_ ;_ * &quot;-&quot;??_ ;_ @_ "/>
    <numFmt numFmtId="167" formatCode="_ * #,##0.0_ ;_ * \-#,##0.0_ ;_ * &quot;-&quot;??_ ;_ @_ "/>
    <numFmt numFmtId="168" formatCode="_(* #,##0_);_(* \(#,##0\);_(* &quot;-&quot;??_);_(@_)"/>
    <numFmt numFmtId="169" formatCode="_(\ #,##0.00_);\(\ #,##0.00\);_(* &quot;-&quot;_)"/>
    <numFmt numFmtId="170" formatCode="_(\ #,##0.00_);\(\ #,##0.00\)"/>
    <numFmt numFmtId="171" formatCode="* \(#,##0\);* #,##0_);&quot;-&quot;??_);@"/>
    <numFmt numFmtId="172" formatCode="* #,##0_);* \(#,##0\);&quot;-&quot;??_);@"/>
    <numFmt numFmtId="173" formatCode="0%_);\(0%\)"/>
    <numFmt numFmtId="174" formatCode="_-* #,##0\ _$_-;\-* #,##0\ _$_-;_-* &quot;-&quot;\ _$_-;_-@_-"/>
    <numFmt numFmtId="175" formatCode="_-* #,##0.00\ _$_-;\-* #,##0.00\ _$_-;_-* &quot;-&quot;??\ _$_-;_-@_-"/>
    <numFmt numFmtId="176" formatCode="_(* #,##0.00_);_(* \(#,##0.00\);_(* &quot;-&quot;_);_(@_)"/>
    <numFmt numFmtId="177" formatCode="_-* #,##0_р_._-;\-* #,##0_р_._-;_-* &quot;-&quot;??_р_._-;_-@_-"/>
    <numFmt numFmtId="178" formatCode="_ * #,##0_ ;_ * \-#,##0_ ;_ * &quot;-&quot;??_ ;_ @_ 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Univers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3"/>
      <name val="Arial"/>
      <family val="2"/>
    </font>
    <font>
      <b/>
      <sz val="3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medium"/>
      <bottom/>
    </border>
    <border>
      <left/>
      <right/>
      <top/>
      <bottom style="thick"/>
    </border>
    <border>
      <left/>
      <right/>
      <top style="thick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88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5" fillId="0" borderId="0" applyFill="0" applyBorder="0" applyProtection="0">
      <alignment/>
    </xf>
    <xf numFmtId="171" fontId="5" fillId="0" borderId="1" applyFill="0" applyProtection="0">
      <alignment/>
    </xf>
    <xf numFmtId="171" fontId="5" fillId="0" borderId="2" applyFill="0" applyProtection="0">
      <alignment/>
    </xf>
    <xf numFmtId="172" fontId="5" fillId="0" borderId="0" applyFill="0" applyBorder="0" applyProtection="0">
      <alignment/>
    </xf>
    <xf numFmtId="172" fontId="5" fillId="0" borderId="1" applyFill="0" applyProtection="0">
      <alignment/>
    </xf>
    <xf numFmtId="172" fontId="5" fillId="0" borderId="2" applyFill="0" applyProtection="0">
      <alignment/>
    </xf>
    <xf numFmtId="14" fontId="6" fillId="6" borderId="3">
      <alignment horizontal="center" vertical="center"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8" fillId="0" borderId="0" applyFill="0" applyBorder="0" applyProtection="0">
      <alignment horizontal="left" vertical="top"/>
    </xf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9" fillId="7" borderId="4" applyNumberFormat="0" applyAlignment="0" applyProtection="0"/>
    <xf numFmtId="0" fontId="10" fillId="15" borderId="5" applyNumberFormat="0" applyAlignment="0" applyProtection="0"/>
    <xf numFmtId="0" fontId="11" fillId="15" borderId="4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0" fillId="0" borderId="0">
      <alignment/>
      <protection/>
    </xf>
    <xf numFmtId="0" fontId="17" fillId="16" borderId="10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11" applyNumberFormat="0" applyFont="0" applyAlignment="0" applyProtection="0"/>
    <xf numFmtId="9" fontId="0" fillId="0" borderId="0" applyFont="0" applyFill="0" applyBorder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69">
    <xf numFmtId="0" fontId="0" fillId="0" borderId="0" xfId="0" applyAlignment="1">
      <alignment/>
    </xf>
    <xf numFmtId="164" fontId="27" fillId="0" borderId="0" xfId="0" applyNumberFormat="1" applyFont="1" applyFill="1" applyAlignment="1">
      <alignment/>
    </xf>
    <xf numFmtId="0" fontId="28" fillId="0" borderId="0" xfId="0" applyNumberFormat="1" applyFont="1" applyAlignment="1">
      <alignment wrapText="1"/>
    </xf>
    <xf numFmtId="164" fontId="29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/>
    </xf>
    <xf numFmtId="164" fontId="30" fillId="0" borderId="0" xfId="0" applyNumberFormat="1" applyFont="1" applyFill="1" applyAlignment="1">
      <alignment horizontal="right" vertical="center"/>
    </xf>
    <xf numFmtId="164" fontId="29" fillId="0" borderId="3" xfId="0" applyNumberFormat="1" applyFont="1" applyFill="1" applyBorder="1" applyAlignment="1">
      <alignment vertical="center"/>
    </xf>
    <xf numFmtId="164" fontId="30" fillId="0" borderId="3" xfId="0" applyNumberFormat="1" applyFont="1" applyFill="1" applyBorder="1" applyAlignment="1">
      <alignment horizontal="right" vertical="center"/>
    </xf>
    <xf numFmtId="164" fontId="30" fillId="0" borderId="0" xfId="0" applyNumberFormat="1" applyFont="1" applyFill="1" applyAlignment="1">
      <alignment vertical="center"/>
    </xf>
    <xf numFmtId="164" fontId="27" fillId="0" borderId="0" xfId="0" applyNumberFormat="1" applyFont="1" applyFill="1" applyAlignment="1">
      <alignment vertical="center"/>
    </xf>
    <xf numFmtId="164" fontId="27" fillId="18" borderId="0" xfId="0" applyNumberFormat="1" applyFont="1" applyFill="1" applyAlignment="1">
      <alignment vertical="center"/>
    </xf>
    <xf numFmtId="164" fontId="31" fillId="0" borderId="3" xfId="0" applyNumberFormat="1" applyFont="1" applyFill="1" applyBorder="1" applyAlignment="1">
      <alignment vertical="center"/>
    </xf>
    <xf numFmtId="164" fontId="31" fillId="0" borderId="0" xfId="0" applyNumberFormat="1" applyFont="1" applyFill="1" applyAlignment="1">
      <alignment/>
    </xf>
    <xf numFmtId="164" fontId="27" fillId="0" borderId="13" xfId="0" applyNumberFormat="1" applyFont="1" applyFill="1" applyBorder="1" applyAlignment="1">
      <alignment vertical="center"/>
    </xf>
    <xf numFmtId="164" fontId="32" fillId="0" borderId="3" xfId="0" applyNumberFormat="1" applyFont="1" applyFill="1" applyBorder="1" applyAlignment="1">
      <alignment vertical="center"/>
    </xf>
    <xf numFmtId="164" fontId="30" fillId="0" borderId="13" xfId="0" applyNumberFormat="1" applyFont="1" applyFill="1" applyBorder="1" applyAlignment="1">
      <alignment vertical="center"/>
    </xf>
    <xf numFmtId="164" fontId="31" fillId="0" borderId="14" xfId="0" applyNumberFormat="1" applyFont="1" applyFill="1" applyBorder="1" applyAlignment="1">
      <alignment vertical="center"/>
    </xf>
    <xf numFmtId="164" fontId="27" fillId="0" borderId="15" xfId="0" applyNumberFormat="1" applyFont="1" applyFill="1" applyBorder="1" applyAlignment="1">
      <alignment vertical="center"/>
    </xf>
    <xf numFmtId="164" fontId="33" fillId="0" borderId="0" xfId="0" applyNumberFormat="1" applyFont="1" applyFill="1" applyAlignment="1">
      <alignment vertical="center"/>
    </xf>
    <xf numFmtId="164" fontId="31" fillId="0" borderId="3" xfId="0" applyNumberFormat="1" applyFont="1" applyFill="1" applyBorder="1" applyAlignment="1">
      <alignment horizontal="right" vertical="center"/>
    </xf>
    <xf numFmtId="164" fontId="27" fillId="0" borderId="0" xfId="0" applyNumberFormat="1" applyFont="1" applyFill="1" applyAlignment="1">
      <alignment horizontal="right" vertical="center"/>
    </xf>
    <xf numFmtId="164" fontId="31" fillId="0" borderId="0" xfId="0" applyNumberFormat="1" applyFont="1" applyFill="1" applyAlignment="1">
      <alignment horizontal="right" vertical="center"/>
    </xf>
    <xf numFmtId="164" fontId="27" fillId="0" borderId="13" xfId="0" applyNumberFormat="1" applyFont="1" applyFill="1" applyBorder="1" applyAlignment="1">
      <alignment horizontal="right" vertical="center"/>
    </xf>
    <xf numFmtId="164" fontId="32" fillId="0" borderId="14" xfId="0" applyNumberFormat="1" applyFont="1" applyFill="1" applyBorder="1" applyAlignment="1">
      <alignment vertical="center"/>
    </xf>
    <xf numFmtId="164" fontId="32" fillId="0" borderId="14" xfId="0" applyNumberFormat="1" applyFont="1" applyFill="1" applyBorder="1" applyAlignment="1">
      <alignment horizontal="right" vertical="center"/>
    </xf>
    <xf numFmtId="164" fontId="27" fillId="0" borderId="0" xfId="0" applyNumberFormat="1" applyFont="1" applyFill="1" applyAlignment="1">
      <alignment/>
    </xf>
    <xf numFmtId="164" fontId="27" fillId="0" borderId="0" xfId="0" applyNumberFormat="1" applyFont="1" applyAlignment="1">
      <alignment horizontal="left"/>
    </xf>
    <xf numFmtId="0" fontId="30" fillId="0" borderId="3" xfId="0" applyNumberFormat="1" applyFont="1" applyFill="1" applyBorder="1" applyAlignment="1">
      <alignment horizontal="right" vertical="center" wrapText="1"/>
    </xf>
    <xf numFmtId="164" fontId="26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wrapText="1"/>
    </xf>
    <xf numFmtId="164" fontId="27" fillId="0" borderId="0" xfId="0" applyNumberFormat="1" applyFont="1" applyAlignment="1">
      <alignment/>
    </xf>
    <xf numFmtId="164" fontId="33" fillId="0" borderId="3" xfId="0" applyNumberFormat="1" applyFont="1" applyBorder="1" applyAlignment="1">
      <alignment vertical="center" wrapText="1"/>
    </xf>
    <xf numFmtId="164" fontId="30" fillId="0" borderId="3" xfId="0" applyNumberFormat="1" applyFont="1" applyBorder="1" applyAlignment="1">
      <alignment horizontal="right" wrapText="1"/>
    </xf>
    <xf numFmtId="164" fontId="30" fillId="0" borderId="3" xfId="0" applyNumberFormat="1" applyFont="1" applyBorder="1" applyAlignment="1">
      <alignment horizontal="right" vertical="center" wrapText="1"/>
    </xf>
    <xf numFmtId="164" fontId="30" fillId="0" borderId="0" xfId="0" applyNumberFormat="1" applyFont="1" applyAlignment="1">
      <alignment vertical="center" wrapText="1"/>
    </xf>
    <xf numFmtId="164" fontId="27" fillId="0" borderId="0" xfId="0" applyNumberFormat="1" applyFont="1" applyAlignment="1">
      <alignment vertical="center" wrapText="1"/>
    </xf>
    <xf numFmtId="164" fontId="27" fillId="0" borderId="0" xfId="0" applyNumberFormat="1" applyFont="1" applyAlignment="1">
      <alignment horizontal="right" vertical="center"/>
    </xf>
    <xf numFmtId="164" fontId="32" fillId="0" borderId="0" xfId="0" applyNumberFormat="1" applyFont="1" applyAlignment="1">
      <alignment vertical="center" wrapText="1"/>
    </xf>
    <xf numFmtId="164" fontId="31" fillId="0" borderId="0" xfId="0" applyNumberFormat="1" applyFont="1" applyAlignment="1">
      <alignment vertical="center" wrapText="1"/>
    </xf>
    <xf numFmtId="164" fontId="31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1" fillId="0" borderId="3" xfId="0" applyNumberFormat="1" applyFont="1" applyBorder="1" applyAlignment="1">
      <alignment vertical="center" wrapText="1"/>
    </xf>
    <xf numFmtId="164" fontId="27" fillId="0" borderId="0" xfId="0" applyNumberFormat="1" applyFont="1" applyAlignment="1">
      <alignment vertical="center"/>
    </xf>
    <xf numFmtId="164" fontId="34" fillId="0" borderId="0" xfId="0" applyNumberFormat="1" applyFont="1" applyAlignment="1">
      <alignment/>
    </xf>
    <xf numFmtId="164" fontId="27" fillId="0" borderId="0" xfId="0" applyNumberFormat="1" applyFont="1" applyAlignment="1">
      <alignment/>
    </xf>
    <xf numFmtId="0" fontId="29" fillId="0" borderId="0" xfId="0" applyFont="1" applyAlignment="1">
      <alignment wrapText="1"/>
    </xf>
    <xf numFmtId="0" fontId="30" fillId="0" borderId="0" xfId="0" applyFont="1" applyAlignment="1">
      <alignment horizontal="right" vertical="top" wrapText="1"/>
    </xf>
    <xf numFmtId="164" fontId="30" fillId="0" borderId="0" xfId="0" applyNumberFormat="1" applyFont="1" applyAlignment="1">
      <alignment horizontal="center"/>
    </xf>
    <xf numFmtId="0" fontId="30" fillId="0" borderId="16" xfId="0" applyFont="1" applyBorder="1" applyAlignment="1">
      <alignment wrapText="1"/>
    </xf>
    <xf numFmtId="0" fontId="27" fillId="0" borderId="16" xfId="0" applyFont="1" applyBorder="1" applyAlignment="1">
      <alignment wrapText="1"/>
    </xf>
    <xf numFmtId="164" fontId="27" fillId="0" borderId="0" xfId="0" applyNumberFormat="1" applyFont="1" applyAlignment="1">
      <alignment/>
    </xf>
    <xf numFmtId="0" fontId="30" fillId="0" borderId="0" xfId="0" applyFont="1" applyAlignment="1">
      <alignment wrapText="1"/>
    </xf>
    <xf numFmtId="0" fontId="27" fillId="0" borderId="0" xfId="0" applyFont="1" applyAlignment="1">
      <alignment wrapText="1"/>
    </xf>
    <xf numFmtId="3" fontId="27" fillId="0" borderId="0" xfId="0" applyNumberFormat="1" applyFont="1" applyAlignment="1">
      <alignment wrapText="1"/>
    </xf>
    <xf numFmtId="0" fontId="27" fillId="0" borderId="17" xfId="0" applyFont="1" applyBorder="1" applyAlignment="1">
      <alignment wrapText="1"/>
    </xf>
    <xf numFmtId="3" fontId="30" fillId="0" borderId="0" xfId="0" applyNumberFormat="1" applyFont="1" applyAlignment="1">
      <alignment wrapText="1"/>
    </xf>
    <xf numFmtId="0" fontId="30" fillId="0" borderId="17" xfId="0" applyFont="1" applyBorder="1" applyAlignment="1">
      <alignment wrapText="1"/>
    </xf>
    <xf numFmtId="3" fontId="27" fillId="0" borderId="0" xfId="0" applyNumberFormat="1" applyFont="1" applyFill="1" applyAlignment="1">
      <alignment wrapText="1"/>
    </xf>
    <xf numFmtId="3" fontId="30" fillId="0" borderId="0" xfId="0" applyNumberFormat="1" applyFont="1" applyBorder="1" applyAlignment="1">
      <alignment wrapText="1"/>
    </xf>
    <xf numFmtId="3" fontId="30" fillId="0" borderId="0" xfId="0" applyNumberFormat="1" applyFont="1" applyAlignment="1">
      <alignment horizontal="right" vertical="center" wrapText="1"/>
    </xf>
    <xf numFmtId="178" fontId="30" fillId="0" borderId="0" xfId="85" applyNumberFormat="1" applyFont="1" applyAlignment="1">
      <alignment wrapText="1"/>
    </xf>
    <xf numFmtId="178" fontId="30" fillId="0" borderId="0" xfId="85" applyNumberFormat="1" applyFont="1" applyBorder="1" applyAlignment="1">
      <alignment horizontal="right" wrapText="1"/>
    </xf>
    <xf numFmtId="0" fontId="30" fillId="0" borderId="18" xfId="0" applyFont="1" applyBorder="1" applyAlignment="1">
      <alignment wrapText="1"/>
    </xf>
    <xf numFmtId="0" fontId="30" fillId="0" borderId="18" xfId="0" applyFont="1" applyBorder="1" applyAlignment="1">
      <alignment horizontal="right" wrapText="1"/>
    </xf>
    <xf numFmtId="0" fontId="27" fillId="0" borderId="0" xfId="0" applyFont="1" applyAlignment="1">
      <alignment/>
    </xf>
    <xf numFmtId="178" fontId="35" fillId="0" borderId="0" xfId="0" applyNumberFormat="1" applyFont="1" applyAlignment="1">
      <alignment/>
    </xf>
    <xf numFmtId="164" fontId="34" fillId="0" borderId="0" xfId="0" applyNumberFormat="1" applyFont="1" applyAlignment="1">
      <alignment/>
    </xf>
  </cellXfs>
  <cellStyles count="8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266.2 TB-TS-FS 6m 2006 in KZT" xfId="15"/>
    <cellStyle name="_Worksheet in (C) 2272 IFRS 7 -disclosure" xfId="16"/>
    <cellStyle name="_Worksheet in 5350 Aging analysis 31 12 2006 UPDATE-2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Comma 2" xfId="36"/>
    <cellStyle name="Comma 3" xfId="37"/>
    <cellStyle name="Credit" xfId="38"/>
    <cellStyle name="Credit subtotal" xfId="39"/>
    <cellStyle name="Credit Total" xfId="40"/>
    <cellStyle name="Debit" xfId="41"/>
    <cellStyle name="Debit subtotal" xfId="42"/>
    <cellStyle name="Debit Total" xfId="43"/>
    <cellStyle name="Heading" xfId="44"/>
    <cellStyle name="Normal 2" xfId="45"/>
    <cellStyle name="Normal 2 2" xfId="46"/>
    <cellStyle name="Normal 2_Book8" xfId="47"/>
    <cellStyle name="Normal 3" xfId="48"/>
    <cellStyle name="Normal 6" xfId="49"/>
    <cellStyle name="Normal_SHEET" xfId="50"/>
    <cellStyle name="Percent (0)" xfId="51"/>
    <cellStyle name="Standard_acc-report-ias" xfId="52"/>
    <cellStyle name="Style 1" xfId="53"/>
    <cellStyle name="Tickmark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АНДАГАЧ тел3-33-96" xfId="72"/>
    <cellStyle name="Контрольная ячейка" xfId="73"/>
    <cellStyle name="Название" xfId="74"/>
    <cellStyle name="Нейтральный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Тысячи [0]_01.02.98" xfId="83"/>
    <cellStyle name="Тысячи_01.02.98" xfId="84"/>
    <cellStyle name="Comma" xfId="85"/>
    <cellStyle name="Comma [0]" xfId="86"/>
    <cellStyle name="Хороший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nt2\&#1076;&#1083;&#1103;%20&#1073;&#1072;&#1075;&#1076;&#1072;&#1090;\2014\2%20&#1082;&#1074;&#1072;&#1088;&#1090;&#1072;&#1083;\&#1060;&#1086;&#1088;&#1084;&#1099;%20&#1076;&#1083;&#1103;%20&#1079;&#1072;&#1087;&#1086;&#1083;&#1085;&#1077;&#1085;&#1080;&#1103;%202%20&#1082;&#1074;%202014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2267.2%20TB-TS-FS%20APC%202006%20new%20updated%20FINAL,%20REFERENCED%20TO%20ISSUED%20REPORT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8246%20Production%20cost%20-%20analytical%20procedure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58;&#1088;&#1072;&#1085;&#1089;&#1092;&#1086;&#1088;&#1084;&#1072;&#1094;&#1080;&#1086;&#1085;&#1085;&#1099;&#1077;%20&#1090;&#1072;&#1073;&#1083;&#1080;&#1094;&#1099;%202%20&#1082;&#1074;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nt2\&#1076;&#1083;&#1103;%20&#1073;&#1072;&#1075;&#1076;&#1072;&#1090;\2014\2%20&#1082;&#1074;&#1072;&#1088;&#1090;&#1072;&#1083;\&#1058;&#1088;&#1072;&#1085;&#1089;&#1092;&#1086;&#1088;&#1084;&#1072;&#1094;&#1080;&#1086;&#1085;&#1085;&#1099;&#1077;%20&#1090;&#1072;&#1073;&#1083;&#1080;&#1094;&#1099;%202%20&#1082;&#1074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"/>
      <sheetName val="EqMvt"/>
      <sheetName val="2кв2014"/>
      <sheetName val="CF13"/>
      <sheetName val="6"/>
      <sheetName val="8"/>
      <sheetName val="10"/>
      <sheetName val="9"/>
      <sheetName val="11"/>
      <sheetName val="12"/>
      <sheetName val="13"/>
      <sheetName val="14"/>
      <sheetName val="15"/>
      <sheetName val="16"/>
      <sheetName val="18"/>
      <sheetName val="19"/>
      <sheetName val="20"/>
      <sheetName val="21"/>
      <sheetName val="22"/>
      <sheetName val="23"/>
      <sheetName val="24"/>
      <sheetName val="25"/>
      <sheetName val="26"/>
      <sheetName val="Cons Transf"/>
      <sheetName val="CB Elimation AJE 2008"/>
      <sheetName val="OB AJE_UKTMP"/>
      <sheetName val="OB Elimations"/>
      <sheetName val="CY RJE_UKTMP"/>
      <sheetName val="Client OB AJE_UKTMP"/>
      <sheetName val="Sheet1"/>
      <sheetName val="CY RJE_STM"/>
    </sheetNames>
    <sheetDataSet>
      <sheetData sheetId="0">
        <row r="22">
          <cell r="C22">
            <v>496347</v>
          </cell>
          <cell r="D22">
            <v>163333</v>
          </cell>
        </row>
        <row r="40">
          <cell r="C40">
            <v>-12607832</v>
          </cell>
        </row>
      </sheetData>
      <sheetData sheetId="1">
        <row r="29">
          <cell r="C29">
            <v>4184424</v>
          </cell>
        </row>
        <row r="38">
          <cell r="C38">
            <v>0</v>
          </cell>
        </row>
        <row r="41">
          <cell r="C41">
            <v>4184424</v>
          </cell>
        </row>
      </sheetData>
      <sheetData sheetId="3">
        <row r="20">
          <cell r="F20">
            <v>3583330.5364900003</v>
          </cell>
        </row>
        <row r="21">
          <cell r="F21">
            <v>3601824.2632</v>
          </cell>
        </row>
        <row r="22">
          <cell r="F22">
            <v>525.7003599999999</v>
          </cell>
        </row>
        <row r="25">
          <cell r="F25">
            <v>1233590.95398</v>
          </cell>
        </row>
        <row r="28">
          <cell r="F28">
            <v>3518893.3784</v>
          </cell>
        </row>
        <row r="29">
          <cell r="F29">
            <v>668989.24798</v>
          </cell>
        </row>
        <row r="30">
          <cell r="F30">
            <v>1551512.3423199998</v>
          </cell>
        </row>
        <row r="31">
          <cell r="F31">
            <v>0</v>
          </cell>
        </row>
        <row r="32">
          <cell r="F32">
            <v>448923.94869</v>
          </cell>
        </row>
        <row r="33">
          <cell r="F33">
            <v>452501.96403000003</v>
          </cell>
        </row>
        <row r="47">
          <cell r="F47">
            <v>1436246.3734499998</v>
          </cell>
        </row>
        <row r="48">
          <cell r="F48">
            <v>5389.59025</v>
          </cell>
        </row>
        <row r="64">
          <cell r="F64">
            <v>1379.60865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S 2006"/>
      <sheetName val="TB 2006"/>
      <sheetName val="TT 2006"/>
      <sheetName val="AJE support"/>
      <sheetName val="CIP"/>
      <sheetName val="Equity"/>
      <sheetName val="CF"/>
      <sheetName val="DTT CF-06"/>
      <sheetName val="first draft AJEs"/>
      <sheetName val="APC 12m FINAL"/>
      <sheetName val="Aktobe 12m"/>
      <sheetName val="PY FS"/>
      <sheetName val="DTT CF-05"/>
      <sheetName val="Intan"/>
      <sheetName val="Invent"/>
      <sheetName val="AR"/>
      <sheetName val="осн табл."/>
      <sheetName val="Other AR"/>
      <sheetName val="Cash"/>
      <sheetName val="FA"/>
      <sheetName val="Taxes"/>
      <sheetName val="PBC for taxes"/>
      <sheetName val="Other liab"/>
      <sheetName val="Loans"/>
      <sheetName val="Revenue"/>
      <sheetName val="COS"/>
      <sheetName val="G&amp;A"/>
      <sheetName val="DIT"/>
      <sheetName val="2006 AJE RJE"/>
      <sheetName val="IFRS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Analysis COP"/>
      <sheetName val="COS"/>
      <sheetName val="12-1"/>
      <sheetName val="Excess Calc"/>
      <sheetName val="Threshold Calc"/>
      <sheetName val="13-1"/>
      <sheetName val="IFRS Disclosure"/>
      <sheetName val="Свод с нг(2003)-PBC"/>
      <sheetName val="Свод с нг(2002)-PBC"/>
      <sheetName val="XREF"/>
      <sheetName val="Tickmark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S"/>
      <sheetName val="Transf_STM"/>
      <sheetName val="ОСВ 2 кв 2014 года"/>
      <sheetName val="Transf_UKTMP"/>
      <sheetName val="CY AJE_UKTMP2014"/>
      <sheetName val="CY AJE_STM"/>
      <sheetName val="Cons Transf"/>
      <sheetName val="CB Elimation AJE"/>
      <sheetName val="CB Elimation AJE 2008"/>
      <sheetName val="OB AJE_UKTMP"/>
      <sheetName val="OB Elimations"/>
      <sheetName val="CY RJE_UKTMP"/>
      <sheetName val="Client OB AJE_UKTMP"/>
      <sheetName val="Sheet1"/>
      <sheetName val="CY RJE_STM"/>
      <sheetName val="Tickmarks"/>
    </sheetNames>
    <sheetDataSet>
      <sheetData sheetId="0">
        <row r="79">
          <cell r="M79">
            <v>176242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S"/>
      <sheetName val="Transf_STM"/>
      <sheetName val="ОСВ 2 кв 2014 года"/>
      <sheetName val="Transf_UKTMP"/>
      <sheetName val="CY AJE_UKTMP2014"/>
      <sheetName val="CY AJE_STM"/>
      <sheetName val="Cons Transf"/>
      <sheetName val="CB Elimation AJE"/>
      <sheetName val="CB Elimation AJE 2008"/>
      <sheetName val="OB AJE_UKTMP"/>
      <sheetName val="OB Elimations"/>
      <sheetName val="CY RJE_UKTMP"/>
      <sheetName val="Client OB AJE_UKTMP"/>
      <sheetName val="Sheet1"/>
      <sheetName val="CY RJE_STM"/>
      <sheetName val="Tickmarks"/>
    </sheetNames>
    <sheetDataSet>
      <sheetData sheetId="0">
        <row r="7">
          <cell r="M7">
            <v>22036138</v>
          </cell>
        </row>
        <row r="8">
          <cell r="M8">
            <v>161219</v>
          </cell>
        </row>
        <row r="9">
          <cell r="M9">
            <v>54368</v>
          </cell>
        </row>
        <row r="10">
          <cell r="M10">
            <v>63476</v>
          </cell>
        </row>
        <row r="11">
          <cell r="M11">
            <v>13843</v>
          </cell>
        </row>
        <row r="12">
          <cell r="M12">
            <v>977642</v>
          </cell>
        </row>
        <row r="18">
          <cell r="M18">
            <v>22031516</v>
          </cell>
        </row>
        <row r="19">
          <cell r="M19">
            <v>80383</v>
          </cell>
        </row>
        <row r="20">
          <cell r="M20">
            <v>1212203</v>
          </cell>
        </row>
        <row r="21">
          <cell r="M21">
            <v>496347</v>
          </cell>
        </row>
        <row r="22">
          <cell r="M22">
            <v>454125</v>
          </cell>
        </row>
        <row r="23">
          <cell r="M23">
            <v>7227</v>
          </cell>
        </row>
        <row r="24">
          <cell r="M24">
            <v>419040</v>
          </cell>
        </row>
        <row r="35">
          <cell r="M35">
            <v>-159988</v>
          </cell>
        </row>
        <row r="36">
          <cell r="M36">
            <v>-1282401</v>
          </cell>
        </row>
        <row r="37">
          <cell r="M37">
            <v>-15349867</v>
          </cell>
        </row>
        <row r="42">
          <cell r="M42">
            <v>-753182</v>
          </cell>
        </row>
        <row r="44">
          <cell r="M44">
            <v>-9460749</v>
          </cell>
        </row>
        <row r="45">
          <cell r="M45">
            <v>-977194</v>
          </cell>
        </row>
        <row r="46">
          <cell r="M46">
            <v>-373070</v>
          </cell>
        </row>
        <row r="47">
          <cell r="M47">
            <v>-134172</v>
          </cell>
        </row>
        <row r="50">
          <cell r="M50">
            <v>-17953071</v>
          </cell>
        </row>
        <row r="51">
          <cell r="M51">
            <v>-87524</v>
          </cell>
        </row>
        <row r="52">
          <cell r="M52">
            <v>-962866</v>
          </cell>
        </row>
        <row r="53">
          <cell r="M53">
            <v>-26516</v>
          </cell>
        </row>
        <row r="55">
          <cell r="M55">
            <v>-4029492</v>
          </cell>
        </row>
        <row r="56">
          <cell r="M56">
            <v>-618958</v>
          </cell>
        </row>
        <row r="57">
          <cell r="M57">
            <v>-22903</v>
          </cell>
        </row>
        <row r="64">
          <cell r="M64">
            <v>-5733846</v>
          </cell>
        </row>
        <row r="65">
          <cell r="M65">
            <v>4662713</v>
          </cell>
        </row>
        <row r="69">
          <cell r="M69">
            <v>727811</v>
          </cell>
        </row>
        <row r="70">
          <cell r="M70">
            <v>48732</v>
          </cell>
        </row>
        <row r="74">
          <cell r="M74">
            <v>320736</v>
          </cell>
        </row>
        <row r="75">
          <cell r="M75">
            <v>-526</v>
          </cell>
        </row>
        <row r="76">
          <cell r="M76">
            <v>4615832</v>
          </cell>
        </row>
        <row r="77">
          <cell r="M77">
            <v>362026</v>
          </cell>
        </row>
        <row r="78">
          <cell r="M78">
            <v>-186076</v>
          </cell>
        </row>
        <row r="80">
          <cell r="M80">
            <v>-809220</v>
          </cell>
        </row>
        <row r="83">
          <cell r="M8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74"/>
  <sheetViews>
    <sheetView showGridLines="0" zoomScale="90" zoomScaleNormal="9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9" sqref="E9"/>
    </sheetView>
  </sheetViews>
  <sheetFormatPr defaultColWidth="9.140625" defaultRowHeight="12.75"/>
  <cols>
    <col min="1" max="1" width="60.7109375" style="25" customWidth="1"/>
    <col min="2" max="2" width="8.57421875" style="25" customWidth="1"/>
    <col min="3" max="4" width="17.00390625" style="4" customWidth="1"/>
    <col min="5" max="5" width="10.421875" style="4" bestFit="1" customWidth="1"/>
    <col min="6" max="16384" width="9.140625" style="4" customWidth="1"/>
  </cols>
  <sheetData>
    <row r="1" s="1" customFormat="1" ht="12"/>
    <row r="2" s="1" customFormat="1" ht="18" customHeight="1">
      <c r="A2" s="2" t="s">
        <v>0</v>
      </c>
    </row>
    <row r="3" s="1" customFormat="1" ht="18" customHeight="1"/>
    <row r="4" spans="1:4" ht="12.75">
      <c r="A4" s="3"/>
      <c r="B4" s="4"/>
      <c r="C4" s="5" t="s">
        <v>1</v>
      </c>
      <c r="D4" s="5" t="s">
        <v>2</v>
      </c>
    </row>
    <row r="5" spans="1:4" ht="13.5" thickBot="1">
      <c r="A5" s="6"/>
      <c r="B5" s="4"/>
      <c r="C5" s="7"/>
      <c r="D5" s="7"/>
    </row>
    <row r="6" spans="1:4" ht="12.75">
      <c r="A6" s="3"/>
      <c r="B6" s="4"/>
      <c r="C6" s="8"/>
      <c r="D6" s="8"/>
    </row>
    <row r="7" spans="1:4" ht="12.75">
      <c r="A7" s="8" t="s">
        <v>3</v>
      </c>
      <c r="B7" s="4"/>
      <c r="C7" s="9"/>
      <c r="D7" s="9"/>
    </row>
    <row r="8" spans="1:4" ht="12.75">
      <c r="A8" s="9"/>
      <c r="B8" s="4"/>
      <c r="C8" s="9"/>
      <c r="D8" s="9"/>
    </row>
    <row r="9" spans="1:4" ht="12.75">
      <c r="A9" s="9" t="s">
        <v>4</v>
      </c>
      <c r="B9" s="4">
        <v>6</v>
      </c>
      <c r="C9" s="9">
        <f>'[5]FS'!$M$7+'[5]FS'!$M$8</f>
        <v>22197357</v>
      </c>
      <c r="D9" s="9">
        <v>20224880</v>
      </c>
    </row>
    <row r="10" spans="1:4" ht="12.75">
      <c r="A10" s="9" t="s">
        <v>5</v>
      </c>
      <c r="B10" s="4"/>
      <c r="C10" s="9">
        <f>'[5]FS'!$M$9</f>
        <v>54368</v>
      </c>
      <c r="D10" s="9">
        <v>6826</v>
      </c>
    </row>
    <row r="11" spans="1:4" ht="12.75">
      <c r="A11" s="9" t="s">
        <v>6</v>
      </c>
      <c r="B11" s="4">
        <v>7</v>
      </c>
      <c r="C11" s="9">
        <f>'[5]FS'!$M$12</f>
        <v>977642</v>
      </c>
      <c r="D11" s="9">
        <v>1359774</v>
      </c>
    </row>
    <row r="12" spans="1:4" ht="12.75">
      <c r="A12" s="9" t="s">
        <v>7</v>
      </c>
      <c r="B12" s="4">
        <v>8</v>
      </c>
      <c r="C12" s="10">
        <f>'[5]FS'!$M$11+'[5]FS'!$M$10</f>
        <v>77319</v>
      </c>
      <c r="D12" s="10">
        <v>698288</v>
      </c>
    </row>
    <row r="13" spans="1:4" s="12" customFormat="1" ht="6.75" thickBot="1">
      <c r="A13" s="11"/>
      <c r="C13" s="11"/>
      <c r="D13" s="11"/>
    </row>
    <row r="14" spans="1:4" ht="12.75">
      <c r="A14" s="9"/>
      <c r="B14" s="4"/>
      <c r="C14" s="9"/>
      <c r="D14" s="9"/>
    </row>
    <row r="15" spans="1:4" ht="12.75">
      <c r="A15" s="8" t="s">
        <v>8</v>
      </c>
      <c r="B15" s="4"/>
      <c r="C15" s="8">
        <f>SUM(C9:C14)</f>
        <v>23306686</v>
      </c>
      <c r="D15" s="8">
        <f>SUM(D9:D14)</f>
        <v>22289768</v>
      </c>
    </row>
    <row r="16" spans="1:4" s="12" customFormat="1" ht="6.75" thickBot="1">
      <c r="A16" s="11"/>
      <c r="C16" s="11"/>
      <c r="D16" s="11"/>
    </row>
    <row r="17" spans="1:4" ht="12.75">
      <c r="A17" s="9"/>
      <c r="B17" s="4"/>
      <c r="C17" s="9"/>
      <c r="D17" s="9"/>
    </row>
    <row r="18" spans="1:4" ht="12.75">
      <c r="A18" s="9" t="s">
        <v>9</v>
      </c>
      <c r="B18" s="4">
        <v>9</v>
      </c>
      <c r="C18" s="10">
        <f>'[5]FS'!$M$18</f>
        <v>22031516</v>
      </c>
      <c r="D18" s="10">
        <v>18156172</v>
      </c>
    </row>
    <row r="19" spans="1:4" ht="12.75">
      <c r="A19" s="9" t="s">
        <v>10</v>
      </c>
      <c r="B19" s="4">
        <v>10</v>
      </c>
      <c r="C19" s="9">
        <f>'[5]FS'!$M$22+'[5]FS'!$M$23+'[5]FS'!$M$24</f>
        <v>880392</v>
      </c>
      <c r="D19" s="9">
        <v>1014431</v>
      </c>
    </row>
    <row r="20" spans="1:4" ht="12.75">
      <c r="A20" s="9" t="s">
        <v>11</v>
      </c>
      <c r="B20" s="4"/>
      <c r="C20" s="9">
        <f>'[5]FS'!$M$19</f>
        <v>80383</v>
      </c>
      <c r="D20" s="9">
        <v>260886</v>
      </c>
    </row>
    <row r="21" spans="1:4" ht="12.75">
      <c r="A21" s="9" t="s">
        <v>12</v>
      </c>
      <c r="B21" s="4">
        <v>11</v>
      </c>
      <c r="C21" s="10">
        <f>'[5]FS'!$M$20</f>
        <v>1212203</v>
      </c>
      <c r="D21" s="10">
        <v>1292355</v>
      </c>
    </row>
    <row r="22" spans="1:4" ht="12.75">
      <c r="A22" s="9" t="s">
        <v>13</v>
      </c>
      <c r="B22" s="4">
        <v>12</v>
      </c>
      <c r="C22" s="9">
        <f>'[5]FS'!$M$21</f>
        <v>496347</v>
      </c>
      <c r="D22" s="9">
        <v>163333</v>
      </c>
    </row>
    <row r="23" spans="1:4" s="12" customFormat="1" ht="6.75" thickBot="1">
      <c r="A23" s="11"/>
      <c r="C23" s="11"/>
      <c r="D23" s="11"/>
    </row>
    <row r="24" spans="1:4" ht="12.75">
      <c r="A24" s="13"/>
      <c r="B24" s="4"/>
      <c r="C24" s="9"/>
      <c r="D24" s="9"/>
    </row>
    <row r="25" spans="1:4" ht="12.75">
      <c r="A25" s="8" t="s">
        <v>14</v>
      </c>
      <c r="B25" s="4"/>
      <c r="C25" s="8">
        <f>SUM(C18:C24)</f>
        <v>24700841</v>
      </c>
      <c r="D25" s="8">
        <f>SUM(D18:D24)</f>
        <v>20887177</v>
      </c>
    </row>
    <row r="26" spans="1:4" s="12" customFormat="1" ht="6.75" thickBot="1">
      <c r="A26" s="14"/>
      <c r="C26" s="14"/>
      <c r="D26" s="14"/>
    </row>
    <row r="27" spans="1:4" ht="12.75">
      <c r="A27" s="15"/>
      <c r="B27" s="4"/>
      <c r="C27" s="8"/>
      <c r="D27" s="8"/>
    </row>
    <row r="28" spans="1:4" ht="12.75">
      <c r="A28" s="8" t="s">
        <v>15</v>
      </c>
      <c r="B28" s="4"/>
      <c r="C28" s="8">
        <f>C15+C25</f>
        <v>48007527</v>
      </c>
      <c r="D28" s="8">
        <f>D15+D25</f>
        <v>43176945</v>
      </c>
    </row>
    <row r="29" spans="1:4" s="12" customFormat="1" ht="6.75" thickBot="1">
      <c r="A29" s="16"/>
      <c r="C29" s="16"/>
      <c r="D29" s="16"/>
    </row>
    <row r="30" spans="1:4" ht="13.5" thickTop="1">
      <c r="A30" s="17"/>
      <c r="B30" s="4"/>
      <c r="C30" s="9"/>
      <c r="D30" s="9"/>
    </row>
    <row r="31" spans="1:2" ht="12.75">
      <c r="A31" s="8" t="s">
        <v>16</v>
      </c>
      <c r="B31" s="4"/>
    </row>
    <row r="32" spans="1:2" ht="12.75">
      <c r="A32" s="8"/>
      <c r="B32" s="4"/>
    </row>
    <row r="33" spans="1:2" ht="12.75">
      <c r="A33" s="18" t="s">
        <v>17</v>
      </c>
      <c r="B33" s="4"/>
    </row>
    <row r="34" spans="1:4" ht="12.75">
      <c r="A34" s="9" t="s">
        <v>18</v>
      </c>
      <c r="B34" s="4">
        <v>13</v>
      </c>
      <c r="C34" s="9">
        <f>'[5]FS'!$M$35</f>
        <v>-159988</v>
      </c>
      <c r="D34" s="9">
        <v>-159988</v>
      </c>
    </row>
    <row r="35" spans="1:4" ht="12.75">
      <c r="A35" s="9" t="s">
        <v>19</v>
      </c>
      <c r="B35" s="4">
        <v>13</v>
      </c>
      <c r="C35" s="9">
        <f>'[5]FS'!$M$36</f>
        <v>-1282401</v>
      </c>
      <c r="D35" s="9">
        <v>-1282401</v>
      </c>
    </row>
    <row r="36" spans="1:4" ht="12.75">
      <c r="A36" s="9" t="s">
        <v>20</v>
      </c>
      <c r="B36" s="4"/>
      <c r="C36" s="10">
        <v>45797</v>
      </c>
      <c r="D36" s="9">
        <v>45797</v>
      </c>
    </row>
    <row r="37" spans="1:4" ht="12.75">
      <c r="A37" s="9" t="s">
        <v>21</v>
      </c>
      <c r="B37" s="4"/>
      <c r="C37" s="9">
        <f>'[5]FS'!$M$37-C36+'[1]PL'!C41</f>
        <v>-11211240</v>
      </c>
      <c r="D37" s="9">
        <v>-15395664</v>
      </c>
    </row>
    <row r="38" spans="1:4" s="12" customFormat="1" ht="6.75" thickBot="1">
      <c r="A38" s="11"/>
      <c r="C38" s="19"/>
      <c r="D38" s="19"/>
    </row>
    <row r="39" spans="1:4" ht="12.75">
      <c r="A39" s="9"/>
      <c r="B39" s="4"/>
      <c r="C39" s="20"/>
      <c r="D39" s="20"/>
    </row>
    <row r="40" spans="1:4" ht="12.75">
      <c r="A40" s="8" t="s">
        <v>22</v>
      </c>
      <c r="B40" s="4"/>
      <c r="C40" s="5">
        <f>SUM(C34:C39)</f>
        <v>-12607832</v>
      </c>
      <c r="D40" s="5">
        <f>SUM(D34:D39)</f>
        <v>-16792256</v>
      </c>
    </row>
    <row r="41" spans="1:4" s="12" customFormat="1" ht="6.75" thickBot="1">
      <c r="A41" s="11"/>
      <c r="C41" s="21"/>
      <c r="D41" s="21"/>
    </row>
    <row r="42" spans="1:4" ht="12.75">
      <c r="A42" s="9"/>
      <c r="B42" s="4"/>
      <c r="C42" s="22"/>
      <c r="D42" s="22"/>
    </row>
    <row r="43" spans="1:4" ht="12.75">
      <c r="A43" s="18" t="s">
        <v>38</v>
      </c>
      <c r="B43" s="4"/>
      <c r="C43" s="20"/>
      <c r="D43" s="20"/>
    </row>
    <row r="44" spans="1:4" ht="12.75">
      <c r="A44" s="9" t="s">
        <v>23</v>
      </c>
      <c r="B44" s="4">
        <v>14</v>
      </c>
      <c r="C44" s="9">
        <f>'[5]FS'!$M$44+'[5]FS'!$M$45</f>
        <v>-10437943</v>
      </c>
      <c r="D44" s="9">
        <v>-8549574</v>
      </c>
    </row>
    <row r="45" spans="1:4" ht="12.75">
      <c r="A45" s="9" t="s">
        <v>24</v>
      </c>
      <c r="B45" s="4">
        <v>15</v>
      </c>
      <c r="C45" s="9">
        <f>'[5]FS'!$M$42</f>
        <v>-753182</v>
      </c>
      <c r="D45" s="9">
        <v>-753182</v>
      </c>
    </row>
    <row r="46" spans="1:4" ht="12.75">
      <c r="A46" s="9" t="s">
        <v>25</v>
      </c>
      <c r="B46" s="4">
        <v>16</v>
      </c>
      <c r="C46" s="9">
        <f>'[5]FS'!$M$46</f>
        <v>-373070</v>
      </c>
      <c r="D46" s="9">
        <v>-373070</v>
      </c>
    </row>
    <row r="47" spans="1:4" ht="12.75">
      <c r="A47" s="9" t="s">
        <v>26</v>
      </c>
      <c r="B47" s="4">
        <v>27</v>
      </c>
      <c r="C47" s="9">
        <f>'[5]FS'!$M$47</f>
        <v>-134172</v>
      </c>
      <c r="D47" s="9">
        <v>-134172</v>
      </c>
    </row>
    <row r="48" spans="1:4" ht="12.75">
      <c r="A48" s="9" t="s">
        <v>27</v>
      </c>
      <c r="B48" s="4"/>
      <c r="C48" s="10">
        <f>D48</f>
        <v>-166782</v>
      </c>
      <c r="D48" s="9">
        <v>-166782</v>
      </c>
    </row>
    <row r="49" spans="1:4" s="12" customFormat="1" ht="6.75" thickBot="1">
      <c r="A49" s="11"/>
      <c r="C49" s="19"/>
      <c r="D49" s="19"/>
    </row>
    <row r="50" spans="1:4" ht="12.75">
      <c r="A50" s="9"/>
      <c r="B50" s="4"/>
      <c r="C50" s="20"/>
      <c r="D50" s="20"/>
    </row>
    <row r="51" spans="1:4" ht="12.75">
      <c r="A51" s="8" t="s">
        <v>28</v>
      </c>
      <c r="B51" s="4"/>
      <c r="C51" s="5">
        <f>SUM(C44:C50)</f>
        <v>-11865149</v>
      </c>
      <c r="D51" s="5">
        <f>SUM(D44:D50)</f>
        <v>-9976780</v>
      </c>
    </row>
    <row r="52" spans="1:4" s="12" customFormat="1" ht="6.75" thickBot="1">
      <c r="A52" s="11"/>
      <c r="C52" s="19"/>
      <c r="D52" s="19"/>
    </row>
    <row r="53" spans="1:4" ht="12.75">
      <c r="A53" s="9"/>
      <c r="B53" s="4"/>
      <c r="C53" s="20"/>
      <c r="D53" s="20"/>
    </row>
    <row r="54" spans="1:4" ht="12.75">
      <c r="A54" s="18" t="s">
        <v>29</v>
      </c>
      <c r="B54" s="4"/>
      <c r="C54" s="20"/>
      <c r="D54" s="20"/>
    </row>
    <row r="55" spans="1:4" ht="12.75">
      <c r="A55" s="9" t="s">
        <v>30</v>
      </c>
      <c r="B55" s="4">
        <v>14</v>
      </c>
      <c r="C55" s="9">
        <f>'[5]FS'!$M$55+'[5]FS'!$M$51</f>
        <v>-4117016</v>
      </c>
      <c r="D55" s="9">
        <v>-3041371</v>
      </c>
    </row>
    <row r="56" spans="1:4" ht="12.75">
      <c r="A56" s="9" t="s">
        <v>31</v>
      </c>
      <c r="B56" s="4">
        <v>16</v>
      </c>
      <c r="C56" s="9">
        <f>'[5]FS'!$M$57</f>
        <v>-22903</v>
      </c>
      <c r="D56" s="9">
        <v>-22903</v>
      </c>
    </row>
    <row r="57" spans="1:4" ht="12.75">
      <c r="A57" s="9" t="s">
        <v>32</v>
      </c>
      <c r="B57" s="4">
        <v>17</v>
      </c>
      <c r="C57" s="9"/>
      <c r="D57" s="9"/>
    </row>
    <row r="58" spans="1:4" ht="12.75">
      <c r="A58" s="9" t="s">
        <v>33</v>
      </c>
      <c r="B58" s="4">
        <v>18</v>
      </c>
      <c r="C58" s="9">
        <f>'[5]FS'!$M$56+'[5]FS'!$M$52+'[5]FS'!$M$50-C48+2</f>
        <v>-19368111</v>
      </c>
      <c r="D58" s="9">
        <v>-13244365</v>
      </c>
    </row>
    <row r="59" spans="1:4" ht="12.75">
      <c r="A59" s="9" t="s">
        <v>34</v>
      </c>
      <c r="B59" s="4">
        <v>19</v>
      </c>
      <c r="C59" s="9">
        <f>'[5]FS'!$M$53</f>
        <v>-26516</v>
      </c>
      <c r="D59" s="9">
        <v>-99270</v>
      </c>
    </row>
    <row r="60" spans="1:4" s="12" customFormat="1" ht="6.75" thickBot="1">
      <c r="A60" s="11"/>
      <c r="C60" s="19"/>
      <c r="D60" s="19"/>
    </row>
    <row r="61" spans="1:4" ht="12.75">
      <c r="A61" s="9"/>
      <c r="B61" s="4"/>
      <c r="C61" s="20"/>
      <c r="D61" s="20"/>
    </row>
    <row r="62" spans="1:4" ht="12.75">
      <c r="A62" s="8" t="s">
        <v>35</v>
      </c>
      <c r="B62" s="4"/>
      <c r="C62" s="5">
        <f>SUM(C55:C61)</f>
        <v>-23534546</v>
      </c>
      <c r="D62" s="5">
        <f>SUM(D55:D61)</f>
        <v>-16407909</v>
      </c>
    </row>
    <row r="63" spans="1:4" s="12" customFormat="1" ht="6.75" thickBot="1">
      <c r="A63" s="11"/>
      <c r="C63" s="19"/>
      <c r="D63" s="19"/>
    </row>
    <row r="64" spans="1:4" ht="12.75">
      <c r="A64" s="9"/>
      <c r="B64" s="4"/>
      <c r="C64" s="20"/>
      <c r="D64" s="20"/>
    </row>
    <row r="65" spans="1:4" ht="12.75">
      <c r="A65" s="8" t="s">
        <v>36</v>
      </c>
      <c r="B65" s="4"/>
      <c r="C65" s="5">
        <f>C51+C62</f>
        <v>-35399695</v>
      </c>
      <c r="D65" s="5">
        <f>D51+D62</f>
        <v>-26384689</v>
      </c>
    </row>
    <row r="66" spans="1:4" s="12" customFormat="1" ht="6.75" thickBot="1">
      <c r="A66" s="14"/>
      <c r="C66" s="19"/>
      <c r="D66" s="19"/>
    </row>
    <row r="67" spans="1:4" ht="12.75">
      <c r="A67" s="8"/>
      <c r="B67" s="4"/>
      <c r="C67" s="20"/>
      <c r="D67" s="20"/>
    </row>
    <row r="68" spans="1:4" ht="12.75">
      <c r="A68" s="8" t="s">
        <v>37</v>
      </c>
      <c r="B68" s="4"/>
      <c r="C68" s="5">
        <f>C40+C65</f>
        <v>-48007527</v>
      </c>
      <c r="D68" s="5">
        <f>D40+D65</f>
        <v>-43176945</v>
      </c>
    </row>
    <row r="69" spans="1:4" s="12" customFormat="1" ht="6.75" thickBot="1">
      <c r="A69" s="23"/>
      <c r="C69" s="24"/>
      <c r="D69" s="24"/>
    </row>
    <row r="70" s="1" customFormat="1" ht="12.75" thickTop="1"/>
    <row r="71" s="1" customFormat="1" ht="12"/>
    <row r="72" spans="3:4" s="1" customFormat="1" ht="12">
      <c r="C72" s="1">
        <f>C28+C68</f>
        <v>0</v>
      </c>
      <c r="D72" s="1">
        <f>D28+D68</f>
        <v>0</v>
      </c>
    </row>
    <row r="73" ht="12.75">
      <c r="A73" s="9"/>
    </row>
    <row r="74" s="25" customFormat="1" ht="12">
      <c r="A74" s="26"/>
    </row>
    <row r="75" s="25" customFormat="1" ht="12"/>
    <row r="76" s="25" customFormat="1" ht="12"/>
    <row r="77" s="25" customFormat="1" ht="12"/>
  </sheetData>
  <sheetProtection/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5"/>
  <sheetViews>
    <sheetView showGridLines="0" zoomScale="90" zoomScaleNormal="90" workbookViewId="0" topLeftCell="A1">
      <selection activeCell="C53" sqref="C53"/>
    </sheetView>
  </sheetViews>
  <sheetFormatPr defaultColWidth="9.140625" defaultRowHeight="12.75"/>
  <cols>
    <col min="1" max="1" width="57.8515625" style="46" customWidth="1"/>
    <col min="2" max="2" width="16.8515625" style="46" customWidth="1"/>
    <col min="3" max="3" width="15.7109375" style="46" customWidth="1"/>
    <col min="4" max="16384" width="9.140625" style="46" customWidth="1"/>
  </cols>
  <sheetData>
    <row r="1" ht="15">
      <c r="A1" s="2" t="s">
        <v>85</v>
      </c>
    </row>
    <row r="6" spans="1:3" s="49" customFormat="1" ht="12.75" thickBot="1">
      <c r="A6" s="47" t="s">
        <v>86</v>
      </c>
      <c r="B6" s="48" t="s">
        <v>87</v>
      </c>
      <c r="C6" s="48" t="s">
        <v>88</v>
      </c>
    </row>
    <row r="7" spans="1:3" s="52" customFormat="1" ht="12">
      <c r="A7" s="50"/>
      <c r="B7" s="51"/>
      <c r="C7" s="51"/>
    </row>
    <row r="8" spans="1:3" s="52" customFormat="1" ht="12">
      <c r="A8" s="53" t="s">
        <v>89</v>
      </c>
      <c r="B8" s="54"/>
      <c r="C8" s="54"/>
    </row>
    <row r="9" spans="1:3" ht="12">
      <c r="A9" s="54"/>
      <c r="B9" s="54"/>
      <c r="C9" s="54"/>
    </row>
    <row r="10" spans="1:3" ht="12">
      <c r="A10" s="54" t="s">
        <v>90</v>
      </c>
      <c r="B10" s="55">
        <f>SUM(B11:B14)</f>
        <v>8419271.454030002</v>
      </c>
      <c r="C10" s="55">
        <f>SUM(C11:C14)</f>
        <v>11302363</v>
      </c>
    </row>
    <row r="11" spans="1:3" ht="12">
      <c r="A11" s="54" t="s">
        <v>91</v>
      </c>
      <c r="B11" s="55">
        <f>'[1]2кв2014'!F20</f>
        <v>3583330.5364900003</v>
      </c>
      <c r="C11" s="55">
        <v>9906149</v>
      </c>
    </row>
    <row r="12" spans="1:3" ht="12">
      <c r="A12" s="54" t="s">
        <v>92</v>
      </c>
      <c r="B12" s="55">
        <f>SUM('[1]2кв2014'!F21)</f>
        <v>3601824.2632</v>
      </c>
      <c r="C12" s="55">
        <v>376921</v>
      </c>
    </row>
    <row r="13" spans="1:3" ht="12">
      <c r="A13" s="54" t="s">
        <v>93</v>
      </c>
      <c r="B13" s="55">
        <f>SUM('[1]2кв2014'!F22)</f>
        <v>525.7003599999999</v>
      </c>
      <c r="C13" s="55">
        <v>426</v>
      </c>
    </row>
    <row r="14" spans="1:3" ht="12">
      <c r="A14" s="54" t="s">
        <v>94</v>
      </c>
      <c r="B14" s="55">
        <f>SUM('[1]2кв2014'!F25)</f>
        <v>1233590.95398</v>
      </c>
      <c r="C14" s="55">
        <v>1018867</v>
      </c>
    </row>
    <row r="15" spans="1:3" ht="12">
      <c r="A15" s="54"/>
      <c r="B15" s="55"/>
      <c r="C15" s="55"/>
    </row>
    <row r="16" spans="1:3" ht="12">
      <c r="A16" s="54" t="s">
        <v>95</v>
      </c>
      <c r="B16" s="55">
        <f>SUM(B17:B22)</f>
        <v>6640820.88142</v>
      </c>
      <c r="C16" s="55">
        <f>SUM(C17:C22)</f>
        <v>10437784</v>
      </c>
    </row>
    <row r="17" spans="1:3" ht="12">
      <c r="A17" s="54" t="s">
        <v>96</v>
      </c>
      <c r="B17" s="55">
        <f>SUM('[1]2кв2014'!F28)</f>
        <v>3518893.3784</v>
      </c>
      <c r="C17" s="55">
        <v>6755402</v>
      </c>
    </row>
    <row r="18" spans="1:3" ht="12">
      <c r="A18" s="54" t="s">
        <v>97</v>
      </c>
      <c r="B18" s="55">
        <f>SUM('[1]2кв2014'!F30)</f>
        <v>1551512.3423199998</v>
      </c>
      <c r="C18" s="55">
        <v>1650523</v>
      </c>
    </row>
    <row r="19" spans="1:3" ht="12">
      <c r="A19" s="54" t="s">
        <v>98</v>
      </c>
      <c r="B19" s="55">
        <f>SUM('[1]2кв2014'!F32)</f>
        <v>448923.94869</v>
      </c>
      <c r="C19" s="55">
        <v>1346483</v>
      </c>
    </row>
    <row r="20" spans="1:3" ht="12">
      <c r="A20" s="54" t="s">
        <v>99</v>
      </c>
      <c r="B20" s="55">
        <f>SUM('[1]2кв2014'!F29)</f>
        <v>668989.24798</v>
      </c>
      <c r="C20" s="55"/>
    </row>
    <row r="21" spans="1:3" ht="12">
      <c r="A21" s="54" t="s">
        <v>100</v>
      </c>
      <c r="B21" s="55">
        <f>SUM('[1]2кв2014'!F31)</f>
        <v>0</v>
      </c>
      <c r="C21" s="55">
        <v>106235</v>
      </c>
    </row>
    <row r="22" spans="1:3" ht="12">
      <c r="A22" s="54" t="s">
        <v>101</v>
      </c>
      <c r="B22" s="55">
        <f>SUM('[1]2кв2014'!F33)</f>
        <v>452501.96403000003</v>
      </c>
      <c r="C22" s="55">
        <v>579141</v>
      </c>
    </row>
    <row r="23" spans="1:3" ht="12.75" thickBot="1">
      <c r="A23" s="56"/>
      <c r="B23" s="56"/>
      <c r="C23" s="56"/>
    </row>
    <row r="24" spans="1:3" ht="12">
      <c r="A24" s="53"/>
      <c r="B24" s="54"/>
      <c r="C24" s="54"/>
    </row>
    <row r="25" spans="1:3" ht="12">
      <c r="A25" s="53" t="s">
        <v>102</v>
      </c>
      <c r="B25" s="57">
        <f>B10-B16</f>
        <v>1778450.572610001</v>
      </c>
      <c r="C25" s="57">
        <f>C10-C16</f>
        <v>864579</v>
      </c>
    </row>
    <row r="26" spans="1:3" ht="12">
      <c r="A26" s="53" t="s">
        <v>103</v>
      </c>
      <c r="B26" s="57"/>
      <c r="C26" s="57"/>
    </row>
    <row r="27" spans="1:3" ht="12.75" thickBot="1">
      <c r="A27" s="58"/>
      <c r="B27" s="58"/>
      <c r="C27" s="58"/>
    </row>
    <row r="28" spans="1:3" ht="12">
      <c r="A28" s="53"/>
      <c r="B28" s="54"/>
      <c r="C28" s="54"/>
    </row>
    <row r="29" spans="1:3" ht="12">
      <c r="A29" s="53" t="s">
        <v>104</v>
      </c>
      <c r="B29" s="54"/>
      <c r="C29" s="54"/>
    </row>
    <row r="30" spans="1:3" ht="12">
      <c r="A30" s="54"/>
      <c r="B30" s="54"/>
      <c r="C30" s="54"/>
    </row>
    <row r="31" spans="1:3" ht="12">
      <c r="A31" s="54" t="s">
        <v>105</v>
      </c>
      <c r="B31" s="55">
        <f>SUM('[1]2кв2014'!F47)</f>
        <v>1436246.3734499998</v>
      </c>
      <c r="C31" s="55"/>
    </row>
    <row r="32" spans="1:3" ht="12">
      <c r="A32" s="54" t="s">
        <v>106</v>
      </c>
      <c r="B32" s="55"/>
      <c r="C32" s="55">
        <v>1860</v>
      </c>
    </row>
    <row r="33" spans="1:3" ht="12">
      <c r="A33" s="54" t="s">
        <v>107</v>
      </c>
      <c r="B33" s="55"/>
      <c r="C33" s="55"/>
    </row>
    <row r="34" spans="1:3" ht="12">
      <c r="A34" s="54" t="s">
        <v>108</v>
      </c>
      <c r="B34" s="55"/>
      <c r="C34" s="59">
        <v>519571</v>
      </c>
    </row>
    <row r="35" spans="1:3" ht="12">
      <c r="A35" s="54" t="s">
        <v>109</v>
      </c>
      <c r="B35" s="55">
        <f>SUM('[1]2кв2014'!F48)</f>
        <v>5389.59025</v>
      </c>
      <c r="C35" s="55"/>
    </row>
    <row r="36" spans="1:3" ht="12">
      <c r="A36" s="54" t="s">
        <v>110</v>
      </c>
      <c r="B36" s="55"/>
      <c r="C36" s="55"/>
    </row>
    <row r="37" spans="1:3" ht="12">
      <c r="A37" s="54" t="s">
        <v>111</v>
      </c>
      <c r="B37" s="55"/>
      <c r="C37" s="55"/>
    </row>
    <row r="38" spans="1:3" ht="12">
      <c r="A38" s="54" t="s">
        <v>101</v>
      </c>
      <c r="B38" s="55">
        <v>2421</v>
      </c>
      <c r="C38" s="55">
        <v>17063</v>
      </c>
    </row>
    <row r="39" spans="1:3" ht="12.75" thickBot="1">
      <c r="A39" s="56"/>
      <c r="B39" s="56"/>
      <c r="C39" s="56"/>
    </row>
    <row r="40" spans="1:3" ht="12">
      <c r="A40" s="53"/>
      <c r="B40" s="54"/>
      <c r="C40" s="54"/>
    </row>
    <row r="41" spans="1:3" ht="24">
      <c r="A41" s="53" t="s">
        <v>112</v>
      </c>
      <c r="B41" s="60">
        <f>SUM(B31:B38)</f>
        <v>1444056.9636999997</v>
      </c>
      <c r="C41" s="36">
        <f>C32-C34-C38</f>
        <v>-534774</v>
      </c>
    </row>
    <row r="42" spans="1:3" ht="12.75" thickBot="1">
      <c r="A42" s="58"/>
      <c r="B42" s="58"/>
      <c r="C42" s="56"/>
    </row>
    <row r="43" spans="1:3" ht="12">
      <c r="A43" s="53"/>
      <c r="B43" s="54"/>
      <c r="C43" s="54"/>
    </row>
    <row r="44" spans="1:3" ht="12">
      <c r="A44" s="53" t="s">
        <v>113</v>
      </c>
      <c r="B44" s="54"/>
      <c r="C44" s="54"/>
    </row>
    <row r="45" spans="1:3" ht="12">
      <c r="A45" s="54"/>
      <c r="B45" s="54"/>
      <c r="C45" s="54"/>
    </row>
    <row r="46" spans="1:3" ht="12">
      <c r="A46" s="54" t="s">
        <v>114</v>
      </c>
      <c r="B46" s="54"/>
      <c r="C46" s="54"/>
    </row>
    <row r="47" spans="1:3" ht="12">
      <c r="A47" s="54" t="s">
        <v>115</v>
      </c>
      <c r="B47" s="54"/>
      <c r="C47" s="55">
        <v>800134</v>
      </c>
    </row>
    <row r="48" spans="1:3" ht="12">
      <c r="A48" s="54" t="s">
        <v>116</v>
      </c>
      <c r="B48" s="55">
        <f>SUM('[1]2кв2014'!F64)</f>
        <v>1379.60865</v>
      </c>
      <c r="C48" s="55">
        <v>97090</v>
      </c>
    </row>
    <row r="49" spans="1:3" ht="12">
      <c r="A49" s="54" t="s">
        <v>117</v>
      </c>
      <c r="B49" s="54"/>
      <c r="C49" s="55">
        <v>199090</v>
      </c>
    </row>
    <row r="50" spans="1:3" ht="12.75" thickBot="1">
      <c r="A50" s="58"/>
      <c r="B50" s="56"/>
      <c r="C50" s="56"/>
    </row>
    <row r="51" spans="1:3" ht="12">
      <c r="A51" s="53"/>
      <c r="B51" s="53"/>
      <c r="C51" s="53"/>
    </row>
    <row r="52" spans="1:3" ht="12">
      <c r="A52" s="53" t="s">
        <v>118</v>
      </c>
      <c r="B52" s="57">
        <f>SUM(B46:B48)</f>
        <v>1379.60865</v>
      </c>
      <c r="C52" s="36">
        <f>C49-C48-C47</f>
        <v>-698134</v>
      </c>
    </row>
    <row r="53" spans="1:3" ht="12">
      <c r="A53" s="53" t="s">
        <v>119</v>
      </c>
      <c r="B53" s="57"/>
      <c r="C53" s="36"/>
    </row>
    <row r="54" spans="1:3" ht="12.75" thickBot="1">
      <c r="A54" s="58"/>
      <c r="B54" s="58"/>
      <c r="C54" s="58"/>
    </row>
    <row r="55" spans="1:3" ht="12">
      <c r="A55" s="54"/>
      <c r="B55" s="54"/>
      <c r="C55" s="54"/>
    </row>
    <row r="56" spans="1:3" ht="24">
      <c r="A56" s="53" t="s">
        <v>120</v>
      </c>
      <c r="B56" s="61">
        <f>B25-B41-B52</f>
        <v>333014.00026000134</v>
      </c>
      <c r="C56" s="36">
        <f>SUM(C25,C41,C52)</f>
        <v>-368329</v>
      </c>
    </row>
    <row r="57" spans="1:3" ht="12">
      <c r="A57" s="54"/>
      <c r="B57" s="61"/>
      <c r="C57" s="55"/>
    </row>
    <row r="58" spans="1:3" ht="12">
      <c r="A58" s="54" t="s">
        <v>121</v>
      </c>
      <c r="B58" s="55">
        <f>'[1]BS'!D22</f>
        <v>163333</v>
      </c>
      <c r="C58" s="55">
        <v>481221</v>
      </c>
    </row>
    <row r="59" spans="1:3" ht="12.75" thickBot="1">
      <c r="A59" s="56"/>
      <c r="B59" s="56"/>
      <c r="C59" s="56"/>
    </row>
    <row r="60" spans="1:3" ht="12">
      <c r="A60" s="53"/>
      <c r="B60" s="54"/>
      <c r="C60" s="54"/>
    </row>
    <row r="61" spans="1:3" ht="12">
      <c r="A61" s="53" t="s">
        <v>122</v>
      </c>
      <c r="B61" s="62">
        <f>'[1]BS'!C22</f>
        <v>496347</v>
      </c>
      <c r="C61" s="63">
        <f>SUM(C56:C58)</f>
        <v>112892</v>
      </c>
    </row>
    <row r="62" spans="1:3" ht="12.75" thickBot="1">
      <c r="A62" s="64"/>
      <c r="B62" s="65"/>
      <c r="C62" s="65"/>
    </row>
    <row r="63" spans="1:3" ht="13.5" thickTop="1">
      <c r="A63" s="66"/>
      <c r="B63" s="67">
        <f>B61-'[1]BS'!C22</f>
        <v>0</v>
      </c>
      <c r="C63"/>
    </row>
    <row r="65" ht="12">
      <c r="B65" s="46">
        <f>B56+B58-B61</f>
        <v>0.00026000133948400617</v>
      </c>
    </row>
    <row r="87" s="68" customFormat="1" ht="12"/>
  </sheetData>
  <sheetProtection/>
  <mergeCells count="4">
    <mergeCell ref="B56:B57"/>
    <mergeCell ref="B52:B53"/>
    <mergeCell ref="B25:B26"/>
    <mergeCell ref="C25:C26"/>
  </mergeCell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zoomScale="90" zoomScaleNormal="90" workbookViewId="0" topLeftCell="A1">
      <selection activeCell="F50" sqref="F50"/>
    </sheetView>
  </sheetViews>
  <sheetFormatPr defaultColWidth="9.140625" defaultRowHeight="12.75"/>
  <cols>
    <col min="1" max="1" width="44.28125" style="32" bestFit="1" customWidth="1"/>
    <col min="2" max="2" width="16.7109375" style="32" bestFit="1" customWidth="1"/>
    <col min="3" max="3" width="13.7109375" style="32" customWidth="1"/>
    <col min="4" max="4" width="16.28125" style="32" bestFit="1" customWidth="1"/>
    <col min="5" max="5" width="13.140625" style="32" customWidth="1"/>
    <col min="6" max="6" width="11.00390625" style="32" bestFit="1" customWidth="1"/>
    <col min="7" max="16384" width="9.140625" style="32" customWidth="1"/>
  </cols>
  <sheetData>
    <row r="1" ht="15" customHeight="1">
      <c r="A1" s="2" t="s">
        <v>65</v>
      </c>
    </row>
    <row r="2" ht="15" customHeight="1"/>
    <row r="4" spans="1:6" ht="48.75" thickBot="1">
      <c r="A4" s="33" t="s">
        <v>66</v>
      </c>
      <c r="B4" s="34" t="s">
        <v>67</v>
      </c>
      <c r="C4" s="35" t="s">
        <v>68</v>
      </c>
      <c r="D4" s="35" t="s">
        <v>20</v>
      </c>
      <c r="E4" s="35" t="s">
        <v>69</v>
      </c>
      <c r="F4" s="34" t="s">
        <v>70</v>
      </c>
    </row>
    <row r="5" spans="1:6" ht="12">
      <c r="A5" s="36"/>
      <c r="B5" s="37"/>
      <c r="C5" s="37"/>
      <c r="D5" s="37"/>
      <c r="E5" s="37"/>
      <c r="F5" s="37"/>
    </row>
    <row r="6" spans="1:6" ht="12">
      <c r="A6" s="37" t="s">
        <v>71</v>
      </c>
      <c r="B6" s="37"/>
      <c r="C6" s="37"/>
      <c r="D6" s="37"/>
      <c r="E6" s="38"/>
      <c r="F6" s="37">
        <f>SUM(B6:E6)</f>
        <v>0</v>
      </c>
    </row>
    <row r="7" spans="1:6" s="41" customFormat="1" ht="6">
      <c r="A7" s="39"/>
      <c r="B7" s="40"/>
      <c r="C7" s="40"/>
      <c r="D7" s="40"/>
      <c r="E7" s="40"/>
      <c r="F7" s="40"/>
    </row>
    <row r="8" spans="1:6" ht="12">
      <c r="A8" s="37" t="s">
        <v>72</v>
      </c>
      <c r="B8" s="37"/>
      <c r="C8" s="37"/>
      <c r="D8" s="37"/>
      <c r="E8" s="37"/>
      <c r="F8" s="37">
        <f>SUM(B8:E8)</f>
        <v>0</v>
      </c>
    </row>
    <row r="9" spans="1:6" s="41" customFormat="1" ht="6">
      <c r="A9" s="39"/>
      <c r="B9" s="40"/>
      <c r="C9" s="40"/>
      <c r="D9" s="40"/>
      <c r="E9" s="40"/>
      <c r="F9" s="40"/>
    </row>
    <row r="10" spans="1:6" s="42" customFormat="1" ht="12">
      <c r="A10" s="36" t="s">
        <v>73</v>
      </c>
      <c r="B10" s="36">
        <v>159988</v>
      </c>
      <c r="C10" s="36">
        <v>1282401</v>
      </c>
      <c r="D10" s="36">
        <v>-45760</v>
      </c>
      <c r="E10" s="36">
        <v>15312262</v>
      </c>
      <c r="F10" s="36">
        <f>SUM(B10:E10)</f>
        <v>16708891</v>
      </c>
    </row>
    <row r="11" spans="1:6" s="41" customFormat="1" ht="6.75" thickBot="1">
      <c r="A11" s="43"/>
      <c r="B11" s="43"/>
      <c r="C11" s="43"/>
      <c r="D11" s="43"/>
      <c r="E11" s="43"/>
      <c r="F11" s="43"/>
    </row>
    <row r="12" spans="1:6" ht="12">
      <c r="A12" s="37"/>
      <c r="B12" s="37"/>
      <c r="C12" s="37"/>
      <c r="D12" s="37"/>
      <c r="E12" s="37"/>
      <c r="F12" s="37"/>
    </row>
    <row r="13" spans="1:6" ht="12">
      <c r="A13" s="37" t="s">
        <v>74</v>
      </c>
      <c r="B13" s="37"/>
      <c r="C13" s="37"/>
      <c r="D13" s="37"/>
      <c r="E13" s="37">
        <v>103906</v>
      </c>
      <c r="F13" s="37">
        <f>SUM(B13:E13)</f>
        <v>103906</v>
      </c>
    </row>
    <row r="14" spans="1:6" s="41" customFormat="1" ht="6">
      <c r="A14" s="39"/>
      <c r="B14" s="40"/>
      <c r="C14" s="40"/>
      <c r="D14" s="40"/>
      <c r="E14" s="40"/>
      <c r="F14" s="40"/>
    </row>
    <row r="15" spans="1:6" s="41" customFormat="1" ht="6.75" thickBot="1">
      <c r="A15" s="43"/>
      <c r="B15" s="43"/>
      <c r="C15" s="43"/>
      <c r="D15" s="43"/>
      <c r="E15" s="43"/>
      <c r="F15" s="43"/>
    </row>
    <row r="16" spans="1:6" ht="12">
      <c r="A16" s="37"/>
      <c r="B16" s="37"/>
      <c r="C16" s="37"/>
      <c r="D16" s="37"/>
      <c r="E16" s="37"/>
      <c r="F16" s="37"/>
    </row>
    <row r="17" spans="1:6" ht="12">
      <c r="A17" s="37" t="s">
        <v>75</v>
      </c>
      <c r="B17" s="37">
        <f>SUM(B13:B16)</f>
        <v>0</v>
      </c>
      <c r="C17" s="37">
        <f>SUM(C13:C16)</f>
        <v>0</v>
      </c>
      <c r="D17" s="37">
        <f>SUM(D13:D16)</f>
        <v>0</v>
      </c>
      <c r="E17" s="37">
        <f>SUM(E13:E16)</f>
        <v>103906</v>
      </c>
      <c r="F17" s="37">
        <f>SUM(F13:F16)</f>
        <v>103906</v>
      </c>
    </row>
    <row r="18" spans="1:6" s="41" customFormat="1" ht="6.75" thickBot="1">
      <c r="A18" s="43"/>
      <c r="B18" s="43"/>
      <c r="C18" s="43"/>
      <c r="D18" s="43"/>
      <c r="E18" s="43"/>
      <c r="F18" s="43"/>
    </row>
    <row r="19" spans="1:6" ht="12">
      <c r="A19" s="37"/>
      <c r="B19" s="37"/>
      <c r="C19" s="37"/>
      <c r="D19" s="37"/>
      <c r="E19" s="37"/>
      <c r="F19" s="37"/>
    </row>
    <row r="20" spans="1:6" ht="12">
      <c r="A20" s="37" t="s">
        <v>76</v>
      </c>
      <c r="B20" s="37">
        <v>0</v>
      </c>
      <c r="C20" s="37">
        <v>0</v>
      </c>
      <c r="D20" s="37"/>
      <c r="E20" s="37"/>
      <c r="F20" s="37">
        <f>SUM(B20:E20)</f>
        <v>0</v>
      </c>
    </row>
    <row r="21" spans="1:6" s="41" customFormat="1" ht="6">
      <c r="A21" s="39"/>
      <c r="B21" s="40"/>
      <c r="C21" s="40"/>
      <c r="D21" s="40"/>
      <c r="E21" s="40"/>
      <c r="F21" s="40"/>
    </row>
    <row r="22" spans="1:6" ht="12">
      <c r="A22" s="37" t="s">
        <v>72</v>
      </c>
      <c r="B22" s="37">
        <v>0</v>
      </c>
      <c r="C22" s="37">
        <v>0</v>
      </c>
      <c r="D22" s="37"/>
      <c r="E22" s="37">
        <v>0</v>
      </c>
      <c r="F22" s="37">
        <f>SUM(B22:E22)</f>
        <v>0</v>
      </c>
    </row>
    <row r="23" spans="1:6" s="41" customFormat="1" ht="6.75" thickBot="1">
      <c r="A23" s="43"/>
      <c r="B23" s="43"/>
      <c r="C23" s="43"/>
      <c r="D23" s="43"/>
      <c r="E23" s="43"/>
      <c r="F23" s="43"/>
    </row>
    <row r="24" spans="1:6" ht="12">
      <c r="A24" s="37"/>
      <c r="B24" s="37"/>
      <c r="C24" s="37"/>
      <c r="D24" s="37"/>
      <c r="E24" s="37"/>
      <c r="F24" s="37"/>
    </row>
    <row r="25" spans="1:6" ht="12">
      <c r="A25" s="37" t="s">
        <v>77</v>
      </c>
      <c r="B25" s="37">
        <f>SUM(B20:B24)</f>
        <v>0</v>
      </c>
      <c r="C25" s="37">
        <f>SUM(C20:C24)</f>
        <v>0</v>
      </c>
      <c r="D25" s="37">
        <v>-37</v>
      </c>
      <c r="E25" s="37"/>
      <c r="F25" s="37">
        <f>SUM(B25:E25)</f>
        <v>-37</v>
      </c>
    </row>
    <row r="26" spans="1:6" s="41" customFormat="1" ht="6.75" thickBot="1">
      <c r="A26" s="43"/>
      <c r="B26" s="43"/>
      <c r="C26" s="43"/>
      <c r="D26" s="43"/>
      <c r="E26" s="43"/>
      <c r="F26" s="43"/>
    </row>
    <row r="27" spans="1:6" ht="12">
      <c r="A27" s="37"/>
      <c r="B27" s="37"/>
      <c r="C27" s="37"/>
      <c r="D27" s="37"/>
      <c r="E27" s="37"/>
      <c r="F27" s="37"/>
    </row>
    <row r="28" spans="1:6" s="42" customFormat="1" ht="12">
      <c r="A28" s="36" t="s">
        <v>78</v>
      </c>
      <c r="B28" s="36">
        <f>B17+B25</f>
        <v>0</v>
      </c>
      <c r="C28" s="36">
        <f>C17+C25</f>
        <v>0</v>
      </c>
      <c r="D28" s="36">
        <f>D17+D25</f>
        <v>-37</v>
      </c>
      <c r="E28" s="36">
        <f>E17+E25</f>
        <v>103906</v>
      </c>
      <c r="F28" s="36">
        <f>F17+F25</f>
        <v>103869</v>
      </c>
    </row>
    <row r="29" spans="1:6" s="41" customFormat="1" ht="6.75" thickBot="1">
      <c r="A29" s="43"/>
      <c r="B29" s="43"/>
      <c r="C29" s="43"/>
      <c r="D29" s="43"/>
      <c r="E29" s="43"/>
      <c r="F29" s="43"/>
    </row>
    <row r="30" spans="1:6" ht="12">
      <c r="A30" s="37"/>
      <c r="B30" s="37"/>
      <c r="C30" s="37"/>
      <c r="D30" s="37"/>
      <c r="E30" s="37"/>
      <c r="F30" s="37"/>
    </row>
    <row r="31" spans="1:6" ht="12">
      <c r="A31" s="37" t="s">
        <v>79</v>
      </c>
      <c r="B31" s="37">
        <v>0</v>
      </c>
      <c r="C31" s="37">
        <v>0</v>
      </c>
      <c r="D31" s="37">
        <v>0</v>
      </c>
      <c r="E31" s="37">
        <v>-20504</v>
      </c>
      <c r="F31" s="37">
        <f>SUM(B31:E31)</f>
        <v>-20504</v>
      </c>
    </row>
    <row r="32" spans="1:6" s="41" customFormat="1" ht="6.75" thickBot="1">
      <c r="A32" s="43"/>
      <c r="B32" s="43"/>
      <c r="C32" s="43"/>
      <c r="D32" s="43"/>
      <c r="E32" s="43"/>
      <c r="F32" s="43"/>
    </row>
    <row r="33" spans="1:6" ht="12">
      <c r="A33" s="37"/>
      <c r="B33" s="37"/>
      <c r="C33" s="37"/>
      <c r="D33" s="37"/>
      <c r="E33" s="37"/>
      <c r="F33" s="37"/>
    </row>
    <row r="34" spans="1:6" ht="12">
      <c r="A34" s="36" t="s">
        <v>80</v>
      </c>
      <c r="B34" s="36">
        <f>B10+B28+B31</f>
        <v>159988</v>
      </c>
      <c r="C34" s="36">
        <f>C10+C28+C31</f>
        <v>1282401</v>
      </c>
      <c r="D34" s="36">
        <f>D10+D28+D31</f>
        <v>-45797</v>
      </c>
      <c r="E34" s="36">
        <f>E10+E28+E31</f>
        <v>15395664</v>
      </c>
      <c r="F34" s="36">
        <f>SUM(B34:E34)</f>
        <v>16792256</v>
      </c>
    </row>
    <row r="35" spans="1:6" s="41" customFormat="1" ht="6.75" thickBot="1">
      <c r="A35" s="43"/>
      <c r="B35" s="43"/>
      <c r="C35" s="43"/>
      <c r="D35" s="43"/>
      <c r="E35" s="43"/>
      <c r="F35" s="43"/>
    </row>
    <row r="36" spans="1:6" ht="12">
      <c r="A36" s="37"/>
      <c r="B36" s="37"/>
      <c r="C36" s="37"/>
      <c r="D36" s="37"/>
      <c r="E36" s="37"/>
      <c r="F36" s="37"/>
    </row>
    <row r="37" spans="1:6" ht="12">
      <c r="A37" s="37" t="s">
        <v>81</v>
      </c>
      <c r="B37" s="37">
        <v>0</v>
      </c>
      <c r="C37" s="37">
        <v>0</v>
      </c>
      <c r="D37" s="37">
        <v>0</v>
      </c>
      <c r="E37" s="44">
        <f>-'[1]PL'!C29</f>
        <v>-4184424</v>
      </c>
      <c r="F37" s="37">
        <f>SUM(B37:E37)</f>
        <v>-4184424</v>
      </c>
    </row>
    <row r="38" spans="1:6" ht="12">
      <c r="A38" s="37" t="s">
        <v>82</v>
      </c>
      <c r="B38" s="37">
        <v>0</v>
      </c>
      <c r="C38" s="37">
        <v>0</v>
      </c>
      <c r="D38" s="37">
        <f>'[1]PL'!C38</f>
        <v>0</v>
      </c>
      <c r="E38" s="37">
        <v>0</v>
      </c>
      <c r="F38" s="37">
        <f>SUM(B38:E38)</f>
        <v>0</v>
      </c>
    </row>
    <row r="39" spans="1:6" s="41" customFormat="1" ht="6.75" thickBot="1">
      <c r="A39" s="43"/>
      <c r="B39" s="43"/>
      <c r="C39" s="43"/>
      <c r="D39" s="43"/>
      <c r="E39" s="43"/>
      <c r="F39" s="43"/>
    </row>
    <row r="40" spans="1:6" ht="12">
      <c r="A40" s="37"/>
      <c r="B40" s="37"/>
      <c r="C40" s="37"/>
      <c r="D40" s="37"/>
      <c r="E40" s="37"/>
      <c r="F40" s="37"/>
    </row>
    <row r="41" spans="1:6" s="42" customFormat="1" ht="12">
      <c r="A41" s="36" t="s">
        <v>83</v>
      </c>
      <c r="B41" s="36">
        <f>SUM(B37:B40)</f>
        <v>0</v>
      </c>
      <c r="C41" s="36">
        <f>SUM(C37:C40)</f>
        <v>0</v>
      </c>
      <c r="D41" s="36">
        <f>SUM(D37:D40)</f>
        <v>0</v>
      </c>
      <c r="E41" s="36">
        <f>SUM(E37:E40)</f>
        <v>-4184424</v>
      </c>
      <c r="F41" s="36">
        <f>F37+F38</f>
        <v>-4184424</v>
      </c>
    </row>
    <row r="42" spans="1:6" s="41" customFormat="1" ht="6.75" thickBot="1">
      <c r="A42" s="43"/>
      <c r="B42" s="43"/>
      <c r="C42" s="43"/>
      <c r="D42" s="43"/>
      <c r="E42" s="43"/>
      <c r="F42" s="43"/>
    </row>
    <row r="43" spans="1:6" ht="12">
      <c r="A43" s="37"/>
      <c r="B43" s="37"/>
      <c r="C43" s="37"/>
      <c r="D43" s="37"/>
      <c r="E43" s="37"/>
      <c r="F43" s="37"/>
    </row>
    <row r="44" spans="1:6" ht="12">
      <c r="A44" s="37" t="s">
        <v>79</v>
      </c>
      <c r="B44" s="37">
        <v>0</v>
      </c>
      <c r="C44" s="37">
        <v>0</v>
      </c>
      <c r="D44" s="37">
        <v>0</v>
      </c>
      <c r="E44" s="37"/>
      <c r="F44" s="37">
        <f>SUM(B44:E44)</f>
        <v>0</v>
      </c>
    </row>
    <row r="45" spans="1:6" s="41" customFormat="1" ht="6.75" thickBot="1">
      <c r="A45" s="43"/>
      <c r="B45" s="43"/>
      <c r="C45" s="43"/>
      <c r="D45" s="43"/>
      <c r="E45" s="43"/>
      <c r="F45" s="43"/>
    </row>
    <row r="46" spans="1:6" ht="12">
      <c r="A46" s="37"/>
      <c r="B46" s="37"/>
      <c r="C46" s="37"/>
      <c r="D46" s="37"/>
      <c r="E46" s="37"/>
      <c r="F46" s="37"/>
    </row>
    <row r="47" spans="1:7" ht="12">
      <c r="A47" s="36" t="s">
        <v>84</v>
      </c>
      <c r="B47" s="36">
        <f>B34+B41+B44</f>
        <v>159988</v>
      </c>
      <c r="C47" s="36">
        <f>C34+C41+C44</f>
        <v>1282401</v>
      </c>
      <c r="D47" s="36">
        <f>D34+D41+D44</f>
        <v>-45797</v>
      </c>
      <c r="E47" s="36">
        <f>E34+E41+E44</f>
        <v>11211240</v>
      </c>
      <c r="F47" s="36">
        <f>SUM(B47:E47)</f>
        <v>12607832</v>
      </c>
      <c r="G47" s="44"/>
    </row>
    <row r="48" spans="1:6" s="41" customFormat="1" ht="6.75" thickBot="1">
      <c r="A48" s="43"/>
      <c r="B48" s="43"/>
      <c r="C48" s="43"/>
      <c r="D48" s="43"/>
      <c r="E48" s="43"/>
      <c r="F48" s="43"/>
    </row>
    <row r="49" spans="1:6" ht="12">
      <c r="A49" s="37"/>
      <c r="B49" s="37"/>
      <c r="C49" s="37"/>
      <c r="D49" s="37"/>
      <c r="E49" s="37"/>
      <c r="F49" s="37"/>
    </row>
    <row r="50" ht="12">
      <c r="F50" s="45">
        <f>F47+'[1]BS'!C40</f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10">
      <selection activeCell="A23" sqref="A23"/>
    </sheetView>
  </sheetViews>
  <sheetFormatPr defaultColWidth="8.8515625" defaultRowHeight="12.75"/>
  <cols>
    <col min="1" max="1" width="55.28125" style="0" customWidth="1"/>
    <col min="2" max="2" width="6.8515625" style="0" customWidth="1"/>
    <col min="3" max="3" width="12.28125" style="0" customWidth="1"/>
    <col min="4" max="4" width="10.57421875" style="0" customWidth="1"/>
  </cols>
  <sheetData>
    <row r="1" ht="30">
      <c r="A1" s="2" t="s">
        <v>39</v>
      </c>
    </row>
    <row r="3" spans="1:4" s="4" customFormat="1" ht="24.75" thickBot="1">
      <c r="A3" s="2"/>
      <c r="C3" s="27" t="s">
        <v>40</v>
      </c>
      <c r="D3" s="27" t="s">
        <v>41</v>
      </c>
    </row>
    <row r="4" spans="1:4" s="4" customFormat="1" ht="12.75">
      <c r="A4" s="9"/>
      <c r="C4" s="9"/>
      <c r="D4" s="9"/>
    </row>
    <row r="5" spans="1:4" s="4" customFormat="1" ht="12.75">
      <c r="A5" s="9" t="s">
        <v>42</v>
      </c>
      <c r="B5" s="4">
        <v>20</v>
      </c>
      <c r="C5" s="9">
        <f>'[5]FS'!$M$64</f>
        <v>-5733846</v>
      </c>
      <c r="D5" s="9">
        <v>-9970263</v>
      </c>
    </row>
    <row r="6" spans="1:4" s="4" customFormat="1" ht="12.75">
      <c r="A6" s="9" t="s">
        <v>43</v>
      </c>
      <c r="B6" s="4">
        <v>21</v>
      </c>
      <c r="C6" s="9">
        <f>'[5]FS'!$M$65</f>
        <v>4662713</v>
      </c>
      <c r="D6" s="9">
        <v>9091419</v>
      </c>
    </row>
    <row r="7" spans="1:4" s="12" customFormat="1" ht="6.75" thickBot="1">
      <c r="A7" s="11"/>
      <c r="C7" s="11"/>
      <c r="D7" s="11"/>
    </row>
    <row r="8" spans="1:4" s="4" customFormat="1" ht="12.75">
      <c r="A8" s="28"/>
      <c r="C8" s="29"/>
      <c r="D8" s="29"/>
    </row>
    <row r="9" spans="1:4" s="4" customFormat="1" ht="12.75">
      <c r="A9" s="8" t="s">
        <v>44</v>
      </c>
      <c r="C9" s="8">
        <f>SUM(C5:C8)</f>
        <v>-1071133</v>
      </c>
      <c r="D9" s="8">
        <f>SUM(D5:D8)</f>
        <v>-878844</v>
      </c>
    </row>
    <row r="10" spans="1:4" s="4" customFormat="1" ht="12.75">
      <c r="A10" s="9"/>
      <c r="C10" s="9"/>
      <c r="D10" s="9"/>
    </row>
    <row r="11" spans="1:4" s="4" customFormat="1" ht="12.75">
      <c r="A11" s="9" t="s">
        <v>45</v>
      </c>
      <c r="B11" s="4">
        <v>22</v>
      </c>
      <c r="C11" s="9">
        <f>'[5]FS'!$M$78+'[5]FS'!$M$80</f>
        <v>-995296</v>
      </c>
      <c r="D11" s="9">
        <v>-328531</v>
      </c>
    </row>
    <row r="12" spans="1:4" s="4" customFormat="1" ht="12.75">
      <c r="A12" s="9" t="s">
        <v>46</v>
      </c>
      <c r="B12" s="4">
        <v>23</v>
      </c>
      <c r="C12" s="9">
        <f>'[5]FS'!$M$69</f>
        <v>727811</v>
      </c>
      <c r="D12" s="9">
        <v>534626</v>
      </c>
    </row>
    <row r="13" spans="1:4" s="4" customFormat="1" ht="12.75">
      <c r="A13" s="9" t="s">
        <v>47</v>
      </c>
      <c r="B13" s="4">
        <v>24</v>
      </c>
      <c r="C13" s="9">
        <f>'[5]FS'!$M$70</f>
        <v>48732</v>
      </c>
      <c r="D13" s="9">
        <v>87851</v>
      </c>
    </row>
    <row r="14" spans="1:4" s="4" customFormat="1" ht="12.75">
      <c r="A14" s="9" t="s">
        <v>48</v>
      </c>
      <c r="B14" s="4">
        <v>18</v>
      </c>
      <c r="C14" s="9">
        <f>SUM('[5]FS'!$M$76)</f>
        <v>4615832</v>
      </c>
      <c r="D14" s="9">
        <v>101125</v>
      </c>
    </row>
    <row r="15" spans="1:4" s="31" customFormat="1" ht="12.75">
      <c r="A15" s="30" t="s">
        <v>49</v>
      </c>
      <c r="B15" s="31">
        <v>25</v>
      </c>
      <c r="C15" s="9">
        <f>SUM('[4]FS'!$M$79)</f>
        <v>176242</v>
      </c>
      <c r="D15" s="9">
        <v>179010</v>
      </c>
    </row>
    <row r="16" spans="1:4" s="12" customFormat="1" ht="6.75" thickBot="1">
      <c r="A16" s="11"/>
      <c r="C16" s="11"/>
      <c r="D16" s="11"/>
    </row>
    <row r="17" spans="1:4" s="4" customFormat="1" ht="12.75">
      <c r="A17" s="28"/>
      <c r="C17" s="29"/>
      <c r="D17" s="29"/>
    </row>
    <row r="18" spans="1:4" s="4" customFormat="1" ht="12.75">
      <c r="A18" s="8" t="s">
        <v>50</v>
      </c>
      <c r="C18" s="8">
        <f>SUM(C9:C17)</f>
        <v>3502188</v>
      </c>
      <c r="D18" s="8">
        <f>SUM(D9:D17)</f>
        <v>-304763</v>
      </c>
    </row>
    <row r="19" spans="1:4" s="4" customFormat="1" ht="12.75">
      <c r="A19" s="8"/>
      <c r="C19" s="8"/>
      <c r="D19" s="8"/>
    </row>
    <row r="20" spans="1:4" s="4" customFormat="1" ht="12.75">
      <c r="A20" s="9" t="s">
        <v>51</v>
      </c>
      <c r="C20" s="9">
        <f>SUM('[5]FS'!$M$75)</f>
        <v>-526</v>
      </c>
      <c r="D20" s="9">
        <v>-426</v>
      </c>
    </row>
    <row r="21" spans="1:4" s="4" customFormat="1" ht="12.75">
      <c r="A21" s="9" t="s">
        <v>52</v>
      </c>
      <c r="B21" s="4">
        <v>26</v>
      </c>
      <c r="C21" s="9">
        <f>SUM('[5]FS'!$M$74)</f>
        <v>320736</v>
      </c>
      <c r="D21" s="9">
        <v>216801</v>
      </c>
    </row>
    <row r="22" spans="1:4" s="4" customFormat="1" ht="12.75">
      <c r="A22" s="9" t="s">
        <v>53</v>
      </c>
      <c r="B22" s="4">
        <v>7</v>
      </c>
      <c r="C22" s="9">
        <f>'[5]FS'!$M$77</f>
        <v>362026</v>
      </c>
      <c r="D22" s="9">
        <v>22580</v>
      </c>
    </row>
    <row r="23" spans="1:4" s="4" customFormat="1" ht="12.75">
      <c r="A23" s="9"/>
      <c r="C23" s="9"/>
      <c r="D23" s="9"/>
    </row>
    <row r="24" spans="1:4" s="4" customFormat="1" ht="12.75">
      <c r="A24" s="8" t="s">
        <v>54</v>
      </c>
      <c r="C24" s="8">
        <f>SUM(C18:C23)</f>
        <v>4184424</v>
      </c>
      <c r="D24" s="8">
        <f>SUM(D18:D23)</f>
        <v>-65808</v>
      </c>
    </row>
    <row r="25" spans="1:4" s="4" customFormat="1" ht="12.75">
      <c r="A25" s="8"/>
      <c r="C25" s="8"/>
      <c r="D25" s="8"/>
    </row>
    <row r="26" spans="1:4" s="4" customFormat="1" ht="12.75">
      <c r="A26" s="9" t="s">
        <v>55</v>
      </c>
      <c r="B26" s="4">
        <v>27</v>
      </c>
      <c r="C26" s="9">
        <f>SUM('[5]FS'!$M$83)</f>
        <v>0</v>
      </c>
      <c r="D26" s="9">
        <v>48736</v>
      </c>
    </row>
    <row r="27" spans="1:4" s="12" customFormat="1" ht="6.75" thickBot="1">
      <c r="A27" s="11"/>
      <c r="C27" s="11"/>
      <c r="D27" s="11"/>
    </row>
    <row r="28" spans="1:4" s="4" customFormat="1" ht="12.75">
      <c r="A28" s="9"/>
      <c r="C28" s="9"/>
      <c r="D28" s="9"/>
    </row>
    <row r="29" spans="1:4" s="4" customFormat="1" ht="12.75">
      <c r="A29" s="8" t="s">
        <v>56</v>
      </c>
      <c r="C29" s="8">
        <f>SUM(C24:C28)</f>
        <v>4184424</v>
      </c>
      <c r="D29" s="8">
        <f>SUM(D24:D28)</f>
        <v>-17072</v>
      </c>
    </row>
    <row r="30" spans="1:4" s="12" customFormat="1" ht="6.75" thickBot="1">
      <c r="A30" s="14"/>
      <c r="C30" s="14"/>
      <c r="D30" s="14"/>
    </row>
    <row r="31" spans="1:4" s="4" customFormat="1" ht="12.75">
      <c r="A31" s="9"/>
      <c r="C31" s="9"/>
      <c r="D31" s="9"/>
    </row>
    <row r="32" spans="1:4" s="4" customFormat="1" ht="12.75">
      <c r="A32" s="8" t="s">
        <v>57</v>
      </c>
      <c r="C32" s="9"/>
      <c r="D32" s="9"/>
    </row>
    <row r="33" spans="1:4" s="4" customFormat="1" ht="12.75">
      <c r="A33" s="18" t="s">
        <v>58</v>
      </c>
      <c r="C33" s="9"/>
      <c r="D33" s="9"/>
    </row>
    <row r="34" spans="1:4" s="4" customFormat="1" ht="12.75">
      <c r="A34" s="9" t="s">
        <v>59</v>
      </c>
      <c r="B34" s="4">
        <v>16</v>
      </c>
      <c r="C34" s="9"/>
      <c r="D34" s="9"/>
    </row>
    <row r="35" spans="1:4" s="4" customFormat="1" ht="12.75">
      <c r="A35" s="9" t="s">
        <v>60</v>
      </c>
      <c r="B35" s="4">
        <v>27</v>
      </c>
      <c r="C35" s="9"/>
      <c r="D35" s="9"/>
    </row>
    <row r="36" spans="1:4" s="12" customFormat="1" ht="6.75" thickBot="1">
      <c r="A36" s="11"/>
      <c r="C36" s="11"/>
      <c r="D36" s="11"/>
    </row>
    <row r="37" spans="1:4" s="4" customFormat="1" ht="12.75">
      <c r="A37" s="9"/>
      <c r="C37" s="9"/>
      <c r="D37" s="9"/>
    </row>
    <row r="38" spans="1:4" s="4" customFormat="1" ht="12.75">
      <c r="A38" s="8" t="s">
        <v>61</v>
      </c>
      <c r="C38" s="8">
        <f>SUM(C34:C37)</f>
        <v>0</v>
      </c>
      <c r="D38" s="8">
        <f>SUM(D34:D37)</f>
        <v>0</v>
      </c>
    </row>
    <row r="39" spans="1:4" s="12" customFormat="1" ht="6.75" thickBot="1">
      <c r="A39" s="11"/>
      <c r="C39" s="11"/>
      <c r="D39" s="11"/>
    </row>
    <row r="40" spans="1:4" s="4" customFormat="1" ht="12.75">
      <c r="A40" s="9"/>
      <c r="C40" s="9"/>
      <c r="D40" s="9"/>
    </row>
    <row r="41" spans="1:4" s="4" customFormat="1" ht="12.75">
      <c r="A41" s="8" t="s">
        <v>62</v>
      </c>
      <c r="C41" s="8">
        <f>C29+C38</f>
        <v>4184424</v>
      </c>
      <c r="D41" s="8">
        <f>D29+D38</f>
        <v>-17072</v>
      </c>
    </row>
    <row r="42" spans="1:4" s="12" customFormat="1" ht="6.75" thickBot="1">
      <c r="A42" s="16"/>
      <c r="C42" s="16"/>
      <c r="D42" s="16"/>
    </row>
    <row r="43" ht="13.5" thickTop="1"/>
    <row r="45" spans="1:4" ht="12.75">
      <c r="A45" t="s">
        <v>63</v>
      </c>
      <c r="B45">
        <v>19</v>
      </c>
      <c r="C45" s="8">
        <f>C41/1942380*1000</f>
        <v>2154.276712074877</v>
      </c>
      <c r="D45" s="8">
        <f>D41/1942380*1000</f>
        <v>-8.789217351908484</v>
      </c>
    </row>
    <row r="46" spans="1:4" ht="12.75">
      <c r="A46" t="s">
        <v>64</v>
      </c>
      <c r="B46">
        <v>19</v>
      </c>
      <c r="C46" s="8">
        <f>C41/1942380*1000</f>
        <v>2154.276712074877</v>
      </c>
      <c r="D46" s="8">
        <f>D41/1942380*1000</f>
        <v>-8.789217351908484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buh3</dc:creator>
  <cp:keywords/>
  <dc:description/>
  <cp:lastModifiedBy>buh3</cp:lastModifiedBy>
  <dcterms:created xsi:type="dcterms:W3CDTF">2014-07-30T08:42:50Z</dcterms:created>
  <dcterms:modified xsi:type="dcterms:W3CDTF">2014-07-30T08:45:39Z</dcterms:modified>
  <cp:category/>
  <cp:version/>
  <cp:contentType/>
  <cp:contentStatus/>
</cp:coreProperties>
</file>