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9555" activeTab="3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  <externalReference r:id="rId10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'оддс'!$A$6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<sst xmlns="http://schemas.openxmlformats.org/spreadsheetml/2006/main" count="124" uniqueCount="119">
  <si>
    <t>Отчет о финансовом положении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</si>
  <si>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</si>
  <si>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</si>
  <si>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</si>
  <si>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</si>
  <si>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</si>
  <si>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</si>
  <si>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</si>
  <si>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</si>
  <si>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</si>
  <si>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</si>
  <si>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</si>
  <si>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</si>
  <si>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</si>
  <si>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</si>
  <si>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</si>
  <si>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</si>
  <si>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</si>
  <si>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</si>
  <si>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</si>
  <si>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</si>
  <si>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</si>
  <si>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</si>
  <si>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</si>
  <si>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</si>
  <si>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</si>
  <si>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</si>
  <si>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</si>
  <si>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</si>
  <si>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</si>
  <si>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</si>
  <si>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</si>
  <si>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Выручка</t>
  </si>
  <si>
    <t>Себестоимость реализации</t>
  </si>
  <si>
    <t>Валовая прибыль</t>
  </si>
  <si>
    <t>Прочие доходы</t>
  </si>
  <si>
    <t>Общие и административные расходы</t>
  </si>
  <si>
    <t>Расходы по реализации</t>
  </si>
  <si>
    <t>Прочие расходы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</si>
  <si>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</si>
  <si>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</si>
  <si>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</si>
  <si>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</si>
  <si>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</si>
  <si>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</si>
  <si>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</si>
  <si>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</si>
  <si>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</si>
  <si>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</si>
  <si>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 xml:space="preserve">Подоходный налог, отраженный непосредственно в прочем совокупном доходе </t>
  </si>
  <si>
    <t>Итого прочий совокупный доход</t>
  </si>
  <si>
    <t>ИТОГО СОВОКУПНЫЙ ДОХОД ЗА ГОД</t>
  </si>
  <si>
    <t>Простые акции</t>
  </si>
  <si>
    <t>Привилегированные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</si>
  <si>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</si>
  <si>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</si>
  <si>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</si>
  <si>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</si>
  <si>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</si>
  <si>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</si>
  <si>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</si>
  <si>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Прочий совокупный доход за год (пересчитано)</t>
  </si>
  <si>
    <t>Итого совокупный доход за год (пересчитано)</t>
  </si>
  <si>
    <t>Дивиденды</t>
  </si>
  <si>
    <t>Отчет о движении денежных средств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</si>
  <si>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</si>
  <si>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</si>
  <si>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</si>
  <si>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</si>
  <si>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</si>
  <si>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 xml:space="preserve">Прочие 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</si>
  <si>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</si>
  <si>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</si>
  <si>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</si>
  <si>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</si>
  <si>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</si>
  <si>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</si>
  <si>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</si>
  <si>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</si>
  <si>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</si>
  <si>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</si>
  <si>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</si>
  <si>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Реализация основных средств</t>
  </si>
  <si>
    <t>Увеличение авансов уплаченных за долгосрочные активы</t>
  </si>
  <si>
    <t>Приобретение нематериальных активов</t>
  </si>
  <si>
    <t>Приобретение других долгосрочных активов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</si>
  <si>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</si>
  <si>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</si>
  <si>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</si>
  <si>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</si>
  <si>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</si>
  <si>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</si>
  <si>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</si>
  <si>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</si>
  <si>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</si>
  <si>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</si>
  <si>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</si>
  <si>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</si>
  <si>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</si>
  <si>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</si>
  <si>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>Прочие поступления</t>
  </si>
  <si>
    <t>прочие поступления</t>
  </si>
  <si>
    <t xml:space="preserve">Прочий совокупный доход за год </t>
  </si>
  <si>
    <t xml:space="preserve">Прибыль за год </t>
  </si>
  <si>
    <t>На 31 декабря 2014 г.</t>
  </si>
  <si>
    <t>31декабря 2014г.</t>
  </si>
  <si>
    <t xml:space="preserve">На 1 января 2014 г. </t>
  </si>
  <si>
    <t>2014 г</t>
  </si>
  <si>
    <t>2015 г</t>
  </si>
  <si>
    <t>30 июня 2015г.</t>
  </si>
  <si>
    <t>на 30 июня  2014</t>
  </si>
  <si>
    <t>на 30 июня 2015</t>
  </si>
  <si>
    <t>6 месяцев</t>
  </si>
  <si>
    <t>Прибыль за 6 месяцев 2015 года</t>
  </si>
  <si>
    <t>Прочий совокупный доход за полугодие</t>
  </si>
  <si>
    <t>Итого совокупный доход за полугодие</t>
  </si>
  <si>
    <t>На 30 июня 2015 г.</t>
  </si>
  <si>
    <t>Балансовая стоимость простой акции, тенге</t>
  </si>
  <si>
    <t>Балансовая стоимость привилегированной акции, тенге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</si>
</sst>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3" fontId="27" fillId="0" borderId="0" xfId="0" applyNumberFormat="1" applyFont="1" applyFill="1" applyAlignment="1">
      <alignment wrapText="1"/>
    </xf>
    <xf numFmtId="178" fontId="30" fillId="0" borderId="0" xfId="86" applyNumberFormat="1" applyFont="1" applyAlignment="1">
      <alignment wrapText="1"/>
    </xf>
    <xf numFmtId="17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0" fontId="28" fillId="0" borderId="0" xfId="76" applyNumberFormat="1" applyFont="1" applyAlignment="1">
      <alignment wrapText="1"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64" fontId="34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30" fillId="0" borderId="0" xfId="0" applyNumberFormat="1" applyFont="1" applyFill="1" applyAlignment="1">
      <alignment vertical="center" wrapText="1"/>
    </xf>
    <xf numFmtId="164" fontId="27" fillId="0" borderId="0" xfId="76" applyNumberFormat="1" applyFont="1" applyFill="1" applyAlignment="1">
      <alignment horizontal="center"/>
      <protection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nt2\&#1076;&#1083;&#1103;%20&#1073;&#1072;&#1075;&#1076;&#1072;&#1090;\2014\2%20&#1082;&#1074;&#1072;&#1088;&#1090;&#1072;&#1083;\&#1060;&#1086;&#1088;&#1084;&#1099;%20&#1076;&#1083;&#1103;%20&#1079;&#1072;&#1087;&#1086;&#1083;&#1085;&#1077;&#1085;&#1080;&#1103;%202%20&#1082;&#1074;%202014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s1\&#1052;&#1086;&#1080;%20&#1076;&#1086;&#1082;&#1091;&#1084;&#1077;&#1085;&#1090;&#1099;\Downloads\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EqMvt"/>
      <sheetName val="2кв2014"/>
      <sheetName val="CF13"/>
      <sheetName val="6"/>
      <sheetName val="8"/>
      <sheetName val="10"/>
      <sheetName val="9"/>
      <sheetName val="11"/>
      <sheetName val="12"/>
      <sheetName val="13"/>
      <sheetName val="14"/>
      <sheetName val="15"/>
      <sheetName val="16"/>
      <sheetName val="18"/>
      <sheetName val="19"/>
      <sheetName val="20"/>
      <sheetName val="21"/>
      <sheetName val="22"/>
      <sheetName val="23"/>
      <sheetName val="24"/>
      <sheetName val="25"/>
      <sheetName val="26"/>
      <sheetName val="Cons Transf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</sheetNames>
    <sheetDataSet>
      <sheetData sheetId="1">
        <row r="38">
          <cell r="C3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  <row r="83">
          <cell r="N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3"/>
  <sheetViews>
    <sheetView showGridLines="0" zoomScale="90" zoomScaleNormal="90" zoomScalePageLayoutView="0" workbookViewId="0" topLeftCell="A1">
      <pane xSplit="1" ySplit="5" topLeftCell="B42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67" sqref="B67"/>
    </sheetView>
  </sheetViews>
  <sheetFormatPr defaultColWidth="9.140625" defaultRowHeight="12.75"/>
  <cols>
    <col min="1" max="1" width="59.7109375" style="72" customWidth="1"/>
    <col min="2" max="3" width="17.00390625" style="52" customWidth="1"/>
    <col min="4" max="16384" width="9.140625" style="52" customWidth="1"/>
  </cols>
  <sheetData>
    <row r="1" s="48" customFormat="1" ht="12"/>
    <row r="2" s="48" customFormat="1" ht="18" customHeight="1">
      <c r="A2" s="49" t="s">
        <v>0</v>
      </c>
    </row>
    <row r="3" s="48" customFormat="1" ht="18" customHeight="1"/>
    <row r="4" spans="1:3" ht="12.75">
      <c r="A4" s="50"/>
      <c r="B4" s="51" t="s">
        <v>109</v>
      </c>
      <c r="C4" s="51" t="s">
        <v>105</v>
      </c>
    </row>
    <row r="5" spans="1:3" ht="13.5" thickBot="1">
      <c r="A5" s="53"/>
      <c r="B5" s="54"/>
      <c r="C5" s="54"/>
    </row>
    <row r="6" spans="1:3" ht="12.75">
      <c r="A6" s="50"/>
      <c r="B6" s="55"/>
      <c r="C6" s="55"/>
    </row>
    <row r="7" spans="1:3" ht="12.75">
      <c r="A7" s="55" t="s">
        <v>1</v>
      </c>
      <c r="B7" s="56"/>
      <c r="C7" s="56"/>
    </row>
    <row r="8" spans="1:3" ht="12.75">
      <c r="A8" s="56"/>
      <c r="B8" s="56"/>
      <c r="C8" s="56"/>
    </row>
    <row r="9" spans="1:3" ht="12.75">
      <c r="A9" s="56" t="s">
        <v>2</v>
      </c>
      <c r="B9" s="56">
        <v>22877883</v>
      </c>
      <c r="C9" s="56">
        <v>22581188</v>
      </c>
    </row>
    <row r="10" spans="1:3" ht="12.75">
      <c r="A10" s="56" t="s">
        <v>3</v>
      </c>
      <c r="B10" s="56">
        <v>457333</v>
      </c>
      <c r="C10" s="56">
        <v>457179</v>
      </c>
    </row>
    <row r="11" spans="1:3" ht="12.75">
      <c r="A11" s="56" t="s">
        <v>4</v>
      </c>
      <c r="B11" s="56">
        <v>3801704</v>
      </c>
      <c r="C11" s="56">
        <v>978098</v>
      </c>
    </row>
    <row r="12" spans="1:3" ht="12.75">
      <c r="A12" s="56" t="s">
        <v>5</v>
      </c>
      <c r="B12" s="56">
        <v>59213</v>
      </c>
      <c r="C12" s="56">
        <v>98221</v>
      </c>
    </row>
    <row r="13" spans="1:3" s="58" customFormat="1" ht="6.75" thickBot="1">
      <c r="A13" s="57"/>
      <c r="B13" s="57"/>
      <c r="C13" s="57"/>
    </row>
    <row r="14" spans="1:3" ht="12.75">
      <c r="A14" s="56"/>
      <c r="B14" s="56"/>
      <c r="C14" s="56"/>
    </row>
    <row r="15" spans="1:3" ht="12.75">
      <c r="A15" s="55" t="s">
        <v>6</v>
      </c>
      <c r="B15" s="55">
        <f>SUM(B9:B14)</f>
        <v>27196133</v>
      </c>
      <c r="C15" s="55">
        <f>SUM(C9:C14)</f>
        <v>24114686</v>
      </c>
    </row>
    <row r="16" spans="1:3" s="58" customFormat="1" ht="6.75" thickBot="1">
      <c r="A16" s="57"/>
      <c r="B16" s="57"/>
      <c r="C16" s="57"/>
    </row>
    <row r="17" spans="1:3" ht="12.75">
      <c r="A17" s="56"/>
      <c r="B17" s="56"/>
      <c r="C17" s="56"/>
    </row>
    <row r="18" spans="1:3" ht="12.75">
      <c r="A18" s="56" t="s">
        <v>7</v>
      </c>
      <c r="B18" s="56">
        <v>31882981</v>
      </c>
      <c r="C18" s="56">
        <v>25794751</v>
      </c>
    </row>
    <row r="19" spans="1:3" ht="12.75">
      <c r="A19" s="56" t="s">
        <v>8</v>
      </c>
      <c r="B19" s="56">
        <v>3718242</v>
      </c>
      <c r="C19" s="56">
        <v>668556</v>
      </c>
    </row>
    <row r="20" spans="1:3" ht="12.75">
      <c r="A20" s="56" t="s">
        <v>9</v>
      </c>
      <c r="B20" s="56">
        <v>158484</v>
      </c>
      <c r="C20" s="56">
        <v>104758</v>
      </c>
    </row>
    <row r="21" spans="1:3" ht="12.75">
      <c r="A21" s="56" t="s">
        <v>10</v>
      </c>
      <c r="B21" s="56">
        <v>1261813</v>
      </c>
      <c r="C21" s="56">
        <v>1435359</v>
      </c>
    </row>
    <row r="22" spans="1:3" ht="12.75">
      <c r="A22" s="56" t="s">
        <v>11</v>
      </c>
      <c r="B22" s="56">
        <v>423040</v>
      </c>
      <c r="C22" s="56">
        <v>674940</v>
      </c>
    </row>
    <row r="23" spans="1:3" s="58" customFormat="1" ht="6.75" thickBot="1">
      <c r="A23" s="57"/>
      <c r="B23" s="57"/>
      <c r="C23" s="57"/>
    </row>
    <row r="24" spans="1:3" ht="12.75">
      <c r="A24" s="59"/>
      <c r="B24" s="56"/>
      <c r="C24" s="56"/>
    </row>
    <row r="25" spans="1:3" ht="12.75">
      <c r="A25" s="55" t="s">
        <v>12</v>
      </c>
      <c r="B25" s="55">
        <f>SUM(B18:B24)</f>
        <v>37444560</v>
      </c>
      <c r="C25" s="55">
        <f>SUM(C18:C24)</f>
        <v>28678364</v>
      </c>
    </row>
    <row r="26" spans="1:3" s="58" customFormat="1" ht="6.75" thickBot="1">
      <c r="A26" s="60"/>
      <c r="B26" s="60"/>
      <c r="C26" s="60"/>
    </row>
    <row r="27" spans="1:3" ht="12.75">
      <c r="A27" s="61"/>
      <c r="B27" s="55"/>
      <c r="C27" s="55"/>
    </row>
    <row r="28" spans="1:3" ht="12.75">
      <c r="A28" s="55" t="s">
        <v>13</v>
      </c>
      <c r="B28" s="55">
        <f>B15+B25</f>
        <v>64640693</v>
      </c>
      <c r="C28" s="55">
        <f>C15+C25</f>
        <v>52793050</v>
      </c>
    </row>
    <row r="29" spans="1:3" s="58" customFormat="1" ht="6.75" thickBot="1">
      <c r="A29" s="62"/>
      <c r="B29" s="62"/>
      <c r="C29" s="62"/>
    </row>
    <row r="30" spans="1:3" ht="13.5" thickTop="1">
      <c r="A30" s="63"/>
      <c r="B30" s="56"/>
      <c r="C30" s="56"/>
    </row>
    <row r="31" ht="12.75">
      <c r="A31" s="55" t="s">
        <v>14</v>
      </c>
    </row>
    <row r="32" ht="12.75">
      <c r="A32" s="55"/>
    </row>
    <row r="33" ht="12.75">
      <c r="A33" s="64" t="s">
        <v>15</v>
      </c>
    </row>
    <row r="34" spans="1:3" ht="12.75">
      <c r="A34" s="56" t="s">
        <v>16</v>
      </c>
      <c r="B34" s="56">
        <f>-'[4]FS'!$N$33</f>
        <v>159987.66619000002</v>
      </c>
      <c r="C34" s="56">
        <v>159988</v>
      </c>
    </row>
    <row r="35" spans="1:3" ht="12.75">
      <c r="A35" s="56" t="s">
        <v>17</v>
      </c>
      <c r="B35" s="56">
        <f>-'[4]FS'!$N$34</f>
        <v>1282400.8450000002</v>
      </c>
      <c r="C35" s="56">
        <v>1282401</v>
      </c>
    </row>
    <row r="36" spans="1:3" ht="12.75">
      <c r="A36" s="56" t="s">
        <v>18</v>
      </c>
      <c r="B36" s="56">
        <v>-55984</v>
      </c>
      <c r="C36" s="56">
        <v>-55984</v>
      </c>
    </row>
    <row r="37" spans="1:3" ht="12.75">
      <c r="A37" s="56" t="s">
        <v>19</v>
      </c>
      <c r="B37" s="56">
        <v>15671716</v>
      </c>
      <c r="C37" s="56">
        <v>15615725</v>
      </c>
    </row>
    <row r="38" spans="1:3" s="58" customFormat="1" ht="6.75" thickBot="1">
      <c r="A38" s="57"/>
      <c r="B38" s="65"/>
      <c r="C38" s="65"/>
    </row>
    <row r="39" spans="1:3" ht="12.75">
      <c r="A39" s="56"/>
      <c r="B39" s="66"/>
      <c r="C39" s="66"/>
    </row>
    <row r="40" spans="1:3" ht="12.75">
      <c r="A40" s="55" t="s">
        <v>20</v>
      </c>
      <c r="B40" s="51">
        <f>SUM(B34:B39)</f>
        <v>17058120.51119</v>
      </c>
      <c r="C40" s="51">
        <f>SUM(C34:C39)</f>
        <v>17002130</v>
      </c>
    </row>
    <row r="41" spans="1:3" s="58" customFormat="1" ht="6.75" thickBot="1">
      <c r="A41" s="57"/>
      <c r="B41" s="67"/>
      <c r="C41" s="67"/>
    </row>
    <row r="42" spans="1:3" ht="12.75">
      <c r="A42" s="56"/>
      <c r="B42" s="68"/>
      <c r="C42" s="68"/>
    </row>
    <row r="43" spans="1:3" ht="12.75">
      <c r="A43" s="64" t="s">
        <v>30</v>
      </c>
      <c r="B43" s="66"/>
      <c r="C43" s="66"/>
    </row>
    <row r="44" spans="1:3" ht="12.75">
      <c r="A44" s="56" t="s">
        <v>96</v>
      </c>
      <c r="B44" s="56">
        <v>18777055</v>
      </c>
      <c r="C44" s="56">
        <v>9724070</v>
      </c>
    </row>
    <row r="45" spans="1:3" ht="12.75">
      <c r="A45" s="56" t="s">
        <v>97</v>
      </c>
      <c r="B45" s="56">
        <v>459903</v>
      </c>
      <c r="C45" s="56">
        <v>459903</v>
      </c>
    </row>
    <row r="46" spans="1:3" ht="12.75">
      <c r="A46" s="56" t="s">
        <v>98</v>
      </c>
      <c r="B46" s="56">
        <v>138751</v>
      </c>
      <c r="C46" s="56">
        <v>138751</v>
      </c>
    </row>
    <row r="47" spans="1:3" ht="12.75">
      <c r="A47" s="56" t="s">
        <v>21</v>
      </c>
      <c r="B47" s="56">
        <v>949775</v>
      </c>
      <c r="C47" s="56">
        <v>949775</v>
      </c>
    </row>
    <row r="48" spans="1:3" ht="12.75">
      <c r="A48" s="56" t="s">
        <v>22</v>
      </c>
      <c r="B48" s="56">
        <v>205003</v>
      </c>
      <c r="C48" s="56">
        <v>183714</v>
      </c>
    </row>
    <row r="49" spans="1:3" s="58" customFormat="1" ht="6.75" thickBot="1">
      <c r="A49" s="57"/>
      <c r="B49" s="65"/>
      <c r="C49" s="65"/>
    </row>
    <row r="50" spans="1:3" ht="12.75">
      <c r="A50" s="56"/>
      <c r="B50" s="66"/>
      <c r="C50" s="66"/>
    </row>
    <row r="51" spans="1:3" ht="12.75">
      <c r="A51" s="55" t="s">
        <v>23</v>
      </c>
      <c r="B51" s="51">
        <f>SUM(B44:B50)</f>
        <v>20530487</v>
      </c>
      <c r="C51" s="51">
        <f>SUM(C44:C50)</f>
        <v>11456213</v>
      </c>
    </row>
    <row r="52" spans="1:3" s="58" customFormat="1" ht="6.75" thickBot="1">
      <c r="A52" s="57"/>
      <c r="B52" s="65"/>
      <c r="C52" s="65"/>
    </row>
    <row r="53" spans="1:3" ht="12.75">
      <c r="A53" s="56"/>
      <c r="B53" s="66"/>
      <c r="C53" s="66"/>
    </row>
    <row r="54" spans="1:3" ht="12.75">
      <c r="A54" s="64" t="s">
        <v>24</v>
      </c>
      <c r="B54" s="66"/>
      <c r="C54" s="66"/>
    </row>
    <row r="55" spans="1:3" ht="12.75">
      <c r="A55" s="56" t="s">
        <v>96</v>
      </c>
      <c r="B55" s="56">
        <v>5765153</v>
      </c>
      <c r="C55" s="56">
        <v>5170748</v>
      </c>
    </row>
    <row r="56" spans="1:3" ht="12.75">
      <c r="A56" s="56" t="s">
        <v>99</v>
      </c>
      <c r="B56" s="56">
        <v>18238</v>
      </c>
      <c r="C56" s="56">
        <v>18238</v>
      </c>
    </row>
    <row r="57" spans="1:3" ht="12.75">
      <c r="A57" s="56" t="s">
        <v>25</v>
      </c>
      <c r="B57" s="56">
        <v>21203173</v>
      </c>
      <c r="C57" s="56">
        <v>18925340</v>
      </c>
    </row>
    <row r="58" spans="1:3" ht="12.75">
      <c r="A58" s="56" t="s">
        <v>26</v>
      </c>
      <c r="B58" s="56">
        <v>65521</v>
      </c>
      <c r="C58" s="56">
        <v>220381</v>
      </c>
    </row>
    <row r="59" spans="1:3" s="58" customFormat="1" ht="6.75" thickBot="1">
      <c r="A59" s="57"/>
      <c r="B59" s="65"/>
      <c r="C59" s="65"/>
    </row>
    <row r="60" spans="1:3" ht="12.75">
      <c r="A60" s="56"/>
      <c r="B60" s="66"/>
      <c r="C60" s="66"/>
    </row>
    <row r="61" spans="1:3" ht="12.75">
      <c r="A61" s="55" t="s">
        <v>27</v>
      </c>
      <c r="B61" s="51">
        <f>SUM(B55:B60)</f>
        <v>27052085</v>
      </c>
      <c r="C61" s="51">
        <f>SUM(C55:C60)</f>
        <v>24334707</v>
      </c>
    </row>
    <row r="62" spans="1:3" s="58" customFormat="1" ht="6.75" thickBot="1">
      <c r="A62" s="57"/>
      <c r="B62" s="65"/>
      <c r="C62" s="65"/>
    </row>
    <row r="63" spans="1:3" ht="12.75">
      <c r="A63" s="56"/>
      <c r="B63" s="66"/>
      <c r="C63" s="66"/>
    </row>
    <row r="64" spans="1:3" ht="12.75">
      <c r="A64" s="55" t="s">
        <v>28</v>
      </c>
      <c r="B64" s="51">
        <f>B51+B61</f>
        <v>47582572</v>
      </c>
      <c r="C64" s="51">
        <f>C51+C61</f>
        <v>35790920</v>
      </c>
    </row>
    <row r="65" spans="1:3" s="58" customFormat="1" ht="6.75" thickBot="1">
      <c r="A65" s="60"/>
      <c r="B65" s="65"/>
      <c r="C65" s="65"/>
    </row>
    <row r="66" spans="1:3" ht="12.75">
      <c r="A66" s="55"/>
      <c r="B66" s="66"/>
      <c r="C66" s="66"/>
    </row>
    <row r="67" spans="1:3" ht="12.75">
      <c r="A67" s="55" t="s">
        <v>29</v>
      </c>
      <c r="B67" s="51">
        <f>B40+B64</f>
        <v>64640692.51119</v>
      </c>
      <c r="C67" s="51">
        <f>C40+C64</f>
        <v>52793050</v>
      </c>
    </row>
    <row r="68" spans="1:3" s="58" customFormat="1" ht="6.75" thickBot="1">
      <c r="A68" s="69"/>
      <c r="B68" s="70"/>
      <c r="C68" s="70"/>
    </row>
    <row r="69" spans="1:3" s="48" customFormat="1" ht="12.75" thickTop="1">
      <c r="A69" s="48" t="s">
        <v>117</v>
      </c>
      <c r="B69" s="76">
        <v>8546</v>
      </c>
      <c r="C69" s="48">
        <v>6462</v>
      </c>
    </row>
    <row r="70" spans="1:3" s="48" customFormat="1" ht="12">
      <c r="A70" s="48" t="s">
        <v>118</v>
      </c>
      <c r="B70" s="76">
        <v>20</v>
      </c>
      <c r="C70" s="76">
        <v>20</v>
      </c>
    </row>
    <row r="71" spans="2:3" s="48" customFormat="1" ht="12">
      <c r="B71" s="73">
        <f>B28-B67</f>
        <v>0.4888100028038025</v>
      </c>
      <c r="C71" s="73">
        <f>C28-C67</f>
        <v>0</v>
      </c>
    </row>
    <row r="72" ht="12.75">
      <c r="A72" s="56"/>
    </row>
    <row r="73" s="72" customFormat="1" ht="12">
      <c r="A73" s="71"/>
    </row>
    <row r="74" s="72" customFormat="1" ht="12"/>
    <row r="75" s="72" customFormat="1" ht="12"/>
    <row r="76" s="72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47" sqref="D47"/>
    </sheetView>
  </sheetViews>
  <sheetFormatPr defaultColWidth="8.8515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5" max="5" width="8.8515625" style="0" customWidth="1"/>
    <col min="6" max="6" width="14.140625" style="0" customWidth="1"/>
  </cols>
  <sheetData>
    <row r="1" ht="30">
      <c r="A1" s="1" t="s">
        <v>31</v>
      </c>
    </row>
    <row r="3" spans="1:4" s="2" customFormat="1" ht="24.75" thickBot="1">
      <c r="A3" s="1"/>
      <c r="C3" s="10" t="s">
        <v>111</v>
      </c>
      <c r="D3" s="10" t="s">
        <v>110</v>
      </c>
    </row>
    <row r="4" spans="1:4" s="2" customFormat="1" ht="12.75">
      <c r="A4" s="4"/>
      <c r="C4" s="4"/>
      <c r="D4" s="4"/>
    </row>
    <row r="5" spans="1:4" s="2" customFormat="1" ht="12.75">
      <c r="A5" s="4" t="s">
        <v>32</v>
      </c>
      <c r="B5" s="2">
        <v>20</v>
      </c>
      <c r="C5" s="4">
        <v>5743884</v>
      </c>
      <c r="D5" s="4">
        <v>5733846</v>
      </c>
    </row>
    <row r="6" spans="1:4" s="2" customFormat="1" ht="12.75">
      <c r="A6" s="4" t="s">
        <v>33</v>
      </c>
      <c r="B6" s="2">
        <v>21</v>
      </c>
      <c r="C6" s="4">
        <v>-3131681</v>
      </c>
      <c r="D6" s="4">
        <v>-4662713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34</v>
      </c>
      <c r="C9" s="3">
        <f>SUM(C5:C8)</f>
        <v>2612203</v>
      </c>
      <c r="D9" s="3">
        <f>SUM(D5:D8)</f>
        <v>1071133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35</v>
      </c>
      <c r="B11" s="2">
        <v>22</v>
      </c>
      <c r="C11" s="4">
        <v>263733</v>
      </c>
      <c r="D11" s="4">
        <v>995296</v>
      </c>
    </row>
    <row r="12" spans="1:4" s="2" customFormat="1" ht="12.75">
      <c r="A12" s="4" t="s">
        <v>36</v>
      </c>
      <c r="B12" s="2">
        <v>23</v>
      </c>
      <c r="C12" s="4">
        <v>-944847</v>
      </c>
      <c r="D12" s="4">
        <v>-727811</v>
      </c>
    </row>
    <row r="13" spans="1:4" s="2" customFormat="1" ht="12.75">
      <c r="A13" s="4" t="s">
        <v>37</v>
      </c>
      <c r="B13" s="2">
        <v>24</v>
      </c>
      <c r="C13" s="4">
        <v>-245915</v>
      </c>
      <c r="D13" s="4">
        <v>-48732</v>
      </c>
    </row>
    <row r="14" spans="1:4" s="14" customFormat="1" ht="12.75">
      <c r="A14" s="13" t="s">
        <v>38</v>
      </c>
      <c r="B14" s="14">
        <v>25</v>
      </c>
      <c r="C14" s="4">
        <v>-917875</v>
      </c>
      <c r="D14" s="4">
        <v>-4792074</v>
      </c>
    </row>
    <row r="15" spans="1:4" s="6" customFormat="1" ht="6.75" thickBot="1">
      <c r="A15" s="5"/>
      <c r="C15" s="5"/>
      <c r="D15" s="5"/>
    </row>
    <row r="16" spans="1:4" s="2" customFormat="1" ht="12.75">
      <c r="A16" s="11"/>
      <c r="C16" s="12"/>
      <c r="D16" s="12"/>
    </row>
    <row r="17" spans="1:4" s="2" customFormat="1" ht="12.75">
      <c r="A17" s="3" t="s">
        <v>39</v>
      </c>
      <c r="C17" s="3">
        <f>SUM(C9:C16)</f>
        <v>767299</v>
      </c>
      <c r="D17" s="3">
        <f>SUM(D9:D16)</f>
        <v>-3502188</v>
      </c>
    </row>
    <row r="18" spans="1:4" s="2" customFormat="1" ht="12.75">
      <c r="A18" s="3"/>
      <c r="C18" s="3"/>
      <c r="D18" s="3"/>
    </row>
    <row r="19" spans="1:4" s="2" customFormat="1" ht="12.75">
      <c r="A19" s="4" t="s">
        <v>40</v>
      </c>
      <c r="C19" s="4">
        <v>81</v>
      </c>
      <c r="D19" s="4">
        <v>526</v>
      </c>
    </row>
    <row r="20" spans="1:4" s="2" customFormat="1" ht="12.75">
      <c r="A20" s="4" t="s">
        <v>41</v>
      </c>
      <c r="B20" s="2">
        <v>26</v>
      </c>
      <c r="C20" s="4">
        <v>-549312</v>
      </c>
      <c r="D20" s="4">
        <v>-320736</v>
      </c>
    </row>
    <row r="21" spans="1:4" s="2" customFormat="1" ht="12.75">
      <c r="A21" s="4" t="s">
        <v>42</v>
      </c>
      <c r="B21" s="2">
        <v>7</v>
      </c>
      <c r="C21" s="4">
        <v>-124475</v>
      </c>
      <c r="D21" s="4">
        <v>-362026</v>
      </c>
    </row>
    <row r="22" spans="1:4" s="2" customFormat="1" ht="12.75">
      <c r="A22" s="4"/>
      <c r="C22" s="4"/>
      <c r="D22" s="4"/>
    </row>
    <row r="23" spans="1:4" s="2" customFormat="1" ht="12.75">
      <c r="A23" s="3" t="s">
        <v>43</v>
      </c>
      <c r="C23" s="3">
        <f>SUM(C17:C22)</f>
        <v>93593</v>
      </c>
      <c r="D23" s="3">
        <f>SUM(D17:D22)</f>
        <v>-4184424</v>
      </c>
    </row>
    <row r="24" spans="1:4" s="2" customFormat="1" ht="12.75">
      <c r="A24" s="3"/>
      <c r="C24" s="3"/>
      <c r="D24" s="3"/>
    </row>
    <row r="25" spans="1:4" s="2" customFormat="1" ht="12.75">
      <c r="A25" s="4" t="s">
        <v>44</v>
      </c>
      <c r="B25" s="2">
        <v>27</v>
      </c>
      <c r="C25" s="4">
        <v>-37602</v>
      </c>
      <c r="D25" s="4">
        <v>0</v>
      </c>
    </row>
    <row r="26" spans="1:4" s="6" customFormat="1" ht="6.75" thickBot="1">
      <c r="A26" s="5"/>
      <c r="C26" s="5"/>
      <c r="D26" s="5"/>
    </row>
    <row r="27" spans="1:4" s="2" customFormat="1" ht="12.75">
      <c r="A27" s="4"/>
      <c r="C27" s="4"/>
      <c r="D27" s="4"/>
    </row>
    <row r="28" spans="1:4" s="2" customFormat="1" ht="12.75">
      <c r="A28" s="3" t="s">
        <v>45</v>
      </c>
      <c r="C28" s="3">
        <f>SUM(C23:C27)</f>
        <v>55991</v>
      </c>
      <c r="D28" s="3">
        <f>SUM(D23:D27)</f>
        <v>-4184424</v>
      </c>
    </row>
    <row r="29" spans="1:4" s="6" customFormat="1" ht="6.75" thickBot="1">
      <c r="A29" s="7"/>
      <c r="C29" s="7"/>
      <c r="D29" s="7"/>
    </row>
    <row r="30" spans="1:4" s="2" customFormat="1" ht="12.75">
      <c r="A30" s="4"/>
      <c r="C30" s="4"/>
      <c r="D30" s="4"/>
    </row>
    <row r="31" spans="1:4" s="2" customFormat="1" ht="12.75">
      <c r="A31" s="3" t="s">
        <v>46</v>
      </c>
      <c r="C31" s="4"/>
      <c r="D31" s="4"/>
    </row>
    <row r="32" spans="1:4" s="2" customFormat="1" ht="12.75">
      <c r="A32" s="9" t="s">
        <v>47</v>
      </c>
      <c r="C32" s="4"/>
      <c r="D32" s="4"/>
    </row>
    <row r="33" spans="1:4" s="2" customFormat="1" ht="12.75">
      <c r="A33" s="4" t="s">
        <v>48</v>
      </c>
      <c r="B33" s="2">
        <v>16</v>
      </c>
      <c r="C33" s="4">
        <f>'[4]FS'!$N$83</f>
        <v>0</v>
      </c>
      <c r="D33" s="4">
        <v>0</v>
      </c>
    </row>
    <row r="34" spans="1:4" s="2" customFormat="1" ht="12.75">
      <c r="A34" s="4" t="s">
        <v>49</v>
      </c>
      <c r="B34" s="2">
        <v>27</v>
      </c>
      <c r="C34" s="4"/>
      <c r="D34" s="4"/>
    </row>
    <row r="35" spans="1:4" s="6" customFormat="1" ht="6.75" thickBot="1">
      <c r="A35" s="5"/>
      <c r="C35" s="5"/>
      <c r="D35" s="5"/>
    </row>
    <row r="36" spans="1:4" s="2" customFormat="1" ht="12.75">
      <c r="A36" s="4"/>
      <c r="C36" s="4"/>
      <c r="D36" s="4"/>
    </row>
    <row r="37" spans="1:4" s="2" customFormat="1" ht="12.75">
      <c r="A37" s="3" t="s">
        <v>50</v>
      </c>
      <c r="C37" s="3">
        <f>-SUM(C33:C36)</f>
        <v>0</v>
      </c>
      <c r="D37" s="3">
        <f>SUM(D33:D36)</f>
        <v>0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51</v>
      </c>
      <c r="C40" s="3">
        <f>C28+C37</f>
        <v>55991</v>
      </c>
      <c r="D40" s="3">
        <f>D28+D37</f>
        <v>-4184424</v>
      </c>
    </row>
    <row r="41" spans="1:4" s="6" customFormat="1" ht="6.75" thickBot="1">
      <c r="A41" s="8"/>
      <c r="C41" s="8"/>
      <c r="D41" s="8"/>
    </row>
    <row r="42" ht="13.5" thickTop="1"/>
    <row r="44" spans="1:4" ht="12.75">
      <c r="A44" t="s">
        <v>52</v>
      </c>
      <c r="B44">
        <v>19</v>
      </c>
      <c r="C44" s="3">
        <v>27</v>
      </c>
      <c r="D44" s="3">
        <f>D40/1942380*1000</f>
        <v>-2154.276712074877</v>
      </c>
    </row>
    <row r="45" spans="1:4" ht="12.75">
      <c r="A45" t="s">
        <v>53</v>
      </c>
      <c r="B45">
        <v>19</v>
      </c>
      <c r="C45" s="3">
        <v>27</v>
      </c>
      <c r="D45" s="3">
        <f>D40/1942380*1000</f>
        <v>-2154.276712074877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zoomScalePageLayoutView="0" workbookViewId="0" topLeftCell="A1">
      <selection activeCell="A41" sqref="A41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3" width="13.7109375" style="15" customWidth="1"/>
    <col min="4" max="4" width="16.28125" style="15" bestFit="1" customWidth="1"/>
    <col min="5" max="5" width="13.140625" style="15" customWidth="1"/>
    <col min="6" max="6" width="11.00390625" style="15" bestFit="1" customWidth="1"/>
    <col min="7" max="16384" width="9.140625" style="15" customWidth="1"/>
  </cols>
  <sheetData>
    <row r="1" ht="15" customHeight="1">
      <c r="A1" s="1" t="s">
        <v>54</v>
      </c>
    </row>
    <row r="2" ht="15" customHeight="1"/>
    <row r="4" spans="1:6" ht="48.75" thickBot="1">
      <c r="A4" s="16" t="s">
        <v>55</v>
      </c>
      <c r="B4" s="17" t="s">
        <v>56</v>
      </c>
      <c r="C4" s="18" t="s">
        <v>57</v>
      </c>
      <c r="D4" s="18" t="s">
        <v>18</v>
      </c>
      <c r="E4" s="18" t="s">
        <v>58</v>
      </c>
      <c r="F4" s="17" t="s">
        <v>59</v>
      </c>
    </row>
    <row r="5" spans="1:6" s="23" customFormat="1" ht="6">
      <c r="A5" s="21"/>
      <c r="B5" s="22"/>
      <c r="C5" s="22"/>
      <c r="D5" s="22"/>
      <c r="E5" s="22"/>
      <c r="F5" s="22"/>
    </row>
    <row r="6" spans="1:6" s="24" customFormat="1" ht="12">
      <c r="A6" s="19" t="s">
        <v>106</v>
      </c>
      <c r="B6" s="19">
        <v>159988</v>
      </c>
      <c r="C6" s="19">
        <v>1282401</v>
      </c>
      <c r="D6" s="19">
        <v>-51284</v>
      </c>
      <c r="E6" s="19">
        <v>15401152</v>
      </c>
      <c r="F6" s="19">
        <f>SUM(B6:E6)</f>
        <v>16792257</v>
      </c>
    </row>
    <row r="7" spans="1:6" s="23" customFormat="1" ht="6.75" thickBot="1">
      <c r="A7" s="25"/>
      <c r="B7" s="25"/>
      <c r="C7" s="25"/>
      <c r="D7" s="25"/>
      <c r="E7" s="25"/>
      <c r="F7" s="25"/>
    </row>
    <row r="8" spans="1:6" s="23" customFormat="1" ht="6.75" hidden="1" thickBot="1">
      <c r="A8" s="25"/>
      <c r="B8" s="25"/>
      <c r="C8" s="25"/>
      <c r="D8" s="25"/>
      <c r="E8" s="25"/>
      <c r="F8" s="25"/>
    </row>
    <row r="9" spans="1:6" ht="12">
      <c r="A9" s="20"/>
      <c r="B9" s="20"/>
      <c r="C9" s="20"/>
      <c r="D9" s="20"/>
      <c r="E9" s="20"/>
      <c r="F9" s="20"/>
    </row>
    <row r="10" spans="1:6" ht="12">
      <c r="A10" s="20" t="s">
        <v>103</v>
      </c>
      <c r="B10" s="20">
        <f>SUM(B8:B9)</f>
        <v>0</v>
      </c>
      <c r="C10" s="20">
        <f>SUM(C8:C9)</f>
        <v>0</v>
      </c>
      <c r="D10" s="20">
        <f>SUM(D8:D9)</f>
        <v>0</v>
      </c>
      <c r="E10" s="20">
        <v>229143</v>
      </c>
      <c r="F10" s="20">
        <f>SUM(E10)</f>
        <v>229143</v>
      </c>
    </row>
    <row r="11" spans="1:6" s="23" customFormat="1" ht="6.75" thickBot="1">
      <c r="A11" s="25"/>
      <c r="B11" s="25"/>
      <c r="C11" s="25"/>
      <c r="D11" s="25"/>
      <c r="E11" s="25"/>
      <c r="F11" s="25"/>
    </row>
    <row r="12" spans="1:6" ht="12">
      <c r="A12" s="20"/>
      <c r="B12" s="20"/>
      <c r="C12" s="20"/>
      <c r="D12" s="20"/>
      <c r="E12" s="20"/>
      <c r="F12" s="20"/>
    </row>
    <row r="13" spans="1:6" ht="12">
      <c r="A13" s="20" t="s">
        <v>102</v>
      </c>
      <c r="B13" s="20">
        <v>0</v>
      </c>
      <c r="C13" s="20">
        <v>0</v>
      </c>
      <c r="D13" s="20">
        <v>-4700</v>
      </c>
      <c r="E13" s="20"/>
      <c r="F13" s="20">
        <f>SUM(B13:E13)</f>
        <v>-4700</v>
      </c>
    </row>
    <row r="14" spans="1:6" s="23" customFormat="1" ht="6">
      <c r="A14" s="21"/>
      <c r="B14" s="22"/>
      <c r="C14" s="22"/>
      <c r="D14" s="22"/>
      <c r="E14" s="22"/>
      <c r="F14" s="22"/>
    </row>
    <row r="15" spans="1:6" ht="12">
      <c r="A15" s="20" t="s">
        <v>60</v>
      </c>
      <c r="B15" s="20">
        <v>0</v>
      </c>
      <c r="C15" s="20">
        <v>0</v>
      </c>
      <c r="D15" s="20"/>
      <c r="E15" s="20"/>
      <c r="F15" s="20">
        <f>SUM(B15:E15)</f>
        <v>0</v>
      </c>
    </row>
    <row r="16" spans="1:6" s="23" customFormat="1" ht="6.75" thickBot="1">
      <c r="A16" s="25"/>
      <c r="B16" s="25"/>
      <c r="C16" s="25"/>
      <c r="D16" s="25"/>
      <c r="E16" s="25"/>
      <c r="F16" s="25"/>
    </row>
    <row r="17" spans="1:6" ht="12">
      <c r="A17" s="20"/>
      <c r="B17" s="20"/>
      <c r="C17" s="20"/>
      <c r="D17" s="20"/>
      <c r="E17" s="20"/>
      <c r="F17" s="20"/>
    </row>
    <row r="18" spans="1:6" ht="12">
      <c r="A18" s="20" t="s">
        <v>61</v>
      </c>
      <c r="B18" s="20">
        <f>SUM(B13:B17)</f>
        <v>0</v>
      </c>
      <c r="C18" s="20">
        <f>SUM(C13:C17)</f>
        <v>0</v>
      </c>
      <c r="D18" s="20">
        <f>D13</f>
        <v>-4700</v>
      </c>
      <c r="E18" s="20">
        <f>SUM(E13+E15)</f>
        <v>0</v>
      </c>
      <c r="F18" s="20">
        <f>SUM(B18:E18)</f>
        <v>-4700</v>
      </c>
    </row>
    <row r="19" spans="1:6" s="23" customFormat="1" ht="6.75" thickBot="1">
      <c r="A19" s="25"/>
      <c r="B19" s="25"/>
      <c r="C19" s="25"/>
      <c r="D19" s="25"/>
      <c r="E19" s="25"/>
      <c r="F19" s="25"/>
    </row>
    <row r="20" spans="1:6" ht="12">
      <c r="A20" s="20"/>
      <c r="B20" s="20"/>
      <c r="C20" s="20"/>
      <c r="D20" s="20"/>
      <c r="E20" s="20"/>
      <c r="F20" s="20"/>
    </row>
    <row r="21" spans="1:6" s="24" customFormat="1" ht="12">
      <c r="A21" s="19" t="s">
        <v>62</v>
      </c>
      <c r="B21" s="19">
        <f>B10+B18</f>
        <v>0</v>
      </c>
      <c r="C21" s="19">
        <f>C10+C18</f>
        <v>0</v>
      </c>
      <c r="D21" s="19"/>
      <c r="E21" s="19">
        <f>E10+E18</f>
        <v>229143</v>
      </c>
      <c r="F21" s="19">
        <f>F10+F18</f>
        <v>224443</v>
      </c>
    </row>
    <row r="22" spans="1:6" s="23" customFormat="1" ht="6.75" thickBot="1">
      <c r="A22" s="25"/>
      <c r="B22" s="25"/>
      <c r="C22" s="25"/>
      <c r="D22" s="25"/>
      <c r="E22" s="25"/>
      <c r="F22" s="25"/>
    </row>
    <row r="23" spans="1:6" ht="12">
      <c r="A23" s="20"/>
      <c r="B23" s="20"/>
      <c r="C23" s="20"/>
      <c r="D23" s="20"/>
      <c r="E23" s="20"/>
      <c r="F23" s="20"/>
    </row>
    <row r="24" spans="1:6" ht="12">
      <c r="A24" s="20" t="s">
        <v>63</v>
      </c>
      <c r="B24" s="20">
        <v>0</v>
      </c>
      <c r="C24" s="20">
        <v>0</v>
      </c>
      <c r="D24" s="20">
        <v>0</v>
      </c>
      <c r="E24" s="20">
        <v>-14570</v>
      </c>
      <c r="F24" s="20">
        <f>SUM(B24:E24)</f>
        <v>-14570</v>
      </c>
    </row>
    <row r="25" spans="1:6" s="23" customFormat="1" ht="6.75" thickBot="1">
      <c r="A25" s="25"/>
      <c r="B25" s="25"/>
      <c r="C25" s="25"/>
      <c r="D25" s="25"/>
      <c r="E25" s="25"/>
      <c r="F25" s="25"/>
    </row>
    <row r="26" spans="1:6" ht="12">
      <c r="A26" s="20"/>
      <c r="B26" s="20"/>
      <c r="C26" s="20"/>
      <c r="D26" s="20"/>
      <c r="E26" s="20"/>
      <c r="F26" s="20"/>
    </row>
    <row r="27" spans="1:7" ht="12">
      <c r="A27" s="19" t="s">
        <v>104</v>
      </c>
      <c r="B27" s="19">
        <f>B6+B21+B24</f>
        <v>159988</v>
      </c>
      <c r="C27" s="19">
        <f>C6+C21+C24</f>
        <v>1282401</v>
      </c>
      <c r="D27" s="19">
        <f>D6+D21+D24+D13</f>
        <v>-55984</v>
      </c>
      <c r="E27" s="19">
        <f>E6+E21+E24+E15</f>
        <v>15615725</v>
      </c>
      <c r="F27" s="75">
        <f>SUM(B27:E27)</f>
        <v>17002130</v>
      </c>
      <c r="G27" s="15">
        <f>F27-Баланс!C40</f>
        <v>0</v>
      </c>
    </row>
    <row r="28" spans="1:6" s="23" customFormat="1" ht="6.75" thickBot="1">
      <c r="A28" s="25"/>
      <c r="B28" s="25"/>
      <c r="C28" s="25"/>
      <c r="D28" s="25"/>
      <c r="E28" s="25"/>
      <c r="F28" s="25"/>
    </row>
    <row r="29" spans="1:6" ht="12">
      <c r="A29" s="20"/>
      <c r="B29" s="20"/>
      <c r="C29" s="20"/>
      <c r="D29" s="20"/>
      <c r="E29" s="20"/>
      <c r="F29" s="20"/>
    </row>
    <row r="30" spans="1:6" ht="12">
      <c r="A30" s="20" t="s">
        <v>113</v>
      </c>
      <c r="B30" s="20">
        <v>0</v>
      </c>
      <c r="C30" s="20">
        <v>0</v>
      </c>
      <c r="D30" s="20">
        <v>0</v>
      </c>
      <c r="E30" s="26">
        <f>фхд!C28</f>
        <v>55991</v>
      </c>
      <c r="F30" s="20">
        <f>SUM(B30:E30)</f>
        <v>55991</v>
      </c>
    </row>
    <row r="31" spans="1:6" ht="12">
      <c r="A31" s="20" t="s">
        <v>114</v>
      </c>
      <c r="B31" s="20">
        <v>0</v>
      </c>
      <c r="C31" s="20">
        <v>0</v>
      </c>
      <c r="D31" s="20">
        <f>'[3]PL'!C38</f>
        <v>0</v>
      </c>
      <c r="E31" s="20"/>
      <c r="F31" s="20">
        <f>SUM(B31:E31)</f>
        <v>0</v>
      </c>
    </row>
    <row r="32" spans="1:6" s="23" customFormat="1" ht="6.75" thickBot="1">
      <c r="A32" s="25"/>
      <c r="B32" s="25"/>
      <c r="C32" s="25"/>
      <c r="D32" s="25"/>
      <c r="E32" s="25"/>
      <c r="F32" s="25"/>
    </row>
    <row r="33" spans="1:6" ht="12">
      <c r="A33" s="20"/>
      <c r="B33" s="20"/>
      <c r="C33" s="20"/>
      <c r="D33" s="20"/>
      <c r="E33" s="20"/>
      <c r="F33" s="20"/>
    </row>
    <row r="34" spans="1:6" s="24" customFormat="1" ht="12">
      <c r="A34" s="19" t="s">
        <v>115</v>
      </c>
      <c r="B34" s="19">
        <f>SUM(B30:B33)</f>
        <v>0</v>
      </c>
      <c r="C34" s="19">
        <f>SUM(C30:C33)</f>
        <v>0</v>
      </c>
      <c r="D34" s="19">
        <f>SUM(D30:D33)</f>
        <v>0</v>
      </c>
      <c r="E34" s="19">
        <f>SUM(E30:E33)</f>
        <v>55991</v>
      </c>
      <c r="F34" s="19">
        <f>F30+F31</f>
        <v>55991</v>
      </c>
    </row>
    <row r="35" spans="1:6" s="23" customFormat="1" ht="6.75" thickBot="1">
      <c r="A35" s="25"/>
      <c r="B35" s="25"/>
      <c r="C35" s="25"/>
      <c r="D35" s="25"/>
      <c r="E35" s="25"/>
      <c r="F35" s="25"/>
    </row>
    <row r="36" spans="1:6" ht="12">
      <c r="A36" s="20"/>
      <c r="B36" s="20"/>
      <c r="C36" s="20"/>
      <c r="D36" s="20"/>
      <c r="E36" s="20"/>
      <c r="F36" s="20"/>
    </row>
    <row r="37" spans="1:6" ht="12">
      <c r="A37" s="20" t="s">
        <v>63</v>
      </c>
      <c r="B37" s="20">
        <v>0</v>
      </c>
      <c r="C37" s="20">
        <v>0</v>
      </c>
      <c r="D37" s="20">
        <v>0</v>
      </c>
      <c r="E37" s="20"/>
      <c r="F37" s="20">
        <f>SUM(B37:E37)</f>
        <v>0</v>
      </c>
    </row>
    <row r="38" spans="1:6" s="23" customFormat="1" ht="6.75" thickBot="1">
      <c r="A38" s="25"/>
      <c r="B38" s="25"/>
      <c r="C38" s="25"/>
      <c r="D38" s="25"/>
      <c r="E38" s="25"/>
      <c r="F38" s="25"/>
    </row>
    <row r="39" spans="1:6" ht="12">
      <c r="A39" s="20"/>
      <c r="B39" s="20"/>
      <c r="C39" s="20"/>
      <c r="D39" s="20"/>
      <c r="E39" s="20"/>
      <c r="F39" s="20"/>
    </row>
    <row r="40" spans="1:7" ht="12">
      <c r="A40" s="19" t="s">
        <v>116</v>
      </c>
      <c r="B40" s="19">
        <f>B27+B34+B37</f>
        <v>159988</v>
      </c>
      <c r="C40" s="19">
        <f>C27+C34+C37</f>
        <v>1282401</v>
      </c>
      <c r="D40" s="19">
        <f>D27+D34+D37</f>
        <v>-55984</v>
      </c>
      <c r="E40" s="19">
        <f>E27+E34+E37</f>
        <v>15671716</v>
      </c>
      <c r="F40" s="75">
        <f>SUM(B40:E40)</f>
        <v>17058121</v>
      </c>
      <c r="G40" s="26"/>
    </row>
    <row r="41" spans="1:6" s="23" customFormat="1" ht="6.75" thickBot="1">
      <c r="A41" s="25"/>
      <c r="B41" s="25"/>
      <c r="C41" s="25"/>
      <c r="D41" s="25"/>
      <c r="E41" s="25"/>
      <c r="F41" s="25"/>
    </row>
    <row r="42" spans="1:6" ht="12">
      <c r="A42" s="20"/>
      <c r="B42" s="20"/>
      <c r="C42" s="20"/>
      <c r="D42" s="20"/>
      <c r="E42" s="20"/>
      <c r="F42" s="20"/>
    </row>
    <row r="43" spans="5:6" ht="12">
      <c r="E43" s="27">
        <f>E40-Баланс!B37</f>
        <v>0</v>
      </c>
      <c r="F43" s="27">
        <f>F40-Баланс!B40</f>
        <v>0.4888099990785122</v>
      </c>
    </row>
    <row r="44" ht="12">
      <c r="E44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showGridLines="0" tabSelected="1" zoomScale="90" zoomScaleNormal="90" zoomScalePageLayoutView="0" workbookViewId="0" topLeftCell="A1">
      <selection activeCell="C59" sqref="C59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ht="15">
      <c r="A1" s="1" t="s">
        <v>64</v>
      </c>
    </row>
    <row r="4" ht="12">
      <c r="B4" s="30"/>
    </row>
    <row r="5" spans="2:3" ht="12">
      <c r="B5" s="30" t="s">
        <v>112</v>
      </c>
      <c r="C5" s="30" t="s">
        <v>112</v>
      </c>
    </row>
    <row r="6" spans="1:3" s="31" customFormat="1" ht="12.75" thickBot="1">
      <c r="A6" s="29" t="s">
        <v>65</v>
      </c>
      <c r="B6" s="30" t="s">
        <v>108</v>
      </c>
      <c r="C6" s="30" t="s">
        <v>107</v>
      </c>
    </row>
    <row r="7" spans="1:3" s="34" customFormat="1" ht="12">
      <c r="A7" s="32"/>
      <c r="B7" s="33"/>
      <c r="C7" s="33"/>
    </row>
    <row r="8" spans="1:3" s="34" customFormat="1" ht="12">
      <c r="A8" s="35" t="s">
        <v>66</v>
      </c>
      <c r="B8" s="36"/>
      <c r="C8" s="36"/>
    </row>
    <row r="9" spans="1:3" ht="12">
      <c r="A9" s="36"/>
      <c r="B9" s="36"/>
      <c r="C9" s="36"/>
    </row>
    <row r="10" spans="1:3" ht="12">
      <c r="A10" s="36" t="s">
        <v>67</v>
      </c>
      <c r="B10" s="37">
        <f>SUM(B11:B13)</f>
        <v>5504315</v>
      </c>
      <c r="C10" s="37">
        <f>SUM(C11:C13)</f>
        <v>8419271</v>
      </c>
    </row>
    <row r="11" spans="1:3" ht="12">
      <c r="A11" s="36" t="s">
        <v>68</v>
      </c>
      <c r="B11" s="37">
        <v>3965235</v>
      </c>
      <c r="C11" s="37">
        <v>3583331</v>
      </c>
    </row>
    <row r="12" spans="1:3" ht="12">
      <c r="A12" s="36" t="s">
        <v>69</v>
      </c>
      <c r="B12" s="37">
        <v>156749</v>
      </c>
      <c r="C12" s="37">
        <v>3601824</v>
      </c>
    </row>
    <row r="13" spans="1:3" ht="12">
      <c r="A13" s="36" t="s">
        <v>70</v>
      </c>
      <c r="B13" s="37">
        <v>1382331</v>
      </c>
      <c r="C13" s="37">
        <v>1234116</v>
      </c>
    </row>
    <row r="14" spans="1:3" ht="12">
      <c r="A14" s="36"/>
      <c r="B14" s="37"/>
      <c r="C14" s="37"/>
    </row>
    <row r="15" spans="1:3" ht="12">
      <c r="A15" s="36" t="s">
        <v>71</v>
      </c>
      <c r="B15" s="37">
        <f>SUM(B16:B21)</f>
        <v>10425019</v>
      </c>
      <c r="C15" s="37">
        <f>SUM(C16:C21)</f>
        <v>6640820</v>
      </c>
    </row>
    <row r="16" spans="1:3" ht="12">
      <c r="A16" s="36" t="s">
        <v>72</v>
      </c>
      <c r="B16" s="37">
        <v>1162101</v>
      </c>
      <c r="C16" s="37">
        <v>3518893</v>
      </c>
    </row>
    <row r="17" spans="1:3" ht="12">
      <c r="A17" s="36" t="s">
        <v>73</v>
      </c>
      <c r="B17" s="37">
        <v>1690478</v>
      </c>
      <c r="C17" s="37">
        <v>1551512</v>
      </c>
    </row>
    <row r="18" spans="1:3" ht="12">
      <c r="A18" s="36" t="s">
        <v>74</v>
      </c>
      <c r="B18" s="37">
        <v>1216436</v>
      </c>
      <c r="C18" s="37">
        <v>448924</v>
      </c>
    </row>
    <row r="19" spans="1:3" ht="12">
      <c r="A19" s="36" t="s">
        <v>75</v>
      </c>
      <c r="B19" s="37">
        <v>5103044</v>
      </c>
      <c r="C19" s="37">
        <v>668989</v>
      </c>
    </row>
    <row r="20" spans="1:3" ht="12">
      <c r="A20" s="36" t="s">
        <v>76</v>
      </c>
      <c r="B20" s="37">
        <v>440055</v>
      </c>
      <c r="C20" s="37">
        <v>0</v>
      </c>
    </row>
    <row r="21" spans="1:3" ht="12">
      <c r="A21" s="36" t="s">
        <v>77</v>
      </c>
      <c r="B21" s="37">
        <v>812905</v>
      </c>
      <c r="C21" s="37">
        <v>452502</v>
      </c>
    </row>
    <row r="22" spans="1:3" ht="12.75" thickBot="1">
      <c r="A22" s="38"/>
      <c r="B22" s="38"/>
      <c r="C22" s="38"/>
    </row>
    <row r="23" spans="1:3" ht="12">
      <c r="A23" s="35"/>
      <c r="B23" s="36"/>
      <c r="C23" s="36"/>
    </row>
    <row r="24" spans="1:3" ht="12">
      <c r="A24" s="35" t="s">
        <v>78</v>
      </c>
      <c r="B24" s="78">
        <f>B10-B15</f>
        <v>-4920704</v>
      </c>
      <c r="C24" s="78">
        <f>C10-C15</f>
        <v>1778451</v>
      </c>
    </row>
    <row r="25" spans="1:3" ht="12">
      <c r="A25" s="35" t="s">
        <v>79</v>
      </c>
      <c r="B25" s="78"/>
      <c r="C25" s="78"/>
    </row>
    <row r="26" spans="1:3" ht="12.75" thickBot="1">
      <c r="A26" s="39"/>
      <c r="B26" s="39"/>
      <c r="C26" s="39"/>
    </row>
    <row r="27" spans="1:3" ht="12">
      <c r="A27" s="35"/>
      <c r="B27" s="36"/>
      <c r="C27" s="36"/>
    </row>
    <row r="28" spans="1:3" ht="12">
      <c r="A28" s="35" t="s">
        <v>80</v>
      </c>
      <c r="B28" s="36"/>
      <c r="C28" s="36"/>
    </row>
    <row r="29" spans="1:3" ht="12">
      <c r="A29" s="36"/>
      <c r="B29" s="36"/>
      <c r="C29" s="36"/>
    </row>
    <row r="30" spans="1:3" ht="12">
      <c r="A30" s="36" t="s">
        <v>81</v>
      </c>
      <c r="B30" s="37">
        <v>339093</v>
      </c>
      <c r="C30" s="37">
        <v>1436246</v>
      </c>
    </row>
    <row r="31" spans="1:3" ht="12">
      <c r="A31" s="36" t="s">
        <v>82</v>
      </c>
      <c r="B31" s="37"/>
      <c r="C31" s="37"/>
    </row>
    <row r="32" spans="1:3" ht="12">
      <c r="A32" s="36" t="s">
        <v>83</v>
      </c>
      <c r="B32" s="37"/>
      <c r="C32" s="37"/>
    </row>
    <row r="33" spans="1:3" ht="12">
      <c r="A33" s="36" t="s">
        <v>84</v>
      </c>
      <c r="B33" s="37"/>
      <c r="C33" s="40"/>
    </row>
    <row r="34" spans="1:3" ht="12">
      <c r="A34" s="36" t="s">
        <v>81</v>
      </c>
      <c r="B34" s="37"/>
      <c r="C34" s="40"/>
    </row>
    <row r="35" spans="1:3" ht="12">
      <c r="A35" s="36" t="s">
        <v>85</v>
      </c>
      <c r="B35" s="37"/>
      <c r="C35" s="37">
        <v>5390</v>
      </c>
    </row>
    <row r="36" spans="1:3" ht="12">
      <c r="A36" s="36" t="s">
        <v>100</v>
      </c>
      <c r="B36" s="37"/>
      <c r="C36" s="37">
        <v>-2421</v>
      </c>
    </row>
    <row r="37" spans="1:3" ht="12.75" thickBot="1">
      <c r="A37" s="38"/>
      <c r="B37" s="38"/>
      <c r="C37" s="38"/>
    </row>
    <row r="38" spans="1:3" ht="12">
      <c r="A38" s="35"/>
      <c r="B38" s="36"/>
      <c r="C38" s="36"/>
    </row>
    <row r="39" spans="1:3" ht="24">
      <c r="A39" s="35" t="s">
        <v>86</v>
      </c>
      <c r="B39" s="19">
        <f>B36-B35-B30</f>
        <v>-339093</v>
      </c>
      <c r="C39" s="19">
        <f>C36-C35-C30</f>
        <v>-1444057</v>
      </c>
    </row>
    <row r="40" spans="1:3" ht="12.75" thickBot="1">
      <c r="A40" s="39"/>
      <c r="B40" s="39"/>
      <c r="C40" s="38"/>
    </row>
    <row r="41" spans="1:3" ht="12">
      <c r="A41" s="35"/>
      <c r="B41" s="36"/>
      <c r="C41" s="36"/>
    </row>
    <row r="42" spans="1:3" ht="12">
      <c r="A42" s="35" t="s">
        <v>87</v>
      </c>
      <c r="B42" s="36"/>
      <c r="C42" s="36"/>
    </row>
    <row r="43" spans="1:3" ht="12">
      <c r="A43" s="36"/>
      <c r="B43" s="36"/>
      <c r="C43" s="36"/>
    </row>
    <row r="44" spans="1:3" ht="12">
      <c r="A44" s="36" t="s">
        <v>88</v>
      </c>
      <c r="B44" s="74">
        <v>5899598</v>
      </c>
      <c r="C44" s="36">
        <v>0</v>
      </c>
    </row>
    <row r="45" spans="1:3" ht="12">
      <c r="A45" s="36" t="s">
        <v>89</v>
      </c>
      <c r="B45" s="74">
        <v>891398</v>
      </c>
      <c r="C45" s="37">
        <v>0</v>
      </c>
    </row>
    <row r="46" spans="1:3" ht="12">
      <c r="A46" s="36" t="s">
        <v>90</v>
      </c>
      <c r="B46" s="74">
        <v>303</v>
      </c>
      <c r="C46" s="37">
        <v>1380</v>
      </c>
    </row>
    <row r="47" spans="1:3" ht="12">
      <c r="A47" s="36" t="s">
        <v>101</v>
      </c>
      <c r="B47" s="36"/>
      <c r="C47" s="37"/>
    </row>
    <row r="48" spans="1:3" ht="12.75" thickBot="1">
      <c r="A48" s="39"/>
      <c r="B48" s="38"/>
      <c r="C48" s="38"/>
    </row>
    <row r="49" spans="1:3" ht="12">
      <c r="A49" s="35"/>
      <c r="B49" s="35"/>
      <c r="C49" s="35"/>
    </row>
    <row r="50" spans="1:3" ht="12">
      <c r="A50" s="35" t="s">
        <v>91</v>
      </c>
      <c r="B50" s="78">
        <f>B44-B46-B45</f>
        <v>5007897</v>
      </c>
      <c r="C50" s="78">
        <f>C44-C45-C46</f>
        <v>-1380</v>
      </c>
    </row>
    <row r="51" spans="1:3" ht="12">
      <c r="A51" s="35" t="s">
        <v>92</v>
      </c>
      <c r="B51" s="78"/>
      <c r="C51" s="78"/>
    </row>
    <row r="52" spans="1:3" ht="12.75" thickBot="1">
      <c r="A52" s="39"/>
      <c r="B52" s="39"/>
      <c r="C52" s="39"/>
    </row>
    <row r="53" spans="1:3" ht="12">
      <c r="A53" s="36"/>
      <c r="B53" s="36"/>
      <c r="C53" s="36"/>
    </row>
    <row r="54" spans="1:3" ht="24">
      <c r="A54" s="35" t="s">
        <v>93</v>
      </c>
      <c r="B54" s="77">
        <f>B24+B39+B50</f>
        <v>-251900</v>
      </c>
      <c r="C54" s="79">
        <f>C24+C39+C50</f>
        <v>333014</v>
      </c>
    </row>
    <row r="55" spans="1:3" ht="12">
      <c r="A55" s="36"/>
      <c r="B55" s="77"/>
      <c r="C55" s="79"/>
    </row>
    <row r="56" spans="1:3" ht="12">
      <c r="A56" s="36" t="s">
        <v>94</v>
      </c>
      <c r="B56" s="37">
        <v>674940</v>
      </c>
      <c r="C56" s="37">
        <v>163333</v>
      </c>
    </row>
    <row r="57" spans="1:3" ht="12.75" thickBot="1">
      <c r="A57" s="38"/>
      <c r="B57" s="38"/>
      <c r="C57" s="38"/>
    </row>
    <row r="58" spans="1:3" ht="12">
      <c r="A58" s="35"/>
      <c r="B58" s="36"/>
      <c r="C58" s="36"/>
    </row>
    <row r="59" spans="1:3" ht="12">
      <c r="A59" s="35" t="s">
        <v>95</v>
      </c>
      <c r="B59" s="41">
        <f>B54+B56</f>
        <v>423040</v>
      </c>
      <c r="C59" s="42">
        <f>SUM(C54:C56)</f>
        <v>496347</v>
      </c>
    </row>
    <row r="60" spans="1:3" ht="12.75" thickBot="1">
      <c r="A60" s="43"/>
      <c r="B60" s="44"/>
      <c r="C60" s="44"/>
    </row>
    <row r="61" spans="1:3" ht="13.5" thickTop="1">
      <c r="A61" s="45"/>
      <c r="B61" s="46">
        <f>B59-Баланс!B22</f>
        <v>0</v>
      </c>
      <c r="C61"/>
    </row>
    <row r="63" ht="12">
      <c r="B63" s="28">
        <f>B54+B56-B59</f>
        <v>0</v>
      </c>
    </row>
    <row r="85" s="47" customFormat="1" ht="12"/>
  </sheetData>
  <sheetProtection/>
  <mergeCells count="6">
    <mergeCell ref="B54:B55"/>
    <mergeCell ref="B50:B51"/>
    <mergeCell ref="B24:B25"/>
    <mergeCell ref="C24:C25"/>
    <mergeCell ref="C50:C51"/>
    <mergeCell ref="C54:C55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finans1</cp:lastModifiedBy>
  <cp:lastPrinted>2015-02-04T03:17:05Z</cp:lastPrinted>
  <dcterms:created xsi:type="dcterms:W3CDTF">2014-07-30T08:42:50Z</dcterms:created>
  <dcterms:modified xsi:type="dcterms:W3CDTF">2015-08-07T05:53:02Z</dcterms:modified>
  <cp:category/>
  <cp:version/>
  <cp:contentType/>
  <cp:contentStatus/>
</cp:coreProperties>
</file>