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баланс" sheetId="3" r:id="rId3"/>
    <sheet name="форма 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<sst xmlns="http://schemas.openxmlformats.org/spreadsheetml/2006/main" count="304" uniqueCount="249">
  <si>
    <t>Наименование показателей</t>
  </si>
  <si>
    <t>Доля меньшинства</t>
  </si>
  <si>
    <r>
      <t xml:space="preserve">Наименование организации                 </t>
    </r>
    <r>
      <rPr>
        <b/>
        <sz val="10"/>
        <rFont val="Arial"/>
        <family val="2"/>
      </rPr>
      <t xml:space="preserve"> АО "Актюбинский завод нефтяного оборудования"</t>
    </r>
  </si>
  <si>
    <r>
      <t xml:space="preserve">Вид деятельности организации             </t>
    </r>
    <r>
      <rPr>
        <b/>
        <sz val="10"/>
        <rFont val="Arial"/>
        <family val="2"/>
      </rPr>
      <t>производство нефтяного обрудования</t>
    </r>
  </si>
  <si>
    <r>
      <t xml:space="preserve">Организационно-правовая форма         </t>
    </r>
    <r>
      <rPr>
        <b/>
        <sz val="10"/>
        <rFont val="Arial"/>
        <family val="2"/>
      </rPr>
      <t>частная</t>
    </r>
  </si>
  <si>
    <r>
      <t xml:space="preserve">Юридический адрес организации         </t>
    </r>
    <r>
      <rPr>
        <b/>
        <sz val="10"/>
        <rFont val="Arial"/>
        <family val="2"/>
      </rPr>
      <t>г.Актобе, пр-т 312 стрелковой дивизии.42 "ж"</t>
    </r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</si>
  <si>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</si>
  <si>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</si>
  <si>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</si>
  <si>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</si>
  <si>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</si>
  <si>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</si>
  <si>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</si>
  <si>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</si>
  <si>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 / убытка организации, учитываемых по методу долевого участия</t>
  </si>
  <si>
    <t>Прибыль (убыток) от прекращения деятельности</t>
  </si>
  <si>
    <t>Расходы по корпоративному подоходному налогу</t>
  </si>
  <si>
    <t>Прибыль на акцию</t>
  </si>
  <si>
    <t>Код строки</t>
  </si>
  <si>
    <t>АО "Актюбинский завод нефтяного оборудования"</t>
  </si>
  <si>
    <t xml:space="preserve">Прибыль (убыток) за период от продолжаемой деятельности </t>
  </si>
  <si>
    <t>(тыс.тенге)</t>
  </si>
  <si>
    <t xml:space="preserve">Валовая прибыль </t>
  </si>
  <si>
    <t>АКТИВЫ</t>
  </si>
  <si>
    <t>I.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</si>
  <si>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</si>
  <si>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</si>
  <si>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</si>
  <si>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</si>
  <si>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</si>
  <si>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</si>
  <si>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</si>
  <si>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</si>
  <si>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</si>
  <si>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</si>
  <si>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</si>
  <si>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</si>
  <si>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</si>
  <si>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</si>
  <si>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</si>
  <si>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</si>
  <si>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</si>
  <si>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</si>
  <si>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</si>
  <si>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</si>
  <si>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</si>
  <si>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</si>
  <si>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</si>
  <si>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</si>
  <si>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</si>
  <si>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</si>
  <si>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</si>
  <si>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</si>
  <si>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</si>
  <si>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</si>
  <si>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</si>
  <si>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</si>
  <si>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</si>
  <si>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</si>
  <si>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</si>
  <si>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</si>
  <si>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</si>
  <si>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</si>
  <si>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</si>
  <si>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Всего активы (стр.100 + стр.200)</t>
  </si>
  <si>
    <t xml:space="preserve"> ОБЯЗАТЕЛЬСТВА И КАПИТАЛ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</si>
  <si>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</si>
  <si>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</si>
  <si>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</si>
  <si>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</si>
  <si>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</si>
  <si>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</si>
  <si>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</si>
  <si>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</si>
  <si>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</si>
  <si>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</si>
  <si>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</si>
  <si>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</si>
  <si>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обязательства</t>
  </si>
  <si>
    <t>036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</si>
  <si>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</si>
  <si>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</si>
  <si>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</si>
  <si>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</si>
  <si>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040</t>
  </si>
  <si>
    <t>Доходы будущих периодов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</si>
  <si>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</si>
  <si>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</si>
  <si>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</si>
  <si>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</si>
  <si>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</si>
  <si>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</si>
  <si>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</si>
  <si>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долгосрочных обязательств</t>
  </si>
  <si>
    <t>400</t>
  </si>
  <si>
    <t>V. 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</si>
  <si>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</si>
  <si>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</si>
  <si>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</si>
  <si>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</si>
  <si>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</si>
  <si>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</si>
  <si>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 xml:space="preserve">Резервы по переоценке </t>
  </si>
  <si>
    <t>053</t>
  </si>
  <si>
    <t>Нераспределенный доход (непокрытый убыток)</t>
  </si>
  <si>
    <t>054</t>
  </si>
  <si>
    <t>055</t>
  </si>
  <si>
    <t>Итого капитал</t>
  </si>
  <si>
    <t>500</t>
  </si>
  <si>
    <t>Всего обязательства и капитал (стр.300 + стр.400 + стр.500)</t>
  </si>
  <si>
    <t xml:space="preserve">   Балансовая стоимость одной простой акции, в тенге*</t>
  </si>
  <si>
    <t>Утениязова Ф.К.</t>
  </si>
  <si>
    <t>*Расчет балансовой стоимости одной простой акции</t>
  </si>
  <si>
    <t>чистые активы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</si>
  <si>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</si>
  <si>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</si>
  <si>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</si>
  <si>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</si>
  <si>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</si>
  <si>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прив.акции</t>
  </si>
  <si>
    <t>итого чистые активы</t>
  </si>
  <si>
    <t xml:space="preserve">Отчет о движении денег (прямой метод) 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</si>
  <si>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</si>
  <si>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</si>
  <si>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</si>
  <si>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</si>
  <si>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авансы полученные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</si>
  <si>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</si>
  <si>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</si>
  <si>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</si>
  <si>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</si>
  <si>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</si>
  <si>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</si>
  <si>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</si>
  <si>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</si>
  <si>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</si>
  <si>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</si>
  <si>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</si>
  <si>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</si>
  <si>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</si>
  <si>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047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</si>
  <si>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</si>
  <si>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</si>
  <si>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</si>
  <si>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057</t>
  </si>
  <si>
    <t>3. Чистая сумма денежных средств от инвестиционной деятельности (стр.040 - стр.050)</t>
  </si>
  <si>
    <t>060</t>
  </si>
  <si>
    <t>III. Движение денежных средств от финансовой деятельности</t>
  </si>
  <si>
    <t>070</t>
  </si>
  <si>
    <t>эмиссия акций и других ценных бумаг</t>
  </si>
  <si>
    <t>071</t>
  </si>
  <si>
    <t>получение займов</t>
  </si>
  <si>
    <t>072</t>
  </si>
  <si>
    <t>получение вознаграждения по финансируемой аренде</t>
  </si>
  <si>
    <t>073</t>
  </si>
  <si>
    <t>074</t>
  </si>
  <si>
    <t>080</t>
  </si>
  <si>
    <t>погашение займов</t>
  </si>
  <si>
    <t>081</t>
  </si>
  <si>
    <t>приобретение собственных акций</t>
  </si>
  <si>
    <t>082</t>
  </si>
  <si>
    <t>выплата дивидендов</t>
  </si>
  <si>
    <t>083</t>
  </si>
  <si>
    <t>прочие</t>
  </si>
  <si>
    <t>084</t>
  </si>
  <si>
    <t>3. Чистая сумма денежных средств от финансовой деятельности (стр.070 - стр.080)</t>
  </si>
  <si>
    <t>090</t>
  </si>
  <si>
    <t>Денежные средства  на начало отчетного периода</t>
  </si>
  <si>
    <t>Денежные средства на конец отчетного периода</t>
  </si>
  <si>
    <t xml:space="preserve">   АО "Актюбинский завод нефтяного оборудования"</t>
  </si>
  <si>
    <t>предоставление услуг</t>
  </si>
  <si>
    <t>Генеральный директор</t>
  </si>
  <si>
    <t>Айтуов Е.А.</t>
  </si>
  <si>
    <t xml:space="preserve">                    Главный бухгалтер </t>
  </si>
  <si>
    <t>Итого</t>
  </si>
  <si>
    <t xml:space="preserve"> АО "Актюбинский завод нефтяного оборудования"</t>
  </si>
  <si>
    <t xml:space="preserve">Отчет об изменениях в собственном капитале </t>
  </si>
  <si>
    <t>(в тысячах тенге)</t>
  </si>
  <si>
    <t>Уставный капитал</t>
  </si>
  <si>
    <t>Результаты переоценки</t>
  </si>
  <si>
    <t>Сальдо на конец отчетного периода</t>
  </si>
  <si>
    <t>Изменения в учетной политике и корректировки фундаментальных ошибок</t>
  </si>
  <si>
    <t>Пересчитанное сальдо на начало отчетного периода</t>
  </si>
  <si>
    <t>Дополнительно выпущенные (выкупленные) собственные акции в отчетном периоде</t>
  </si>
  <si>
    <t>Дивиденды</t>
  </si>
  <si>
    <t>Переоценка основных средств</t>
  </si>
  <si>
    <t>Изменение стоимости ценных бумаг, имеющихся в наличии для продажи</t>
  </si>
  <si>
    <t>Доход(убыток), не признанный в отчете о прибылях и убытках</t>
  </si>
  <si>
    <t>Нераспределенный доход (убыток) текущего периода</t>
  </si>
  <si>
    <t>Прочие операции</t>
  </si>
  <si>
    <t>Сальдо на начало отчетного периода</t>
  </si>
  <si>
    <t>Отчет о финансовом положении по состоянию на 31.03. 2014 года</t>
  </si>
  <si>
    <t>на 31.03.14</t>
  </si>
  <si>
    <t>на 31.03.14.</t>
  </si>
  <si>
    <t>Итоговая прибыль (убыток) за период  до вычета доли меньшинства</t>
  </si>
  <si>
    <t xml:space="preserve">Прибыль (убыток) до налогообложения </t>
  </si>
  <si>
    <t xml:space="preserve">Итоговая прибыль (убыток) за период </t>
  </si>
  <si>
    <t>Отчет о прибылях и убытках по состоянию на 31.03.2014</t>
  </si>
  <si>
    <t xml:space="preserve"> Главный бухгалтер </t>
  </si>
  <si>
    <t>Формирование резервного капитала</t>
  </si>
  <si>
    <r>
      <t xml:space="preserve">Итого: Увеличение </t>
    </r>
    <r>
      <rPr>
        <b/>
        <i/>
        <u val="single"/>
        <sz val="11"/>
        <rFont val="Times New Roman"/>
        <family val="1"/>
      </rPr>
      <t>+</t>
    </r>
    <r>
      <rPr>
        <b/>
        <i/>
        <sz val="11"/>
        <rFont val="Times New Roman"/>
        <family val="1"/>
      </rPr>
      <t xml:space="preserve"> уменьшение денежных средств(стр.030 </t>
    </r>
    <r>
      <rPr>
        <b/>
        <i/>
        <u val="single"/>
        <sz val="11"/>
        <rFont val="Times New Roman"/>
        <family val="1"/>
      </rPr>
      <t>+</t>
    </r>
    <r>
      <rPr>
        <b/>
        <i/>
        <sz val="11"/>
        <rFont val="Times New Roman"/>
        <family val="1"/>
      </rPr>
      <t xml:space="preserve"> стр.060 </t>
    </r>
    <r>
      <rPr>
        <b/>
        <i/>
        <u val="single"/>
        <sz val="11"/>
        <rFont val="Times New Roman"/>
        <family val="1"/>
      </rPr>
      <t>+</t>
    </r>
    <r>
      <rPr>
        <b/>
        <i/>
        <sz val="11"/>
        <rFont val="Times New Roman"/>
        <family val="1"/>
      </rPr>
      <t xml:space="preserve"> стр.090)</t>
    </r>
  </si>
  <si>
    <t>( тыс. тенге)</t>
  </si>
  <si>
    <t xml:space="preserve">               Главный бухгалтер </t>
  </si>
  <si>
    <t xml:space="preserve">ОТЧЕТ О  СОВОКУПНОМ ДОХОДЕ </t>
  </si>
  <si>
    <t>Примечание : доходы со знаком (+), расходы со знаком (-)</t>
  </si>
  <si>
    <t>( в тыс. тенге)</t>
  </si>
  <si>
    <t>Доход от реализации</t>
  </si>
  <si>
    <t>Государственные субсидии</t>
  </si>
  <si>
    <t>Итого выручка  (доходы)</t>
  </si>
  <si>
    <t>Себестоимость реализации</t>
  </si>
  <si>
    <t xml:space="preserve">Валовый доход </t>
  </si>
  <si>
    <t xml:space="preserve">Общие и административные расходы </t>
  </si>
  <si>
    <t xml:space="preserve">Расходы по реализации </t>
  </si>
  <si>
    <t xml:space="preserve">Доход (убыток) от операционной деятельности </t>
  </si>
  <si>
    <t>Финансовый доход</t>
  </si>
  <si>
    <t xml:space="preserve">Финансовые затраты </t>
  </si>
  <si>
    <t xml:space="preserve">Доход (убыток) от курсовой разницы </t>
  </si>
  <si>
    <t xml:space="preserve">Доля в доходах (убытках) ассоциированных компаний </t>
  </si>
  <si>
    <t xml:space="preserve">Доля в доходах (убытках) совместно-контролируемых компаний </t>
  </si>
  <si>
    <t>Убыток от неэффективной части инструментов хеджирования</t>
  </si>
  <si>
    <t>Обесценение гудвилла и НМА с неограниченным сроком службы</t>
  </si>
  <si>
    <t>Обесценение/ (сторнирование обесценения) основных средств</t>
  </si>
  <si>
    <t>Доход(убыток) от выбытия дочерних организаций</t>
  </si>
  <si>
    <t>Прочие прибыли и убытки</t>
  </si>
  <si>
    <t>Прибыль/(убыток) до налогообложения</t>
  </si>
  <si>
    <t xml:space="preserve">Прибыль/ (убыток) за год от продолжающейся деятельности </t>
  </si>
  <si>
    <t xml:space="preserve">Прекращенные операции </t>
  </si>
  <si>
    <t xml:space="preserve">Прибыль/(убыток) за год от прекращенных операций </t>
  </si>
  <si>
    <t>Прибыль/(убыток) за год</t>
  </si>
  <si>
    <t>37 655</t>
  </si>
  <si>
    <t xml:space="preserve">Относящийся к: </t>
  </si>
  <si>
    <t xml:space="preserve">Акционерам материнской компании </t>
  </si>
  <si>
    <t>Неконтролирующим акционерам</t>
  </si>
  <si>
    <t>Контроль</t>
  </si>
  <si>
    <t>Прочий совокупный доход (убыток):</t>
  </si>
  <si>
    <t>Ежегодное списание резерва переоценки на прибыль</t>
  </si>
  <si>
    <t>3 083</t>
  </si>
  <si>
    <t>Прибыли (убытки) от переоценки основных средств</t>
  </si>
  <si>
    <t>(3 083)</t>
  </si>
  <si>
    <t>Прибыли (убытки) от переоценки финансовых активов, удерживаемых  для продажи</t>
  </si>
  <si>
    <t>Прибыли (убытки) от эффективной части инструментов хеджирования</t>
  </si>
  <si>
    <t>Реклассификации из состава прочего совокупного дохода в  прочие прибыли (убытки)</t>
  </si>
  <si>
    <t>Подоходный налог по прочему совокупному доходу</t>
  </si>
  <si>
    <t>Совокупный доход (убыток) за год</t>
  </si>
  <si>
    <t>Базовая прибыль на акцию</t>
  </si>
  <si>
    <t>разводненная прибыль на акцию</t>
  </si>
  <si>
    <t xml:space="preserve">Главный бухгалтер </t>
  </si>
  <si>
    <t>За период,  заканчивающийся 31.03.2014 г.</t>
  </si>
  <si>
    <t xml:space="preserve">                 Главный бухгалтер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</si>
</sst>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ash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dotted"/>
      <bottom style="dotted"/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 style="dotted"/>
      <top style="dotted"/>
      <bottom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 style="dashed"/>
      <top style="dashed"/>
      <bottom style="dashed"/>
    </border>
    <border>
      <left style="dotted"/>
      <right style="dotted"/>
      <top>
        <color indexed="63"/>
      </top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dotted"/>
      <right style="hair"/>
      <top style="dotted"/>
      <bottom style="hair"/>
    </border>
    <border>
      <left style="dotted"/>
      <right style="hair"/>
      <top style="hair"/>
      <bottom style="dotted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left" vertical="center" indent="5"/>
    </xf>
    <xf numFmtId="41" fontId="37" fillId="0" borderId="0" xfId="0" applyNumberFormat="1" applyFont="1" applyAlignment="1">
      <alignment vertical="center"/>
    </xf>
    <xf numFmtId="41" fontId="37" fillId="0" borderId="0" xfId="0" applyNumberFormat="1" applyFont="1" applyBorder="1" applyAlignment="1">
      <alignment/>
    </xf>
    <xf numFmtId="0" fontId="38" fillId="0" borderId="0" xfId="0" applyFont="1" applyAlignment="1">
      <alignment vertical="center"/>
    </xf>
    <xf numFmtId="41" fontId="1" fillId="0" borderId="12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3" xfId="0" applyFont="1" applyFill="1" applyBorder="1" applyAlignment="1">
      <alignment horizontal="left" vertical="center" indent="1"/>
    </xf>
    <xf numFmtId="49" fontId="4" fillId="33" borderId="14" xfId="0" applyNumberFormat="1" applyFont="1" applyFill="1" applyBorder="1" applyAlignment="1">
      <alignment horizontal="center" vertical="center"/>
    </xf>
    <xf numFmtId="41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indent="1"/>
    </xf>
    <xf numFmtId="49" fontId="4" fillId="33" borderId="16" xfId="0" applyNumberFormat="1" applyFont="1" applyFill="1" applyBorder="1" applyAlignment="1">
      <alignment horizontal="center" vertical="center"/>
    </xf>
    <xf numFmtId="41" fontId="0" fillId="33" borderId="17" xfId="0" applyNumberFormat="1" applyFont="1" applyFill="1" applyBorder="1" applyAlignment="1">
      <alignment vertical="center"/>
    </xf>
    <xf numFmtId="41" fontId="0" fillId="33" borderId="18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 indent="1"/>
    </xf>
    <xf numFmtId="49" fontId="4" fillId="33" borderId="20" xfId="0" applyNumberFormat="1" applyFont="1" applyFill="1" applyBorder="1" applyAlignment="1">
      <alignment horizontal="center" vertical="center"/>
    </xf>
    <xf numFmtId="41" fontId="0" fillId="33" borderId="20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 indent="1"/>
    </xf>
    <xf numFmtId="41" fontId="0" fillId="33" borderId="22" xfId="0" applyNumberFormat="1" applyFont="1" applyFill="1" applyBorder="1" applyAlignment="1">
      <alignment vertical="center"/>
    </xf>
    <xf numFmtId="41" fontId="0" fillId="33" borderId="23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 indent="1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 wrapText="1" indent="1"/>
    </xf>
    <xf numFmtId="0" fontId="0" fillId="33" borderId="26" xfId="0" applyFont="1" applyFill="1" applyBorder="1" applyAlignment="1">
      <alignment horizontal="left" vertical="center" indent="1"/>
    </xf>
    <xf numFmtId="0" fontId="1" fillId="33" borderId="25" xfId="0" applyFont="1" applyFill="1" applyBorder="1" applyAlignment="1">
      <alignment horizontal="left" vertical="center" indent="1"/>
    </xf>
    <xf numFmtId="49" fontId="5" fillId="33" borderId="27" xfId="0" applyNumberFormat="1" applyFont="1" applyFill="1" applyBorder="1" applyAlignment="1">
      <alignment horizontal="center" vertical="center"/>
    </xf>
    <xf numFmtId="41" fontId="1" fillId="33" borderId="22" xfId="0" applyNumberFormat="1" applyFont="1" applyFill="1" applyBorder="1" applyAlignment="1">
      <alignment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 indent="1"/>
    </xf>
    <xf numFmtId="0" fontId="0" fillId="33" borderId="28" xfId="0" applyFont="1" applyFill="1" applyBorder="1" applyAlignment="1">
      <alignment horizontal="left" vertical="center" indent="1"/>
    </xf>
    <xf numFmtId="41" fontId="0" fillId="33" borderId="29" xfId="0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horizontal="left" vertical="center" indent="1"/>
    </xf>
    <xf numFmtId="49" fontId="5" fillId="33" borderId="17" xfId="0" applyNumberFormat="1" applyFont="1" applyFill="1" applyBorder="1" applyAlignment="1">
      <alignment horizontal="center" vertical="center"/>
    </xf>
    <xf numFmtId="41" fontId="1" fillId="33" borderId="17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 indent="1"/>
    </xf>
    <xf numFmtId="41" fontId="1" fillId="0" borderId="14" xfId="0" applyNumberFormat="1" applyFont="1" applyFill="1" applyBorder="1" applyAlignment="1">
      <alignment vertical="center"/>
    </xf>
    <xf numFmtId="49" fontId="5" fillId="6" borderId="31" xfId="0" applyNumberFormat="1" applyFont="1" applyFill="1" applyBorder="1" applyAlignment="1">
      <alignment horizontal="center" vertical="center"/>
    </xf>
    <xf numFmtId="41" fontId="1" fillId="6" borderId="31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49" fontId="4" fillId="33" borderId="32" xfId="0" applyNumberFormat="1" applyFont="1" applyFill="1" applyBorder="1" applyAlignment="1">
      <alignment horizontal="center" vertical="center"/>
    </xf>
    <xf numFmtId="41" fontId="0" fillId="33" borderId="16" xfId="0" applyNumberFormat="1" applyFont="1" applyFill="1" applyBorder="1" applyAlignment="1">
      <alignment vertical="center"/>
    </xf>
    <xf numFmtId="41" fontId="0" fillId="0" borderId="33" xfId="0" applyNumberFormat="1" applyFont="1" applyBorder="1" applyAlignment="1">
      <alignment/>
    </xf>
    <xf numFmtId="41" fontId="0" fillId="33" borderId="34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indent="1"/>
    </xf>
    <xf numFmtId="49" fontId="5" fillId="33" borderId="16" xfId="0" applyNumberFormat="1" applyFont="1" applyFill="1" applyBorder="1" applyAlignment="1">
      <alignment horizontal="center" vertical="center"/>
    </xf>
    <xf numFmtId="41" fontId="1" fillId="33" borderId="20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horizontal="left" vertical="center" indent="1"/>
    </xf>
    <xf numFmtId="0" fontId="1" fillId="33" borderId="19" xfId="0" applyFont="1" applyFill="1" applyBorder="1" applyAlignment="1">
      <alignment horizontal="left" vertical="center" indent="1"/>
    </xf>
    <xf numFmtId="41" fontId="1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left" vertical="center" wrapText="1" indent="1"/>
    </xf>
    <xf numFmtId="0" fontId="0" fillId="33" borderId="1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6" borderId="31" xfId="0" applyFont="1" applyFill="1" applyBorder="1" applyAlignment="1">
      <alignment horizontal="left" vertical="center" inden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85" fontId="0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3" fontId="3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37" fillId="0" borderId="0" xfId="0" applyFont="1" applyAlignment="1">
      <alignment horizontal="left"/>
    </xf>
    <xf numFmtId="4" fontId="9" fillId="0" borderId="0" xfId="53" applyNumberFormat="1" applyFont="1" applyBorder="1" applyAlignment="1">
      <alignment horizontal="right" vertical="top" wrapText="1"/>
      <protection/>
    </xf>
    <xf numFmtId="14" fontId="1" fillId="0" borderId="35" xfId="0" applyNumberFormat="1" applyFont="1" applyBorder="1" applyAlignment="1">
      <alignment horizontal="centerContinuous" vertical="center"/>
    </xf>
    <xf numFmtId="41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40" fillId="0" borderId="0" xfId="0" applyFont="1" applyAlignment="1">
      <alignment horizontal="left"/>
    </xf>
    <xf numFmtId="14" fontId="40" fillId="0" borderId="12" xfId="0" applyNumberFormat="1" applyFont="1" applyFill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34" borderId="35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1" fontId="7" fillId="0" borderId="0" xfId="0" applyNumberFormat="1" applyFont="1" applyBorder="1" applyAlignment="1">
      <alignment horizontal="left"/>
    </xf>
    <xf numFmtId="0" fontId="7" fillId="34" borderId="36" xfId="0" applyFont="1" applyFill="1" applyBorder="1" applyAlignment="1">
      <alignment/>
    </xf>
    <xf numFmtId="41" fontId="7" fillId="34" borderId="37" xfId="0" applyNumberFormat="1" applyFont="1" applyFill="1" applyBorder="1" applyAlignment="1">
      <alignment horizontal="center" wrapText="1"/>
    </xf>
    <xf numFmtId="41" fontId="7" fillId="34" borderId="17" xfId="0" applyNumberFormat="1" applyFont="1" applyFill="1" applyBorder="1" applyAlignment="1">
      <alignment horizontal="center" wrapText="1"/>
    </xf>
    <xf numFmtId="0" fontId="8" fillId="34" borderId="38" xfId="0" applyFont="1" applyFill="1" applyBorder="1" applyAlignment="1">
      <alignment horizontal="center"/>
    </xf>
    <xf numFmtId="41" fontId="8" fillId="34" borderId="19" xfId="0" applyNumberFormat="1" applyFont="1" applyFill="1" applyBorder="1" applyAlignment="1">
      <alignment horizontal="center"/>
    </xf>
    <xf numFmtId="41" fontId="8" fillId="34" borderId="17" xfId="0" applyNumberFormat="1" applyFont="1" applyFill="1" applyBorder="1" applyAlignment="1">
      <alignment horizontal="center"/>
    </xf>
    <xf numFmtId="41" fontId="8" fillId="34" borderId="17" xfId="0" applyNumberFormat="1" applyFont="1" applyFill="1" applyBorder="1" applyAlignment="1">
      <alignment/>
    </xf>
    <xf numFmtId="0" fontId="7" fillId="34" borderId="24" xfId="0" applyFont="1" applyFill="1" applyBorder="1" applyAlignment="1">
      <alignment wrapText="1"/>
    </xf>
    <xf numFmtId="41" fontId="7" fillId="34" borderId="16" xfId="0" applyNumberFormat="1" applyFont="1" applyFill="1" applyBorder="1" applyAlignment="1">
      <alignment horizontal="right"/>
    </xf>
    <xf numFmtId="41" fontId="7" fillId="34" borderId="18" xfId="0" applyNumberFormat="1" applyFont="1" applyFill="1" applyBorder="1" applyAlignment="1">
      <alignment horizontal="right"/>
    </xf>
    <xf numFmtId="41" fontId="7" fillId="34" borderId="14" xfId="0" applyNumberFormat="1" applyFont="1" applyFill="1" applyBorder="1" applyAlignment="1">
      <alignment horizontal="right"/>
    </xf>
    <xf numFmtId="41" fontId="7" fillId="34" borderId="27" xfId="0" applyNumberFormat="1" applyFont="1" applyFill="1" applyBorder="1" applyAlignment="1">
      <alignment horizontal="right"/>
    </xf>
    <xf numFmtId="0" fontId="8" fillId="34" borderId="37" xfId="0" applyFont="1" applyFill="1" applyBorder="1" applyAlignment="1">
      <alignment wrapText="1"/>
    </xf>
    <xf numFmtId="41" fontId="8" fillId="34" borderId="22" xfId="0" applyNumberFormat="1" applyFont="1" applyFill="1" applyBorder="1" applyAlignment="1">
      <alignment/>
    </xf>
    <xf numFmtId="41" fontId="8" fillId="34" borderId="22" xfId="0" applyNumberFormat="1" applyFont="1" applyFill="1" applyBorder="1" applyAlignment="1">
      <alignment horizontal="right"/>
    </xf>
    <xf numFmtId="0" fontId="8" fillId="34" borderId="39" xfId="0" applyFont="1" applyFill="1" applyBorder="1" applyAlignment="1">
      <alignment wrapText="1"/>
    </xf>
    <xf numFmtId="41" fontId="8" fillId="34" borderId="27" xfId="0" applyNumberFormat="1" applyFont="1" applyFill="1" applyBorder="1" applyAlignment="1">
      <alignment/>
    </xf>
    <xf numFmtId="41" fontId="8" fillId="34" borderId="29" xfId="0" applyNumberFormat="1" applyFont="1" applyFill="1" applyBorder="1" applyAlignment="1">
      <alignment/>
    </xf>
    <xf numFmtId="41" fontId="8" fillId="34" borderId="29" xfId="0" applyNumberFormat="1" applyFont="1" applyFill="1" applyBorder="1" applyAlignment="1">
      <alignment horizontal="right"/>
    </xf>
    <xf numFmtId="41" fontId="8" fillId="34" borderId="17" xfId="0" applyNumberFormat="1" applyFont="1" applyFill="1" applyBorder="1" applyAlignment="1">
      <alignment horizontal="right"/>
    </xf>
    <xf numFmtId="0" fontId="8" fillId="34" borderId="40" xfId="0" applyFont="1" applyFill="1" applyBorder="1" applyAlignment="1">
      <alignment wrapText="1"/>
    </xf>
    <xf numFmtId="41" fontId="8" fillId="34" borderId="41" xfId="0" applyNumberFormat="1" applyFont="1" applyFill="1" applyBorder="1" applyAlignment="1">
      <alignment/>
    </xf>
    <xf numFmtId="0" fontId="8" fillId="34" borderId="19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41" fontId="8" fillId="34" borderId="0" xfId="0" applyNumberFormat="1" applyFont="1" applyFill="1" applyBorder="1" applyAlignment="1">
      <alignment/>
    </xf>
    <xf numFmtId="41" fontId="8" fillId="34" borderId="14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 horizontal="left" wrapText="1"/>
    </xf>
    <xf numFmtId="0" fontId="8" fillId="34" borderId="17" xfId="0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41" fontId="7" fillId="34" borderId="41" xfId="0" applyNumberFormat="1" applyFont="1" applyFill="1" applyBorder="1" applyAlignment="1">
      <alignment horizontal="right"/>
    </xf>
    <xf numFmtId="41" fontId="7" fillId="34" borderId="17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wrapText="1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169" fontId="1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1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indent="5"/>
    </xf>
    <xf numFmtId="0" fontId="1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6" fillId="0" borderId="0" xfId="0" applyFont="1" applyAlignment="1">
      <alignment horizontal="right"/>
    </xf>
    <xf numFmtId="3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1" fillId="0" borderId="4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41" fontId="8" fillId="33" borderId="17" xfId="0" applyNumberFormat="1" applyFont="1" applyFill="1" applyBorder="1" applyAlignment="1">
      <alignment vertical="center"/>
    </xf>
    <xf numFmtId="41" fontId="8" fillId="33" borderId="22" xfId="0" applyNumberFormat="1" applyFont="1" applyFill="1" applyBorder="1" applyAlignment="1">
      <alignment vertical="center"/>
    </xf>
    <xf numFmtId="41" fontId="8" fillId="33" borderId="23" xfId="0" applyNumberFormat="1" applyFont="1" applyFill="1" applyBorder="1" applyAlignment="1">
      <alignment vertical="center"/>
    </xf>
    <xf numFmtId="41" fontId="8" fillId="33" borderId="18" xfId="0" applyNumberFormat="1" applyFont="1" applyFill="1" applyBorder="1" applyAlignment="1">
      <alignment vertical="center"/>
    </xf>
    <xf numFmtId="41" fontId="7" fillId="33" borderId="22" xfId="0" applyNumberFormat="1" applyFont="1" applyFill="1" applyBorder="1" applyAlignment="1">
      <alignment vertical="center"/>
    </xf>
    <xf numFmtId="41" fontId="8" fillId="33" borderId="29" xfId="0" applyNumberFormat="1" applyFont="1" applyFill="1" applyBorder="1" applyAlignment="1">
      <alignment vertical="center"/>
    </xf>
    <xf numFmtId="41" fontId="7" fillId="33" borderId="17" xfId="0" applyNumberFormat="1" applyFont="1" applyFill="1" applyBorder="1" applyAlignment="1">
      <alignment vertical="center"/>
    </xf>
    <xf numFmtId="41" fontId="7" fillId="33" borderId="43" xfId="0" applyNumberFormat="1" applyFont="1" applyFill="1" applyBorder="1" applyAlignment="1">
      <alignment vertical="center"/>
    </xf>
    <xf numFmtId="41" fontId="8" fillId="33" borderId="14" xfId="0" applyNumberFormat="1" applyFont="1" applyFill="1" applyBorder="1" applyAlignment="1">
      <alignment vertical="center"/>
    </xf>
    <xf numFmtId="41" fontId="8" fillId="33" borderId="16" xfId="0" applyNumberFormat="1" applyFont="1" applyFill="1" applyBorder="1" applyAlignment="1">
      <alignment vertical="center"/>
    </xf>
    <xf numFmtId="41" fontId="8" fillId="33" borderId="34" xfId="0" applyNumberFormat="1" applyFont="1" applyFill="1" applyBorder="1" applyAlignment="1">
      <alignment vertical="center"/>
    </xf>
    <xf numFmtId="41" fontId="7" fillId="33" borderId="20" xfId="0" applyNumberFormat="1" applyFont="1" applyFill="1" applyBorder="1" applyAlignment="1">
      <alignment vertical="center"/>
    </xf>
    <xf numFmtId="41" fontId="7" fillId="33" borderId="14" xfId="0" applyNumberFormat="1" applyFont="1" applyFill="1" applyBorder="1" applyAlignment="1">
      <alignment vertical="center"/>
    </xf>
    <xf numFmtId="41" fontId="7" fillId="33" borderId="16" xfId="0" applyNumberFormat="1" applyFont="1" applyFill="1" applyBorder="1" applyAlignment="1">
      <alignment vertical="center"/>
    </xf>
    <xf numFmtId="41" fontId="7" fillId="6" borderId="31" xfId="0" applyNumberFormat="1" applyFont="1" applyFill="1" applyBorder="1" applyAlignment="1">
      <alignment vertical="center"/>
    </xf>
    <xf numFmtId="185" fontId="8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indent="5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" fillId="2" borderId="31" xfId="0" applyFont="1" applyFill="1" applyBorder="1" applyAlignment="1">
      <alignment horizontal="centerContinuous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left" vertical="center" indent="1"/>
    </xf>
    <xf numFmtId="0" fontId="0" fillId="0" borderId="44" xfId="0" applyBorder="1" applyAlignment="1">
      <alignment/>
    </xf>
    <xf numFmtId="41" fontId="1" fillId="33" borderId="45" xfId="0" applyNumberFormat="1" applyFont="1" applyFill="1" applyBorder="1" applyAlignment="1">
      <alignment vertical="center"/>
    </xf>
    <xf numFmtId="41" fontId="1" fillId="6" borderId="46" xfId="0" applyNumberFormat="1" applyFont="1" applyFill="1" applyBorder="1" applyAlignment="1">
      <alignment vertical="center"/>
    </xf>
    <xf numFmtId="49" fontId="5" fillId="33" borderId="45" xfId="0" applyNumberFormat="1" applyFont="1" applyFill="1" applyBorder="1" applyAlignment="1">
      <alignment horizontal="center" vertical="center"/>
    </xf>
    <xf numFmtId="49" fontId="5" fillId="6" borderId="47" xfId="0" applyNumberFormat="1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center" wrapText="1"/>
    </xf>
    <xf numFmtId="14" fontId="1" fillId="2" borderId="50" xfId="0" applyNumberFormat="1" applyFont="1" applyFill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center" vertical="center" wrapText="1"/>
    </xf>
    <xf numFmtId="41" fontId="0" fillId="33" borderId="52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41" fontId="14" fillId="0" borderId="0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9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1" fontId="7" fillId="0" borderId="14" xfId="0" applyNumberFormat="1" applyFont="1" applyFill="1" applyBorder="1" applyAlignment="1">
      <alignment vertical="center"/>
    </xf>
    <xf numFmtId="41" fontId="7" fillId="6" borderId="53" xfId="0" applyNumberFormat="1" applyFont="1" applyFill="1" applyBorder="1" applyAlignment="1">
      <alignment vertical="center"/>
    </xf>
    <xf numFmtId="41" fontId="8" fillId="0" borderId="16" xfId="0" applyNumberFormat="1" applyFont="1" applyBorder="1" applyAlignment="1">
      <alignment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0;&#1072;&#1090;&#1080;&#1084;&#1072;\&#1052;&#1086;&#1080;%20&#1076;&#1086;&#1082;&#1091;&#1084;&#1077;&#1085;&#1090;&#1099;\&#1050;&#1060;&#1041;%202006&#1075;\2013\1&#1082;&#1074;.2013\&#1086;&#1090;&#1095;&#1077;&#1090;%20&#1085;&#1072;%2031,03.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4"/>
      <sheetName val="АХД"/>
      <sheetName val="баланс"/>
      <sheetName val="форма 2"/>
      <sheetName val="форма 3"/>
      <sheetName val="ос"/>
    </sheetNames>
    <sheetDataSet>
      <sheetData sheetId="0">
        <row r="23">
          <cell r="C23" t="str">
            <v>Айтуов Е.А.</v>
          </cell>
        </row>
      </sheetData>
      <sheetData sheetId="5">
        <row r="6">
          <cell r="H6">
            <v>32736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4.00390625" style="103" customWidth="1"/>
    <col min="2" max="5" width="15.8515625" style="103" customWidth="1"/>
    <col min="6" max="6" width="9.140625" style="103" customWidth="1"/>
  </cols>
  <sheetData>
    <row r="1" spans="1:5" ht="15.75">
      <c r="A1" s="101"/>
      <c r="B1" s="102"/>
      <c r="C1" s="102"/>
      <c r="D1" s="102"/>
      <c r="E1" s="102"/>
    </row>
    <row r="2" spans="1:5" ht="15.75">
      <c r="A2" s="104" t="s">
        <v>175</v>
      </c>
      <c r="B2" s="102"/>
      <c r="C2" s="102"/>
      <c r="D2" s="102"/>
      <c r="E2" s="102"/>
    </row>
    <row r="3" spans="1:5" ht="15.75">
      <c r="A3" s="250" t="s">
        <v>176</v>
      </c>
      <c r="B3" s="250"/>
      <c r="C3" s="250"/>
      <c r="D3" s="250"/>
      <c r="E3" s="250"/>
    </row>
    <row r="4" spans="1:5" ht="15.75">
      <c r="A4" s="250" t="s">
        <v>193</v>
      </c>
      <c r="B4" s="250"/>
      <c r="C4" s="250"/>
      <c r="D4" s="250"/>
      <c r="E4" s="250"/>
    </row>
    <row r="5" spans="1:5" ht="15.75">
      <c r="A5" s="105"/>
      <c r="B5" s="105"/>
      <c r="C5" s="106"/>
      <c r="D5" s="106"/>
      <c r="E5" s="107" t="s">
        <v>177</v>
      </c>
    </row>
    <row r="6" spans="1:5" ht="63.75" customHeight="1">
      <c r="A6" s="114"/>
      <c r="B6" s="115" t="s">
        <v>178</v>
      </c>
      <c r="C6" s="115" t="s">
        <v>179</v>
      </c>
      <c r="D6" s="116" t="s">
        <v>104</v>
      </c>
      <c r="E6" s="116" t="s">
        <v>174</v>
      </c>
    </row>
    <row r="7" spans="1:5" ht="15">
      <c r="A7" s="117">
        <v>1</v>
      </c>
      <c r="B7" s="118">
        <v>2</v>
      </c>
      <c r="C7" s="119">
        <v>3</v>
      </c>
      <c r="D7" s="119">
        <v>5</v>
      </c>
      <c r="E7" s="120">
        <v>6</v>
      </c>
    </row>
    <row r="8" spans="1:5" ht="24.75" customHeight="1">
      <c r="A8" s="121" t="s">
        <v>180</v>
      </c>
      <c r="B8" s="122">
        <f>B19</f>
        <v>600019</v>
      </c>
      <c r="C8" s="123">
        <f>C19+C15</f>
        <v>288449</v>
      </c>
      <c r="D8" s="124">
        <f>баланс!C49</f>
        <v>1340841.4</v>
      </c>
      <c r="E8" s="125">
        <f>SUM(B8:D8)</f>
        <v>2229309.4</v>
      </c>
    </row>
    <row r="9" spans="1:5" ht="34.5" customHeight="1">
      <c r="A9" s="126" t="s">
        <v>181</v>
      </c>
      <c r="B9" s="120"/>
      <c r="C9" s="127"/>
      <c r="D9" s="120"/>
      <c r="E9" s="128">
        <f aca="true" t="shared" si="0" ref="E9:E18">SUM(B9:D9)</f>
        <v>0</v>
      </c>
    </row>
    <row r="10" spans="1:5" ht="31.5" customHeight="1">
      <c r="A10" s="129" t="s">
        <v>182</v>
      </c>
      <c r="B10" s="130"/>
      <c r="C10" s="131"/>
      <c r="D10" s="130"/>
      <c r="E10" s="132">
        <f t="shared" si="0"/>
        <v>0</v>
      </c>
    </row>
    <row r="11" spans="1:5" ht="36.75" customHeight="1">
      <c r="A11" s="126" t="s">
        <v>183</v>
      </c>
      <c r="B11" s="120"/>
      <c r="C11" s="127"/>
      <c r="D11" s="133"/>
      <c r="E11" s="128">
        <f t="shared" si="0"/>
        <v>0</v>
      </c>
    </row>
    <row r="12" spans="1:5" ht="15" customHeight="1">
      <c r="A12" s="134" t="s">
        <v>184</v>
      </c>
      <c r="B12" s="120"/>
      <c r="C12" s="120"/>
      <c r="D12" s="135"/>
      <c r="E12" s="133">
        <f t="shared" si="0"/>
        <v>0</v>
      </c>
    </row>
    <row r="13" spans="1:5" ht="15" customHeight="1">
      <c r="A13" s="136" t="s">
        <v>185</v>
      </c>
      <c r="B13" s="127"/>
      <c r="C13" s="127"/>
      <c r="D13" s="120"/>
      <c r="E13" s="133">
        <f t="shared" si="0"/>
        <v>0</v>
      </c>
    </row>
    <row r="14" spans="1:5" ht="33.75" customHeight="1">
      <c r="A14" s="136" t="s">
        <v>186</v>
      </c>
      <c r="B14" s="135"/>
      <c r="C14" s="120"/>
      <c r="D14" s="120"/>
      <c r="E14" s="133">
        <f t="shared" si="0"/>
        <v>0</v>
      </c>
    </row>
    <row r="15" spans="1:5" ht="34.5" customHeight="1">
      <c r="A15" s="136" t="s">
        <v>187</v>
      </c>
      <c r="B15" s="127"/>
      <c r="C15" s="127">
        <v>-10472</v>
      </c>
      <c r="D15" s="120">
        <v>10472</v>
      </c>
      <c r="E15" s="133">
        <f t="shared" si="0"/>
        <v>0</v>
      </c>
    </row>
    <row r="16" spans="1:5" ht="30.75" customHeight="1">
      <c r="A16" s="137" t="s">
        <v>188</v>
      </c>
      <c r="B16" s="138"/>
      <c r="C16" s="120"/>
      <c r="D16" s="139">
        <f>'форма 2'!C30</f>
        <v>61190.4</v>
      </c>
      <c r="E16" s="139">
        <f t="shared" si="0"/>
        <v>61190.4</v>
      </c>
    </row>
    <row r="17" spans="1:5" ht="15" customHeight="1">
      <c r="A17" s="140" t="s">
        <v>199</v>
      </c>
      <c r="B17" s="135"/>
      <c r="C17" s="120"/>
      <c r="D17" s="120"/>
      <c r="E17" s="133">
        <f t="shared" si="0"/>
        <v>0</v>
      </c>
    </row>
    <row r="18" spans="1:5" ht="15" customHeight="1">
      <c r="A18" s="141" t="s">
        <v>189</v>
      </c>
      <c r="B18" s="135"/>
      <c r="C18" s="120"/>
      <c r="D18" s="120"/>
      <c r="E18" s="133">
        <f t="shared" si="0"/>
        <v>0</v>
      </c>
    </row>
    <row r="19" spans="1:5" ht="24.75" customHeight="1">
      <c r="A19" s="142" t="s">
        <v>190</v>
      </c>
      <c r="B19" s="143">
        <f>баланс!C45</f>
        <v>600019</v>
      </c>
      <c r="C19" s="144">
        <f>баланс!D48</f>
        <v>298921</v>
      </c>
      <c r="D19" s="144">
        <f>баланс!D49</f>
        <v>1269179</v>
      </c>
      <c r="E19" s="144">
        <f>SUM(B19:D19)</f>
        <v>2168119</v>
      </c>
    </row>
    <row r="20" spans="1:5" ht="15.75">
      <c r="A20" s="108"/>
      <c r="B20" s="108"/>
      <c r="C20" s="108"/>
      <c r="D20" s="108"/>
      <c r="E20" s="108"/>
    </row>
    <row r="21" spans="1:5" ht="15.75">
      <c r="A21" s="109" t="s">
        <v>171</v>
      </c>
      <c r="B21" s="109"/>
      <c r="D21" s="110" t="s">
        <v>172</v>
      </c>
      <c r="E21" s="102"/>
    </row>
    <row r="22" spans="1:5" ht="15.75">
      <c r="A22" s="109"/>
      <c r="B22" s="109"/>
      <c r="C22" s="111"/>
      <c r="D22" s="102"/>
      <c r="E22" s="102"/>
    </row>
    <row r="23" spans="1:5" ht="15.75">
      <c r="A23" s="112" t="s">
        <v>248</v>
      </c>
      <c r="B23" s="109"/>
      <c r="D23" s="113" t="s">
        <v>111</v>
      </c>
      <c r="E23" s="102"/>
    </row>
  </sheetData>
  <sheetProtection/>
  <mergeCells count="2">
    <mergeCell ref="A3:E3"/>
    <mergeCell ref="A4:E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57421875" style="180" customWidth="1"/>
    <col min="2" max="2" width="6.8515625" style="103" customWidth="1"/>
    <col min="3" max="3" width="14.421875" style="180" customWidth="1"/>
    <col min="4" max="4" width="14.140625" style="180" customWidth="1"/>
  </cols>
  <sheetData>
    <row r="1" spans="1:4" ht="12.75" customHeight="1">
      <c r="A1" s="101"/>
      <c r="B1" s="165"/>
      <c r="D1" s="181"/>
    </row>
    <row r="2" spans="1:4" ht="12.75" customHeight="1">
      <c r="A2" s="251" t="s">
        <v>169</v>
      </c>
      <c r="B2" s="251"/>
      <c r="C2" s="251"/>
      <c r="D2" s="251"/>
    </row>
    <row r="3" spans="1:4" ht="12.75" customHeight="1">
      <c r="A3" s="251" t="s">
        <v>121</v>
      </c>
      <c r="B3" s="251"/>
      <c r="C3" s="251"/>
      <c r="D3" s="251"/>
    </row>
    <row r="4" spans="1:4" ht="12.75" customHeight="1">
      <c r="A4" s="77" t="s">
        <v>192</v>
      </c>
      <c r="B4" s="166"/>
      <c r="C4" s="145" t="s">
        <v>201</v>
      </c>
      <c r="D4" s="145"/>
    </row>
    <row r="5" spans="1:4" ht="46.5" customHeight="1">
      <c r="A5" s="146"/>
      <c r="B5" s="167" t="s">
        <v>18</v>
      </c>
      <c r="C5" s="147">
        <v>41729</v>
      </c>
      <c r="D5" s="147">
        <v>41364</v>
      </c>
    </row>
    <row r="6" spans="1:4" ht="12.75" customHeight="1">
      <c r="A6" s="148" t="s">
        <v>122</v>
      </c>
      <c r="B6" s="168"/>
      <c r="C6" s="149"/>
      <c r="D6" s="150"/>
    </row>
    <row r="7" spans="1:4" ht="12.75" customHeight="1">
      <c r="A7" s="151" t="s">
        <v>123</v>
      </c>
      <c r="B7" s="168" t="s">
        <v>26</v>
      </c>
      <c r="C7" s="150">
        <f>SUM(C9:C12)</f>
        <v>2132811</v>
      </c>
      <c r="D7" s="191">
        <f>SUM(D9:D11)</f>
        <v>1289783</v>
      </c>
    </row>
    <row r="8" spans="1:4" ht="12.75" customHeight="1">
      <c r="A8" s="151" t="s">
        <v>124</v>
      </c>
      <c r="B8" s="168"/>
      <c r="C8" s="150"/>
      <c r="D8" s="191"/>
    </row>
    <row r="9" spans="1:4" ht="12.75" customHeight="1">
      <c r="A9" s="152" t="s">
        <v>125</v>
      </c>
      <c r="B9" s="168" t="s">
        <v>28</v>
      </c>
      <c r="C9" s="150">
        <v>1055247</v>
      </c>
      <c r="D9" s="191">
        <v>1289783</v>
      </c>
    </row>
    <row r="10" spans="1:4" ht="12.75" customHeight="1">
      <c r="A10" s="152" t="s">
        <v>170</v>
      </c>
      <c r="B10" s="168" t="s">
        <v>30</v>
      </c>
      <c r="C10" s="150"/>
      <c r="D10" s="191"/>
    </row>
    <row r="11" spans="1:4" ht="12.75" customHeight="1">
      <c r="A11" s="152" t="s">
        <v>126</v>
      </c>
      <c r="B11" s="168" t="s">
        <v>32</v>
      </c>
      <c r="C11" s="150">
        <v>1067923</v>
      </c>
      <c r="D11" s="191"/>
    </row>
    <row r="12" spans="1:4" ht="12.75" customHeight="1">
      <c r="A12" s="152" t="s">
        <v>127</v>
      </c>
      <c r="B12" s="168" t="s">
        <v>36</v>
      </c>
      <c r="C12" s="150">
        <f>3504-1305+8705-1263</f>
        <v>9641</v>
      </c>
      <c r="D12" s="192"/>
    </row>
    <row r="13" spans="1:4" ht="12.75" customHeight="1">
      <c r="A13" s="151" t="s">
        <v>128</v>
      </c>
      <c r="B13" s="168" t="s">
        <v>43</v>
      </c>
      <c r="C13" s="150">
        <f>SUM(C15:C21)</f>
        <v>1420070</v>
      </c>
      <c r="D13" s="191">
        <f>SUM(D15:D21)</f>
        <v>850343</v>
      </c>
    </row>
    <row r="14" spans="1:4" ht="12.75" customHeight="1">
      <c r="A14" s="151" t="s">
        <v>124</v>
      </c>
      <c r="B14" s="168"/>
      <c r="C14" s="150"/>
      <c r="D14" s="191"/>
    </row>
    <row r="15" spans="1:4" ht="12.75" customHeight="1">
      <c r="A15" s="152" t="s">
        <v>129</v>
      </c>
      <c r="B15" s="168" t="s">
        <v>45</v>
      </c>
      <c r="C15" s="150">
        <f>531796-144-C31</f>
        <v>531395</v>
      </c>
      <c r="D15" s="191">
        <f>375182-6-D29</f>
        <v>342440</v>
      </c>
    </row>
    <row r="16" spans="1:4" ht="12.75" customHeight="1">
      <c r="A16" s="152" t="s">
        <v>130</v>
      </c>
      <c r="B16" s="168" t="s">
        <v>47</v>
      </c>
      <c r="C16" s="150">
        <v>596463</v>
      </c>
      <c r="D16" s="191">
        <f>374323-26844</f>
        <v>347479</v>
      </c>
    </row>
    <row r="17" spans="1:4" ht="12.75" customHeight="1">
      <c r="A17" s="152" t="s">
        <v>131</v>
      </c>
      <c r="B17" s="168" t="s">
        <v>49</v>
      </c>
      <c r="C17" s="150">
        <v>69634</v>
      </c>
      <c r="D17" s="191">
        <v>63239</v>
      </c>
    </row>
    <row r="18" spans="1:4" ht="12.75" customHeight="1">
      <c r="A18" s="152" t="s">
        <v>132</v>
      </c>
      <c r="B18" s="168" t="s">
        <v>51</v>
      </c>
      <c r="C18" s="150">
        <v>45715</v>
      </c>
      <c r="D18" s="191">
        <v>21064</v>
      </c>
    </row>
    <row r="19" spans="1:4" ht="12.75" customHeight="1">
      <c r="A19" s="152" t="s">
        <v>133</v>
      </c>
      <c r="B19" s="168" t="s">
        <v>53</v>
      </c>
      <c r="C19" s="150">
        <v>21729</v>
      </c>
      <c r="D19" s="191">
        <v>20312</v>
      </c>
    </row>
    <row r="20" spans="1:4" ht="12.75" customHeight="1">
      <c r="A20" s="152" t="s">
        <v>134</v>
      </c>
      <c r="B20" s="168" t="s">
        <v>55</v>
      </c>
      <c r="C20" s="150">
        <f>161902-21729+15217-625</f>
        <v>154765</v>
      </c>
      <c r="D20" s="191">
        <f>62625+11546-209-D19</f>
        <v>53650</v>
      </c>
    </row>
    <row r="21" spans="1:4" ht="12.75" customHeight="1">
      <c r="A21" s="152" t="s">
        <v>135</v>
      </c>
      <c r="B21" s="168" t="s">
        <v>57</v>
      </c>
      <c r="C21" s="150">
        <f>369</f>
        <v>369</v>
      </c>
      <c r="D21" s="191">
        <f>1745-201+5130-4776+261</f>
        <v>2159</v>
      </c>
    </row>
    <row r="22" spans="1:4" ht="31.5" customHeight="1">
      <c r="A22" s="153" t="s">
        <v>136</v>
      </c>
      <c r="B22" s="169" t="s">
        <v>67</v>
      </c>
      <c r="C22" s="154">
        <f>C7-C13</f>
        <v>712741</v>
      </c>
      <c r="D22" s="193">
        <f>D7-D13</f>
        <v>439440</v>
      </c>
    </row>
    <row r="23" spans="1:4" ht="12.75" customHeight="1">
      <c r="A23" s="155" t="s">
        <v>137</v>
      </c>
      <c r="B23" s="170"/>
      <c r="C23" s="156"/>
      <c r="D23" s="191"/>
    </row>
    <row r="24" spans="1:4" ht="12.75" customHeight="1">
      <c r="A24" s="151" t="s">
        <v>123</v>
      </c>
      <c r="B24" s="168" t="s">
        <v>84</v>
      </c>
      <c r="C24" s="150">
        <f>C26+C27+C28</f>
        <v>0</v>
      </c>
      <c r="D24" s="191"/>
    </row>
    <row r="25" spans="1:4" ht="12.75" customHeight="1">
      <c r="A25" s="151" t="s">
        <v>124</v>
      </c>
      <c r="B25" s="168"/>
      <c r="C25" s="150"/>
      <c r="D25" s="191"/>
    </row>
    <row r="26" spans="1:4" ht="12.75" customHeight="1">
      <c r="A26" s="152" t="s">
        <v>138</v>
      </c>
      <c r="B26" s="168" t="s">
        <v>86</v>
      </c>
      <c r="C26" s="150"/>
      <c r="D26" s="191"/>
    </row>
    <row r="27" spans="1:4" ht="12.75" customHeight="1">
      <c r="A27" s="152" t="s">
        <v>139</v>
      </c>
      <c r="B27" s="168" t="s">
        <v>88</v>
      </c>
      <c r="C27" s="150"/>
      <c r="D27" s="191"/>
    </row>
    <row r="28" spans="1:4" ht="12.75" customHeight="1">
      <c r="A28" s="152" t="s">
        <v>127</v>
      </c>
      <c r="B28" s="168" t="s">
        <v>140</v>
      </c>
      <c r="C28" s="150"/>
      <c r="D28" s="192"/>
    </row>
    <row r="29" spans="1:4" ht="12.75" customHeight="1">
      <c r="A29" s="151" t="s">
        <v>128</v>
      </c>
      <c r="B29" s="168" t="s">
        <v>97</v>
      </c>
      <c r="C29" s="150">
        <f>SUM(C31:C34)</f>
        <v>257</v>
      </c>
      <c r="D29" s="191">
        <f>SUM(D31:D34)</f>
        <v>32736</v>
      </c>
    </row>
    <row r="30" spans="1:4" ht="12.75" customHeight="1">
      <c r="A30" s="151" t="s">
        <v>124</v>
      </c>
      <c r="B30" s="168"/>
      <c r="C30" s="150"/>
      <c r="D30" s="191"/>
    </row>
    <row r="31" spans="1:4" ht="12.75" customHeight="1">
      <c r="A31" s="152" t="s">
        <v>141</v>
      </c>
      <c r="B31" s="168" t="s">
        <v>99</v>
      </c>
      <c r="C31" s="150">
        <v>257</v>
      </c>
      <c r="D31" s="191">
        <f>'[1]ос'!F6+'[1]ос'!G6</f>
        <v>0</v>
      </c>
    </row>
    <row r="32" spans="1:4" ht="12.75" customHeight="1">
      <c r="A32" s="152" t="s">
        <v>142</v>
      </c>
      <c r="B32" s="168" t="s">
        <v>101</v>
      </c>
      <c r="C32" s="150"/>
      <c r="D32" s="191">
        <f>'[1]ос'!H6</f>
        <v>32736</v>
      </c>
    </row>
    <row r="33" spans="1:4" ht="12.75" customHeight="1">
      <c r="A33" s="152" t="s">
        <v>143</v>
      </c>
      <c r="B33" s="168" t="s">
        <v>103</v>
      </c>
      <c r="C33" s="150"/>
      <c r="D33" s="191"/>
    </row>
    <row r="34" spans="1:4" ht="12.75" customHeight="1">
      <c r="A34" s="152" t="s">
        <v>135</v>
      </c>
      <c r="B34" s="168" t="s">
        <v>144</v>
      </c>
      <c r="C34" s="150"/>
      <c r="D34" s="191"/>
    </row>
    <row r="35" spans="1:4" ht="33.75" customHeight="1">
      <c r="A35" s="153" t="s">
        <v>145</v>
      </c>
      <c r="B35" s="171" t="s">
        <v>146</v>
      </c>
      <c r="C35" s="154">
        <f>C24-C29</f>
        <v>-257</v>
      </c>
      <c r="D35" s="193">
        <f>D23-D29</f>
        <v>-32736</v>
      </c>
    </row>
    <row r="36" spans="1:4" ht="12.75" customHeight="1">
      <c r="A36" s="155" t="s">
        <v>147</v>
      </c>
      <c r="B36" s="170"/>
      <c r="C36" s="156"/>
      <c r="D36" s="194">
        <f>SUM(D38:D41)</f>
        <v>0</v>
      </c>
    </row>
    <row r="37" spans="1:4" ht="12.75" customHeight="1">
      <c r="A37" s="151" t="s">
        <v>123</v>
      </c>
      <c r="B37" s="168" t="s">
        <v>148</v>
      </c>
      <c r="C37" s="157">
        <f>SUM(C39:C42)</f>
        <v>169500</v>
      </c>
      <c r="D37" s="219"/>
    </row>
    <row r="38" spans="1:4" ht="12.75" customHeight="1">
      <c r="A38" s="152" t="s">
        <v>124</v>
      </c>
      <c r="B38" s="168"/>
      <c r="C38" s="150"/>
      <c r="D38" s="219"/>
    </row>
    <row r="39" spans="1:4" ht="12.75" customHeight="1">
      <c r="A39" s="152" t="s">
        <v>149</v>
      </c>
      <c r="B39" s="168" t="s">
        <v>150</v>
      </c>
      <c r="C39" s="150"/>
      <c r="D39" s="219"/>
    </row>
    <row r="40" spans="1:4" ht="12.75" customHeight="1">
      <c r="A40" s="152" t="s">
        <v>151</v>
      </c>
      <c r="B40" s="168" t="s">
        <v>152</v>
      </c>
      <c r="C40" s="150">
        <v>169500</v>
      </c>
      <c r="D40" s="219"/>
    </row>
    <row r="41" spans="1:4" ht="12.75" customHeight="1">
      <c r="A41" s="158" t="s">
        <v>153</v>
      </c>
      <c r="B41" s="168" t="s">
        <v>154</v>
      </c>
      <c r="C41" s="150"/>
      <c r="D41" s="219"/>
    </row>
    <row r="42" spans="1:4" ht="12.75" customHeight="1">
      <c r="A42" s="152" t="s">
        <v>127</v>
      </c>
      <c r="B42" s="168" t="s">
        <v>155</v>
      </c>
      <c r="C42" s="150"/>
      <c r="D42" s="151"/>
    </row>
    <row r="43" spans="1:4" ht="12.75" customHeight="1">
      <c r="A43" s="151" t="s">
        <v>128</v>
      </c>
      <c r="B43" s="168" t="s">
        <v>156</v>
      </c>
      <c r="C43" s="150">
        <f>SUM(C45:C48)</f>
        <v>613207</v>
      </c>
      <c r="D43" s="219">
        <f>SUM(D45:D47)</f>
        <v>29442</v>
      </c>
    </row>
    <row r="44" spans="1:4" ht="12.75" customHeight="1">
      <c r="A44" s="151" t="s">
        <v>124</v>
      </c>
      <c r="B44" s="168"/>
      <c r="C44" s="150"/>
      <c r="D44" s="219"/>
    </row>
    <row r="45" spans="1:4" ht="12.75" customHeight="1">
      <c r="A45" s="152" t="s">
        <v>157</v>
      </c>
      <c r="B45" s="168" t="s">
        <v>158</v>
      </c>
      <c r="C45" s="150">
        <f>524880+88327</f>
        <v>613207</v>
      </c>
      <c r="D45" s="219">
        <v>29442</v>
      </c>
    </row>
    <row r="46" spans="1:4" ht="12.75" customHeight="1">
      <c r="A46" s="152" t="s">
        <v>159</v>
      </c>
      <c r="B46" s="168" t="s">
        <v>160</v>
      </c>
      <c r="C46" s="150"/>
      <c r="D46" s="219"/>
    </row>
    <row r="47" spans="1:4" ht="12.75" customHeight="1">
      <c r="A47" s="152" t="s">
        <v>161</v>
      </c>
      <c r="B47" s="168" t="s">
        <v>162</v>
      </c>
      <c r="C47" s="150"/>
      <c r="D47" s="219"/>
    </row>
    <row r="48" spans="1:4" ht="12.75" customHeight="1">
      <c r="A48" s="152" t="s">
        <v>163</v>
      </c>
      <c r="B48" s="168" t="s">
        <v>164</v>
      </c>
      <c r="C48" s="150"/>
      <c r="D48" s="151"/>
    </row>
    <row r="49" spans="1:4" ht="30" customHeight="1">
      <c r="A49" s="153" t="s">
        <v>165</v>
      </c>
      <c r="B49" s="171" t="s">
        <v>166</v>
      </c>
      <c r="C49" s="159">
        <f>C37-C43</f>
        <v>-443707</v>
      </c>
      <c r="D49" s="220">
        <f>D36-D43</f>
        <v>-29442</v>
      </c>
    </row>
    <row r="50" spans="1:4" ht="29.25" customHeight="1">
      <c r="A50" s="153" t="s">
        <v>200</v>
      </c>
      <c r="B50" s="169"/>
      <c r="C50" s="154">
        <f>C22+C35+C49</f>
        <v>268777</v>
      </c>
      <c r="D50" s="193">
        <f>D22+D35+D49</f>
        <v>377262</v>
      </c>
    </row>
    <row r="51" spans="1:4" ht="12.75" customHeight="1">
      <c r="A51" s="160" t="s">
        <v>167</v>
      </c>
      <c r="B51" s="170"/>
      <c r="C51" s="156">
        <v>528207</v>
      </c>
      <c r="D51" s="195">
        <v>13007</v>
      </c>
    </row>
    <row r="52" spans="1:4" ht="12.75" customHeight="1">
      <c r="A52" s="160" t="s">
        <v>168</v>
      </c>
      <c r="B52" s="170"/>
      <c r="C52" s="156">
        <f>баланс!C7</f>
        <v>796984</v>
      </c>
      <c r="D52" s="196">
        <v>390269</v>
      </c>
    </row>
    <row r="53" spans="1:4" ht="12.75" customHeight="1">
      <c r="A53" s="161"/>
      <c r="B53" s="172"/>
      <c r="C53" s="162"/>
      <c r="D53" s="81"/>
    </row>
    <row r="54" spans="1:4" ht="12.75" customHeight="1">
      <c r="A54" s="109" t="s">
        <v>171</v>
      </c>
      <c r="B54" s="173"/>
      <c r="C54" s="112" t="s">
        <v>172</v>
      </c>
      <c r="D54" s="182"/>
    </row>
    <row r="55" spans="1:4" ht="12.75" customHeight="1">
      <c r="A55" s="109"/>
      <c r="B55" s="173"/>
      <c r="C55" s="111"/>
      <c r="D55" s="182"/>
    </row>
    <row r="56" spans="1:4" ht="12.75" customHeight="1">
      <c r="A56" s="112" t="s">
        <v>202</v>
      </c>
      <c r="B56" s="173"/>
      <c r="C56" s="162" t="s">
        <v>111</v>
      </c>
      <c r="D56" s="182"/>
    </row>
    <row r="57" spans="1:4" ht="12.75" customHeight="1">
      <c r="A57" s="82"/>
      <c r="B57" s="163"/>
      <c r="C57" s="183"/>
      <c r="D57" s="82"/>
    </row>
    <row r="58" spans="1:4" ht="12.75" customHeight="1">
      <c r="A58" s="82"/>
      <c r="B58" s="163"/>
      <c r="C58" s="182"/>
      <c r="D58" s="182"/>
    </row>
    <row r="59" spans="1:4" ht="12.75" customHeight="1">
      <c r="A59" s="82"/>
      <c r="B59" s="163"/>
      <c r="C59" s="82"/>
      <c r="D59" s="82"/>
    </row>
    <row r="60" spans="1:4" ht="12.75" customHeight="1">
      <c r="A60" s="82"/>
      <c r="B60" s="163"/>
      <c r="C60" s="182"/>
      <c r="D60" s="82"/>
    </row>
    <row r="61" spans="1:4" ht="12.75" customHeight="1">
      <c r="A61" s="82"/>
      <c r="B61" s="163"/>
      <c r="C61" s="82"/>
      <c r="D61" s="82"/>
    </row>
    <row r="62" spans="1:4" ht="12.75" customHeight="1">
      <c r="A62" s="82"/>
      <c r="B62" s="163"/>
      <c r="C62" s="82"/>
      <c r="D62" s="82"/>
    </row>
    <row r="63" spans="1:4" ht="12.75" customHeight="1">
      <c r="A63" s="82"/>
      <c r="B63" s="163"/>
      <c r="C63" s="82"/>
      <c r="D63" s="82"/>
    </row>
    <row r="64" spans="1:4" ht="12.75" customHeight="1">
      <c r="A64" s="82"/>
      <c r="B64" s="163"/>
      <c r="C64" s="82"/>
      <c r="D64" s="82"/>
    </row>
    <row r="65" spans="1:4" ht="12.75" customHeight="1">
      <c r="A65" s="82"/>
      <c r="B65" s="163"/>
      <c r="C65" s="82"/>
      <c r="D65" s="82"/>
    </row>
    <row r="66" spans="1:4" ht="12.75" customHeight="1">
      <c r="A66" s="82"/>
      <c r="B66" s="163"/>
      <c r="C66" s="82"/>
      <c r="D66" s="82"/>
    </row>
    <row r="67" spans="1:4" ht="12.75" customHeight="1">
      <c r="A67" s="82"/>
      <c r="B67" s="163"/>
      <c r="C67" s="82"/>
      <c r="D67" s="82"/>
    </row>
    <row r="68" spans="1:4" ht="15">
      <c r="A68" s="82"/>
      <c r="B68" s="174"/>
      <c r="C68" s="184"/>
      <c r="D68" s="184"/>
    </row>
    <row r="69" spans="1:4" ht="15">
      <c r="A69" s="77"/>
      <c r="B69" s="163"/>
      <c r="C69" s="82"/>
      <c r="D69" s="82"/>
    </row>
    <row r="70" spans="1:4" ht="15">
      <c r="A70" s="79"/>
      <c r="B70" s="175"/>
      <c r="C70" s="76"/>
      <c r="D70" s="76"/>
    </row>
    <row r="71" spans="1:4" ht="15">
      <c r="A71" s="82"/>
      <c r="B71" s="176"/>
      <c r="C71" s="78"/>
      <c r="D71" s="76"/>
    </row>
    <row r="72" spans="1:4" ht="15">
      <c r="A72" s="82"/>
      <c r="B72" s="177"/>
      <c r="C72" s="185"/>
      <c r="D72" s="76"/>
    </row>
    <row r="73" spans="1:4" ht="15">
      <c r="A73" s="79"/>
      <c r="B73" s="175"/>
      <c r="C73" s="75"/>
      <c r="D73" s="76"/>
    </row>
    <row r="74" spans="1:4" ht="15">
      <c r="A74" s="77"/>
      <c r="B74" s="176"/>
      <c r="C74" s="78"/>
      <c r="D74" s="76"/>
    </row>
    <row r="75" spans="1:4" ht="15">
      <c r="A75" s="77"/>
      <c r="B75" s="178"/>
      <c r="C75" s="186"/>
      <c r="D75" s="76"/>
    </row>
    <row r="76" spans="1:4" ht="15">
      <c r="A76" s="82"/>
      <c r="B76" s="177"/>
      <c r="C76" s="185"/>
      <c r="D76" s="76"/>
    </row>
    <row r="77" spans="1:4" ht="15">
      <c r="A77" s="82"/>
      <c r="B77" s="176"/>
      <c r="C77" s="187"/>
      <c r="D77" s="76"/>
    </row>
    <row r="78" spans="1:4" ht="15">
      <c r="A78" s="82"/>
      <c r="B78" s="175"/>
      <c r="C78" s="75"/>
      <c r="D78" s="76"/>
    </row>
    <row r="79" spans="1:4" ht="15">
      <c r="A79" s="77"/>
      <c r="B79" s="176"/>
      <c r="C79" s="78"/>
      <c r="D79" s="76"/>
    </row>
    <row r="80" spans="1:4" ht="15">
      <c r="A80" s="79"/>
      <c r="B80" s="179"/>
      <c r="C80" s="81"/>
      <c r="D80" s="76"/>
    </row>
    <row r="81" spans="1:4" ht="15">
      <c r="A81" s="82"/>
      <c r="B81" s="176"/>
      <c r="C81" s="78"/>
      <c r="D81" s="76"/>
    </row>
    <row r="82" spans="1:4" ht="15">
      <c r="A82" s="82"/>
      <c r="B82" s="176"/>
      <c r="C82" s="78"/>
      <c r="D82" s="76"/>
    </row>
    <row r="83" spans="1:4" ht="15">
      <c r="A83" s="77"/>
      <c r="B83" s="176"/>
      <c r="C83" s="78"/>
      <c r="D83" s="76"/>
    </row>
    <row r="84" spans="1:4" ht="15">
      <c r="A84" s="79"/>
      <c r="B84" s="176"/>
      <c r="C84" s="78"/>
      <c r="D84" s="76"/>
    </row>
    <row r="85" spans="1:4" ht="15">
      <c r="A85" s="79"/>
      <c r="B85" s="176"/>
      <c r="C85" s="78"/>
      <c r="D85" s="76"/>
    </row>
    <row r="86" spans="1:4" ht="15">
      <c r="A86" s="77"/>
      <c r="B86" s="176"/>
      <c r="C86" s="78"/>
      <c r="D86" s="78"/>
    </row>
    <row r="87" spans="1:4" ht="15">
      <c r="A87" s="82"/>
      <c r="B87" s="163"/>
      <c r="C87" s="82"/>
      <c r="D87" s="82"/>
    </row>
    <row r="88" spans="1:4" ht="15">
      <c r="A88" s="82"/>
      <c r="B88" s="176"/>
      <c r="C88" s="78"/>
      <c r="D88" s="78"/>
    </row>
    <row r="89" spans="1:4" ht="15">
      <c r="A89" s="79"/>
      <c r="B89" s="175"/>
      <c r="C89" s="76"/>
      <c r="D89" s="76"/>
    </row>
    <row r="90" spans="1:4" ht="15">
      <c r="A90" s="82"/>
      <c r="B90" s="176"/>
      <c r="C90" s="78"/>
      <c r="D90" s="78"/>
    </row>
    <row r="91" spans="1:4" ht="15">
      <c r="A91" s="82"/>
      <c r="B91" s="179"/>
      <c r="C91" s="80"/>
      <c r="D91" s="80"/>
    </row>
    <row r="92" spans="1:4" ht="15">
      <c r="A92" s="82"/>
      <c r="B92" s="163"/>
      <c r="C92" s="82"/>
      <c r="D92" s="82"/>
    </row>
    <row r="93" spans="1:4" ht="15">
      <c r="A93" s="82"/>
      <c r="B93" s="163"/>
      <c r="C93" s="82"/>
      <c r="D93" s="82"/>
    </row>
    <row r="94" spans="1:4" ht="15">
      <c r="A94" s="82"/>
      <c r="B94" s="163"/>
      <c r="C94" s="82"/>
      <c r="D94" s="82"/>
    </row>
    <row r="95" spans="1:4" ht="15">
      <c r="A95" s="82"/>
      <c r="B95" s="163"/>
      <c r="C95" s="82"/>
      <c r="D95" s="82"/>
    </row>
    <row r="96" spans="1:4" ht="15">
      <c r="A96" s="82"/>
      <c r="B96" s="163"/>
      <c r="C96" s="82"/>
      <c r="D96" s="82"/>
    </row>
    <row r="97" spans="1:4" ht="15">
      <c r="A97" s="82"/>
      <c r="B97" s="163"/>
      <c r="C97" s="82"/>
      <c r="D97" s="82"/>
    </row>
    <row r="98" spans="1:4" ht="15">
      <c r="A98" s="82"/>
      <c r="B98" s="163"/>
      <c r="C98" s="82"/>
      <c r="D98" s="82"/>
    </row>
    <row r="99" spans="1:4" ht="15">
      <c r="A99" s="82"/>
      <c r="B99" s="163"/>
      <c r="C99" s="82"/>
      <c r="D99" s="82"/>
    </row>
    <row r="100" spans="1:4" ht="15">
      <c r="A100" s="82"/>
      <c r="B100" s="163"/>
      <c r="C100" s="82"/>
      <c r="D100" s="82"/>
    </row>
    <row r="101" spans="1:4" ht="15">
      <c r="A101" s="82"/>
      <c r="B101" s="163"/>
      <c r="C101" s="82"/>
      <c r="D101" s="82"/>
    </row>
    <row r="102" spans="1:4" ht="15">
      <c r="A102" s="82"/>
      <c r="B102" s="163"/>
      <c r="C102" s="82"/>
      <c r="D102" s="82"/>
    </row>
    <row r="103" spans="1:4" ht="15">
      <c r="A103" s="82"/>
      <c r="B103" s="163"/>
      <c r="C103" s="82"/>
      <c r="D103" s="82"/>
    </row>
    <row r="104" spans="1:4" ht="15">
      <c r="A104" s="82"/>
      <c r="B104" s="163"/>
      <c r="C104" s="82"/>
      <c r="D104" s="82"/>
    </row>
    <row r="105" spans="1:4" ht="15">
      <c r="A105" s="82"/>
      <c r="B105" s="163"/>
      <c r="C105" s="82"/>
      <c r="D105" s="82"/>
    </row>
    <row r="106" spans="1:4" ht="15">
      <c r="A106" s="82"/>
      <c r="B106" s="163"/>
      <c r="C106" s="82"/>
      <c r="D106" s="82"/>
    </row>
    <row r="107" spans="1:4" ht="15">
      <c r="A107" s="188"/>
      <c r="B107" s="164"/>
      <c r="C107" s="188"/>
      <c r="D107" s="188"/>
    </row>
  </sheetData>
  <sheetProtection/>
  <mergeCells count="2">
    <mergeCell ref="A2:D2"/>
    <mergeCell ref="A3:D3"/>
  </mergeCells>
  <printOptions/>
  <pageMargins left="0.7086614173228347" right="0.31496062992125984" top="0.2362204724409449" bottom="0.35433070866141736" header="0.2755905511811024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9"/>
  <sheetViews>
    <sheetView zoomScalePageLayoutView="0" workbookViewId="0" topLeftCell="A44">
      <selection activeCell="A2" sqref="A2:D58"/>
    </sheetView>
  </sheetViews>
  <sheetFormatPr defaultColWidth="9.140625" defaultRowHeight="12.75"/>
  <cols>
    <col min="1" max="1" width="47.421875" style="0" customWidth="1"/>
    <col min="2" max="2" width="9.140625" style="0" customWidth="1"/>
    <col min="3" max="3" width="17.57421875" style="0" customWidth="1"/>
    <col min="4" max="4" width="15.28125" style="0" customWidth="1"/>
    <col min="5" max="5" width="17.8515625" style="0" customWidth="1"/>
  </cols>
  <sheetData>
    <row r="2" spans="1:4" ht="12.75">
      <c r="A2" s="252" t="s">
        <v>19</v>
      </c>
      <c r="B2" s="252"/>
      <c r="C2" s="252"/>
      <c r="D2" s="252"/>
    </row>
    <row r="3" spans="1:4" ht="12.75">
      <c r="A3" s="16"/>
      <c r="B3" s="17"/>
      <c r="C3" s="16"/>
      <c r="D3" s="16"/>
    </row>
    <row r="4" spans="1:4" ht="12.75">
      <c r="A4" s="253" t="s">
        <v>191</v>
      </c>
      <c r="B4" s="254"/>
      <c r="C4" s="254"/>
      <c r="D4" s="254"/>
    </row>
    <row r="5" spans="1:4" ht="22.5">
      <c r="A5" s="221" t="s">
        <v>23</v>
      </c>
      <c r="B5" s="230" t="s">
        <v>18</v>
      </c>
      <c r="C5" s="231">
        <v>41729</v>
      </c>
      <c r="D5" s="232">
        <v>41639</v>
      </c>
    </row>
    <row r="6" spans="1:4" ht="12.75">
      <c r="A6" s="18" t="s">
        <v>24</v>
      </c>
      <c r="B6" s="19"/>
      <c r="C6" s="20"/>
      <c r="D6" s="233"/>
    </row>
    <row r="7" spans="1:4" ht="15">
      <c r="A7" s="21" t="s">
        <v>25</v>
      </c>
      <c r="B7" s="22" t="s">
        <v>26</v>
      </c>
      <c r="C7" s="23">
        <v>796984</v>
      </c>
      <c r="D7" s="197">
        <v>528192</v>
      </c>
    </row>
    <row r="8" spans="1:4" ht="15">
      <c r="A8" s="25" t="s">
        <v>27</v>
      </c>
      <c r="B8" s="26" t="s">
        <v>28</v>
      </c>
      <c r="C8" s="23"/>
      <c r="D8" s="197"/>
    </row>
    <row r="9" spans="1:5" ht="15">
      <c r="A9" s="28" t="s">
        <v>29</v>
      </c>
      <c r="B9" s="19" t="s">
        <v>30</v>
      </c>
      <c r="C9" s="29">
        <v>771470</v>
      </c>
      <c r="D9" s="198">
        <v>738190</v>
      </c>
      <c r="E9" s="84"/>
    </row>
    <row r="10" spans="1:4" ht="15">
      <c r="A10" s="31" t="s">
        <v>31</v>
      </c>
      <c r="B10" s="32" t="s">
        <v>32</v>
      </c>
      <c r="C10" s="30">
        <v>1030443</v>
      </c>
      <c r="D10" s="199">
        <v>986514</v>
      </c>
    </row>
    <row r="11" spans="1:4" ht="15">
      <c r="A11" s="25" t="s">
        <v>33</v>
      </c>
      <c r="B11" s="32" t="s">
        <v>34</v>
      </c>
      <c r="C11" s="24">
        <v>469</v>
      </c>
      <c r="D11" s="200">
        <v>468</v>
      </c>
    </row>
    <row r="12" spans="1:4" ht="25.5">
      <c r="A12" s="33" t="s">
        <v>35</v>
      </c>
      <c r="B12" s="19" t="s">
        <v>36</v>
      </c>
      <c r="C12" s="24"/>
      <c r="D12" s="200"/>
    </row>
    <row r="13" spans="1:4" ht="15">
      <c r="A13" s="34" t="s">
        <v>37</v>
      </c>
      <c r="B13" s="32" t="s">
        <v>38</v>
      </c>
      <c r="C13" s="24">
        <f>314+220+202134</f>
        <v>202668</v>
      </c>
      <c r="D13" s="200">
        <f>3832+1244+292882</f>
        <v>297958</v>
      </c>
    </row>
    <row r="14" spans="1:4" ht="14.25">
      <c r="A14" s="35" t="s">
        <v>39</v>
      </c>
      <c r="B14" s="36" t="s">
        <v>40</v>
      </c>
      <c r="C14" s="37">
        <f>SUM(C7:C13)</f>
        <v>2802034</v>
      </c>
      <c r="D14" s="201">
        <f>SUM(D7:D13)</f>
        <v>2551322</v>
      </c>
    </row>
    <row r="15" spans="1:4" ht="15">
      <c r="A15" s="35" t="s">
        <v>41</v>
      </c>
      <c r="B15" s="38"/>
      <c r="C15" s="30"/>
      <c r="D15" s="199"/>
    </row>
    <row r="16" spans="1:4" ht="15">
      <c r="A16" s="39" t="s">
        <v>42</v>
      </c>
      <c r="B16" s="19" t="s">
        <v>43</v>
      </c>
      <c r="C16" s="24"/>
      <c r="D16" s="200"/>
    </row>
    <row r="17" spans="1:4" ht="15">
      <c r="A17" s="39" t="s">
        <v>44</v>
      </c>
      <c r="B17" s="26" t="s">
        <v>45</v>
      </c>
      <c r="C17" s="24">
        <v>461982</v>
      </c>
      <c r="D17" s="200">
        <v>461982</v>
      </c>
    </row>
    <row r="18" spans="1:4" ht="25.5">
      <c r="A18" s="33" t="s">
        <v>46</v>
      </c>
      <c r="B18" s="32" t="s">
        <v>47</v>
      </c>
      <c r="C18" s="24"/>
      <c r="D18" s="200"/>
    </row>
    <row r="19" spans="1:4" ht="15">
      <c r="A19" s="40" t="s">
        <v>48</v>
      </c>
      <c r="B19" s="32" t="s">
        <v>49</v>
      </c>
      <c r="C19" s="24"/>
      <c r="D19" s="200"/>
    </row>
    <row r="20" spans="1:4" ht="15">
      <c r="A20" s="40" t="s">
        <v>50</v>
      </c>
      <c r="B20" s="22" t="s">
        <v>51</v>
      </c>
      <c r="C20" s="24">
        <f>2155153-809109</f>
        <v>1346044</v>
      </c>
      <c r="D20" s="200">
        <f>2185563-809109</f>
        <v>1376454</v>
      </c>
    </row>
    <row r="21" spans="1:4" ht="15">
      <c r="A21" s="34" t="s">
        <v>52</v>
      </c>
      <c r="B21" s="32" t="s">
        <v>53</v>
      </c>
      <c r="C21" s="24"/>
      <c r="D21" s="200"/>
    </row>
    <row r="22" spans="1:4" ht="15">
      <c r="A22" s="39" t="s">
        <v>54</v>
      </c>
      <c r="B22" s="19" t="s">
        <v>55</v>
      </c>
      <c r="C22" s="29"/>
      <c r="D22" s="198"/>
    </row>
    <row r="23" spans="1:4" ht="15">
      <c r="A23" s="34" t="s">
        <v>56</v>
      </c>
      <c r="B23" s="32" t="s">
        <v>57</v>
      </c>
      <c r="C23" s="41">
        <v>649</v>
      </c>
      <c r="D23" s="202">
        <v>726</v>
      </c>
    </row>
    <row r="24" spans="1:4" ht="15">
      <c r="A24" s="39" t="s">
        <v>58</v>
      </c>
      <c r="B24" s="19" t="s">
        <v>59</v>
      </c>
      <c r="C24" s="23"/>
      <c r="D24" s="197"/>
    </row>
    <row r="25" spans="1:5" ht="15">
      <c r="A25" s="39" t="s">
        <v>60</v>
      </c>
      <c r="B25" s="22" t="s">
        <v>61</v>
      </c>
      <c r="C25" s="23">
        <f>809109+193</f>
        <v>809302</v>
      </c>
      <c r="D25" s="197">
        <f>193+809109</f>
        <v>809302</v>
      </c>
      <c r="E25" s="1"/>
    </row>
    <row r="26" spans="1:5" ht="14.25">
      <c r="A26" s="42" t="s">
        <v>62</v>
      </c>
      <c r="B26" s="43" t="s">
        <v>63</v>
      </c>
      <c r="C26" s="44">
        <f>SUM(C16:C25)</f>
        <v>2617977</v>
      </c>
      <c r="D26" s="203">
        <f>SUM(D16:D25)</f>
        <v>2648464</v>
      </c>
      <c r="E26" s="1"/>
    </row>
    <row r="27" spans="1:4" ht="14.25">
      <c r="A27" s="45" t="s">
        <v>64</v>
      </c>
      <c r="B27" s="222"/>
      <c r="C27" s="46">
        <f>SUM(C26,C14)</f>
        <v>5420011</v>
      </c>
      <c r="D27" s="247">
        <f>SUM(D26,D14)</f>
        <v>5199786</v>
      </c>
    </row>
    <row r="28" spans="1:5" ht="21.75" customHeight="1">
      <c r="A28" s="229" t="s">
        <v>65</v>
      </c>
      <c r="B28" s="228"/>
      <c r="C28" s="226"/>
      <c r="D28" s="248"/>
      <c r="E28" s="224"/>
    </row>
    <row r="29" spans="1:4" ht="14.25">
      <c r="A29" s="223" t="s">
        <v>66</v>
      </c>
      <c r="B29" s="227" t="s">
        <v>67</v>
      </c>
      <c r="C29" s="225"/>
      <c r="D29" s="204"/>
    </row>
    <row r="30" spans="1:4" ht="15">
      <c r="A30" s="34" t="s">
        <v>68</v>
      </c>
      <c r="B30" s="19" t="s">
        <v>69</v>
      </c>
      <c r="C30" s="20">
        <v>945777</v>
      </c>
      <c r="D30" s="205">
        <v>1301157</v>
      </c>
    </row>
    <row r="31" spans="1:4" ht="15">
      <c r="A31" s="39" t="s">
        <v>70</v>
      </c>
      <c r="B31" s="50" t="s">
        <v>71</v>
      </c>
      <c r="C31" s="51">
        <v>28740</v>
      </c>
      <c r="D31" s="206">
        <v>97274</v>
      </c>
    </row>
    <row r="32" spans="1:4" ht="24" customHeight="1">
      <c r="A32" s="33" t="s">
        <v>72</v>
      </c>
      <c r="B32" s="26" t="s">
        <v>73</v>
      </c>
      <c r="C32" s="52">
        <v>4126</v>
      </c>
      <c r="D32" s="249">
        <v>6340</v>
      </c>
    </row>
    <row r="33" spans="1:4" ht="15">
      <c r="A33" s="40" t="s">
        <v>74</v>
      </c>
      <c r="B33" s="22" t="s">
        <v>75</v>
      </c>
      <c r="C33" s="27">
        <v>785338</v>
      </c>
      <c r="D33" s="197">
        <v>675875</v>
      </c>
    </row>
    <row r="34" spans="1:4" ht="15">
      <c r="A34" s="40" t="s">
        <v>76</v>
      </c>
      <c r="B34" s="22" t="s">
        <v>77</v>
      </c>
      <c r="C34" s="51">
        <f>21911+33664</f>
        <v>55575</v>
      </c>
      <c r="D34" s="206">
        <f>21833+33664</f>
        <v>55497</v>
      </c>
    </row>
    <row r="35" spans="1:4" ht="15">
      <c r="A35" s="25" t="s">
        <v>78</v>
      </c>
      <c r="B35" s="22" t="s">
        <v>79</v>
      </c>
      <c r="C35" s="53">
        <f>125+615121</f>
        <v>615246</v>
      </c>
      <c r="D35" s="207">
        <f>9893+178+41222</f>
        <v>51293</v>
      </c>
    </row>
    <row r="36" spans="1:4" ht="14.25">
      <c r="A36" s="54" t="s">
        <v>80</v>
      </c>
      <c r="B36" s="55" t="s">
        <v>81</v>
      </c>
      <c r="C36" s="56">
        <f>SUM(C30:C35)</f>
        <v>2434802</v>
      </c>
      <c r="D36" s="208">
        <f>SUM(D30:D35)</f>
        <v>2187436</v>
      </c>
    </row>
    <row r="37" spans="1:4" ht="14.25">
      <c r="A37" s="57" t="s">
        <v>82</v>
      </c>
      <c r="B37" s="55"/>
      <c r="C37" s="44"/>
      <c r="D37" s="203"/>
    </row>
    <row r="38" spans="1:4" ht="15">
      <c r="A38" s="25" t="s">
        <v>83</v>
      </c>
      <c r="B38" s="22" t="s">
        <v>84</v>
      </c>
      <c r="C38" s="23">
        <v>547475</v>
      </c>
      <c r="D38" s="197">
        <v>635802</v>
      </c>
    </row>
    <row r="39" spans="1:4" ht="15">
      <c r="A39" s="25" t="s">
        <v>85</v>
      </c>
      <c r="B39" s="22" t="s">
        <v>86</v>
      </c>
      <c r="C39" s="20">
        <v>48887</v>
      </c>
      <c r="D39" s="205">
        <v>48887</v>
      </c>
    </row>
    <row r="40" spans="1:4" ht="15">
      <c r="A40" s="28" t="s">
        <v>87</v>
      </c>
      <c r="B40" s="32" t="s">
        <v>88</v>
      </c>
      <c r="C40" s="51"/>
      <c r="D40" s="206"/>
    </row>
    <row r="41" spans="1:4" ht="15">
      <c r="A41" s="28" t="s">
        <v>89</v>
      </c>
      <c r="B41" s="32" t="s">
        <v>90</v>
      </c>
      <c r="C41" s="51">
        <v>159542</v>
      </c>
      <c r="D41" s="206">
        <v>159542</v>
      </c>
    </row>
    <row r="42" spans="1:4" ht="15">
      <c r="A42" s="31" t="s">
        <v>91</v>
      </c>
      <c r="B42" s="19" t="s">
        <v>92</v>
      </c>
      <c r="C42" s="23"/>
      <c r="D42" s="197"/>
    </row>
    <row r="43" spans="1:4" ht="14.25">
      <c r="A43" s="58" t="s">
        <v>93</v>
      </c>
      <c r="B43" s="43" t="s">
        <v>94</v>
      </c>
      <c r="C43" s="49">
        <f>SUM(C38:C42)</f>
        <v>755904</v>
      </c>
      <c r="D43" s="209">
        <f>SUM(D38:D42)</f>
        <v>844231</v>
      </c>
    </row>
    <row r="44" spans="1:4" ht="14.25">
      <c r="A44" s="58" t="s">
        <v>95</v>
      </c>
      <c r="B44" s="55"/>
      <c r="C44" s="44"/>
      <c r="D44" s="203"/>
    </row>
    <row r="45" spans="1:4" ht="15">
      <c r="A45" s="31" t="s">
        <v>96</v>
      </c>
      <c r="B45" s="22" t="s">
        <v>97</v>
      </c>
      <c r="C45" s="20">
        <v>600019</v>
      </c>
      <c r="D45" s="205">
        <v>600019</v>
      </c>
    </row>
    <row r="46" spans="1:4" ht="15">
      <c r="A46" s="60" t="s">
        <v>98</v>
      </c>
      <c r="B46" s="22" t="s">
        <v>99</v>
      </c>
      <c r="C46" s="23"/>
      <c r="D46" s="197"/>
    </row>
    <row r="47" spans="1:4" ht="14.25" customHeight="1">
      <c r="A47" s="61" t="s">
        <v>100</v>
      </c>
      <c r="B47" s="32" t="s">
        <v>101</v>
      </c>
      <c r="C47" s="51"/>
      <c r="D47" s="206"/>
    </row>
    <row r="48" spans="1:4" ht="15">
      <c r="A48" s="60" t="s">
        <v>102</v>
      </c>
      <c r="B48" s="19" t="s">
        <v>103</v>
      </c>
      <c r="C48" s="51">
        <v>288449</v>
      </c>
      <c r="D48" s="206">
        <v>298921</v>
      </c>
    </row>
    <row r="49" spans="1:4" ht="18" customHeight="1">
      <c r="A49" s="62" t="s">
        <v>104</v>
      </c>
      <c r="B49" s="32" t="s">
        <v>105</v>
      </c>
      <c r="C49" s="23">
        <f>'форма 2'!C30+D49+D48-C48</f>
        <v>1340841.4</v>
      </c>
      <c r="D49" s="197">
        <v>1269179</v>
      </c>
    </row>
    <row r="50" spans="1:4" ht="15">
      <c r="A50" s="63" t="s">
        <v>1</v>
      </c>
      <c r="B50" s="19" t="s">
        <v>106</v>
      </c>
      <c r="C50" s="51"/>
      <c r="D50" s="206"/>
    </row>
    <row r="51" spans="1:4" ht="14.25">
      <c r="A51" s="64" t="s">
        <v>107</v>
      </c>
      <c r="B51" s="55" t="s">
        <v>108</v>
      </c>
      <c r="C51" s="59">
        <f>SUM(C45:C50)</f>
        <v>2229309.4</v>
      </c>
      <c r="D51" s="210">
        <f>SUM(D45:D50)</f>
        <v>2168119</v>
      </c>
    </row>
    <row r="52" spans="1:4" ht="14.25">
      <c r="A52" s="65" t="s">
        <v>109</v>
      </c>
      <c r="B52" s="47"/>
      <c r="C52" s="48">
        <f>SUM(C36,C43,C51)</f>
        <v>5420015.4</v>
      </c>
      <c r="D52" s="211">
        <f>SUM(D36,D43,D51)</f>
        <v>5199786</v>
      </c>
    </row>
    <row r="53" spans="1:4" ht="15">
      <c r="A53" s="66" t="s">
        <v>110</v>
      </c>
      <c r="B53" s="67"/>
      <c r="C53" s="68">
        <f>((C27-C23)-C36-C43)/C45*1000</f>
        <v>3714.309046880182</v>
      </c>
      <c r="D53" s="212">
        <f>((D27-D23)-D36-D43)/D45*1000</f>
        <v>3612.2072801027966</v>
      </c>
    </row>
    <row r="54" spans="1:4" ht="12.75">
      <c r="A54" s="66"/>
      <c r="B54" s="67"/>
      <c r="C54" s="68"/>
      <c r="D54" s="68"/>
    </row>
    <row r="55" spans="1:4" ht="12.75">
      <c r="A55" s="8"/>
      <c r="B55" s="69"/>
      <c r="C55" s="70"/>
      <c r="D55" s="70"/>
    </row>
    <row r="56" spans="1:4" ht="15.75">
      <c r="A56" s="10" t="s">
        <v>171</v>
      </c>
      <c r="B56" s="10"/>
      <c r="C56" s="83" t="s">
        <v>172</v>
      </c>
      <c r="D56" s="74"/>
    </row>
    <row r="57" spans="1:4" ht="15.75">
      <c r="A57" s="10"/>
      <c r="B57" s="10"/>
      <c r="C57" s="11"/>
      <c r="D57" s="74"/>
    </row>
    <row r="58" spans="1:4" ht="15.75">
      <c r="A58" s="83" t="s">
        <v>173</v>
      </c>
      <c r="B58" s="10"/>
      <c r="C58" s="12" t="s">
        <v>111</v>
      </c>
      <c r="D58" s="74"/>
    </row>
    <row r="59" spans="1:4" ht="12.75">
      <c r="A59" s="1"/>
      <c r="B59" s="72"/>
      <c r="C59" s="71"/>
      <c r="D59" s="71"/>
    </row>
    <row r="60" spans="1:4" ht="12.75">
      <c r="A60" s="1"/>
      <c r="B60" s="72"/>
      <c r="C60" s="71"/>
      <c r="D60" s="71"/>
    </row>
    <row r="61" spans="1:4" ht="12.75">
      <c r="A61" s="2" t="s">
        <v>112</v>
      </c>
      <c r="B61" s="1"/>
      <c r="C61" s="71"/>
      <c r="D61" s="71"/>
    </row>
    <row r="62" spans="1:4" ht="12.75">
      <c r="A62" s="1" t="s">
        <v>113</v>
      </c>
      <c r="B62" s="1"/>
      <c r="C62" s="71">
        <f>C69</f>
        <v>2228466</v>
      </c>
      <c r="D62" s="71">
        <f>D69</f>
        <v>2167203</v>
      </c>
    </row>
    <row r="63" spans="1:4" ht="12.75">
      <c r="A63" s="1" t="s">
        <v>114</v>
      </c>
      <c r="B63" s="1"/>
      <c r="C63" s="71">
        <v>600</v>
      </c>
      <c r="D63" s="71">
        <v>600</v>
      </c>
    </row>
    <row r="64" spans="1:4" ht="12.75">
      <c r="A64" s="1" t="s">
        <v>115</v>
      </c>
      <c r="B64" s="1"/>
      <c r="C64" s="73">
        <f>C62/C63</f>
        <v>3714.11</v>
      </c>
      <c r="D64" s="73">
        <f>D62/D63</f>
        <v>3612.005</v>
      </c>
    </row>
    <row r="65" spans="1:4" ht="12.75">
      <c r="A65" s="1" t="s">
        <v>116</v>
      </c>
      <c r="B65" s="1"/>
      <c r="C65" s="71">
        <f>C27</f>
        <v>5420011</v>
      </c>
      <c r="D65" s="71">
        <f>D27</f>
        <v>5199786</v>
      </c>
    </row>
    <row r="66" spans="1:4" ht="12.75">
      <c r="A66" s="1" t="s">
        <v>117</v>
      </c>
      <c r="B66" s="1"/>
      <c r="C66" s="71">
        <f>C23</f>
        <v>649</v>
      </c>
      <c r="D66" s="71">
        <f>D23</f>
        <v>726</v>
      </c>
    </row>
    <row r="67" spans="1:4" ht="12.75">
      <c r="A67" s="1" t="s">
        <v>118</v>
      </c>
      <c r="B67" s="1"/>
      <c r="C67" s="71">
        <f>C36+C43</f>
        <v>3190706</v>
      </c>
      <c r="D67" s="71">
        <f>D36+D43</f>
        <v>3031667</v>
      </c>
    </row>
    <row r="68" spans="1:4" ht="12.75">
      <c r="A68" s="1" t="s">
        <v>119</v>
      </c>
      <c r="B68" s="1"/>
      <c r="C68" s="71">
        <v>190</v>
      </c>
      <c r="D68" s="71">
        <v>190</v>
      </c>
    </row>
    <row r="69" spans="1:4" ht="12.75">
      <c r="A69" s="1" t="s">
        <v>120</v>
      </c>
      <c r="B69" s="1"/>
      <c r="C69" s="71">
        <f>(C65-C66)-C67-C68</f>
        <v>2228466</v>
      </c>
      <c r="D69" s="71">
        <f>(D65-D66)-D67-D68</f>
        <v>2167203</v>
      </c>
    </row>
  </sheetData>
  <sheetProtection/>
  <mergeCells count="2">
    <mergeCell ref="A2:D2"/>
    <mergeCell ref="A4:D4"/>
  </mergeCells>
  <printOptions/>
  <pageMargins left="0.7086614173228347" right="0.7086614173228347" top="0.35433070866141736" bottom="0.31496062992125984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70">
      <selection activeCell="B41" sqref="B41:D90"/>
    </sheetView>
  </sheetViews>
  <sheetFormatPr defaultColWidth="9.140625" defaultRowHeight="12.75"/>
  <cols>
    <col min="1" max="1" width="5.8515625" style="0" customWidth="1"/>
    <col min="2" max="2" width="60.8515625" style="1" customWidth="1"/>
    <col min="3" max="4" width="17.7109375" style="1" customWidth="1"/>
    <col min="5" max="5" width="23.140625" style="0" customWidth="1"/>
    <col min="6" max="6" width="10.28125" style="0" bestFit="1" customWidth="1"/>
  </cols>
  <sheetData>
    <row r="1" ht="12.75">
      <c r="D1" s="4"/>
    </row>
    <row r="2" spans="2:4" ht="15.75">
      <c r="B2" s="13" t="s">
        <v>19</v>
      </c>
      <c r="C2" s="13"/>
      <c r="D2" s="13"/>
    </row>
    <row r="4" spans="2:4" ht="15.75">
      <c r="B4" s="95" t="s">
        <v>197</v>
      </c>
      <c r="C4" s="3"/>
      <c r="D4" s="3"/>
    </row>
    <row r="5" spans="2:4" ht="12" customHeight="1">
      <c r="B5" s="85"/>
      <c r="C5" s="87"/>
      <c r="D5" s="3" t="s">
        <v>21</v>
      </c>
    </row>
    <row r="6" spans="2:4" ht="12.75" hidden="1">
      <c r="B6" s="4"/>
      <c r="C6" s="4"/>
      <c r="D6" s="4"/>
    </row>
    <row r="7" spans="2:4" ht="12.75" hidden="1">
      <c r="B7" s="4" t="s">
        <v>2</v>
      </c>
      <c r="C7" s="4"/>
      <c r="D7" s="5"/>
    </row>
    <row r="8" spans="2:4" ht="12.75" hidden="1">
      <c r="B8" s="4" t="s">
        <v>3</v>
      </c>
      <c r="C8" s="4"/>
      <c r="D8" s="6"/>
    </row>
    <row r="9" spans="2:4" ht="12.75" hidden="1">
      <c r="B9" s="4" t="s">
        <v>4</v>
      </c>
      <c r="C9" s="4"/>
      <c r="D9" s="6"/>
    </row>
    <row r="10" spans="2:4" ht="12.75" hidden="1">
      <c r="B10" s="4" t="s">
        <v>5</v>
      </c>
      <c r="C10" s="4"/>
      <c r="D10" s="6"/>
    </row>
    <row r="11" spans="2:4" ht="12.75" hidden="1">
      <c r="B11" s="4"/>
      <c r="C11" s="4"/>
      <c r="D11" s="4"/>
    </row>
    <row r="12" spans="2:4" ht="12.75" hidden="1">
      <c r="B12" s="4"/>
      <c r="C12" s="4"/>
      <c r="D12" s="4"/>
    </row>
    <row r="13" spans="1:4" s="7" customFormat="1" ht="27" customHeight="1">
      <c r="A13" s="99"/>
      <c r="B13" s="98" t="s">
        <v>0</v>
      </c>
      <c r="C13" s="96">
        <v>41729</v>
      </c>
      <c r="D13" s="97">
        <v>41364</v>
      </c>
    </row>
    <row r="14" spans="1:6" s="2" customFormat="1" ht="30" customHeight="1">
      <c r="A14" s="100">
        <v>1</v>
      </c>
      <c r="B14" s="90" t="s">
        <v>6</v>
      </c>
      <c r="C14" s="14">
        <v>1413193</v>
      </c>
      <c r="D14" s="189">
        <v>1023007</v>
      </c>
      <c r="E14" s="86"/>
      <c r="F14" s="86"/>
    </row>
    <row r="15" spans="1:6" s="2" customFormat="1" ht="30" customHeight="1">
      <c r="A15" s="100">
        <f>1+A14</f>
        <v>2</v>
      </c>
      <c r="B15" s="90" t="s">
        <v>7</v>
      </c>
      <c r="C15" s="14">
        <v>1193234</v>
      </c>
      <c r="D15" s="189">
        <v>899632</v>
      </c>
      <c r="E15" s="86"/>
      <c r="F15" s="86"/>
    </row>
    <row r="16" spans="1:4" ht="15.75" customHeight="1">
      <c r="A16" s="100">
        <f aca="true" t="shared" si="0" ref="A16:A31">1+A15</f>
        <v>3</v>
      </c>
      <c r="B16" s="89" t="s">
        <v>22</v>
      </c>
      <c r="C16" s="14">
        <f>C14-C15</f>
        <v>219959</v>
      </c>
      <c r="D16" s="190">
        <f>D14-D15</f>
        <v>123375</v>
      </c>
    </row>
    <row r="17" spans="1:4" ht="15.75" customHeight="1">
      <c r="A17" s="100">
        <f t="shared" si="0"/>
        <v>4</v>
      </c>
      <c r="B17" s="91" t="s">
        <v>8</v>
      </c>
      <c r="C17" s="15"/>
      <c r="D17" s="190"/>
    </row>
    <row r="18" spans="1:4" ht="15.75" customHeight="1">
      <c r="A18" s="100">
        <f t="shared" si="0"/>
        <v>5</v>
      </c>
      <c r="B18" s="91" t="s">
        <v>9</v>
      </c>
      <c r="C18" s="15">
        <v>10091</v>
      </c>
      <c r="D18" s="190">
        <v>436</v>
      </c>
    </row>
    <row r="19" spans="1:4" ht="30" customHeight="1">
      <c r="A19" s="100">
        <f t="shared" si="0"/>
        <v>6</v>
      </c>
      <c r="B19" s="90" t="s">
        <v>10</v>
      </c>
      <c r="C19" s="14">
        <v>16211</v>
      </c>
      <c r="D19" s="190">
        <v>10507</v>
      </c>
    </row>
    <row r="20" spans="1:4" ht="15.75" customHeight="1">
      <c r="A20" s="100">
        <f t="shared" si="0"/>
        <v>7</v>
      </c>
      <c r="B20" s="89" t="s">
        <v>11</v>
      </c>
      <c r="C20" s="14">
        <v>56872</v>
      </c>
      <c r="D20" s="190">
        <v>49383</v>
      </c>
    </row>
    <row r="21" spans="1:4" ht="15.75" customHeight="1">
      <c r="A21" s="100">
        <f t="shared" si="0"/>
        <v>8</v>
      </c>
      <c r="B21" s="89" t="s">
        <v>12</v>
      </c>
      <c r="C21" s="14">
        <v>38947</v>
      </c>
      <c r="D21" s="190">
        <v>16568</v>
      </c>
    </row>
    <row r="22" spans="1:4" ht="15.75" customHeight="1">
      <c r="A22" s="100">
        <f t="shared" si="0"/>
        <v>9</v>
      </c>
      <c r="B22" s="91" t="s">
        <v>13</v>
      </c>
      <c r="C22" s="15">
        <v>41532</v>
      </c>
      <c r="D22" s="190">
        <v>284</v>
      </c>
    </row>
    <row r="23" spans="1:4" ht="30" customHeight="1">
      <c r="A23" s="100">
        <f t="shared" si="0"/>
        <v>10</v>
      </c>
      <c r="B23" s="92" t="s">
        <v>14</v>
      </c>
      <c r="C23" s="15"/>
      <c r="D23" s="190"/>
    </row>
    <row r="24" spans="1:4" ht="30" customHeight="1">
      <c r="A24" s="100">
        <f t="shared" si="0"/>
        <v>11</v>
      </c>
      <c r="B24" s="90" t="s">
        <v>20</v>
      </c>
      <c r="C24" s="14">
        <f>C16+C18-C19-C20-C21-C22</f>
        <v>76488</v>
      </c>
      <c r="D24" s="190">
        <f>D16+D18-D19-D20-D21-D22</f>
        <v>47069</v>
      </c>
    </row>
    <row r="25" spans="1:4" ht="15.75" customHeight="1">
      <c r="A25" s="100">
        <f t="shared" si="0"/>
        <v>12</v>
      </c>
      <c r="B25" s="92" t="s">
        <v>15</v>
      </c>
      <c r="C25" s="15"/>
      <c r="D25" s="190"/>
    </row>
    <row r="26" spans="1:4" s="2" customFormat="1" ht="15.75" customHeight="1">
      <c r="A26" s="100">
        <f t="shared" si="0"/>
        <v>13</v>
      </c>
      <c r="B26" s="90" t="s">
        <v>195</v>
      </c>
      <c r="C26" s="14">
        <f>C24</f>
        <v>76488</v>
      </c>
      <c r="D26" s="189">
        <f>D24</f>
        <v>47069</v>
      </c>
    </row>
    <row r="27" spans="1:4" s="2" customFormat="1" ht="15.75" customHeight="1">
      <c r="A27" s="100">
        <f t="shared" si="0"/>
        <v>14</v>
      </c>
      <c r="B27" s="90" t="s">
        <v>16</v>
      </c>
      <c r="C27" s="14">
        <f>C26*20%</f>
        <v>15297.6</v>
      </c>
      <c r="D27" s="189">
        <v>9414</v>
      </c>
    </row>
    <row r="28" spans="1:4" ht="30" customHeight="1">
      <c r="A28" s="100">
        <f t="shared" si="0"/>
        <v>15</v>
      </c>
      <c r="B28" s="90" t="s">
        <v>194</v>
      </c>
      <c r="C28" s="14">
        <f>C26-C27</f>
        <v>61190.4</v>
      </c>
      <c r="D28" s="189">
        <f>D26-D27</f>
        <v>37655</v>
      </c>
    </row>
    <row r="29" spans="1:4" ht="15.75" customHeight="1">
      <c r="A29" s="100">
        <f t="shared" si="0"/>
        <v>16</v>
      </c>
      <c r="B29" s="91" t="s">
        <v>1</v>
      </c>
      <c r="C29" s="15"/>
      <c r="D29" s="190"/>
    </row>
    <row r="30" spans="1:6" ht="15.75" customHeight="1">
      <c r="A30" s="100">
        <f t="shared" si="0"/>
        <v>17</v>
      </c>
      <c r="B30" s="89" t="s">
        <v>196</v>
      </c>
      <c r="C30" s="14">
        <f>C28</f>
        <v>61190.4</v>
      </c>
      <c r="D30" s="190">
        <f>D26-D27</f>
        <v>37655</v>
      </c>
      <c r="F30" s="88"/>
    </row>
    <row r="31" spans="1:4" ht="15.75" customHeight="1">
      <c r="A31" s="100">
        <f t="shared" si="0"/>
        <v>18</v>
      </c>
      <c r="B31" s="91" t="s">
        <v>17</v>
      </c>
      <c r="C31" s="15">
        <f>C30/600</f>
        <v>101.98400000000001</v>
      </c>
      <c r="D31" s="190">
        <f>D30/600</f>
        <v>62.75833333333333</v>
      </c>
    </row>
    <row r="32" spans="2:4" ht="12.75">
      <c r="B32" s="8"/>
      <c r="C32" s="8"/>
      <c r="D32" s="9"/>
    </row>
    <row r="33" spans="2:3" s="9" customFormat="1" ht="14.25">
      <c r="B33" s="93" t="s">
        <v>171</v>
      </c>
      <c r="C33" s="83" t="s">
        <v>172</v>
      </c>
    </row>
    <row r="34" spans="2:3" ht="14.25">
      <c r="B34" s="10"/>
      <c r="C34" s="11"/>
    </row>
    <row r="35" spans="2:3" ht="14.25">
      <c r="B35" s="94" t="s">
        <v>198</v>
      </c>
      <c r="C35" s="12" t="s">
        <v>111</v>
      </c>
    </row>
    <row r="36" spans="2:3" ht="12.75">
      <c r="B36" s="8"/>
      <c r="C36" s="8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 s="2" t="s">
        <v>175</v>
      </c>
      <c r="C39" s="2"/>
      <c r="D39" s="86"/>
    </row>
    <row r="40" ht="12.75">
      <c r="D40" s="71"/>
    </row>
    <row r="41" spans="2:4" ht="12.75">
      <c r="B41" s="213" t="s">
        <v>203</v>
      </c>
      <c r="C41" s="2"/>
      <c r="D41" s="86"/>
    </row>
    <row r="42" spans="2:4" ht="12.75">
      <c r="B42" s="213" t="s">
        <v>247</v>
      </c>
      <c r="D42" s="71"/>
    </row>
    <row r="43" spans="2:4" ht="12.75">
      <c r="B43" s="234" t="s">
        <v>204</v>
      </c>
      <c r="C43" s="234"/>
      <c r="D43" s="235" t="s">
        <v>205</v>
      </c>
    </row>
    <row r="44" spans="2:4" ht="30.75" customHeight="1">
      <c r="B44" s="236"/>
      <c r="C44" s="237">
        <v>41729</v>
      </c>
      <c r="D44" s="237">
        <v>41364</v>
      </c>
    </row>
    <row r="45" spans="2:4" ht="12.75">
      <c r="B45" s="238" t="s">
        <v>206</v>
      </c>
      <c r="C45" s="239">
        <v>1413193</v>
      </c>
      <c r="D45" s="239">
        <v>1023007</v>
      </c>
    </row>
    <row r="46" spans="2:4" ht="12.75">
      <c r="B46" s="100" t="s">
        <v>207</v>
      </c>
      <c r="C46" s="240"/>
      <c r="D46" s="240"/>
    </row>
    <row r="47" spans="2:5" ht="12.75">
      <c r="B47" s="238" t="s">
        <v>208</v>
      </c>
      <c r="C47" s="239">
        <f>SUM(C45:C46)</f>
        <v>1413193</v>
      </c>
      <c r="D47" s="239">
        <f>SUM(D45:D46)</f>
        <v>1023007</v>
      </c>
      <c r="E47" s="9"/>
    </row>
    <row r="48" spans="2:4" ht="12.75">
      <c r="B48" s="238" t="s">
        <v>209</v>
      </c>
      <c r="C48" s="239">
        <v>-1193234</v>
      </c>
      <c r="D48" s="239">
        <v>-899632</v>
      </c>
    </row>
    <row r="49" spans="2:4" ht="12.75">
      <c r="B49" s="238" t="s">
        <v>210</v>
      </c>
      <c r="C49" s="239">
        <f>SUM(C47:C48)</f>
        <v>219959</v>
      </c>
      <c r="D49" s="239">
        <f>SUM(D47:D48)</f>
        <v>123375</v>
      </c>
    </row>
    <row r="50" spans="2:4" ht="12.75">
      <c r="B50" s="238" t="s">
        <v>211</v>
      </c>
      <c r="C50" s="239">
        <v>-56872</v>
      </c>
      <c r="D50" s="239">
        <v>-49383</v>
      </c>
    </row>
    <row r="51" spans="2:4" ht="12.75">
      <c r="B51" s="238" t="s">
        <v>212</v>
      </c>
      <c r="C51" s="239">
        <v>-16211</v>
      </c>
      <c r="D51" s="239">
        <v>-10507</v>
      </c>
    </row>
    <row r="52" spans="2:4" ht="12.75">
      <c r="B52" s="238" t="s">
        <v>213</v>
      </c>
      <c r="C52" s="239">
        <f>SUM(C49:C51)</f>
        <v>146876</v>
      </c>
      <c r="D52" s="239">
        <f>SUM(D49:D51)</f>
        <v>63485</v>
      </c>
    </row>
    <row r="53" spans="2:4" ht="12.75">
      <c r="B53" s="238" t="s">
        <v>214</v>
      </c>
      <c r="C53" s="240"/>
      <c r="D53" s="239"/>
    </row>
    <row r="54" spans="2:4" ht="12.75">
      <c r="B54" s="238" t="s">
        <v>215</v>
      </c>
      <c r="C54" s="239">
        <v>-38947</v>
      </c>
      <c r="D54" s="239">
        <v>-16568</v>
      </c>
    </row>
    <row r="55" spans="2:4" ht="12.75">
      <c r="B55" s="238" t="s">
        <v>216</v>
      </c>
      <c r="C55" s="239"/>
      <c r="D55" s="239"/>
    </row>
    <row r="56" spans="2:4" ht="12.75">
      <c r="B56" s="241" t="s">
        <v>217</v>
      </c>
      <c r="C56" s="240"/>
      <c r="D56" s="240"/>
    </row>
    <row r="57" spans="2:4" ht="15" customHeight="1">
      <c r="B57" s="241" t="s">
        <v>218</v>
      </c>
      <c r="C57" s="240"/>
      <c r="D57" s="240"/>
    </row>
    <row r="58" spans="2:4" ht="15" customHeight="1">
      <c r="B58" s="241" t="s">
        <v>219</v>
      </c>
      <c r="C58" s="240"/>
      <c r="D58" s="240"/>
    </row>
    <row r="59" spans="2:4" ht="15" customHeight="1">
      <c r="B59" s="241" t="s">
        <v>220</v>
      </c>
      <c r="C59" s="240"/>
      <c r="D59" s="240"/>
    </row>
    <row r="60" spans="2:4" ht="15" customHeight="1">
      <c r="B60" s="241" t="s">
        <v>221</v>
      </c>
      <c r="C60" s="240"/>
      <c r="D60" s="240"/>
    </row>
    <row r="61" spans="2:4" ht="12.75">
      <c r="B61" s="100" t="s">
        <v>222</v>
      </c>
      <c r="C61" s="240"/>
      <c r="D61" s="240"/>
    </row>
    <row r="62" spans="2:4" ht="12.75">
      <c r="B62" s="238" t="s">
        <v>223</v>
      </c>
      <c r="C62" s="239">
        <f>10091-41532</f>
        <v>-31441</v>
      </c>
      <c r="D62" s="239">
        <f>436-284</f>
        <v>152</v>
      </c>
    </row>
    <row r="63" spans="2:4" ht="12.75">
      <c r="B63" s="238" t="s">
        <v>224</v>
      </c>
      <c r="C63" s="239">
        <f>SUM(C52:C62)</f>
        <v>76488</v>
      </c>
      <c r="D63" s="239">
        <f>SUM(D52:D62)</f>
        <v>47069</v>
      </c>
    </row>
    <row r="64" spans="2:4" ht="12.75">
      <c r="B64" s="238" t="s">
        <v>16</v>
      </c>
      <c r="C64" s="239">
        <v>-15298</v>
      </c>
      <c r="D64" s="239">
        <v>-9414</v>
      </c>
    </row>
    <row r="65" spans="2:4" ht="12.75">
      <c r="B65" s="241" t="s">
        <v>225</v>
      </c>
      <c r="C65" s="239"/>
      <c r="D65" s="239"/>
    </row>
    <row r="66" spans="2:4" ht="12.75">
      <c r="B66" s="100" t="s">
        <v>226</v>
      </c>
      <c r="C66" s="239"/>
      <c r="D66" s="239"/>
    </row>
    <row r="67" spans="2:4" ht="12.75">
      <c r="B67" s="100" t="s">
        <v>227</v>
      </c>
      <c r="C67" s="239"/>
      <c r="D67" s="239"/>
    </row>
    <row r="68" spans="2:4" ht="12.75">
      <c r="B68" s="238" t="s">
        <v>228</v>
      </c>
      <c r="C68" s="239">
        <f>SUM(C63:C67)</f>
        <v>61190</v>
      </c>
      <c r="D68" s="239" t="s">
        <v>229</v>
      </c>
    </row>
    <row r="69" spans="2:4" ht="12.75">
      <c r="B69" s="100" t="s">
        <v>230</v>
      </c>
      <c r="C69" s="239"/>
      <c r="D69" s="239"/>
    </row>
    <row r="70" spans="2:10" ht="12.75">
      <c r="B70" s="100" t="s">
        <v>231</v>
      </c>
      <c r="C70" s="239"/>
      <c r="D70" s="239"/>
      <c r="J70" s="218"/>
    </row>
    <row r="71" spans="2:4" ht="12.75">
      <c r="B71" s="100" t="s">
        <v>232</v>
      </c>
      <c r="C71" s="239">
        <f>C68</f>
        <v>61190</v>
      </c>
      <c r="D71" s="239" t="s">
        <v>229</v>
      </c>
    </row>
    <row r="72" spans="2:4" ht="12.75">
      <c r="B72" s="242" t="s">
        <v>233</v>
      </c>
      <c r="C72" s="239">
        <f>C68</f>
        <v>61190</v>
      </c>
      <c r="D72" s="239">
        <v>37655</v>
      </c>
    </row>
    <row r="73" spans="2:4" ht="12.75">
      <c r="B73" s="238" t="s">
        <v>234</v>
      </c>
      <c r="C73" s="239"/>
      <c r="D73" s="239"/>
    </row>
    <row r="74" spans="2:4" ht="12.75">
      <c r="B74" s="241" t="s">
        <v>185</v>
      </c>
      <c r="C74" s="239"/>
      <c r="D74" s="239"/>
    </row>
    <row r="75" spans="2:4" ht="12.75">
      <c r="B75" s="241" t="s">
        <v>235</v>
      </c>
      <c r="C75" s="239">
        <v>10472</v>
      </c>
      <c r="D75" s="246" t="s">
        <v>236</v>
      </c>
    </row>
    <row r="76" spans="2:4" ht="12.75">
      <c r="B76" s="244" t="s">
        <v>237</v>
      </c>
      <c r="C76" s="239">
        <v>-10472</v>
      </c>
      <c r="D76" s="245" t="s">
        <v>238</v>
      </c>
    </row>
    <row r="77" spans="2:4" ht="25.5">
      <c r="B77" s="241" t="s">
        <v>239</v>
      </c>
      <c r="C77" s="239"/>
      <c r="D77" s="239"/>
    </row>
    <row r="78" spans="2:4" ht="25.5">
      <c r="B78" s="241" t="s">
        <v>240</v>
      </c>
      <c r="C78" s="239"/>
      <c r="D78" s="239"/>
    </row>
    <row r="79" spans="2:4" ht="25.5">
      <c r="B79" s="241" t="s">
        <v>241</v>
      </c>
      <c r="C79" s="239"/>
      <c r="D79" s="239"/>
    </row>
    <row r="80" spans="2:4" ht="12.75">
      <c r="B80" s="100" t="s">
        <v>242</v>
      </c>
      <c r="C80" s="239"/>
      <c r="D80" s="239"/>
    </row>
    <row r="81" spans="2:4" ht="12.75">
      <c r="B81" s="238" t="s">
        <v>243</v>
      </c>
      <c r="C81" s="239">
        <f>SUM(C72:C80)</f>
        <v>61190</v>
      </c>
      <c r="D81" s="239">
        <f>SUM(D72:D80)</f>
        <v>37655</v>
      </c>
    </row>
    <row r="82" spans="2:4" ht="12.75">
      <c r="B82" s="100" t="s">
        <v>230</v>
      </c>
      <c r="C82" s="239"/>
      <c r="D82" s="239"/>
    </row>
    <row r="83" spans="2:4" ht="12.75">
      <c r="B83" s="242" t="s">
        <v>231</v>
      </c>
      <c r="C83" s="239"/>
      <c r="D83" s="245"/>
    </row>
    <row r="84" spans="2:4" ht="12.75">
      <c r="B84" s="242" t="s">
        <v>232</v>
      </c>
      <c r="C84" s="239">
        <f>C81</f>
        <v>61190</v>
      </c>
      <c r="D84" s="239">
        <f>D81</f>
        <v>37655</v>
      </c>
    </row>
    <row r="85" spans="2:4" ht="12.75">
      <c r="B85" s="100" t="s">
        <v>244</v>
      </c>
      <c r="C85" s="239">
        <f>C84/600</f>
        <v>101.98333333333333</v>
      </c>
      <c r="D85" s="239">
        <f>D84/600</f>
        <v>62.75833333333333</v>
      </c>
    </row>
    <row r="86" spans="2:4" ht="12.75">
      <c r="B86" s="100" t="s">
        <v>245</v>
      </c>
      <c r="C86" s="240"/>
      <c r="D86" s="243"/>
    </row>
    <row r="87" spans="2:4" ht="12.75">
      <c r="B87" s="8"/>
      <c r="C87" s="214"/>
      <c r="D87" s="214"/>
    </row>
    <row r="88" spans="2:4" ht="14.25">
      <c r="B88" s="109" t="s">
        <v>171</v>
      </c>
      <c r="D88" s="216" t="str">
        <f>'[1]ф.4'!C23</f>
        <v>Айтуов Е.А.</v>
      </c>
    </row>
    <row r="89" spans="2:4" ht="12.75">
      <c r="B89" s="8"/>
      <c r="D89" s="217"/>
    </row>
    <row r="90" spans="2:4" ht="12.75">
      <c r="B90" s="215" t="s">
        <v>246</v>
      </c>
      <c r="D90" s="216" t="s">
        <v>111</v>
      </c>
    </row>
  </sheetData>
  <sheetProtection/>
  <printOptions/>
  <pageMargins left="0.5118110236220472" right="0.2755905511811024" top="0.7086614173228347" bottom="0.984251968503937" header="0.2755905511811024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Фатима</cp:lastModifiedBy>
  <cp:lastPrinted>2014-05-22T06:32:26Z</cp:lastPrinted>
  <dcterms:created xsi:type="dcterms:W3CDTF">1996-10-08T23:32:33Z</dcterms:created>
  <dcterms:modified xsi:type="dcterms:W3CDTF">2014-05-22T06:32:32Z</dcterms:modified>
  <cp:category/>
  <cp:version/>
  <cp:contentType/>
  <cp:contentStatus/>
</cp:coreProperties>
</file>