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<sst xmlns="http://schemas.openxmlformats.org/spreadsheetml/2006/main" count="383" uniqueCount="225">
  <si>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</si>
  <si>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</si>
  <si>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</si>
  <si>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</si>
  <si>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</si>
  <si>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</si>
  <si>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</si>
  <si>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</si>
  <si>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</si>
  <si>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</si>
  <si>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</si>
  <si>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</si>
  <si>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</si>
  <si>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</si>
  <si>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</si>
  <si>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</si>
  <si>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</si>
  <si>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</si>
  <si>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</si>
  <si>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</si>
  <si>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</si>
  <si>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</si>
  <si>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</si>
  <si>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</si>
  <si>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</si>
  <si>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</si>
  <si>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</si>
  <si>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</si>
  <si>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</si>
  <si>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</si>
  <si>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</si>
  <si>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</si>
  <si>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</si>
  <si>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</si>
  <si>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</si>
  <si>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</si>
  <si>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</si>
  <si>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</si>
  <si>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</si>
  <si>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Прочие долгосрочные обязательства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</si>
  <si>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</si>
  <si>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</si>
  <si>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</si>
  <si>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</si>
  <si>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</si>
  <si>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</si>
  <si>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</si>
  <si>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</si>
  <si>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</si>
  <si>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</si>
  <si>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</si>
  <si>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</si>
  <si>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</si>
  <si>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</si>
  <si>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</si>
  <si>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</si>
  <si>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</si>
  <si>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</si>
  <si>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</si>
  <si>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</si>
  <si>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</si>
  <si>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</si>
  <si>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</si>
  <si>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</si>
  <si>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</si>
  <si>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</si>
  <si>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</si>
  <si>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047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</si>
  <si>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</si>
  <si>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</si>
  <si>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</si>
  <si>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057</t>
  </si>
  <si>
    <t>3. Чистая сумма денежных средств от инвестиционной деятельности (стр.040 - стр.050)</t>
  </si>
  <si>
    <t>060</t>
  </si>
  <si>
    <t>III. Движение денежных средств от финансовой деятельности</t>
  </si>
  <si>
    <t>070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</si>
  <si>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</si>
  <si>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</si>
  <si>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</si>
  <si>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</si>
  <si>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вознаграждения по финансируемой аренде</t>
  </si>
  <si>
    <t>073</t>
  </si>
  <si>
    <t>074</t>
  </si>
  <si>
    <t>080</t>
  </si>
  <si>
    <t>погашение займов</t>
  </si>
  <si>
    <t>081</t>
  </si>
  <si>
    <t>приобретение собственных акций</t>
  </si>
  <si>
    <t>082</t>
  </si>
  <si>
    <t>выплата дивидендов</t>
  </si>
  <si>
    <t>083</t>
  </si>
  <si>
    <t>прочие</t>
  </si>
  <si>
    <t>084</t>
  </si>
  <si>
    <t>3. Чистая сумма денежных средств от финансовой деятельности (стр.070 - стр.080)</t>
  </si>
  <si>
    <t>090</t>
  </si>
  <si>
    <t>Денежные средства  на начало отчетного периода</t>
  </si>
  <si>
    <t>Денежные средства на конец отчетного периода</t>
  </si>
  <si>
    <t xml:space="preserve">   АО "Актюбинский завод нефтяного оборудования"</t>
  </si>
  <si>
    <t>предоставление услуг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</si>
  <si>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</si>
  <si>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</si>
  <si>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</si>
  <si>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</si>
  <si>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</si>
  <si>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</si>
  <si>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</si>
  <si>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</si>
  <si>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</si>
  <si>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</si>
  <si>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</si>
  <si>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</si>
  <si>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</si>
  <si>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</si>
  <si>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r>
      <t xml:space="preserve">Итого: Увеличение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уменьшение денежных средств(стр.030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стр.060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стр.090)</t>
    </r>
  </si>
  <si>
    <t/>
  </si>
  <si>
    <t>Форма 1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</si>
  <si>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</si>
  <si>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</si>
  <si>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</si>
  <si>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>Юридический адрес (организации): РК, г. Актобе, пр. 312 Стрелковой дивизии, 42ж</t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</si>
  <si>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</si>
  <si>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</si>
  <si>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</si>
  <si>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</si>
  <si>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</si>
  <si>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</si>
  <si>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</si>
  <si>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</si>
  <si>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</si>
  <si>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</si>
  <si>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</si>
  <si>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</si>
  <si>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</si>
  <si>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</si>
  <si>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</si>
  <si>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</si>
  <si>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</si>
  <si>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</si>
  <si>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</si>
  <si>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</si>
  <si>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</si>
  <si>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</si>
  <si>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</si>
  <si>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</si>
  <si>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</si>
  <si>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</si>
  <si>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</si>
  <si>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</si>
  <si>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</si>
  <si>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</si>
  <si>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Руководитель: Айтуов Ербол Абдыашимович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</si>
  <si>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</si>
  <si>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</si>
  <si>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</si>
  <si>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</si>
  <si>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</si>
  <si>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</si>
  <si>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</si>
  <si>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</si>
  <si>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</si>
  <si>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</si>
  <si>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</si>
  <si>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</si>
  <si>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</si>
  <si>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</si>
  <si>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</si>
  <si>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</si>
  <si>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</si>
  <si>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</si>
  <si>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</si>
  <si>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</si>
  <si>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</si>
  <si>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</si>
  <si>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</si>
  <si>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</si>
  <si>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</si>
  <si>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</si>
  <si>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Амортизация накопленной переоценки основных средств</t>
  </si>
  <si>
    <t>Налоговый эффект компонентов прочей совокупной прибыли</t>
  </si>
  <si>
    <t>Общая совокупная прибыль (строка 300 + строка 400)</t>
  </si>
  <si>
    <t xml:space="preserve">ОТЧЕТ ОБ ИЗМЕНЕНИЯХ В СОБСТВЕННОМ КАПИТАЛЕ </t>
  </si>
  <si>
    <t xml:space="preserve">Результат переоценки </t>
  </si>
  <si>
    <t>Нераспределенная прибыль (убыток)</t>
  </si>
  <si>
    <t xml:space="preserve">Итого </t>
  </si>
  <si>
    <t>Доход/(убыток) не признанный в отчете о прибылях и убытках</t>
  </si>
  <si>
    <t>Доход за период</t>
  </si>
  <si>
    <t xml:space="preserve">Сальдо на 31 декабря 2012 года </t>
  </si>
  <si>
    <t>(15 001)</t>
  </si>
  <si>
    <t>Результат переоценки</t>
  </si>
  <si>
    <t>Акционерный капитал</t>
  </si>
  <si>
    <t>Среднегодовая численность работников: 209 чел.</t>
  </si>
  <si>
    <r>
      <t>Наименование организации:</t>
    </r>
    <r>
      <rPr>
        <b/>
        <sz val="12"/>
        <color indexed="8"/>
        <rFont val="Times New Roman"/>
        <family val="1"/>
      </rPr>
      <t xml:space="preserve"> АО Актюбинский завод нефтяного оборудования</t>
    </r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</si>
  <si>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</si>
  <si>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</si>
  <si>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r>
      <t xml:space="preserve">Баланс </t>
    </r>
    <r>
      <rPr>
        <b/>
        <sz val="8"/>
        <color indexed="8"/>
        <rFont val="Times New Roman"/>
        <family val="1"/>
      </rPr>
      <t>(строка 100 +строка 101+ строка 200)</t>
    </r>
  </si>
  <si>
    <t xml:space="preserve">(в тысячах тенге) 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</si>
  <si>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</si>
  <si>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</si>
  <si>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</si>
  <si>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</si>
  <si>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 xml:space="preserve">Сальдо на 31 декабря 2013 года 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</si>
  <si>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</si>
  <si>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</si>
  <si>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</si>
  <si>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</si>
  <si>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</si>
  <si>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</si>
  <si>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</si>
  <si>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</si>
  <si>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чистые активы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</si>
  <si>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</si>
  <si>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</si>
  <si>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</si>
  <si>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</si>
  <si>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</si>
  <si>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прив.акции</t>
  </si>
  <si>
    <t>итого чистые активы</t>
  </si>
  <si>
    <t xml:space="preserve">Отчет о движении денег </t>
  </si>
  <si>
    <t xml:space="preserve">Сальдо на 31 декабря 2014 года </t>
  </si>
  <si>
    <t>Корректировка нераспределенной прибыли пр. лет</t>
  </si>
  <si>
    <t>за период с 01 января 2015г. по 31 марта 2015года</t>
  </si>
  <si>
    <t>на 31.03.2015</t>
  </si>
  <si>
    <t>Отчет о финансовом положении</t>
  </si>
  <si>
    <t>Отчет о совокупном доходе</t>
  </si>
  <si>
    <t xml:space="preserve">Сальдо на 31 марта 2015 года </t>
  </si>
  <si>
    <t>на 31.03.2014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</si>
</sst>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9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right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9" fillId="34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/>
    </xf>
    <xf numFmtId="0" fontId="14" fillId="34" borderId="0" xfId="0" applyFont="1" applyFill="1" applyAlignment="1">
      <alignment horizontal="left" vertical="center" wrapText="1"/>
    </xf>
    <xf numFmtId="1" fontId="14" fillId="34" borderId="0" xfId="0" applyNumberFormat="1" applyFont="1" applyFill="1" applyAlignment="1">
      <alignment horizontal="center" wrapText="1"/>
    </xf>
    <xf numFmtId="4" fontId="14" fillId="34" borderId="0" xfId="0" applyNumberFormat="1" applyFont="1" applyFill="1" applyAlignment="1">
      <alignment horizontal="left" vertical="center" wrapText="1"/>
    </xf>
    <xf numFmtId="0" fontId="14" fillId="34" borderId="13" xfId="0" applyFont="1" applyFill="1" applyBorder="1" applyAlignment="1">
      <alignment horizontal="left" wrapText="1"/>
    </xf>
    <xf numFmtId="0" fontId="14" fillId="34" borderId="0" xfId="0" applyFont="1" applyFill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4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right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6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right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left"/>
    </xf>
    <xf numFmtId="49" fontId="4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6" fillId="35" borderId="16" xfId="0" applyNumberFormat="1" applyFont="1" applyFill="1" applyBorder="1" applyAlignment="1">
      <alignment/>
    </xf>
    <xf numFmtId="0" fontId="5" fillId="35" borderId="17" xfId="0" applyFont="1" applyFill="1" applyBorder="1" applyAlignment="1">
      <alignment/>
    </xf>
    <xf numFmtId="49" fontId="3" fillId="35" borderId="17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wrapText="1"/>
    </xf>
    <xf numFmtId="49" fontId="3" fillId="35" borderId="14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41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35" borderId="14" xfId="0" applyFont="1" applyFill="1" applyBorder="1" applyAlignment="1">
      <alignment horizontal="center" wrapText="1"/>
    </xf>
    <xf numFmtId="49" fontId="3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5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9" fontId="24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5" borderId="0" xfId="0" applyFont="1" applyFill="1" applyBorder="1" applyAlignment="1">
      <alignment/>
    </xf>
    <xf numFmtId="3" fontId="14" fillId="34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14" fillId="34" borderId="10" xfId="0" applyNumberFormat="1" applyFont="1" applyFill="1" applyBorder="1" applyAlignment="1">
      <alignment horizontal="right" wrapText="1"/>
    </xf>
    <xf numFmtId="3" fontId="14" fillId="34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69" fontId="26" fillId="0" borderId="10" xfId="0" applyNumberFormat="1" applyFont="1" applyBorder="1" applyAlignment="1">
      <alignment/>
    </xf>
    <xf numFmtId="3" fontId="61" fillId="0" borderId="0" xfId="0" applyNumberFormat="1" applyFont="1" applyAlignment="1">
      <alignment horizontal="right" wrapText="1"/>
    </xf>
    <xf numFmtId="0" fontId="61" fillId="0" borderId="0" xfId="0" applyFont="1" applyAlignment="1">
      <alignment horizontal="right" wrapText="1"/>
    </xf>
    <xf numFmtId="3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0" fontId="9" fillId="3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left" vertical="center" wrapText="1"/>
    </xf>
    <xf numFmtId="0" fontId="14" fillId="34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34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wrapText="1"/>
    </xf>
    <xf numFmtId="0" fontId="10" fillId="34" borderId="0" xfId="0" applyFont="1" applyFill="1" applyAlignment="1">
      <alignment horizont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wrapText="1"/>
    </xf>
    <xf numFmtId="0" fontId="14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41.7109375" style="1" customWidth="1"/>
    <col min="2" max="3" width="16.28125" style="1" customWidth="1"/>
    <col min="4" max="6" width="16.57421875" style="72" customWidth="1"/>
  </cols>
  <sheetData>
    <row r="1" spans="1:5" ht="15">
      <c r="A1" s="133"/>
      <c r="B1" s="133"/>
      <c r="C1" s="133"/>
      <c r="D1" s="133"/>
      <c r="E1" s="73"/>
    </row>
    <row r="2" ht="15">
      <c r="A2" s="74" t="s">
        <v>179</v>
      </c>
    </row>
    <row r="3" spans="1:5" ht="15">
      <c r="A3" s="135" t="str">
        <f>'форма 2'!A3:D3</f>
        <v>за период с 01 января 2015г. по 31 марта 2015года</v>
      </c>
      <c r="B3" s="135"/>
      <c r="C3" s="135"/>
      <c r="D3" s="135"/>
      <c r="E3" s="135"/>
    </row>
    <row r="4" ht="15">
      <c r="A4" s="75" t="s">
        <v>194</v>
      </c>
    </row>
    <row r="5" spans="1:6" ht="70.5" customHeight="1">
      <c r="A5" s="76"/>
      <c r="B5" s="77" t="s">
        <v>188</v>
      </c>
      <c r="C5" s="107" t="s">
        <v>44</v>
      </c>
      <c r="D5" s="78" t="s">
        <v>180</v>
      </c>
      <c r="E5" s="78" t="s">
        <v>181</v>
      </c>
      <c r="F5" s="78" t="s">
        <v>182</v>
      </c>
    </row>
    <row r="6" spans="1:6" ht="18" customHeight="1">
      <c r="A6" s="79" t="s">
        <v>185</v>
      </c>
      <c r="B6" s="80">
        <v>600209</v>
      </c>
      <c r="C6" s="80">
        <v>-190</v>
      </c>
      <c r="D6" s="81">
        <v>181115</v>
      </c>
      <c r="E6" s="81">
        <v>973157</v>
      </c>
      <c r="F6" s="81">
        <v>1754291</v>
      </c>
    </row>
    <row r="7" spans="1:6" ht="34.5" customHeight="1">
      <c r="A7" s="76" t="s">
        <v>183</v>
      </c>
      <c r="B7" s="83"/>
      <c r="C7" s="83"/>
      <c r="D7" s="84" t="s">
        <v>186</v>
      </c>
      <c r="E7" s="85">
        <v>15001</v>
      </c>
      <c r="F7" s="82">
        <v>0</v>
      </c>
    </row>
    <row r="8" spans="1:6" ht="15.75" customHeight="1">
      <c r="A8" s="76" t="s">
        <v>187</v>
      </c>
      <c r="B8" s="83"/>
      <c r="C8" s="83"/>
      <c r="D8" s="85">
        <v>132807</v>
      </c>
      <c r="E8" s="84"/>
      <c r="F8" s="81">
        <v>132807</v>
      </c>
    </row>
    <row r="9" spans="1:6" ht="16.5" customHeight="1">
      <c r="A9" s="76" t="s">
        <v>184</v>
      </c>
      <c r="B9" s="83"/>
      <c r="C9" s="83"/>
      <c r="D9" s="84"/>
      <c r="E9" s="85">
        <v>281020</v>
      </c>
      <c r="F9" s="81">
        <v>281020</v>
      </c>
    </row>
    <row r="10" spans="1:6" ht="18" customHeight="1">
      <c r="A10" s="79" t="s">
        <v>199</v>
      </c>
      <c r="B10" s="80">
        <v>600209</v>
      </c>
      <c r="C10" s="80">
        <v>-190</v>
      </c>
      <c r="D10" s="81">
        <v>298921</v>
      </c>
      <c r="E10" s="81">
        <v>1269178</v>
      </c>
      <c r="F10" s="81">
        <f>SUM(B10:E10)</f>
        <v>2168118</v>
      </c>
    </row>
    <row r="11" spans="1:6" ht="35.25" customHeight="1">
      <c r="A11" s="76" t="s">
        <v>218</v>
      </c>
      <c r="B11" s="80"/>
      <c r="C11" s="80"/>
      <c r="D11" s="81"/>
      <c r="E11" s="121">
        <v>-139639</v>
      </c>
      <c r="F11" s="81">
        <f>SUM(E11)</f>
        <v>-139639</v>
      </c>
    </row>
    <row r="12" spans="1:6" ht="31.5" customHeight="1">
      <c r="A12" s="76" t="s">
        <v>183</v>
      </c>
      <c r="B12" s="80"/>
      <c r="C12" s="80"/>
      <c r="D12" s="81">
        <v>-44084</v>
      </c>
      <c r="E12" s="81">
        <v>44084</v>
      </c>
      <c r="F12" s="81"/>
    </row>
    <row r="13" spans="1:6" ht="22.5" customHeight="1">
      <c r="A13" s="76" t="s">
        <v>184</v>
      </c>
      <c r="B13" s="83"/>
      <c r="C13" s="83"/>
      <c r="D13" s="84"/>
      <c r="E13" s="85">
        <v>539781</v>
      </c>
      <c r="F13" s="81">
        <f>SUM(B13:E13)</f>
        <v>539781</v>
      </c>
    </row>
    <row r="14" spans="1:6" ht="19.5" customHeight="1">
      <c r="A14" s="79" t="s">
        <v>217</v>
      </c>
      <c r="B14" s="80">
        <v>600209</v>
      </c>
      <c r="C14" s="80">
        <v>-190</v>
      </c>
      <c r="D14" s="81">
        <f>SUM(D10:D13)</f>
        <v>254837</v>
      </c>
      <c r="E14" s="81">
        <f>SUM(E10:E13)</f>
        <v>1713404</v>
      </c>
      <c r="F14" s="81">
        <f>SUM(F10:F13)</f>
        <v>2568260</v>
      </c>
    </row>
    <row r="15" spans="1:6" ht="32.25" customHeight="1">
      <c r="A15" s="76" t="s">
        <v>183</v>
      </c>
      <c r="B15" s="80"/>
      <c r="C15" s="80"/>
      <c r="D15" s="81">
        <v>-10442</v>
      </c>
      <c r="E15" s="81">
        <v>10442</v>
      </c>
      <c r="F15" s="81"/>
    </row>
    <row r="16" spans="1:6" ht="19.5" customHeight="1">
      <c r="A16" s="76" t="s">
        <v>184</v>
      </c>
      <c r="B16" s="83"/>
      <c r="C16" s="83"/>
      <c r="D16" s="84"/>
      <c r="E16" s="85">
        <f>'форма 2'!C42</f>
        <v>155518.4</v>
      </c>
      <c r="F16" s="81">
        <f>SUM(B16:E16)</f>
        <v>155518.4</v>
      </c>
    </row>
    <row r="17" spans="1:6" ht="19.5" customHeight="1">
      <c r="A17" s="79" t="s">
        <v>223</v>
      </c>
      <c r="B17" s="80">
        <v>600209</v>
      </c>
      <c r="C17" s="80">
        <v>-190</v>
      </c>
      <c r="D17" s="81">
        <f>SUM(D14:D16)</f>
        <v>244395</v>
      </c>
      <c r="E17" s="81">
        <f>SUM(E14:E16)</f>
        <v>1879364.4</v>
      </c>
      <c r="F17" s="81">
        <f>SUM(F14:F16)</f>
        <v>2723778.4</v>
      </c>
    </row>
    <row r="18" spans="1:6" ht="19.5" customHeight="1">
      <c r="A18" s="118"/>
      <c r="B18" s="5"/>
      <c r="C18" s="5"/>
      <c r="D18" s="119"/>
      <c r="E18" s="119"/>
      <c r="F18" s="119"/>
    </row>
    <row r="19" ht="15">
      <c r="A19" s="75"/>
    </row>
    <row r="20" spans="1:5" ht="31.5" customHeight="1">
      <c r="A20" s="134" t="s">
        <v>149</v>
      </c>
      <c r="B20" s="134"/>
      <c r="C20" s="108"/>
      <c r="D20" s="108"/>
      <c r="E20" s="31" t="s">
        <v>113</v>
      </c>
    </row>
    <row r="21" spans="1:5" ht="15.75" customHeight="1">
      <c r="A21" s="137" t="s">
        <v>195</v>
      </c>
      <c r="B21" s="137"/>
      <c r="C21" s="137"/>
      <c r="D21" s="137"/>
      <c r="E21" s="34" t="s">
        <v>151</v>
      </c>
    </row>
    <row r="22" spans="1:5" ht="31.5" customHeight="1">
      <c r="A22" s="134" t="s">
        <v>152</v>
      </c>
      <c r="B22" s="134"/>
      <c r="C22" s="134"/>
      <c r="D22" s="108"/>
      <c r="E22" s="31" t="s">
        <v>113</v>
      </c>
    </row>
    <row r="23" spans="1:5" ht="12.75" customHeight="1">
      <c r="A23" s="137" t="s">
        <v>196</v>
      </c>
      <c r="B23" s="137"/>
      <c r="C23" s="137"/>
      <c r="D23" s="137"/>
      <c r="E23" s="34" t="s">
        <v>151</v>
      </c>
    </row>
    <row r="25" spans="1:5" ht="15">
      <c r="A25" s="136" t="s">
        <v>154</v>
      </c>
      <c r="B25" s="136"/>
      <c r="C25" s="136"/>
      <c r="D25" s="136"/>
      <c r="E25" s="136"/>
    </row>
  </sheetData>
  <sheetProtection/>
  <mergeCells count="7">
    <mergeCell ref="A1:D1"/>
    <mergeCell ref="A20:B20"/>
    <mergeCell ref="A22:C22"/>
    <mergeCell ref="A3:E3"/>
    <mergeCell ref="A25:E25"/>
    <mergeCell ref="A21:D21"/>
    <mergeCell ref="A23:D23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9.7109375" style="1" customWidth="1"/>
    <col min="2" max="2" width="9.140625" style="7" customWidth="1"/>
    <col min="3" max="4" width="14.140625" style="1" customWidth="1"/>
    <col min="5" max="5" width="33.28125" style="0" customWidth="1"/>
  </cols>
  <sheetData>
    <row r="1" spans="1:4" ht="12.75" customHeight="1">
      <c r="A1" s="133"/>
      <c r="B1" s="133"/>
      <c r="C1" s="133"/>
      <c r="D1" s="133"/>
    </row>
    <row r="2" spans="1:4" ht="12.75" customHeight="1">
      <c r="A2" s="139" t="s">
        <v>216</v>
      </c>
      <c r="B2" s="139"/>
      <c r="C2" s="139"/>
      <c r="D2" s="139"/>
    </row>
    <row r="3" spans="1:4" ht="12.75" customHeight="1">
      <c r="A3" s="138" t="str">
        <f>баланс!A10</f>
        <v>за период с 01 января 2015г. по 31 марта 2015года</v>
      </c>
      <c r="B3" s="138"/>
      <c r="C3" s="138"/>
      <c r="D3" s="138"/>
    </row>
    <row r="4" spans="1:4" ht="12.75" customHeight="1">
      <c r="A4" s="3" t="s">
        <v>111</v>
      </c>
      <c r="B4" s="94"/>
      <c r="C4" s="4" t="s">
        <v>48</v>
      </c>
      <c r="D4" s="4"/>
    </row>
    <row r="5" spans="1:4" ht="48" customHeight="1">
      <c r="A5" s="50"/>
      <c r="B5" s="95" t="s">
        <v>4</v>
      </c>
      <c r="C5" s="36" t="s">
        <v>220</v>
      </c>
      <c r="D5" s="36" t="s">
        <v>224</v>
      </c>
    </row>
    <row r="6" spans="1:4" ht="12.75" customHeight="1">
      <c r="A6" s="51" t="s">
        <v>49</v>
      </c>
      <c r="B6" s="52"/>
      <c r="C6" s="53"/>
      <c r="D6" s="54"/>
    </row>
    <row r="7" spans="1:4" ht="12.75" customHeight="1">
      <c r="A7" s="55" t="s">
        <v>50</v>
      </c>
      <c r="B7" s="56" t="s">
        <v>6</v>
      </c>
      <c r="C7" s="109">
        <f>SUM(C9:C12)</f>
        <v>1460995</v>
      </c>
      <c r="D7" s="123">
        <f>SUM(D9:D12)</f>
        <v>2132811</v>
      </c>
    </row>
    <row r="8" spans="1:4" ht="12.75" customHeight="1">
      <c r="A8" s="57" t="s">
        <v>51</v>
      </c>
      <c r="B8" s="58"/>
      <c r="C8" s="109"/>
      <c r="D8" s="123"/>
    </row>
    <row r="9" spans="1:4" ht="12.75" customHeight="1">
      <c r="A9" s="59" t="s">
        <v>52</v>
      </c>
      <c r="B9" s="58" t="s">
        <v>7</v>
      </c>
      <c r="C9" s="109">
        <v>1374594</v>
      </c>
      <c r="D9" s="123">
        <v>1055247</v>
      </c>
    </row>
    <row r="10" spans="1:4" ht="12.75" customHeight="1">
      <c r="A10" s="59" t="s">
        <v>97</v>
      </c>
      <c r="B10" s="58" t="s">
        <v>8</v>
      </c>
      <c r="C10" s="109"/>
      <c r="D10" s="123"/>
    </row>
    <row r="11" spans="1:4" ht="12.75" customHeight="1">
      <c r="A11" s="59" t="s">
        <v>53</v>
      </c>
      <c r="B11" s="58" t="s">
        <v>10</v>
      </c>
      <c r="C11" s="109">
        <v>79514</v>
      </c>
      <c r="D11" s="123">
        <v>1067923</v>
      </c>
    </row>
    <row r="12" spans="1:4" ht="12.75" customHeight="1">
      <c r="A12" s="59" t="s">
        <v>54</v>
      </c>
      <c r="B12" s="58" t="s">
        <v>12</v>
      </c>
      <c r="C12" s="109">
        <f>7209-2059+112000-110841+300+278</f>
        <v>6887</v>
      </c>
      <c r="D12" s="123">
        <f>3504-1305+8705-1263</f>
        <v>9641</v>
      </c>
    </row>
    <row r="13" spans="1:4" ht="12.75" customHeight="1">
      <c r="A13" s="60" t="s">
        <v>55</v>
      </c>
      <c r="B13" s="61" t="s">
        <v>16</v>
      </c>
      <c r="C13" s="109">
        <f>SUM(C15:C21)</f>
        <v>1220195</v>
      </c>
      <c r="D13" s="123">
        <f>SUM(D15:D21)</f>
        <v>1420070</v>
      </c>
    </row>
    <row r="14" spans="1:4" ht="12.75" customHeight="1">
      <c r="A14" s="57" t="s">
        <v>51</v>
      </c>
      <c r="B14" s="58"/>
      <c r="C14" s="109"/>
      <c r="D14" s="123"/>
    </row>
    <row r="15" spans="1:4" ht="12.75" customHeight="1">
      <c r="A15" s="59" t="s">
        <v>56</v>
      </c>
      <c r="B15" s="58" t="s">
        <v>17</v>
      </c>
      <c r="C15" s="109">
        <f>781125-20514</f>
        <v>760611</v>
      </c>
      <c r="D15" s="123">
        <f>531796-144-D31</f>
        <v>531395</v>
      </c>
    </row>
    <row r="16" spans="1:4" ht="12.75" customHeight="1">
      <c r="A16" s="59" t="s">
        <v>57</v>
      </c>
      <c r="B16" s="58" t="s">
        <v>19</v>
      </c>
      <c r="C16" s="109"/>
      <c r="D16" s="123">
        <v>596463</v>
      </c>
    </row>
    <row r="17" spans="1:4" ht="12.75" customHeight="1">
      <c r="A17" s="59" t="s">
        <v>58</v>
      </c>
      <c r="B17" s="58" t="s">
        <v>20</v>
      </c>
      <c r="C17" s="109">
        <f>103592-60</f>
        <v>103532</v>
      </c>
      <c r="D17" s="123">
        <v>69634</v>
      </c>
    </row>
    <row r="18" spans="1:4" ht="12.75" customHeight="1">
      <c r="A18" s="59" t="s">
        <v>59</v>
      </c>
      <c r="B18" s="58" t="s">
        <v>22</v>
      </c>
      <c r="C18" s="109">
        <v>29595</v>
      </c>
      <c r="D18" s="123">
        <v>45715</v>
      </c>
    </row>
    <row r="19" spans="1:4" ht="12.75" customHeight="1">
      <c r="A19" s="59" t="s">
        <v>60</v>
      </c>
      <c r="B19" s="58" t="s">
        <v>24</v>
      </c>
      <c r="C19" s="109">
        <v>21540</v>
      </c>
      <c r="D19" s="123">
        <v>21729</v>
      </c>
    </row>
    <row r="20" spans="1:4" ht="12.75" customHeight="1">
      <c r="A20" s="59" t="s">
        <v>61</v>
      </c>
      <c r="B20" s="58" t="s">
        <v>26</v>
      </c>
      <c r="C20" s="109">
        <f>287278-21540+9905-28</f>
        <v>275615</v>
      </c>
      <c r="D20" s="123">
        <f>161902-21729+15217-625</f>
        <v>154765</v>
      </c>
    </row>
    <row r="21" spans="1:4" ht="12.75" customHeight="1">
      <c r="A21" s="59" t="s">
        <v>62</v>
      </c>
      <c r="B21" s="58" t="s">
        <v>28</v>
      </c>
      <c r="C21" s="109">
        <f>762+8200+23361-3020-1</f>
        <v>29302</v>
      </c>
      <c r="D21" s="123">
        <f>369</f>
        <v>369</v>
      </c>
    </row>
    <row r="22" spans="1:4" ht="31.5" customHeight="1">
      <c r="A22" s="62" t="s">
        <v>63</v>
      </c>
      <c r="B22" s="63" t="s">
        <v>32</v>
      </c>
      <c r="C22" s="110">
        <f>C7-C13</f>
        <v>240800</v>
      </c>
      <c r="D22" s="124">
        <f>D7-D13</f>
        <v>712741</v>
      </c>
    </row>
    <row r="23" spans="1:4" ht="12.75" customHeight="1">
      <c r="A23" s="64" t="s">
        <v>64</v>
      </c>
      <c r="B23" s="65"/>
      <c r="C23" s="111"/>
      <c r="D23" s="125"/>
    </row>
    <row r="24" spans="1:4" ht="12.75" customHeight="1">
      <c r="A24" s="55" t="s">
        <v>50</v>
      </c>
      <c r="B24" s="56" t="s">
        <v>35</v>
      </c>
      <c r="C24" s="109">
        <f>C26+C27+C28</f>
        <v>0</v>
      </c>
      <c r="D24" s="123">
        <f>D26+D27+D28</f>
        <v>0</v>
      </c>
    </row>
    <row r="25" spans="1:4" ht="12.75" customHeight="1">
      <c r="A25" s="57" t="s">
        <v>51</v>
      </c>
      <c r="B25" s="58"/>
      <c r="C25" s="109"/>
      <c r="D25" s="123"/>
    </row>
    <row r="26" spans="1:4" ht="12.75" customHeight="1">
      <c r="A26" s="59" t="s">
        <v>65</v>
      </c>
      <c r="B26" s="58" t="s">
        <v>36</v>
      </c>
      <c r="C26" s="109"/>
      <c r="D26" s="123"/>
    </row>
    <row r="27" spans="1:4" ht="12.75" customHeight="1">
      <c r="A27" s="59" t="s">
        <v>66</v>
      </c>
      <c r="B27" s="58" t="s">
        <v>37</v>
      </c>
      <c r="C27" s="109"/>
      <c r="D27" s="123"/>
    </row>
    <row r="28" spans="1:4" ht="12.75" customHeight="1">
      <c r="A28" s="59" t="s">
        <v>54</v>
      </c>
      <c r="B28" s="58" t="s">
        <v>67</v>
      </c>
      <c r="C28" s="109"/>
      <c r="D28" s="123"/>
    </row>
    <row r="29" spans="1:4" ht="12.75" customHeight="1">
      <c r="A29" s="60" t="s">
        <v>55</v>
      </c>
      <c r="B29" s="61" t="s">
        <v>41</v>
      </c>
      <c r="C29" s="109">
        <f>SUM(C31:C34)</f>
        <v>0</v>
      </c>
      <c r="D29" s="123">
        <f>SUM(D31:D34)</f>
        <v>257</v>
      </c>
    </row>
    <row r="30" spans="1:4" ht="12.75" customHeight="1">
      <c r="A30" s="57" t="s">
        <v>51</v>
      </c>
      <c r="B30" s="58"/>
      <c r="C30" s="109"/>
      <c r="D30" s="123"/>
    </row>
    <row r="31" spans="1:4" ht="12.75" customHeight="1">
      <c r="A31" s="59" t="s">
        <v>68</v>
      </c>
      <c r="B31" s="58" t="s">
        <v>43</v>
      </c>
      <c r="C31" s="109"/>
      <c r="D31" s="123">
        <v>257</v>
      </c>
    </row>
    <row r="32" spans="1:4" ht="12.75" customHeight="1">
      <c r="A32" s="59" t="s">
        <v>69</v>
      </c>
      <c r="B32" s="58" t="s">
        <v>45</v>
      </c>
      <c r="C32" s="109"/>
      <c r="D32" s="123"/>
    </row>
    <row r="33" spans="1:4" ht="12.75" customHeight="1">
      <c r="A33" s="59" t="s">
        <v>70</v>
      </c>
      <c r="B33" s="58" t="s">
        <v>46</v>
      </c>
      <c r="C33" s="109"/>
      <c r="D33" s="123"/>
    </row>
    <row r="34" spans="1:4" ht="12.75" customHeight="1">
      <c r="A34" s="59" t="s">
        <v>62</v>
      </c>
      <c r="B34" s="58" t="s">
        <v>71</v>
      </c>
      <c r="C34" s="109"/>
      <c r="D34" s="123"/>
    </row>
    <row r="35" spans="1:4" ht="33.75" customHeight="1">
      <c r="A35" s="62" t="s">
        <v>72</v>
      </c>
      <c r="B35" s="66" t="s">
        <v>73</v>
      </c>
      <c r="C35" s="110">
        <f>C24-C29</f>
        <v>0</v>
      </c>
      <c r="D35" s="124">
        <f>D24-D29</f>
        <v>-257</v>
      </c>
    </row>
    <row r="36" spans="1:4" ht="12.75" customHeight="1">
      <c r="A36" s="64" t="s">
        <v>74</v>
      </c>
      <c r="B36" s="65"/>
      <c r="C36" s="111"/>
      <c r="D36" s="125"/>
    </row>
    <row r="37" spans="1:4" ht="12.75" customHeight="1">
      <c r="A37" s="55" t="s">
        <v>50</v>
      </c>
      <c r="B37" s="56" t="s">
        <v>75</v>
      </c>
      <c r="C37" s="112">
        <f>SUM(C39:C42)</f>
        <v>0</v>
      </c>
      <c r="D37" s="126">
        <f>SUM(D39:D42)</f>
        <v>169500</v>
      </c>
    </row>
    <row r="38" spans="1:4" ht="12.75" customHeight="1">
      <c r="A38" s="59" t="s">
        <v>51</v>
      </c>
      <c r="B38" s="58"/>
      <c r="C38" s="109"/>
      <c r="D38" s="123"/>
    </row>
    <row r="39" spans="1:4" ht="12.75" customHeight="1">
      <c r="A39" s="59" t="s">
        <v>76</v>
      </c>
      <c r="B39" s="58" t="s">
        <v>77</v>
      </c>
      <c r="C39" s="109"/>
      <c r="D39" s="123"/>
    </row>
    <row r="40" spans="1:4" ht="12.75" customHeight="1">
      <c r="A40" s="59" t="s">
        <v>78</v>
      </c>
      <c r="B40" s="58" t="s">
        <v>79</v>
      </c>
      <c r="C40" s="109"/>
      <c r="D40" s="123">
        <v>169500</v>
      </c>
    </row>
    <row r="41" spans="1:4" ht="12.75" customHeight="1">
      <c r="A41" s="67" t="s">
        <v>80</v>
      </c>
      <c r="B41" s="58" t="s">
        <v>81</v>
      </c>
      <c r="C41" s="109"/>
      <c r="D41" s="123"/>
    </row>
    <row r="42" spans="1:4" ht="12.75" customHeight="1">
      <c r="A42" s="59" t="s">
        <v>54</v>
      </c>
      <c r="B42" s="58" t="s">
        <v>82</v>
      </c>
      <c r="C42" s="109"/>
      <c r="D42" s="123"/>
    </row>
    <row r="43" spans="1:4" ht="12.75" customHeight="1">
      <c r="A43" s="60" t="s">
        <v>55</v>
      </c>
      <c r="B43" s="61" t="s">
        <v>83</v>
      </c>
      <c r="C43" s="109">
        <f>SUM(C45:C48)</f>
        <v>434320</v>
      </c>
      <c r="D43" s="123">
        <f>SUM(D45:D48)</f>
        <v>613207</v>
      </c>
    </row>
    <row r="44" spans="1:4" ht="12.75" customHeight="1">
      <c r="A44" s="57" t="s">
        <v>51</v>
      </c>
      <c r="B44" s="58"/>
      <c r="C44" s="109"/>
      <c r="D44" s="123"/>
    </row>
    <row r="45" spans="1:4" ht="12.75" customHeight="1">
      <c r="A45" s="59" t="s">
        <v>84</v>
      </c>
      <c r="B45" s="58" t="s">
        <v>85</v>
      </c>
      <c r="C45" s="109">
        <f>105211+329109</f>
        <v>434320</v>
      </c>
      <c r="D45" s="123">
        <f>524880+88327</f>
        <v>613207</v>
      </c>
    </row>
    <row r="46" spans="1:4" ht="12.75" customHeight="1">
      <c r="A46" s="59" t="s">
        <v>86</v>
      </c>
      <c r="B46" s="58" t="s">
        <v>87</v>
      </c>
      <c r="C46" s="109"/>
      <c r="D46" s="123"/>
    </row>
    <row r="47" spans="1:4" ht="12.75" customHeight="1">
      <c r="A47" s="59" t="s">
        <v>88</v>
      </c>
      <c r="B47" s="58" t="s">
        <v>89</v>
      </c>
      <c r="C47" s="109"/>
      <c r="D47" s="123"/>
    </row>
    <row r="48" spans="1:4" ht="12.75" customHeight="1">
      <c r="A48" s="59" t="s">
        <v>90</v>
      </c>
      <c r="B48" s="58" t="s">
        <v>91</v>
      </c>
      <c r="C48" s="109"/>
      <c r="D48" s="123"/>
    </row>
    <row r="49" spans="1:4" ht="30" customHeight="1">
      <c r="A49" s="68" t="s">
        <v>92</v>
      </c>
      <c r="B49" s="61" t="s">
        <v>93</v>
      </c>
      <c r="C49" s="113">
        <f>C37-C43</f>
        <v>-434320</v>
      </c>
      <c r="D49" s="127">
        <f>D37-D43</f>
        <v>-443707</v>
      </c>
    </row>
    <row r="50" spans="1:4" ht="29.25" customHeight="1">
      <c r="A50" s="68" t="s">
        <v>112</v>
      </c>
      <c r="B50" s="61"/>
      <c r="C50" s="110">
        <f>C22+C35+C49</f>
        <v>-193520</v>
      </c>
      <c r="D50" s="124">
        <f>D22+D35+D49</f>
        <v>268777</v>
      </c>
    </row>
    <row r="51" spans="1:4" ht="18" customHeight="1">
      <c r="A51" s="68" t="s">
        <v>94</v>
      </c>
      <c r="B51" s="61"/>
      <c r="C51" s="111">
        <v>200446</v>
      </c>
      <c r="D51" s="125">
        <v>528207</v>
      </c>
    </row>
    <row r="52" spans="1:4" ht="18" customHeight="1">
      <c r="A52" s="68" t="s">
        <v>95</v>
      </c>
      <c r="B52" s="61"/>
      <c r="C52" s="111">
        <f>баланс!C15</f>
        <v>6926</v>
      </c>
      <c r="D52" s="125">
        <v>796984</v>
      </c>
    </row>
    <row r="53" spans="1:4" ht="24.75" customHeight="1">
      <c r="A53" s="69"/>
      <c r="B53" s="96"/>
      <c r="C53" s="70">
        <f>C50+C51-C52</f>
        <v>0</v>
      </c>
      <c r="D53" s="71"/>
    </row>
    <row r="54" spans="1:4" ht="12.75" customHeight="1">
      <c r="A54" s="48" t="s">
        <v>149</v>
      </c>
      <c r="B54" s="14" t="s">
        <v>113</v>
      </c>
      <c r="C54" s="31" t="s">
        <v>113</v>
      </c>
      <c r="D54" s="32" t="s">
        <v>113</v>
      </c>
    </row>
    <row r="55" spans="1:4" ht="12.75" customHeight="1">
      <c r="A55" s="33" t="s">
        <v>150</v>
      </c>
      <c r="B55" s="14" t="s">
        <v>113</v>
      </c>
      <c r="C55" s="34" t="s">
        <v>151</v>
      </c>
      <c r="D55" s="32" t="s">
        <v>113</v>
      </c>
    </row>
    <row r="56" spans="1:4" ht="12.75" customHeight="1">
      <c r="A56" s="48" t="s">
        <v>152</v>
      </c>
      <c r="B56" s="14" t="s">
        <v>113</v>
      </c>
      <c r="C56" s="31" t="s">
        <v>113</v>
      </c>
      <c r="D56" s="32" t="s">
        <v>113</v>
      </c>
    </row>
    <row r="57" spans="1:4" ht="12.75" customHeight="1">
      <c r="A57" s="33" t="s">
        <v>153</v>
      </c>
      <c r="B57" s="14" t="s">
        <v>113</v>
      </c>
      <c r="C57" s="34" t="s">
        <v>151</v>
      </c>
      <c r="D57" s="32" t="s">
        <v>113</v>
      </c>
    </row>
    <row r="58" spans="1:4" ht="12.75" customHeight="1">
      <c r="A58" s="136" t="s">
        <v>154</v>
      </c>
      <c r="B58" s="136"/>
      <c r="C58" s="136"/>
      <c r="D58" s="136"/>
    </row>
    <row r="59" ht="12.75" customHeight="1"/>
    <row r="60" spans="1:4" ht="12.75" customHeight="1">
      <c r="A60" s="2"/>
      <c r="B60" s="86"/>
      <c r="C60" s="2"/>
      <c r="D60" s="2"/>
    </row>
    <row r="61" spans="1:4" ht="12.75" customHeight="1">
      <c r="A61" s="2"/>
      <c r="B61" s="86"/>
      <c r="C61" s="2"/>
      <c r="D61" s="2"/>
    </row>
    <row r="62" spans="1:4" ht="12.75" customHeight="1">
      <c r="A62" s="2"/>
      <c r="B62" s="86"/>
      <c r="C62" s="2"/>
      <c r="D62" s="2"/>
    </row>
    <row r="63" spans="1:4" ht="12.75" customHeight="1">
      <c r="A63" s="2"/>
      <c r="B63" s="86"/>
      <c r="C63" s="2"/>
      <c r="D63" s="2"/>
    </row>
    <row r="64" spans="1:4" ht="12.75" customHeight="1">
      <c r="A64" s="2"/>
      <c r="B64" s="86"/>
      <c r="C64" s="2"/>
      <c r="D64" s="2"/>
    </row>
    <row r="65" spans="1:4" ht="12.75" customHeight="1">
      <c r="A65" s="2"/>
      <c r="B65" s="86"/>
      <c r="C65" s="2"/>
      <c r="D65" s="2"/>
    </row>
    <row r="66" spans="1:4" ht="12.75" customHeight="1">
      <c r="A66" s="2"/>
      <c r="B66" s="86"/>
      <c r="C66" s="2"/>
      <c r="D66" s="2"/>
    </row>
    <row r="67" spans="1:4" ht="12.75" customHeight="1">
      <c r="A67" s="2"/>
      <c r="B67" s="86"/>
      <c r="C67" s="2"/>
      <c r="D67" s="2"/>
    </row>
    <row r="68" spans="1:4" ht="15">
      <c r="A68" s="2"/>
      <c r="B68" s="87"/>
      <c r="C68" s="97"/>
      <c r="D68" s="97"/>
    </row>
    <row r="69" spans="1:4" ht="15">
      <c r="A69" s="3"/>
      <c r="B69" s="86"/>
      <c r="C69" s="2"/>
      <c r="D69" s="2"/>
    </row>
    <row r="70" spans="1:4" ht="15">
      <c r="A70" s="98"/>
      <c r="B70" s="88"/>
      <c r="C70" s="100"/>
      <c r="D70" s="100"/>
    </row>
    <row r="71" spans="1:4" ht="15">
      <c r="A71" s="2"/>
      <c r="B71" s="89"/>
      <c r="C71" s="101"/>
      <c r="D71" s="100"/>
    </row>
    <row r="72" spans="1:4" ht="15">
      <c r="A72" s="2"/>
      <c r="B72" s="90"/>
      <c r="C72" s="102"/>
      <c r="D72" s="100"/>
    </row>
    <row r="73" spans="1:4" ht="15">
      <c r="A73" s="98"/>
      <c r="B73" s="88"/>
      <c r="C73" s="99"/>
      <c r="D73" s="100"/>
    </row>
    <row r="74" spans="1:4" ht="15">
      <c r="A74" s="3"/>
      <c r="B74" s="89"/>
      <c r="C74" s="101"/>
      <c r="D74" s="100"/>
    </row>
    <row r="75" spans="1:4" ht="15">
      <c r="A75" s="3"/>
      <c r="B75" s="91"/>
      <c r="C75" s="103"/>
      <c r="D75" s="100"/>
    </row>
    <row r="76" spans="1:4" ht="15">
      <c r="A76" s="2"/>
      <c r="B76" s="90"/>
      <c r="C76" s="102"/>
      <c r="D76" s="100"/>
    </row>
    <row r="77" spans="1:4" ht="15">
      <c r="A77" s="2"/>
      <c r="B77" s="89"/>
      <c r="C77" s="104"/>
      <c r="D77" s="100"/>
    </row>
    <row r="78" spans="1:4" ht="15">
      <c r="A78" s="2"/>
      <c r="B78" s="88"/>
      <c r="C78" s="99"/>
      <c r="D78" s="100"/>
    </row>
    <row r="79" spans="1:4" ht="15">
      <c r="A79" s="3"/>
      <c r="B79" s="89"/>
      <c r="C79" s="101"/>
      <c r="D79" s="100"/>
    </row>
    <row r="80" spans="1:4" ht="15">
      <c r="A80" s="98"/>
      <c r="B80" s="92"/>
      <c r="C80" s="5"/>
      <c r="D80" s="100"/>
    </row>
    <row r="81" spans="1:4" ht="15">
      <c r="A81" s="2"/>
      <c r="B81" s="89"/>
      <c r="C81" s="101"/>
      <c r="D81" s="100"/>
    </row>
    <row r="82" spans="1:4" ht="15">
      <c r="A82" s="2"/>
      <c r="B82" s="89"/>
      <c r="C82" s="101"/>
      <c r="D82" s="100"/>
    </row>
    <row r="83" spans="1:4" ht="15">
      <c r="A83" s="3"/>
      <c r="B83" s="89"/>
      <c r="C83" s="101"/>
      <c r="D83" s="100"/>
    </row>
    <row r="84" spans="1:4" ht="15">
      <c r="A84" s="98"/>
      <c r="B84" s="89"/>
      <c r="C84" s="101"/>
      <c r="D84" s="100"/>
    </row>
    <row r="85" spans="1:4" ht="15">
      <c r="A85" s="98"/>
      <c r="B85" s="89"/>
      <c r="C85" s="101"/>
      <c r="D85" s="100"/>
    </row>
    <row r="86" spans="1:4" ht="15">
      <c r="A86" s="3"/>
      <c r="B86" s="89"/>
      <c r="C86" s="101"/>
      <c r="D86" s="101"/>
    </row>
    <row r="87" spans="1:4" ht="15">
      <c r="A87" s="2"/>
      <c r="B87" s="86"/>
      <c r="C87" s="2"/>
      <c r="D87" s="2"/>
    </row>
    <row r="88" spans="1:4" ht="15">
      <c r="A88" s="2"/>
      <c r="B88" s="89"/>
      <c r="C88" s="101"/>
      <c r="D88" s="101"/>
    </row>
    <row r="89" spans="1:4" ht="15">
      <c r="A89" s="98"/>
      <c r="B89" s="88"/>
      <c r="C89" s="100"/>
      <c r="D89" s="100"/>
    </row>
    <row r="90" spans="1:4" ht="15">
      <c r="A90" s="2"/>
      <c r="B90" s="89"/>
      <c r="C90" s="101"/>
      <c r="D90" s="101"/>
    </row>
    <row r="91" spans="1:4" ht="15">
      <c r="A91" s="2"/>
      <c r="B91" s="92"/>
      <c r="C91" s="105"/>
      <c r="D91" s="105"/>
    </row>
    <row r="92" spans="1:4" ht="15">
      <c r="A92" s="2"/>
      <c r="B92" s="86"/>
      <c r="C92" s="2"/>
      <c r="D92" s="2"/>
    </row>
    <row r="93" spans="1:4" ht="15">
      <c r="A93" s="2"/>
      <c r="B93" s="86"/>
      <c r="C93" s="2"/>
      <c r="D93" s="2"/>
    </row>
    <row r="94" spans="1:4" ht="15">
      <c r="A94" s="2"/>
      <c r="B94" s="86"/>
      <c r="C94" s="2"/>
      <c r="D94" s="2"/>
    </row>
    <row r="95" spans="1:4" ht="15">
      <c r="A95" s="2"/>
      <c r="B95" s="86"/>
      <c r="C95" s="2"/>
      <c r="D95" s="2"/>
    </row>
    <row r="96" spans="1:4" ht="15">
      <c r="A96" s="2"/>
      <c r="B96" s="86"/>
      <c r="C96" s="2"/>
      <c r="D96" s="2"/>
    </row>
    <row r="97" spans="1:4" ht="15">
      <c r="A97" s="2"/>
      <c r="B97" s="86"/>
      <c r="C97" s="2"/>
      <c r="D97" s="2"/>
    </row>
    <row r="98" spans="1:4" ht="15">
      <c r="A98" s="2"/>
      <c r="B98" s="86"/>
      <c r="C98" s="2"/>
      <c r="D98" s="2"/>
    </row>
    <row r="99" spans="1:4" ht="15">
      <c r="A99" s="2"/>
      <c r="B99" s="86"/>
      <c r="C99" s="2"/>
      <c r="D99" s="2"/>
    </row>
    <row r="100" spans="1:4" ht="15">
      <c r="A100" s="2"/>
      <c r="B100" s="86"/>
      <c r="C100" s="2"/>
      <c r="D100" s="2"/>
    </row>
    <row r="101" spans="1:4" ht="15">
      <c r="A101" s="2"/>
      <c r="B101" s="86"/>
      <c r="C101" s="2"/>
      <c r="D101" s="2"/>
    </row>
    <row r="102" spans="1:4" ht="15">
      <c r="A102" s="2"/>
      <c r="B102" s="86"/>
      <c r="C102" s="2"/>
      <c r="D102" s="2"/>
    </row>
    <row r="103" spans="1:4" ht="15">
      <c r="A103" s="2"/>
      <c r="B103" s="86"/>
      <c r="C103" s="2"/>
      <c r="D103" s="2"/>
    </row>
    <row r="104" spans="1:4" ht="15">
      <c r="A104" s="2"/>
      <c r="B104" s="86"/>
      <c r="C104" s="2"/>
      <c r="D104" s="2"/>
    </row>
    <row r="105" spans="1:4" ht="15">
      <c r="A105" s="2"/>
      <c r="B105" s="86"/>
      <c r="C105" s="2"/>
      <c r="D105" s="2"/>
    </row>
    <row r="106" spans="1:4" ht="15">
      <c r="A106" s="2"/>
      <c r="B106" s="86"/>
      <c r="C106" s="2"/>
      <c r="D106" s="2"/>
    </row>
    <row r="107" spans="1:4" ht="15">
      <c r="A107" s="106"/>
      <c r="B107" s="93"/>
      <c r="C107" s="106"/>
      <c r="D107" s="106"/>
    </row>
  </sheetData>
  <sheetProtection/>
  <mergeCells count="4">
    <mergeCell ref="A1:D1"/>
    <mergeCell ref="A3:D3"/>
    <mergeCell ref="A58:D58"/>
    <mergeCell ref="A2:D2"/>
  </mergeCells>
  <printOptions/>
  <pageMargins left="0.7086614173228347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7.421875" style="1" customWidth="1"/>
    <col min="2" max="2" width="6.8515625" style="7" customWidth="1"/>
    <col min="3" max="4" width="16.7109375" style="1" customWidth="1"/>
  </cols>
  <sheetData>
    <row r="1" spans="1:4" ht="12.75">
      <c r="A1" s="147" t="s">
        <v>114</v>
      </c>
      <c r="B1" s="147"/>
      <c r="C1" s="147"/>
      <c r="D1" s="147"/>
    </row>
    <row r="2" spans="1:4" s="41" customFormat="1" ht="25.5" customHeight="1">
      <c r="A2" s="141" t="s">
        <v>190</v>
      </c>
      <c r="B2" s="141"/>
      <c r="C2" s="141"/>
      <c r="D2" s="141"/>
    </row>
    <row r="3" spans="1:4" s="41" customFormat="1" ht="15.75">
      <c r="A3" s="141" t="s">
        <v>115</v>
      </c>
      <c r="B3" s="141"/>
      <c r="C3" s="141"/>
      <c r="D3" s="141"/>
    </row>
    <row r="4" spans="1:4" s="41" customFormat="1" ht="15.75">
      <c r="A4" s="141" t="s">
        <v>116</v>
      </c>
      <c r="B4" s="141"/>
      <c r="C4" s="141"/>
      <c r="D4" s="141"/>
    </row>
    <row r="5" spans="1:4" s="41" customFormat="1" ht="15.75">
      <c r="A5" s="141" t="s">
        <v>189</v>
      </c>
      <c r="B5" s="141"/>
      <c r="C5" s="141"/>
      <c r="D5" s="141"/>
    </row>
    <row r="6" spans="1:4" s="41" customFormat="1" ht="15.75">
      <c r="A6" s="141" t="s">
        <v>117</v>
      </c>
      <c r="B6" s="141"/>
      <c r="C6" s="141"/>
      <c r="D6" s="141"/>
    </row>
    <row r="7" spans="1:4" s="41" customFormat="1" ht="15.75">
      <c r="A7" s="142" t="s">
        <v>118</v>
      </c>
      <c r="B7" s="142"/>
      <c r="C7" s="142"/>
      <c r="D7" s="142"/>
    </row>
    <row r="8" spans="1:4" s="41" customFormat="1" ht="15.75">
      <c r="A8" s="43" t="s">
        <v>113</v>
      </c>
      <c r="B8" s="42" t="s">
        <v>113</v>
      </c>
      <c r="C8" s="42" t="s">
        <v>113</v>
      </c>
      <c r="D8" s="44" t="s">
        <v>113</v>
      </c>
    </row>
    <row r="9" spans="1:4" s="20" customFormat="1" ht="14.25">
      <c r="A9" s="143" t="s">
        <v>221</v>
      </c>
      <c r="B9" s="143"/>
      <c r="C9" s="143"/>
      <c r="D9" s="143"/>
    </row>
    <row r="10" spans="1:4" s="20" customFormat="1" ht="14.25">
      <c r="A10" s="143" t="str">
        <f>'форма 2'!A3:D3</f>
        <v>за период с 01 января 2015г. по 31 марта 2015года</v>
      </c>
      <c r="B10" s="143"/>
      <c r="C10" s="143"/>
      <c r="D10" s="143"/>
    </row>
    <row r="11" spans="1:4" ht="12.75">
      <c r="A11" s="8" t="s">
        <v>113</v>
      </c>
      <c r="B11" s="9" t="s">
        <v>113</v>
      </c>
      <c r="C11" s="8" t="s">
        <v>113</v>
      </c>
      <c r="D11" s="10" t="s">
        <v>119</v>
      </c>
    </row>
    <row r="12" spans="1:4" ht="45.75" customHeight="1">
      <c r="A12" s="26" t="s">
        <v>120</v>
      </c>
      <c r="B12" s="11" t="s">
        <v>4</v>
      </c>
      <c r="C12" s="36" t="s">
        <v>197</v>
      </c>
      <c r="D12" s="36" t="s">
        <v>198</v>
      </c>
    </row>
    <row r="13" spans="1:4" ht="12.75">
      <c r="A13" s="144" t="s">
        <v>121</v>
      </c>
      <c r="B13" s="145"/>
      <c r="C13" s="145"/>
      <c r="D13" s="146"/>
    </row>
    <row r="14" spans="1:4" s="20" customFormat="1" ht="15">
      <c r="A14" s="17" t="s">
        <v>122</v>
      </c>
      <c r="B14" s="18" t="s">
        <v>113</v>
      </c>
      <c r="C14" s="19" t="s">
        <v>113</v>
      </c>
      <c r="D14" s="19" t="s">
        <v>113</v>
      </c>
    </row>
    <row r="15" spans="1:4" s="20" customFormat="1" ht="15">
      <c r="A15" s="21" t="s">
        <v>5</v>
      </c>
      <c r="B15" s="45" t="s">
        <v>6</v>
      </c>
      <c r="C15" s="23">
        <v>6926</v>
      </c>
      <c r="D15" s="23">
        <v>200446</v>
      </c>
    </row>
    <row r="16" spans="1:4" s="20" customFormat="1" ht="15">
      <c r="A16" s="21" t="s">
        <v>123</v>
      </c>
      <c r="B16" s="45" t="s">
        <v>7</v>
      </c>
      <c r="C16" s="23"/>
      <c r="D16" s="23"/>
    </row>
    <row r="17" spans="1:4" s="20" customFormat="1" ht="15">
      <c r="A17" s="21" t="s">
        <v>124</v>
      </c>
      <c r="B17" s="45" t="s">
        <v>8</v>
      </c>
      <c r="C17" s="23"/>
      <c r="D17" s="23"/>
    </row>
    <row r="18" spans="1:4" s="20" customFormat="1" ht="30">
      <c r="A18" s="21" t="s">
        <v>125</v>
      </c>
      <c r="B18" s="45" t="s">
        <v>10</v>
      </c>
      <c r="C18" s="23"/>
      <c r="D18" s="23"/>
    </row>
    <row r="19" spans="1:4" s="20" customFormat="1" ht="15">
      <c r="A19" s="21" t="s">
        <v>126</v>
      </c>
      <c r="B19" s="45" t="s">
        <v>11</v>
      </c>
      <c r="C19" s="23"/>
      <c r="D19" s="23"/>
    </row>
    <row r="20" spans="1:4" s="20" customFormat="1" ht="15">
      <c r="A20" s="21" t="s">
        <v>127</v>
      </c>
      <c r="B20" s="45" t="s">
        <v>12</v>
      </c>
      <c r="C20" s="23"/>
      <c r="D20" s="23"/>
    </row>
    <row r="21" spans="1:4" s="20" customFormat="1" ht="18" customHeight="1">
      <c r="A21" s="49" t="s">
        <v>204</v>
      </c>
      <c r="B21" s="45" t="s">
        <v>14</v>
      </c>
      <c r="C21" s="23">
        <f>1757520-6834</f>
        <v>1750686</v>
      </c>
      <c r="D21" s="23">
        <f>1542864-35293</f>
        <v>1507571</v>
      </c>
    </row>
    <row r="22" spans="1:4" s="20" customFormat="1" ht="15">
      <c r="A22" s="21" t="s">
        <v>99</v>
      </c>
      <c r="B22" s="45" t="s">
        <v>128</v>
      </c>
      <c r="C22" s="23"/>
      <c r="D22" s="23"/>
    </row>
    <row r="23" spans="1:4" s="20" customFormat="1" ht="15">
      <c r="A23" s="21" t="s">
        <v>9</v>
      </c>
      <c r="B23" s="45" t="s">
        <v>129</v>
      </c>
      <c r="C23" s="23">
        <v>881039</v>
      </c>
      <c r="D23" s="23">
        <v>860764</v>
      </c>
    </row>
    <row r="24" spans="1:4" s="20" customFormat="1" ht="15">
      <c r="A24" s="21" t="s">
        <v>13</v>
      </c>
      <c r="B24" s="45" t="s">
        <v>130</v>
      </c>
      <c r="C24" s="23">
        <f>15893+583+508+649971+23820</f>
        <v>690775</v>
      </c>
      <c r="D24" s="23">
        <f>843+5714+1009498+508</f>
        <v>1016563</v>
      </c>
    </row>
    <row r="25" spans="1:4" s="20" customFormat="1" ht="14.25">
      <c r="A25" s="17" t="s">
        <v>191</v>
      </c>
      <c r="B25" s="46">
        <v>100</v>
      </c>
      <c r="C25" s="25">
        <f>SUM(C15:C24)</f>
        <v>3329426</v>
      </c>
      <c r="D25" s="25">
        <f>SUM(D15:D24)</f>
        <v>3585344</v>
      </c>
    </row>
    <row r="26" spans="1:4" s="20" customFormat="1" ht="30">
      <c r="A26" s="21" t="s">
        <v>131</v>
      </c>
      <c r="B26" s="47">
        <v>101</v>
      </c>
      <c r="C26" s="23"/>
      <c r="D26" s="23"/>
    </row>
    <row r="27" spans="1:4" s="20" customFormat="1" ht="14.25">
      <c r="A27" s="17" t="s">
        <v>15</v>
      </c>
      <c r="B27" s="46" t="s">
        <v>113</v>
      </c>
      <c r="C27" s="25" t="s">
        <v>113</v>
      </c>
      <c r="D27" s="25" t="s">
        <v>113</v>
      </c>
    </row>
    <row r="28" spans="1:4" s="20" customFormat="1" ht="15">
      <c r="A28" s="21" t="s">
        <v>123</v>
      </c>
      <c r="B28" s="47">
        <v>110</v>
      </c>
      <c r="C28" s="23"/>
      <c r="D28" s="23"/>
    </row>
    <row r="29" spans="1:4" s="20" customFormat="1" ht="15">
      <c r="A29" s="21" t="s">
        <v>124</v>
      </c>
      <c r="B29" s="47">
        <v>111</v>
      </c>
      <c r="C29" s="23"/>
      <c r="D29" s="23"/>
    </row>
    <row r="30" spans="1:4" s="20" customFormat="1" ht="30">
      <c r="A30" s="21" t="s">
        <v>125</v>
      </c>
      <c r="B30" s="47">
        <v>112</v>
      </c>
      <c r="C30" s="23"/>
      <c r="D30" s="23"/>
    </row>
    <row r="31" spans="1:4" s="20" customFormat="1" ht="15">
      <c r="A31" s="21" t="s">
        <v>126</v>
      </c>
      <c r="B31" s="47">
        <v>113</v>
      </c>
      <c r="C31" s="23"/>
      <c r="D31" s="23"/>
    </row>
    <row r="32" spans="1:4" s="20" customFormat="1" ht="15">
      <c r="A32" s="21" t="s">
        <v>132</v>
      </c>
      <c r="B32" s="47">
        <v>114</v>
      </c>
      <c r="C32" s="23"/>
      <c r="D32" s="23"/>
    </row>
    <row r="33" spans="1:4" s="20" customFormat="1" ht="30">
      <c r="A33" s="21" t="s">
        <v>133</v>
      </c>
      <c r="B33" s="47">
        <v>115</v>
      </c>
      <c r="C33" s="120">
        <v>391147</v>
      </c>
      <c r="D33" s="120">
        <v>391447</v>
      </c>
    </row>
    <row r="34" spans="1:4" s="20" customFormat="1" ht="15">
      <c r="A34" s="21" t="s">
        <v>18</v>
      </c>
      <c r="B34" s="47">
        <v>116</v>
      </c>
      <c r="C34" s="23"/>
      <c r="D34" s="23"/>
    </row>
    <row r="35" spans="1:4" s="20" customFormat="1" ht="15">
      <c r="A35" s="21" t="s">
        <v>134</v>
      </c>
      <c r="B35" s="47">
        <v>117</v>
      </c>
      <c r="C35" s="23"/>
      <c r="D35" s="23"/>
    </row>
    <row r="36" spans="1:4" s="20" customFormat="1" ht="15">
      <c r="A36" s="21" t="s">
        <v>21</v>
      </c>
      <c r="B36" s="47">
        <v>118</v>
      </c>
      <c r="C36" s="23">
        <v>2120705</v>
      </c>
      <c r="D36" s="23">
        <v>2166565</v>
      </c>
    </row>
    <row r="37" spans="1:4" s="20" customFormat="1" ht="15">
      <c r="A37" s="21" t="s">
        <v>23</v>
      </c>
      <c r="B37" s="47">
        <v>119</v>
      </c>
      <c r="C37" s="23"/>
      <c r="D37" s="23"/>
    </row>
    <row r="38" spans="1:4" s="20" customFormat="1" ht="15">
      <c r="A38" s="21" t="s">
        <v>25</v>
      </c>
      <c r="B38" s="47">
        <v>120</v>
      </c>
      <c r="C38" s="23"/>
      <c r="D38" s="23"/>
    </row>
    <row r="39" spans="1:4" s="20" customFormat="1" ht="15">
      <c r="A39" s="21" t="s">
        <v>27</v>
      </c>
      <c r="B39" s="47">
        <v>121</v>
      </c>
      <c r="C39" s="23">
        <v>2095</v>
      </c>
      <c r="D39" s="23">
        <v>2263</v>
      </c>
    </row>
    <row r="40" spans="1:4" s="20" customFormat="1" ht="15">
      <c r="A40" s="21" t="s">
        <v>29</v>
      </c>
      <c r="B40" s="47">
        <v>122</v>
      </c>
      <c r="C40" s="23"/>
      <c r="D40" s="23"/>
    </row>
    <row r="41" spans="1:4" s="20" customFormat="1" ht="15">
      <c r="A41" s="21" t="s">
        <v>30</v>
      </c>
      <c r="B41" s="47">
        <v>123</v>
      </c>
      <c r="C41" s="23">
        <v>2131</v>
      </c>
      <c r="D41" s="23">
        <v>193</v>
      </c>
    </row>
    <row r="42" spans="1:4" s="20" customFormat="1" ht="14.25">
      <c r="A42" s="17" t="s">
        <v>192</v>
      </c>
      <c r="B42" s="46">
        <v>200</v>
      </c>
      <c r="C42" s="25">
        <f>SUM(C33:C41)</f>
        <v>2516078</v>
      </c>
      <c r="D42" s="25">
        <f>SUM(D33:D41)</f>
        <v>2560468</v>
      </c>
    </row>
    <row r="43" spans="1:4" s="20" customFormat="1" ht="14.25">
      <c r="A43" s="17" t="s">
        <v>193</v>
      </c>
      <c r="B43" s="46" t="s">
        <v>113</v>
      </c>
      <c r="C43" s="25">
        <f>C42+C25+C26</f>
        <v>5845504</v>
      </c>
      <c r="D43" s="25">
        <f>D42+D25+D26</f>
        <v>6145812</v>
      </c>
    </row>
    <row r="44" spans="1:4" s="20" customFormat="1" ht="14.25">
      <c r="A44" s="148" t="s">
        <v>135</v>
      </c>
      <c r="B44" s="149"/>
      <c r="C44" s="149"/>
      <c r="D44" s="150"/>
    </row>
    <row r="45" spans="1:4" s="20" customFormat="1" ht="14.25">
      <c r="A45" s="17" t="s">
        <v>31</v>
      </c>
      <c r="B45" s="24" t="s">
        <v>113</v>
      </c>
      <c r="C45" s="24" t="s">
        <v>113</v>
      </c>
      <c r="D45" s="24" t="s">
        <v>113</v>
      </c>
    </row>
    <row r="46" spans="1:4" s="20" customFormat="1" ht="15">
      <c r="A46" s="21" t="s">
        <v>136</v>
      </c>
      <c r="B46" s="12">
        <v>210</v>
      </c>
      <c r="C46" s="23">
        <v>683500</v>
      </c>
      <c r="D46" s="23">
        <v>1004167</v>
      </c>
    </row>
    <row r="47" spans="1:4" s="20" customFormat="1" ht="15">
      <c r="A47" s="21" t="s">
        <v>124</v>
      </c>
      <c r="B47" s="12">
        <v>211</v>
      </c>
      <c r="C47" s="23"/>
      <c r="D47" s="23"/>
    </row>
    <row r="48" spans="1:4" s="20" customFormat="1" ht="15">
      <c r="A48" s="21" t="s">
        <v>137</v>
      </c>
      <c r="B48" s="12">
        <v>212</v>
      </c>
      <c r="C48" s="23"/>
      <c r="D48" s="23"/>
    </row>
    <row r="49" spans="1:4" s="20" customFormat="1" ht="15">
      <c r="A49" s="49" t="s">
        <v>205</v>
      </c>
      <c r="B49" s="12">
        <v>213</v>
      </c>
      <c r="C49" s="23">
        <v>1740494</v>
      </c>
      <c r="D49" s="23">
        <v>1700956</v>
      </c>
    </row>
    <row r="50" spans="1:4" s="20" customFormat="1" ht="15">
      <c r="A50" s="21" t="s">
        <v>138</v>
      </c>
      <c r="B50" s="12">
        <v>214</v>
      </c>
      <c r="C50" s="23">
        <v>26868</v>
      </c>
      <c r="D50" s="23">
        <v>23328</v>
      </c>
    </row>
    <row r="51" spans="1:4" s="20" customFormat="1" ht="15">
      <c r="A51" s="21" t="s">
        <v>139</v>
      </c>
      <c r="B51" s="12">
        <v>215</v>
      </c>
      <c r="C51" s="23">
        <v>26379</v>
      </c>
      <c r="D51" s="23">
        <v>9038</v>
      </c>
    </row>
    <row r="52" spans="1:4" s="20" customFormat="1" ht="15">
      <c r="A52" s="21" t="s">
        <v>140</v>
      </c>
      <c r="B52" s="12">
        <v>216</v>
      </c>
      <c r="C52" s="23">
        <v>30784</v>
      </c>
      <c r="D52" s="23">
        <v>33487</v>
      </c>
    </row>
    <row r="53" spans="1:4" s="20" customFormat="1" ht="15">
      <c r="A53" s="21" t="s">
        <v>33</v>
      </c>
      <c r="B53" s="12">
        <v>217</v>
      </c>
      <c r="C53" s="23">
        <f>7300+6869+531+13657+134+84620-3</f>
        <v>113108</v>
      </c>
      <c r="D53" s="23">
        <f>180730-D51+8345+371+5106+5955+813+48</f>
        <v>192330</v>
      </c>
    </row>
    <row r="54" spans="1:4" s="20" customFormat="1" ht="27">
      <c r="A54" s="17" t="s">
        <v>200</v>
      </c>
      <c r="B54" s="11">
        <v>300</v>
      </c>
      <c r="C54" s="25">
        <f>SUM(C46:C53)</f>
        <v>2621133</v>
      </c>
      <c r="D54" s="25">
        <f>SUM(D46:D53)</f>
        <v>2963306</v>
      </c>
    </row>
    <row r="55" spans="1:4" s="20" customFormat="1" ht="30">
      <c r="A55" s="21" t="s">
        <v>141</v>
      </c>
      <c r="B55" s="12">
        <v>301</v>
      </c>
      <c r="C55" s="23"/>
      <c r="D55" s="23"/>
    </row>
    <row r="56" spans="1:4" s="20" customFormat="1" ht="14.25">
      <c r="A56" s="17" t="s">
        <v>34</v>
      </c>
      <c r="B56" s="11" t="s">
        <v>113</v>
      </c>
      <c r="C56" s="25" t="s">
        <v>113</v>
      </c>
      <c r="D56" s="25" t="s">
        <v>113</v>
      </c>
    </row>
    <row r="57" spans="1:4" s="20" customFormat="1" ht="15">
      <c r="A57" s="21" t="s">
        <v>136</v>
      </c>
      <c r="B57" s="12">
        <v>310</v>
      </c>
      <c r="C57" s="23">
        <v>241860</v>
      </c>
      <c r="D57" s="23">
        <v>355513</v>
      </c>
    </row>
    <row r="58" spans="1:4" s="20" customFormat="1" ht="15">
      <c r="A58" s="21" t="s">
        <v>124</v>
      </c>
      <c r="B58" s="12">
        <v>311</v>
      </c>
      <c r="C58" s="23"/>
      <c r="D58" s="23"/>
    </row>
    <row r="59" spans="1:4" s="20" customFormat="1" ht="15">
      <c r="A59" s="21" t="s">
        <v>142</v>
      </c>
      <c r="B59" s="12">
        <v>312</v>
      </c>
      <c r="C59" s="23"/>
      <c r="D59" s="23"/>
    </row>
    <row r="60" spans="1:4" s="20" customFormat="1" ht="15">
      <c r="A60" s="49" t="s">
        <v>206</v>
      </c>
      <c r="B60" s="12">
        <v>313</v>
      </c>
      <c r="C60" s="23"/>
      <c r="D60" s="23"/>
    </row>
    <row r="61" spans="1:4" s="20" customFormat="1" ht="15">
      <c r="A61" s="21" t="s">
        <v>143</v>
      </c>
      <c r="B61" s="12">
        <v>314</v>
      </c>
      <c r="C61" s="23"/>
      <c r="D61" s="23"/>
    </row>
    <row r="62" spans="1:4" s="20" customFormat="1" ht="15">
      <c r="A62" s="21" t="s">
        <v>38</v>
      </c>
      <c r="B62" s="12">
        <v>315</v>
      </c>
      <c r="C62" s="23">
        <v>211170</v>
      </c>
      <c r="D62" s="23">
        <v>211170</v>
      </c>
    </row>
    <row r="63" spans="1:4" s="20" customFormat="1" ht="15">
      <c r="A63" s="21" t="s">
        <v>39</v>
      </c>
      <c r="B63" s="12">
        <v>316</v>
      </c>
      <c r="C63" s="23">
        <v>47563</v>
      </c>
      <c r="D63" s="23">
        <v>47563</v>
      </c>
    </row>
    <row r="64" spans="1:4" s="20" customFormat="1" ht="27">
      <c r="A64" s="17" t="s">
        <v>201</v>
      </c>
      <c r="B64" s="11">
        <v>400</v>
      </c>
      <c r="C64" s="25">
        <f>SUM(C57:C63)</f>
        <v>500593</v>
      </c>
      <c r="D64" s="25">
        <f>SUM(D57:D63)</f>
        <v>614246</v>
      </c>
    </row>
    <row r="65" spans="1:4" s="20" customFormat="1" ht="14.25">
      <c r="A65" s="17" t="s">
        <v>40</v>
      </c>
      <c r="B65" s="11" t="s">
        <v>113</v>
      </c>
      <c r="C65" s="25" t="s">
        <v>113</v>
      </c>
      <c r="D65" s="25" t="s">
        <v>113</v>
      </c>
    </row>
    <row r="66" spans="1:4" s="20" customFormat="1" ht="15">
      <c r="A66" s="21" t="s">
        <v>144</v>
      </c>
      <c r="B66" s="12">
        <v>410</v>
      </c>
      <c r="C66" s="23">
        <v>600209</v>
      </c>
      <c r="D66" s="23">
        <v>600209</v>
      </c>
    </row>
    <row r="67" spans="1:4" s="20" customFormat="1" ht="15">
      <c r="A67" s="21" t="s">
        <v>42</v>
      </c>
      <c r="B67" s="12">
        <v>411</v>
      </c>
      <c r="C67" s="23"/>
      <c r="D67" s="23"/>
    </row>
    <row r="68" spans="1:4" s="20" customFormat="1" ht="15">
      <c r="A68" s="21" t="s">
        <v>44</v>
      </c>
      <c r="B68" s="12">
        <v>412</v>
      </c>
      <c r="C68" s="23">
        <v>-190</v>
      </c>
      <c r="D68" s="23">
        <v>-190</v>
      </c>
    </row>
    <row r="69" spans="1:4" s="20" customFormat="1" ht="15">
      <c r="A69" s="21" t="s">
        <v>145</v>
      </c>
      <c r="B69" s="12">
        <v>413</v>
      </c>
      <c r="C69" s="23">
        <v>244395</v>
      </c>
      <c r="D69" s="23">
        <v>254837</v>
      </c>
    </row>
    <row r="70" spans="1:4" s="20" customFormat="1" ht="15">
      <c r="A70" s="21" t="s">
        <v>146</v>
      </c>
      <c r="B70" s="12">
        <v>414</v>
      </c>
      <c r="C70" s="23">
        <f>'форма 2'!C23+10442+D70</f>
        <v>1879364.4</v>
      </c>
      <c r="D70" s="23">
        <v>1713404</v>
      </c>
    </row>
    <row r="71" spans="1:4" s="20" customFormat="1" ht="30">
      <c r="A71" s="21" t="s">
        <v>147</v>
      </c>
      <c r="B71" s="12">
        <v>420</v>
      </c>
      <c r="C71" s="122">
        <f>C66+C67+C68+C69+C70</f>
        <v>2723778.4</v>
      </c>
      <c r="D71" s="122">
        <f>D66+D67+D68+D69+D70</f>
        <v>2568260</v>
      </c>
    </row>
    <row r="72" spans="1:4" s="20" customFormat="1" ht="15">
      <c r="A72" s="21" t="s">
        <v>148</v>
      </c>
      <c r="B72" s="18">
        <v>421</v>
      </c>
      <c r="C72" s="23"/>
      <c r="D72" s="23"/>
    </row>
    <row r="73" spans="1:4" s="20" customFormat="1" ht="14.25">
      <c r="A73" s="17" t="s">
        <v>203</v>
      </c>
      <c r="B73" s="24">
        <v>500</v>
      </c>
      <c r="C73" s="25">
        <f>C71-C72</f>
        <v>2723778.4</v>
      </c>
      <c r="D73" s="25">
        <f>D71-D72</f>
        <v>2568260</v>
      </c>
    </row>
    <row r="74" spans="1:4" s="20" customFormat="1" ht="14.25">
      <c r="A74" s="17" t="s">
        <v>202</v>
      </c>
      <c r="B74" s="24" t="s">
        <v>113</v>
      </c>
      <c r="C74" s="25">
        <f>C73+C64+C54</f>
        <v>5845504.4</v>
      </c>
      <c r="D74" s="25">
        <f>D73+D64+D54</f>
        <v>6145812</v>
      </c>
    </row>
    <row r="75" spans="1:4" s="20" customFormat="1" ht="15">
      <c r="A75" s="116" t="s">
        <v>47</v>
      </c>
      <c r="B75" s="28" t="s">
        <v>113</v>
      </c>
      <c r="C75" s="29">
        <f>C94</f>
        <v>4535.821666666667</v>
      </c>
      <c r="D75" s="29">
        <f>D94</f>
        <v>4276.345</v>
      </c>
    </row>
    <row r="76" spans="1:2" s="20" customFormat="1" ht="15">
      <c r="A76" s="27"/>
      <c r="B76" s="28"/>
    </row>
    <row r="77" spans="1:4" s="20" customFormat="1" ht="15">
      <c r="A77" s="28" t="s">
        <v>113</v>
      </c>
      <c r="B77" s="28"/>
      <c r="C77" s="30"/>
      <c r="D77" s="30"/>
    </row>
    <row r="78" spans="1:4" s="20" customFormat="1" ht="15">
      <c r="A78" s="48" t="s">
        <v>149</v>
      </c>
      <c r="B78" s="32" t="s">
        <v>113</v>
      </c>
      <c r="C78" s="31" t="s">
        <v>113</v>
      </c>
      <c r="D78" s="32" t="s">
        <v>113</v>
      </c>
    </row>
    <row r="79" spans="1:4" s="20" customFormat="1" ht="15">
      <c r="A79" s="33" t="s">
        <v>150</v>
      </c>
      <c r="B79" s="32" t="s">
        <v>113</v>
      </c>
      <c r="C79" s="34" t="s">
        <v>151</v>
      </c>
      <c r="D79" s="32" t="s">
        <v>113</v>
      </c>
    </row>
    <row r="80" spans="1:4" s="20" customFormat="1" ht="15">
      <c r="A80" s="48" t="s">
        <v>152</v>
      </c>
      <c r="B80" s="32" t="s">
        <v>113</v>
      </c>
      <c r="C80" s="31" t="s">
        <v>113</v>
      </c>
      <c r="D80" s="32" t="s">
        <v>113</v>
      </c>
    </row>
    <row r="81" spans="1:4" ht="12.75">
      <c r="A81" s="15" t="s">
        <v>153</v>
      </c>
      <c r="B81" s="13" t="s">
        <v>113</v>
      </c>
      <c r="C81" s="16" t="s">
        <v>151</v>
      </c>
      <c r="D81" s="14" t="s">
        <v>113</v>
      </c>
    </row>
    <row r="82" spans="1:4" ht="12.75">
      <c r="A82" s="140" t="s">
        <v>154</v>
      </c>
      <c r="B82" s="140"/>
      <c r="C82" s="140"/>
      <c r="D82" s="140"/>
    </row>
    <row r="83" spans="1:4" ht="12.75">
      <c r="A83" s="132"/>
      <c r="B83" s="132"/>
      <c r="C83" s="132"/>
      <c r="D83" s="132"/>
    </row>
    <row r="84" spans="3:4" ht="15">
      <c r="C84" s="117">
        <f>C43-C74</f>
        <v>-0.40000000037252903</v>
      </c>
      <c r="D84" s="117">
        <f>D43-D74</f>
        <v>0</v>
      </c>
    </row>
    <row r="85" ht="15">
      <c r="A85" s="1" t="s">
        <v>207</v>
      </c>
    </row>
    <row r="86" spans="1:4" ht="15">
      <c r="A86" s="1" t="s">
        <v>208</v>
      </c>
      <c r="C86" s="114">
        <f>C93</f>
        <v>2721493</v>
      </c>
      <c r="D86" s="114">
        <f>D93</f>
        <v>2565807</v>
      </c>
    </row>
    <row r="87" spans="1:4" ht="15">
      <c r="A87" s="1" t="s">
        <v>209</v>
      </c>
      <c r="C87" s="1">
        <v>600</v>
      </c>
      <c r="D87" s="1">
        <v>600</v>
      </c>
    </row>
    <row r="88" spans="1:4" ht="15">
      <c r="A88" s="1" t="s">
        <v>210</v>
      </c>
      <c r="C88" s="1">
        <v>4115</v>
      </c>
      <c r="D88" s="1">
        <v>3612</v>
      </c>
    </row>
    <row r="89" spans="1:4" ht="15">
      <c r="A89" s="1" t="s">
        <v>211</v>
      </c>
      <c r="C89" s="114">
        <f>C43</f>
        <v>5845504</v>
      </c>
      <c r="D89" s="114">
        <f>D43</f>
        <v>6145812</v>
      </c>
    </row>
    <row r="90" spans="1:4" ht="15">
      <c r="A90" s="1" t="s">
        <v>212</v>
      </c>
      <c r="C90" s="114">
        <f>C39</f>
        <v>2095</v>
      </c>
      <c r="D90" s="114">
        <f>D39</f>
        <v>2263</v>
      </c>
    </row>
    <row r="91" spans="1:4" ht="15">
      <c r="A91" s="1" t="s">
        <v>213</v>
      </c>
      <c r="C91" s="114">
        <f>C54+C64</f>
        <v>3121726</v>
      </c>
      <c r="D91" s="114">
        <f>D54+D64</f>
        <v>3577552</v>
      </c>
    </row>
    <row r="92" spans="1:4" ht="15">
      <c r="A92" s="1" t="s">
        <v>214</v>
      </c>
      <c r="C92" s="1">
        <v>190</v>
      </c>
      <c r="D92" s="1">
        <v>190</v>
      </c>
    </row>
    <row r="93" spans="1:4" ht="15">
      <c r="A93" s="1" t="s">
        <v>215</v>
      </c>
      <c r="C93" s="114">
        <f>C89-C90-C91-C92</f>
        <v>2721493</v>
      </c>
      <c r="D93" s="114">
        <f>D89-D90-D91-D92</f>
        <v>2565807</v>
      </c>
    </row>
    <row r="94" spans="3:4" ht="15">
      <c r="C94" s="115">
        <f>C93/C87</f>
        <v>4535.821666666667</v>
      </c>
      <c r="D94" s="115">
        <f>D93/D87</f>
        <v>4276.345</v>
      </c>
    </row>
    <row r="95" spans="3:4" ht="15">
      <c r="C95" s="114"/>
      <c r="D95" s="114"/>
    </row>
  </sheetData>
  <sheetProtection/>
  <mergeCells count="12">
    <mergeCell ref="A1:D1"/>
    <mergeCell ref="A44:D44"/>
    <mergeCell ref="A2:D2"/>
    <mergeCell ref="A3:D3"/>
    <mergeCell ref="A4:D4"/>
    <mergeCell ref="A5:D5"/>
    <mergeCell ref="A82:D82"/>
    <mergeCell ref="A6:D6"/>
    <mergeCell ref="A7:D7"/>
    <mergeCell ref="A9:D9"/>
    <mergeCell ref="A10:D10"/>
    <mergeCell ref="A13:D13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7">
      <selection activeCell="G5" sqref="G5:G21"/>
    </sheetView>
  </sheetViews>
  <sheetFormatPr defaultColWidth="9.140625" defaultRowHeight="12.75"/>
  <cols>
    <col min="1" max="1" width="63.57421875" style="1" customWidth="1"/>
    <col min="2" max="2" width="10.28125" style="1" customWidth="1"/>
    <col min="3" max="3" width="17.28125" style="1" customWidth="1"/>
    <col min="4" max="4" width="17.7109375" style="1" customWidth="1"/>
  </cols>
  <sheetData>
    <row r="1" spans="1:4" ht="14.25">
      <c r="A1" s="133" t="s">
        <v>96</v>
      </c>
      <c r="B1" s="133"/>
      <c r="C1" s="133"/>
      <c r="D1" s="133"/>
    </row>
    <row r="2" spans="1:4" ht="15.75">
      <c r="A2" s="151" t="s">
        <v>222</v>
      </c>
      <c r="B2" s="151"/>
      <c r="C2" s="151"/>
      <c r="D2" s="151"/>
    </row>
    <row r="3" spans="1:4" ht="14.25">
      <c r="A3" s="143" t="s">
        <v>219</v>
      </c>
      <c r="B3" s="143"/>
      <c r="C3" s="143"/>
      <c r="D3" s="143"/>
    </row>
    <row r="4" spans="1:4" ht="15">
      <c r="A4" s="28" t="s">
        <v>113</v>
      </c>
      <c r="B4" s="28" t="s">
        <v>113</v>
      </c>
      <c r="C4" s="28" t="s">
        <v>113</v>
      </c>
      <c r="D4" s="35" t="s">
        <v>119</v>
      </c>
    </row>
    <row r="5" spans="1:7" ht="35.25" customHeight="1">
      <c r="A5" s="24" t="s">
        <v>0</v>
      </c>
      <c r="B5" s="24" t="s">
        <v>4</v>
      </c>
      <c r="C5" s="36" t="s">
        <v>220</v>
      </c>
      <c r="D5" s="36" t="s">
        <v>224</v>
      </c>
      <c r="G5" s="128"/>
    </row>
    <row r="6" spans="1:7" ht="15">
      <c r="A6" s="37" t="s">
        <v>155</v>
      </c>
      <c r="B6" s="22" t="s">
        <v>6</v>
      </c>
      <c r="C6" s="23">
        <v>1448390</v>
      </c>
      <c r="D6" s="23">
        <v>1413193</v>
      </c>
      <c r="G6" s="129"/>
    </row>
    <row r="7" spans="1:7" ht="15">
      <c r="A7" s="37" t="s">
        <v>156</v>
      </c>
      <c r="B7" s="22" t="s">
        <v>7</v>
      </c>
      <c r="C7" s="23">
        <v>1085254</v>
      </c>
      <c r="D7" s="23">
        <v>1193234</v>
      </c>
      <c r="G7" s="128"/>
    </row>
    <row r="8" spans="1:7" ht="15">
      <c r="A8" s="38" t="s">
        <v>157</v>
      </c>
      <c r="B8" s="39" t="s">
        <v>8</v>
      </c>
      <c r="C8" s="25">
        <f>C6-C7</f>
        <v>363136</v>
      </c>
      <c r="D8" s="25">
        <f>D6-D7</f>
        <v>219959</v>
      </c>
      <c r="G8" s="128"/>
    </row>
    <row r="9" spans="1:7" ht="15">
      <c r="A9" s="37" t="s">
        <v>100</v>
      </c>
      <c r="B9" s="22" t="s">
        <v>10</v>
      </c>
      <c r="C9" s="23">
        <v>19137</v>
      </c>
      <c r="D9" s="23">
        <v>16211</v>
      </c>
      <c r="G9" s="128"/>
    </row>
    <row r="10" spans="1:7" ht="15">
      <c r="A10" s="37" t="s">
        <v>2</v>
      </c>
      <c r="B10" s="22" t="s">
        <v>11</v>
      </c>
      <c r="C10" s="23">
        <v>127148</v>
      </c>
      <c r="D10" s="23">
        <v>56872</v>
      </c>
      <c r="G10" s="128"/>
    </row>
    <row r="11" spans="1:7" ht="15">
      <c r="A11" s="37" t="s">
        <v>3</v>
      </c>
      <c r="B11" s="22" t="s">
        <v>12</v>
      </c>
      <c r="C11" s="23">
        <v>1196</v>
      </c>
      <c r="D11" s="120">
        <v>41532</v>
      </c>
      <c r="G11" s="128"/>
    </row>
    <row r="12" spans="1:7" ht="15">
      <c r="A12" s="37" t="s">
        <v>1</v>
      </c>
      <c r="B12" s="22" t="s">
        <v>14</v>
      </c>
      <c r="C12" s="23">
        <v>3033</v>
      </c>
      <c r="D12" s="120">
        <v>10091</v>
      </c>
      <c r="G12" s="129"/>
    </row>
    <row r="13" spans="1:7" ht="28.5">
      <c r="A13" s="38" t="s">
        <v>158</v>
      </c>
      <c r="B13" s="39" t="s">
        <v>16</v>
      </c>
      <c r="C13" s="25">
        <f>C8-C9-C10-C11+C12</f>
        <v>218688</v>
      </c>
      <c r="D13" s="25">
        <f>D8-D9-D10-D11+D12</f>
        <v>115435</v>
      </c>
      <c r="G13" s="129"/>
    </row>
    <row r="14" spans="1:7" ht="15">
      <c r="A14" s="37" t="s">
        <v>159</v>
      </c>
      <c r="B14" s="22" t="s">
        <v>17</v>
      </c>
      <c r="C14" s="23"/>
      <c r="D14" s="23"/>
      <c r="G14" s="128"/>
    </row>
    <row r="15" spans="1:7" ht="15">
      <c r="A15" s="37" t="s">
        <v>101</v>
      </c>
      <c r="B15" s="22" t="s">
        <v>19</v>
      </c>
      <c r="C15" s="23">
        <v>24290</v>
      </c>
      <c r="D15" s="23">
        <v>38947</v>
      </c>
      <c r="G15" s="129"/>
    </row>
    <row r="16" spans="1:7" ht="45">
      <c r="A16" s="37" t="s">
        <v>160</v>
      </c>
      <c r="B16" s="22" t="s">
        <v>20</v>
      </c>
      <c r="C16" s="23"/>
      <c r="D16" s="23"/>
      <c r="G16" s="128"/>
    </row>
    <row r="17" spans="1:7" ht="15">
      <c r="A17" s="37" t="s">
        <v>161</v>
      </c>
      <c r="B17" s="22" t="s">
        <v>22</v>
      </c>
      <c r="C17" s="23"/>
      <c r="D17" s="23"/>
      <c r="G17" s="129"/>
    </row>
    <row r="18" spans="1:7" ht="15">
      <c r="A18" s="37" t="s">
        <v>162</v>
      </c>
      <c r="B18" s="22" t="s">
        <v>24</v>
      </c>
      <c r="C18" s="23"/>
      <c r="D18" s="23"/>
      <c r="G18" s="129"/>
    </row>
    <row r="19" spans="1:7" ht="28.5">
      <c r="A19" s="38" t="s">
        <v>163</v>
      </c>
      <c r="B19" s="24">
        <v>100</v>
      </c>
      <c r="C19" s="25">
        <f>C13-C15</f>
        <v>194398</v>
      </c>
      <c r="D19" s="25">
        <f>D13-D15+D14</f>
        <v>76488</v>
      </c>
      <c r="G19" s="129"/>
    </row>
    <row r="20" spans="1:7" ht="15">
      <c r="A20" s="37" t="s">
        <v>102</v>
      </c>
      <c r="B20" s="18">
        <v>101</v>
      </c>
      <c r="C20" s="23">
        <f>C19*20%</f>
        <v>38879.6</v>
      </c>
      <c r="D20" s="23">
        <v>15298</v>
      </c>
      <c r="G20" s="130"/>
    </row>
    <row r="21" spans="1:7" ht="28.5">
      <c r="A21" s="38" t="s">
        <v>164</v>
      </c>
      <c r="B21" s="24">
        <v>200</v>
      </c>
      <c r="C21" s="25">
        <f>C19-C20</f>
        <v>155518.4</v>
      </c>
      <c r="D21" s="25">
        <f>D19-D20</f>
        <v>61190</v>
      </c>
      <c r="G21" s="131"/>
    </row>
    <row r="22" spans="1:4" ht="30">
      <c r="A22" s="37" t="s">
        <v>165</v>
      </c>
      <c r="B22" s="18">
        <v>201</v>
      </c>
      <c r="C22" s="23"/>
      <c r="D22" s="23"/>
    </row>
    <row r="23" spans="1:4" ht="14.25">
      <c r="A23" s="38" t="s">
        <v>166</v>
      </c>
      <c r="B23" s="24">
        <v>300</v>
      </c>
      <c r="C23" s="25">
        <f>C21</f>
        <v>155518.4</v>
      </c>
      <c r="D23" s="25">
        <f>D21</f>
        <v>61190</v>
      </c>
    </row>
    <row r="24" spans="1:3" ht="15">
      <c r="A24" s="37" t="s">
        <v>103</v>
      </c>
      <c r="B24" s="18" t="s">
        <v>113</v>
      </c>
      <c r="C24" s="19"/>
    </row>
    <row r="25" spans="1:4" ht="15">
      <c r="A25" s="37" t="s">
        <v>167</v>
      </c>
      <c r="B25" s="18" t="s">
        <v>113</v>
      </c>
      <c r="C25" s="19"/>
      <c r="D25" s="23"/>
    </row>
    <row r="26" spans="1:3" ht="18.75" customHeight="1">
      <c r="A26" s="38" t="s">
        <v>168</v>
      </c>
      <c r="B26" s="24">
        <v>400</v>
      </c>
      <c r="C26" s="40"/>
    </row>
    <row r="27" spans="1:4" ht="15">
      <c r="A27" s="152" t="s">
        <v>51</v>
      </c>
      <c r="B27" s="152"/>
      <c r="C27" s="152"/>
      <c r="D27" s="152"/>
    </row>
    <row r="28" spans="1:4" ht="15">
      <c r="A28" s="37" t="s">
        <v>98</v>
      </c>
      <c r="B28" s="18">
        <v>410</v>
      </c>
      <c r="C28" s="19"/>
      <c r="D28" s="19"/>
    </row>
    <row r="29" spans="1:4" ht="19.5" customHeight="1">
      <c r="A29" s="37" t="s">
        <v>169</v>
      </c>
      <c r="B29" s="18">
        <v>411</v>
      </c>
      <c r="C29" s="19"/>
      <c r="D29" s="19"/>
    </row>
    <row r="30" spans="1:4" ht="45">
      <c r="A30" s="37" t="s">
        <v>170</v>
      </c>
      <c r="B30" s="18">
        <v>412</v>
      </c>
      <c r="C30" s="19"/>
      <c r="D30" s="19"/>
    </row>
    <row r="31" spans="1:4" ht="15">
      <c r="A31" s="37" t="s">
        <v>171</v>
      </c>
      <c r="B31" s="18">
        <v>413</v>
      </c>
      <c r="C31" s="19"/>
      <c r="D31" s="19"/>
    </row>
    <row r="32" spans="1:4" ht="30">
      <c r="A32" s="37" t="s">
        <v>172</v>
      </c>
      <c r="B32" s="18">
        <v>414</v>
      </c>
      <c r="C32" s="19"/>
      <c r="D32" s="19"/>
    </row>
    <row r="33" spans="1:4" ht="15">
      <c r="A33" s="37" t="s">
        <v>173</v>
      </c>
      <c r="B33" s="18">
        <v>415</v>
      </c>
      <c r="C33" s="19"/>
      <c r="D33" s="19"/>
    </row>
    <row r="34" spans="1:4" ht="15">
      <c r="A34" s="37" t="s">
        <v>174</v>
      </c>
      <c r="B34" s="18">
        <v>416</v>
      </c>
      <c r="C34" s="19"/>
      <c r="D34" s="19"/>
    </row>
    <row r="35" spans="1:4" ht="15">
      <c r="A35" s="76" t="s">
        <v>218</v>
      </c>
      <c r="B35" s="18">
        <v>417</v>
      </c>
      <c r="C35" s="19"/>
      <c r="D35" s="23"/>
    </row>
    <row r="36" spans="1:4" ht="15">
      <c r="A36" s="37" t="s">
        <v>175</v>
      </c>
      <c r="B36" s="18">
        <v>418</v>
      </c>
      <c r="C36" s="23">
        <v>10442</v>
      </c>
      <c r="D36" s="23">
        <v>10472</v>
      </c>
    </row>
    <row r="37" spans="1:4" ht="15">
      <c r="A37" s="6" t="s">
        <v>176</v>
      </c>
      <c r="B37" s="18">
        <v>419</v>
      </c>
      <c r="C37" s="23">
        <v>-10442</v>
      </c>
      <c r="D37" s="23">
        <v>-10472</v>
      </c>
    </row>
    <row r="38" spans="1:4" ht="15">
      <c r="A38" s="37" t="s">
        <v>177</v>
      </c>
      <c r="B38" s="18">
        <v>420</v>
      </c>
      <c r="C38" s="23"/>
      <c r="D38" s="23"/>
    </row>
    <row r="39" spans="1:4" ht="14.25">
      <c r="A39" s="38" t="s">
        <v>178</v>
      </c>
      <c r="B39" s="24">
        <v>500</v>
      </c>
      <c r="C39" s="25">
        <f>C23</f>
        <v>155518.4</v>
      </c>
      <c r="D39" s="25">
        <f>D23</f>
        <v>61190</v>
      </c>
    </row>
    <row r="40" spans="1:4" ht="15">
      <c r="A40" s="37" t="s">
        <v>104</v>
      </c>
      <c r="B40" s="18" t="s">
        <v>113</v>
      </c>
      <c r="C40" s="23" t="s">
        <v>113</v>
      </c>
      <c r="D40" s="23" t="s">
        <v>113</v>
      </c>
    </row>
    <row r="41" spans="1:4" ht="15">
      <c r="A41" s="37" t="s">
        <v>103</v>
      </c>
      <c r="B41" s="18" t="s">
        <v>113</v>
      </c>
      <c r="C41" s="23"/>
      <c r="D41" s="23"/>
    </row>
    <row r="42" spans="1:4" ht="15">
      <c r="A42" s="37" t="s">
        <v>105</v>
      </c>
      <c r="B42" s="18" t="s">
        <v>113</v>
      </c>
      <c r="C42" s="23">
        <f>C39</f>
        <v>155518.4</v>
      </c>
      <c r="D42" s="23">
        <f>D39</f>
        <v>61190</v>
      </c>
    </row>
    <row r="43" spans="1:4" ht="14.25">
      <c r="A43" s="38" t="s">
        <v>106</v>
      </c>
      <c r="B43" s="24">
        <v>600</v>
      </c>
      <c r="C43" s="40"/>
      <c r="D43" s="40"/>
    </row>
    <row r="44" spans="1:4" ht="15">
      <c r="A44" s="152" t="s">
        <v>51</v>
      </c>
      <c r="B44" s="152"/>
      <c r="C44" s="152"/>
      <c r="D44" s="152"/>
    </row>
    <row r="45" spans="1:4" ht="15">
      <c r="A45" s="37" t="s">
        <v>107</v>
      </c>
      <c r="B45" s="18" t="s">
        <v>113</v>
      </c>
      <c r="C45" s="19" t="s">
        <v>113</v>
      </c>
      <c r="D45" s="19" t="s">
        <v>113</v>
      </c>
    </row>
    <row r="46" spans="1:4" ht="15">
      <c r="A46" s="37" t="s">
        <v>108</v>
      </c>
      <c r="B46" s="18" t="s">
        <v>113</v>
      </c>
      <c r="C46" s="23">
        <f>C42/600</f>
        <v>259.19733333333335</v>
      </c>
      <c r="D46" s="23">
        <f>D42/600</f>
        <v>101.98333333333333</v>
      </c>
    </row>
    <row r="47" spans="1:4" ht="15">
      <c r="A47" s="37" t="s">
        <v>109</v>
      </c>
      <c r="B47" s="18" t="s">
        <v>113</v>
      </c>
      <c r="C47" s="19"/>
      <c r="D47" s="19"/>
    </row>
    <row r="48" spans="1:4" ht="15">
      <c r="A48" s="37" t="s">
        <v>110</v>
      </c>
      <c r="B48" s="18" t="s">
        <v>113</v>
      </c>
      <c r="C48" s="19" t="s">
        <v>113</v>
      </c>
      <c r="D48" s="19" t="s">
        <v>113</v>
      </c>
    </row>
    <row r="49" spans="1:4" ht="15">
      <c r="A49" s="37" t="s">
        <v>108</v>
      </c>
      <c r="B49" s="18" t="s">
        <v>113</v>
      </c>
      <c r="C49" s="19"/>
      <c r="D49" s="19"/>
    </row>
    <row r="50" spans="1:4" ht="15">
      <c r="A50" s="37" t="s">
        <v>109</v>
      </c>
      <c r="B50" s="18" t="s">
        <v>113</v>
      </c>
      <c r="C50" s="19"/>
      <c r="D50" s="19"/>
    </row>
    <row r="51" spans="1:4" ht="15">
      <c r="A51" s="28" t="s">
        <v>113</v>
      </c>
      <c r="B51" s="28" t="s">
        <v>113</v>
      </c>
      <c r="C51" s="28" t="s">
        <v>113</v>
      </c>
      <c r="D51" s="28" t="s">
        <v>113</v>
      </c>
    </row>
    <row r="52" spans="1:4" ht="15">
      <c r="A52" s="28" t="s">
        <v>113</v>
      </c>
      <c r="B52" s="28" t="s">
        <v>113</v>
      </c>
      <c r="C52" s="28" t="s">
        <v>113</v>
      </c>
      <c r="D52" s="28" t="s">
        <v>113</v>
      </c>
    </row>
    <row r="53" spans="1:4" ht="15">
      <c r="A53" s="48" t="s">
        <v>149</v>
      </c>
      <c r="B53" s="32" t="s">
        <v>113</v>
      </c>
      <c r="C53" s="31" t="s">
        <v>113</v>
      </c>
      <c r="D53" s="32" t="s">
        <v>113</v>
      </c>
    </row>
    <row r="54" spans="1:4" ht="15">
      <c r="A54" s="33" t="s">
        <v>150</v>
      </c>
      <c r="B54" s="32" t="s">
        <v>113</v>
      </c>
      <c r="C54" s="34" t="s">
        <v>151</v>
      </c>
      <c r="D54" s="32" t="s">
        <v>113</v>
      </c>
    </row>
    <row r="55" spans="1:4" ht="15">
      <c r="A55" s="48" t="s">
        <v>152</v>
      </c>
      <c r="B55" s="32" t="s">
        <v>113</v>
      </c>
      <c r="C55" s="31" t="s">
        <v>113</v>
      </c>
      <c r="D55" s="32" t="s">
        <v>113</v>
      </c>
    </row>
    <row r="56" spans="1:4" ht="12.75">
      <c r="A56" s="15" t="s">
        <v>153</v>
      </c>
      <c r="B56" s="13" t="s">
        <v>113</v>
      </c>
      <c r="C56" s="16" t="s">
        <v>151</v>
      </c>
      <c r="D56" s="14" t="s">
        <v>113</v>
      </c>
    </row>
    <row r="57" spans="1:4" ht="12.75">
      <c r="A57" s="140" t="s">
        <v>154</v>
      </c>
      <c r="B57" s="140"/>
      <c r="C57" s="140"/>
      <c r="D57" s="140"/>
    </row>
    <row r="58" spans="1:4" ht="15">
      <c r="A58" s="32"/>
      <c r="B58" s="32"/>
      <c r="C58" s="32"/>
      <c r="D58" s="32"/>
    </row>
    <row r="60" ht="15">
      <c r="A60" s="114"/>
    </row>
    <row r="62" ht="15">
      <c r="A62" s="114"/>
    </row>
    <row r="63" ht="15">
      <c r="A63" s="114"/>
    </row>
    <row r="64" ht="15">
      <c r="A64" s="114"/>
    </row>
    <row r="65" ht="15">
      <c r="A65" s="114"/>
    </row>
    <row r="66" ht="15">
      <c r="A66" s="114"/>
    </row>
    <row r="69" ht="15">
      <c r="A69" s="114"/>
    </row>
    <row r="71" ht="15">
      <c r="A71" s="114"/>
    </row>
    <row r="75" ht="15">
      <c r="A75" s="114"/>
    </row>
    <row r="76" ht="15">
      <c r="A76" s="114"/>
    </row>
    <row r="77" ht="15">
      <c r="A77" s="114"/>
    </row>
    <row r="79" ht="15">
      <c r="A79" s="114"/>
    </row>
  </sheetData>
  <sheetProtection/>
  <mergeCells count="6">
    <mergeCell ref="A2:D2"/>
    <mergeCell ref="A3:D3"/>
    <mergeCell ref="A27:D27"/>
    <mergeCell ref="A44:D44"/>
    <mergeCell ref="A57:D57"/>
    <mergeCell ref="A1:D1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Фатима</cp:lastModifiedBy>
  <cp:lastPrinted>2015-05-13T07:08:41Z</cp:lastPrinted>
  <dcterms:created xsi:type="dcterms:W3CDTF">1996-10-08T23:32:33Z</dcterms:created>
  <dcterms:modified xsi:type="dcterms:W3CDTF">2015-05-18T05:44:35Z</dcterms:modified>
  <cp:category/>
  <cp:version/>
  <cp:contentType/>
  <cp:contentStatus/>
</cp:coreProperties>
</file>