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4" sheetId="1" r:id="rId1"/>
    <sheet name="форма 3" sheetId="2" r:id="rId2"/>
    <sheet name="баланс" sheetId="3" r:id="rId3"/>
    <sheet name="форма 2" sheetId="4" r:id="rId4"/>
  </sheets>
  <definedNames/>
  <calcPr fullCalcOnLoad="1"/>
</workbook>
</file>

<file path=xl/sharedStrings.xml><?xml version="1.0" encoding="utf-8"?>
<sst xmlns="http://schemas.openxmlformats.org/spreadsheetml/2006/main" count="425" uniqueCount="270">
  <si>
    <t>Наименование показателей</t>
  </si>
  <si>
    <t>Прочие доходы</t>
  </si>
  <si>
    <t>Административные расходы</t>
  </si>
  <si>
    <t>Прочие расходы</t>
  </si>
  <si>
    <t>Код строки</t>
  </si>
  <si>
    <t>Денежные средства и их эквиваленты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</si>
  <si>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</si>
  <si>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</si>
  <si>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</si>
  <si>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</si>
  <si>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</si>
  <si>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</si>
  <si>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</si>
  <si>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</si>
  <si>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</si>
  <si>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</si>
  <si>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</si>
  <si>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</si>
  <si>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</si>
  <si>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</si>
  <si>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</si>
  <si>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</si>
  <si>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</si>
  <si>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</si>
  <si>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</si>
  <si>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</si>
  <si>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</si>
  <si>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</si>
  <si>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</si>
  <si>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</si>
  <si>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</si>
  <si>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</si>
  <si>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</si>
  <si>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</si>
  <si>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</si>
  <si>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</si>
  <si>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</si>
  <si>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 xml:space="preserve">   Балансовая стоимость одной простой акции, в тенге*</t>
  </si>
  <si>
    <t>( в тысячах тенге)</t>
  </si>
  <si>
    <t>I. Движение денежных средств от операционной деятельности</t>
  </si>
  <si>
    <t>в том числе:</t>
  </si>
  <si>
    <t>прочие поступления</t>
  </si>
  <si>
    <t>платежи поставщикам за товары и услуги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</si>
  <si>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</si>
  <si>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</si>
  <si>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</si>
  <si>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</si>
  <si>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</si>
  <si>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</si>
  <si>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</si>
  <si>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III. Движение денежных средств от финансовой деятельности</t>
  </si>
  <si>
    <t>получение займов</t>
  </si>
  <si>
    <t>погашение займов</t>
  </si>
  <si>
    <t>выплата дивидендов</t>
  </si>
  <si>
    <t xml:space="preserve">   АО "Актюбинский завод нефтяного оборудования"</t>
  </si>
  <si>
    <t>Переоценка основных средств</t>
  </si>
  <si>
    <t>Текущий подоходный налог</t>
  </si>
  <si>
    <t>Расходы по реализации</t>
  </si>
  <si>
    <t>Расходы по финансированию</t>
  </si>
  <si>
    <t>Расходы по подоходному налогу</t>
  </si>
  <si>
    <t>собственников материнской организации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</si>
  <si>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</si>
  <si>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</si>
  <si>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</si>
  <si>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</si>
  <si>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</si>
  <si>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</si>
  <si>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</si>
  <si>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(прямой метод) </t>
  </si>
  <si>
    <t/>
  </si>
  <si>
    <t>тыс. тенге</t>
  </si>
  <si>
    <t>Наименование статьи</t>
  </si>
  <si>
    <t>Активы</t>
  </si>
  <si>
    <t>I. Краткосрочные активы: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</si>
  <si>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</si>
  <si>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</si>
  <si>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</si>
  <si>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</si>
  <si>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</si>
  <si>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017</t>
  </si>
  <si>
    <t>018</t>
  </si>
  <si>
    <t>019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</si>
  <si>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</si>
  <si>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</si>
  <si>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</si>
  <si>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</si>
  <si>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Обязательство и капитал</t>
  </si>
  <si>
    <t>Займы</t>
  </si>
  <si>
    <t>Прочие краткосрочные финансовые обязательства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</si>
  <si>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</si>
  <si>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</si>
  <si>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</si>
  <si>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</si>
  <si>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</si>
  <si>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Долгосрочные резервы</t>
  </si>
  <si>
    <t>Уставный (акционерный) капитал</t>
  </si>
  <si>
    <t>Резервы</t>
  </si>
  <si>
    <t>Нераспределенная прибыль (непокрытый убыток)</t>
  </si>
  <si>
    <t>Доля неконтролирующих собственников</t>
  </si>
  <si>
    <t>                                                (фамилия, имя, отчество) </t>
  </si>
  <si>
    <t>(подпись)</t>
  </si>
  <si>
    <t>Главный бухгалтер: Утениязова Фатима Куанышевна</t>
  </si>
  <si>
    <t>                                                (фамилия, имя, отчество)</t>
  </si>
  <si>
    <t>Место печати</t>
  </si>
  <si>
    <t>Выручка</t>
  </si>
  <si>
    <t>Себестоимость реализованных товаров и услуг</t>
  </si>
  <si>
    <t>Доходы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</si>
  <si>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</si>
  <si>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</si>
  <si>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</si>
  <si>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</si>
  <si>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</si>
  <si>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долю неконтролирующих собственников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</si>
  <si>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</si>
  <si>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</si>
  <si>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</si>
  <si>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Прочие компоненты прочей совокупной прибыли</t>
  </si>
  <si>
    <t>Налоговый эффект компонентов прочей совокупной прибыли</t>
  </si>
  <si>
    <t> (фамилия, имя, отчество) </t>
  </si>
  <si>
    <t>(фамилия, имя, отчество)</t>
  </si>
  <si>
    <t>На конец отчетного периода</t>
  </si>
  <si>
    <t>На начало отчетного периода</t>
  </si>
  <si>
    <t>Краткосрочная торговая и пр дебиторская задолженность</t>
  </si>
  <si>
    <t>Краткосрочная торговая и пр. кредиторская задолженность</t>
  </si>
  <si>
    <t>Долгосрочная торговая и пр. кредиторская задолженность</t>
  </si>
  <si>
    <t>*Расчет балансовой стоимости одной простой акции</t>
  </si>
  <si>
    <t>кол-во простых акций</t>
  </si>
  <si>
    <t>Балансовая стоимость одной простой акции, в тенге</t>
  </si>
  <si>
    <t>активы всего</t>
  </si>
  <si>
    <t>НМА</t>
  </si>
  <si>
    <t>обязательства</t>
  </si>
  <si>
    <t>итого чистые активы</t>
  </si>
  <si>
    <t xml:space="preserve">Отчет о движении денег </t>
  </si>
  <si>
    <t>Корректировка нераспределенной прибыли пр. лет</t>
  </si>
  <si>
    <t>Руководитель: Мусин Гасал Гадильбекович</t>
  </si>
  <si>
    <t xml:space="preserve">                                                           тыс. тенге</t>
  </si>
  <si>
    <t>Хеджирование чистых инвестиций в зарубежные операции</t>
  </si>
  <si>
    <t>Корректировка при реклассификации в составе прибыли (убытка)</t>
  </si>
  <si>
    <t xml:space="preserve">Наименование организации </t>
  </si>
  <si>
    <r>
      <t xml:space="preserve">Наименование организации             </t>
    </r>
    <r>
      <rPr>
        <b/>
        <sz val="11"/>
        <rFont val="Times New Roman"/>
        <family val="1"/>
      </rPr>
      <t xml:space="preserve"> АО "Актюбинский завод нефтяного оборудования"</t>
    </r>
  </si>
  <si>
    <t xml:space="preserve">                       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</si>
  <si>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</si>
  <si>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</si>
  <si>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</si>
  <si>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</si>
  <si>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</si>
  <si>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</si>
  <si>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.010</t>
  </si>
  <si>
    <t>.011</t>
  </si>
  <si>
    <t>Прибыль (убыток) за год</t>
  </si>
  <si>
    <t>Прирост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</si>
  <si>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</si>
  <si>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</si>
  <si>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</si>
  <si>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</si>
  <si>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</si>
  <si>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</si>
  <si>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</si>
  <si>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</si>
  <si>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</si>
  <si>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</si>
  <si>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</si>
  <si>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</si>
  <si>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</si>
  <si>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</si>
  <si>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</si>
  <si>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</si>
  <si>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</si>
  <si>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</si>
  <si>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r>
      <t xml:space="preserve">Наименование организации  </t>
    </r>
    <r>
      <rPr>
        <b/>
        <sz val="11"/>
        <rFont val="Times New Roman"/>
        <family val="1"/>
      </rPr>
      <t>АО Актюбинский завод нефтяного оборудования</t>
    </r>
  </si>
  <si>
    <r>
      <t xml:space="preserve"> Сведения о реорганизации  </t>
    </r>
    <r>
      <rPr>
        <b/>
        <sz val="11"/>
        <rFont val="Times New Roman"/>
        <family val="1"/>
      </rPr>
      <t xml:space="preserve"> 07.06.2004</t>
    </r>
  </si>
  <si>
    <r>
      <t xml:space="preserve"> Организационно-правовая форма    </t>
    </r>
    <r>
      <rPr>
        <b/>
        <sz val="11"/>
        <rFont val="Times New Roman"/>
        <family val="1"/>
      </rPr>
      <t>акционерное общество</t>
    </r>
  </si>
  <si>
    <r>
      <t xml:space="preserve"> Форма отчетности:         </t>
    </r>
    <r>
      <rPr>
        <b/>
        <sz val="11"/>
        <rFont val="Times New Roman"/>
        <family val="1"/>
      </rPr>
      <t xml:space="preserve"> не консолидированная </t>
    </r>
  </si>
  <si>
    <r>
      <t xml:space="preserve"> Форма собственности     </t>
    </r>
    <r>
      <rPr>
        <b/>
        <sz val="11"/>
        <rFont val="Times New Roman"/>
        <family val="1"/>
      </rPr>
      <t xml:space="preserve"> частная                            </t>
    </r>
  </si>
  <si>
    <r>
      <t xml:space="preserve"> Субъект предпринимательства          </t>
    </r>
    <r>
      <rPr>
        <b/>
        <sz val="11"/>
        <rFont val="Times New Roman"/>
        <family val="1"/>
      </rPr>
      <t>средний</t>
    </r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</si>
  <si>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</si>
  <si>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</si>
  <si>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</si>
  <si>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реализация товаров и услуг</t>
  </si>
  <si>
    <t>прочая выручка</t>
  </si>
  <si>
    <t>.012</t>
  </si>
  <si>
    <t>авансы, полученные от покупателей, заказчиков</t>
  </si>
  <si>
    <t>.013</t>
  </si>
  <si>
    <t>поступления по договорам страхования</t>
  </si>
  <si>
    <t>.014</t>
  </si>
  <si>
    <t xml:space="preserve">полученные вознаграждения </t>
  </si>
  <si>
    <t>.015</t>
  </si>
  <si>
    <t>.016</t>
  </si>
  <si>
    <t>.020</t>
  </si>
  <si>
    <t>.021</t>
  </si>
  <si>
    <t>авансы, выданные поставщикам товаров и услуг</t>
  </si>
  <si>
    <t>.022</t>
  </si>
  <si>
    <t>выплаты по оплате труда</t>
  </si>
  <si>
    <t>.023</t>
  </si>
  <si>
    <t xml:space="preserve">выплата вознаграждения </t>
  </si>
  <si>
    <t>.024</t>
  </si>
  <si>
    <t>подоходный налог и другие платежи в бюджет</t>
  </si>
  <si>
    <t>.026</t>
  </si>
  <si>
    <t>.027</t>
  </si>
  <si>
    <t>.030</t>
  </si>
  <si>
    <t>.040</t>
  </si>
  <si>
    <t>.</t>
  </si>
  <si>
    <t>.041</t>
  </si>
  <si>
    <t>.042</t>
  </si>
  <si>
    <t>реализация других долгосрочных активов</t>
  </si>
  <si>
    <t>.043</t>
  </si>
  <si>
    <t>.049</t>
  </si>
  <si>
    <t>.051</t>
  </si>
  <si>
    <t>.060</t>
  </si>
  <si>
    <t>.061</t>
  </si>
  <si>
    <t>.062</t>
  </si>
  <si>
    <t>.063</t>
  </si>
  <si>
    <t>.064</t>
  </si>
  <si>
    <t>.071</t>
  </si>
  <si>
    <t>.080</t>
  </si>
  <si>
    <t>.090</t>
  </si>
  <si>
    <t>эмиссия акций и других финансовых инструментов</t>
  </si>
  <si>
    <t>.091</t>
  </si>
  <si>
    <t>.092</t>
  </si>
  <si>
    <t>.093</t>
  </si>
  <si>
    <t>.094</t>
  </si>
  <si>
    <t>выплаты собственникам по акциям организации</t>
  </si>
  <si>
    <t>прочие выбытия</t>
  </si>
  <si>
    <t>Прибыль (убыток) за период</t>
  </si>
  <si>
    <t>Доля в проч. совокупной прибыли (убытке) ассоцииров-х организаций и совм. деят-ти, учитываемых по методу долевого участия</t>
  </si>
  <si>
    <t xml:space="preserve">Корректировка прибыли прошлых лет
</t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</si>
  <si>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061 по 071)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</si>
  <si>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(сумма строк с 041 по 051)</t>
    </r>
  </si>
  <si>
    <r>
      <t xml:space="preserve">3. Чистая сумма денежных средств от операционной деятельности </t>
    </r>
    <r>
      <rPr>
        <b/>
        <sz val="9"/>
        <rFont val="Times New Roman"/>
        <family val="1"/>
      </rPr>
      <t>(строка 010 – строка 020)</t>
    </r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</si>
  <si>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021 по 027)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</si>
  <si>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(сумма строк с 011 по 016)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</si>
  <si>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(сумма строк с 091 по 094)</t>
    </r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</si>
  <si>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101 по 105)</t>
    </r>
  </si>
  <si>
    <r>
      <t>3. Чистая сумма денежных средств от инвестиционной деятельности</t>
    </r>
    <r>
      <rPr>
        <b/>
        <sz val="9"/>
        <rFont val="Times New Roman"/>
        <family val="1"/>
      </rPr>
      <t xml:space="preserve"> (строка 040 – строка 060)</t>
    </r>
  </si>
  <si>
    <r>
      <t>3. Чистая сумма денежных средств от финансовой деятельности</t>
    </r>
    <r>
      <rPr>
        <b/>
        <sz val="9"/>
        <rFont val="Times New Roman"/>
        <family val="1"/>
      </rPr>
      <t xml:space="preserve"> (строка 090 – строка 100)</t>
    </r>
  </si>
  <si>
    <r>
      <t>5. Увеличение +/- уменьшение денежных средств</t>
    </r>
    <r>
      <rPr>
        <b/>
        <sz val="9"/>
        <rFont val="Times New Roman"/>
        <family val="1"/>
      </rPr>
      <t xml:space="preserve"> (строка 030 +/- строка 080 +/- строка 110+/- строка 120)</t>
    </r>
  </si>
  <si>
    <t>Отчет о финансовом положении</t>
  </si>
  <si>
    <t xml:space="preserve">                           Отчет о прибылях и убытках и прочем совокупном доходе</t>
  </si>
  <si>
    <r>
      <t xml:space="preserve"> Вид деятельности организации   </t>
    </r>
    <r>
      <rPr>
        <b/>
        <sz val="11"/>
        <rFont val="Times New Roman"/>
        <family val="1"/>
      </rPr>
      <t>производство нефтегазопромыслового оборудования</t>
    </r>
  </si>
  <si>
    <r>
      <t xml:space="preserve">Сальдо на конец отчетного периода </t>
    </r>
    <r>
      <rPr>
        <b/>
        <sz val="9"/>
        <rFont val="Times New Roman"/>
        <family val="1"/>
      </rPr>
      <t>(строка 500 + строка 600 + строка 700)</t>
    </r>
  </si>
  <si>
    <r>
      <t xml:space="preserve">Прочая совокупная прибыль, всего </t>
    </r>
    <r>
      <rPr>
        <b/>
        <sz val="9"/>
        <rFont val="Times New Roman"/>
        <family val="1"/>
      </rPr>
      <t>(сумма стр. 621 по 629):</t>
    </r>
  </si>
  <si>
    <r>
      <t>Общая совокупная прибыль, всего</t>
    </r>
    <r>
      <rPr>
        <b/>
        <sz val="9"/>
        <rFont val="Times New Roman"/>
        <family val="1"/>
      </rPr>
      <t xml:space="preserve"> (стр. 610+ стр.620):</t>
    </r>
  </si>
  <si>
    <r>
      <t>Пересчитанное сальдо</t>
    </r>
    <r>
      <rPr>
        <b/>
        <sz val="9"/>
        <rFont val="Times New Roman"/>
        <family val="1"/>
      </rPr>
      <t xml:space="preserve"> (стр. 400+/- стр. 401)</t>
    </r>
  </si>
  <si>
    <r>
      <t xml:space="preserve">Сальдо на 1 января отчетного года </t>
    </r>
    <r>
      <rPr>
        <b/>
        <sz val="9"/>
        <rFont val="Times New Roman"/>
        <family val="1"/>
      </rPr>
      <t>(строка 100 + строка 200 + строка 300)</t>
    </r>
  </si>
  <si>
    <r>
      <t xml:space="preserve">Операции с собственниками, всего </t>
    </r>
    <r>
      <rPr>
        <b/>
        <sz val="9"/>
        <rFont val="Times New Roman"/>
        <family val="1"/>
      </rPr>
      <t>(сумма строк с 310 по 318):</t>
    </r>
  </si>
  <si>
    <r>
      <t xml:space="preserve">Прочая совокупная прибыль, всего </t>
    </r>
    <r>
      <rPr>
        <sz val="9"/>
        <rFont val="Times New Roman"/>
        <family val="1"/>
      </rPr>
      <t>(сумма строк с 221 по 229)</t>
    </r>
    <r>
      <rPr>
        <sz val="11"/>
        <rFont val="Times New Roman"/>
        <family val="1"/>
      </rPr>
      <t>:</t>
    </r>
  </si>
  <si>
    <r>
      <t>Общая совокупная прибыль, всего</t>
    </r>
    <r>
      <rPr>
        <b/>
        <sz val="9"/>
        <rFont val="Times New Roman"/>
        <family val="1"/>
      </rPr>
      <t>(строка 210 + строка 220):</t>
    </r>
  </si>
  <si>
    <r>
      <t xml:space="preserve">Пересчитанное сальдо </t>
    </r>
    <r>
      <rPr>
        <b/>
        <sz val="9"/>
        <rFont val="Times New Roman"/>
        <family val="1"/>
      </rPr>
      <t>(строка 010+/- строка 011)</t>
    </r>
  </si>
  <si>
    <r>
      <t xml:space="preserve">Прочая совокупная прибыль, всего </t>
    </r>
    <r>
      <rPr>
        <b/>
        <sz val="9"/>
        <color indexed="8"/>
        <rFont val="Times New Roman"/>
        <family val="1"/>
      </rPr>
      <t>(сумма строк с 410 по 420):</t>
    </r>
  </si>
  <si>
    <r>
      <t xml:space="preserve">Прибыль за год </t>
    </r>
    <r>
      <rPr>
        <b/>
        <sz val="9"/>
        <color indexed="8"/>
        <rFont val="Times New Roman"/>
        <family val="1"/>
      </rPr>
      <t>(строка 200 + строка 201)</t>
    </r>
    <r>
      <rPr>
        <b/>
        <sz val="11"/>
        <color indexed="8"/>
        <rFont val="Times New Roman"/>
        <family val="1"/>
      </rPr>
      <t xml:space="preserve"> относимая на:</t>
    </r>
  </si>
  <si>
    <r>
      <t>Общая совокупная прибыль</t>
    </r>
    <r>
      <rPr>
        <b/>
        <sz val="9"/>
        <color indexed="8"/>
        <rFont val="Times New Roman"/>
        <family val="1"/>
      </rPr>
      <t xml:space="preserve"> (строка 300 + строка 400)</t>
    </r>
  </si>
  <si>
    <r>
      <t xml:space="preserve">Прибыль (убыток) до налогообложения </t>
    </r>
    <r>
      <rPr>
        <b/>
        <sz val="9"/>
        <color indexed="8"/>
        <rFont val="Times New Roman"/>
        <family val="1"/>
      </rPr>
      <t>(+/- строки с 020 по 025)</t>
    </r>
  </si>
  <si>
    <r>
      <t xml:space="preserve">Итого операционная прибыль (убыток) </t>
    </r>
    <r>
      <rPr>
        <b/>
        <sz val="9"/>
        <color indexed="8"/>
        <rFont val="Times New Roman"/>
        <family val="1"/>
      </rPr>
      <t>(+/- строки с 012 по 016)</t>
    </r>
  </si>
  <si>
    <r>
      <t xml:space="preserve">Валовая прибыль </t>
    </r>
    <r>
      <rPr>
        <b/>
        <sz val="9"/>
        <color indexed="8"/>
        <rFont val="Times New Roman"/>
        <family val="1"/>
      </rPr>
      <t>(строка 010 – строка 011)</t>
    </r>
  </si>
  <si>
    <r>
      <t xml:space="preserve">Баланс </t>
    </r>
    <r>
      <rPr>
        <b/>
        <sz val="9"/>
        <color indexed="8"/>
        <rFont val="Times New Roman"/>
        <family val="1"/>
      </rPr>
      <t>(строка 300+строка 301+строка 400 + строка 500)</t>
    </r>
  </si>
  <si>
    <r>
      <t>Всего капитал</t>
    </r>
    <r>
      <rPr>
        <b/>
        <sz val="9"/>
        <color indexed="8"/>
        <rFont val="Times New Roman"/>
        <family val="1"/>
      </rPr>
      <t xml:space="preserve"> (строка 420 +/- строка 421)</t>
    </r>
  </si>
  <si>
    <r>
      <t>Итого капитал, относимый на собственников материнской организации</t>
    </r>
    <r>
      <rPr>
        <sz val="9"/>
        <color indexed="8"/>
        <rFont val="Times New Roman"/>
        <family val="1"/>
      </rPr>
      <t xml:space="preserve"> (сумма строк с 410 по 414)</t>
    </r>
  </si>
  <si>
    <r>
      <t xml:space="preserve">Итого долгосрочных обязательств </t>
    </r>
    <r>
      <rPr>
        <b/>
        <sz val="9"/>
        <color indexed="8"/>
        <rFont val="Times New Roman"/>
        <family val="1"/>
      </rPr>
      <t>(сумма строк с 310 по 316)</t>
    </r>
  </si>
  <si>
    <r>
      <t>Итого краткосрочных обязательств</t>
    </r>
    <r>
      <rPr>
        <b/>
        <sz val="9"/>
        <color indexed="8"/>
        <rFont val="Times New Roman"/>
        <family val="1"/>
      </rPr>
      <t xml:space="preserve"> (сумма строк с 210 по 217)</t>
    </r>
  </si>
  <si>
    <r>
      <t>Баланс</t>
    </r>
    <r>
      <rPr>
        <b/>
        <sz val="9"/>
        <color indexed="8"/>
        <rFont val="Times New Roman"/>
        <family val="1"/>
      </rPr>
      <t xml:space="preserve"> (строка 100 +строка 101+ строка 200)</t>
    </r>
  </si>
  <si>
    <r>
      <t>Итого долгосрочных активов</t>
    </r>
    <r>
      <rPr>
        <b/>
        <sz val="9"/>
        <color indexed="8"/>
        <rFont val="Times New Roman"/>
        <family val="1"/>
      </rPr>
      <t xml:space="preserve"> (сумма строк с 110 по 123)</t>
    </r>
  </si>
  <si>
    <r>
      <t>Итого краткосрочных активов</t>
    </r>
    <r>
      <rPr>
        <b/>
        <sz val="9"/>
        <color indexed="8"/>
        <rFont val="Times New Roman"/>
        <family val="1"/>
      </rPr>
      <t xml:space="preserve"> (сумма строк с 010 по 019)</t>
    </r>
  </si>
  <si>
    <r>
      <t xml:space="preserve"> Юридический адрес (организации)  </t>
    </r>
    <r>
      <rPr>
        <b/>
        <sz val="11"/>
        <rFont val="Times New Roman"/>
        <family val="1"/>
      </rPr>
      <t>г. Актобе, проспект 312 стрелковой дивизии, 42/4</t>
    </r>
  </si>
  <si>
    <t>Вклады размещенные</t>
  </si>
  <si>
    <t>возврат денежных средств с депозита</t>
  </si>
  <si>
    <t>авансы под приобретение долгосрочных активов</t>
  </si>
  <si>
    <t>Перевод на прибыль амортизации от переоценки основных средств (за минусом налогового эффекта)</t>
  </si>
  <si>
    <t xml:space="preserve">                за период, закончившийся 30 сентября 2019  года</t>
  </si>
  <si>
    <t xml:space="preserve">                   по состоянию на 1 октября 2019 года</t>
  </si>
  <si>
    <r>
      <t xml:space="preserve"> Среднегодовая численность работников  </t>
    </r>
    <r>
      <rPr>
        <b/>
        <sz val="11"/>
        <rFont val="Times New Roman"/>
        <family val="1"/>
      </rPr>
      <t>238 чел.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</si>
</sst>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  <numFmt numFmtId="193" formatCode="dd/mm/yy;@"/>
    <numFmt numFmtId="194" formatCode="000"/>
    <numFmt numFmtId="195" formatCode="_*\ #,##0;_*\ \(#,##0\);_-* &quot;-&quot;??_р_._-;_-@_-"/>
    <numFmt numFmtId="196" formatCode="_(* #,##0.0_);_(* \(#,##0.0\);_(* &quot;-&quot;??_);_(@_)"/>
    <numFmt numFmtId="197" formatCode="_(* #,##0_);_(* \(#,##0\);_(* &quot;-&quot;??_);_(@_)"/>
    <numFmt numFmtId="198" formatCode="_-* #,##0.0_р_._-;\-* #,##0.0_р_._-;_-* &quot;-&quot;??_р_._-;_-@_-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33" borderId="0" xfId="0" applyFont="1" applyFill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1" fontId="12" fillId="33" borderId="0" xfId="0" applyNumberFormat="1" applyFont="1" applyFill="1" applyAlignment="1">
      <alignment horizontal="center" wrapText="1"/>
    </xf>
    <xf numFmtId="0" fontId="12" fillId="33" borderId="13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41" fontId="5" fillId="34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9" fontId="3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3" fontId="12" fillId="33" borderId="0" xfId="0" applyNumberFormat="1" applyFont="1" applyFill="1" applyAlignment="1">
      <alignment horizontal="right" wrapText="1"/>
    </xf>
    <xf numFmtId="3" fontId="6" fillId="0" borderId="10" xfId="0" applyNumberFormat="1" applyFont="1" applyBorder="1" applyAlignment="1">
      <alignment/>
    </xf>
    <xf numFmtId="0" fontId="12" fillId="33" borderId="12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3" fontId="6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wrapText="1"/>
    </xf>
    <xf numFmtId="0" fontId="18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18" fillId="3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56" fillId="0" borderId="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12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4" fontId="12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3" fontId="57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16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 horizontal="left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63" applyNumberFormat="1" applyFont="1" applyAlignment="1">
      <alignment/>
    </xf>
    <xf numFmtId="0" fontId="9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vertical="center" wrapText="1"/>
    </xf>
    <xf numFmtId="0" fontId="12" fillId="33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8" fillId="33" borderId="0" xfId="0" applyFont="1" applyFill="1" applyAlignment="1">
      <alignment horizontal="left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/>
    </xf>
    <xf numFmtId="3" fontId="15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KAP NAC_05_deferred taxes_template" xfId="33"/>
    <cellStyle name="Normal_KAP NAC_05_deferred taxes_templat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PageLayoutView="0" workbookViewId="0" topLeftCell="A23">
      <selection activeCell="G70" sqref="G70"/>
    </sheetView>
  </sheetViews>
  <sheetFormatPr defaultColWidth="9.140625" defaultRowHeight="12.75"/>
  <cols>
    <col min="1" max="1" width="58.421875" style="1" customWidth="1"/>
    <col min="2" max="2" width="4.00390625" style="51" customWidth="1"/>
    <col min="3" max="3" width="9.8515625" style="1" customWidth="1"/>
    <col min="4" max="4" width="7.7109375" style="33" customWidth="1"/>
    <col min="5" max="5" width="7.421875" style="33" customWidth="1"/>
    <col min="6" max="6" width="8.7109375" style="33" customWidth="1"/>
    <col min="7" max="7" width="10.7109375" style="0" customWidth="1"/>
    <col min="8" max="8" width="6.7109375" style="0" customWidth="1"/>
    <col min="9" max="9" width="10.00390625" style="0" customWidth="1"/>
  </cols>
  <sheetData>
    <row r="1" spans="1:5" ht="13.5">
      <c r="A1" s="1" t="s">
        <v>138</v>
      </c>
      <c r="B1" s="95" t="s">
        <v>54</v>
      </c>
      <c r="C1" s="60"/>
      <c r="D1" s="60"/>
      <c r="E1" s="60"/>
    </row>
    <row r="3" spans="1:9" ht="13.5">
      <c r="A3" s="127" t="s">
        <v>140</v>
      </c>
      <c r="B3" s="127"/>
      <c r="C3" s="127"/>
      <c r="D3" s="127"/>
      <c r="E3" s="127"/>
      <c r="F3" s="127"/>
      <c r="G3" s="127"/>
      <c r="H3" s="127"/>
      <c r="I3" s="127"/>
    </row>
    <row r="4" spans="1:9" ht="13.5">
      <c r="A4" s="127" t="str">
        <f>'форма 2'!A4:D4</f>
        <v>                за период, закончившийся 30 сентября 2019  года</v>
      </c>
      <c r="B4" s="127"/>
      <c r="C4" s="127"/>
      <c r="D4" s="127"/>
      <c r="E4" s="127"/>
      <c r="F4" s="127"/>
      <c r="G4" s="127"/>
      <c r="H4" s="127"/>
      <c r="I4" s="127"/>
    </row>
    <row r="5" ht="13.5">
      <c r="H5" s="33" t="s">
        <v>70</v>
      </c>
    </row>
    <row r="6" spans="1:9" ht="20.25" customHeight="1">
      <c r="A6" s="123" t="s">
        <v>141</v>
      </c>
      <c r="B6" s="121" t="s">
        <v>4</v>
      </c>
      <c r="C6" s="124" t="s">
        <v>142</v>
      </c>
      <c r="D6" s="125"/>
      <c r="E6" s="125"/>
      <c r="F6" s="125"/>
      <c r="G6" s="126"/>
      <c r="H6" s="116" t="s">
        <v>98</v>
      </c>
      <c r="I6" s="119" t="s">
        <v>143</v>
      </c>
    </row>
    <row r="7" spans="1:9" ht="102" customHeight="1">
      <c r="A7" s="123"/>
      <c r="B7" s="122"/>
      <c r="C7" s="98" t="s">
        <v>95</v>
      </c>
      <c r="D7" s="98" t="s">
        <v>35</v>
      </c>
      <c r="E7" s="98" t="s">
        <v>144</v>
      </c>
      <c r="F7" s="99" t="s">
        <v>96</v>
      </c>
      <c r="G7" s="98" t="s">
        <v>145</v>
      </c>
      <c r="H7" s="116"/>
      <c r="I7" s="120"/>
    </row>
    <row r="8" spans="1:9" s="47" customFormat="1" ht="14.25" customHeight="1">
      <c r="A8" s="35" t="s">
        <v>146</v>
      </c>
      <c r="B8" s="52" t="s">
        <v>147</v>
      </c>
      <c r="C8" s="36">
        <v>600190</v>
      </c>
      <c r="D8" s="36">
        <v>19</v>
      </c>
      <c r="E8" s="36">
        <v>-190</v>
      </c>
      <c r="F8" s="36">
        <v>707574</v>
      </c>
      <c r="G8" s="64">
        <v>1887104</v>
      </c>
      <c r="H8" s="64"/>
      <c r="I8" s="64">
        <f>SUM(C8:H8)</f>
        <v>3194697</v>
      </c>
    </row>
    <row r="9" spans="1:9" ht="15" customHeight="1">
      <c r="A9" s="97" t="s">
        <v>225</v>
      </c>
      <c r="B9" s="52" t="s">
        <v>148</v>
      </c>
      <c r="C9" s="38"/>
      <c r="D9" s="38"/>
      <c r="E9" s="38"/>
      <c r="F9" s="38"/>
      <c r="G9" s="65"/>
      <c r="H9" s="65"/>
      <c r="I9" s="64">
        <f>SUM(C9:H9)</f>
        <v>0</v>
      </c>
    </row>
    <row r="10" spans="1:9" ht="12.75" customHeight="1">
      <c r="A10" s="35" t="s">
        <v>247</v>
      </c>
      <c r="B10" s="52">
        <v>100</v>
      </c>
      <c r="C10" s="36">
        <f>SUM(C8:C9)</f>
        <v>600190</v>
      </c>
      <c r="D10" s="36">
        <f>SUM(D8:D9)</f>
        <v>19</v>
      </c>
      <c r="E10" s="36">
        <f>SUM(E8:E9)</f>
        <v>-190</v>
      </c>
      <c r="F10" s="36">
        <v>707574</v>
      </c>
      <c r="G10" s="36">
        <f>SUM(G8:G9)</f>
        <v>1887104</v>
      </c>
      <c r="H10" s="36"/>
      <c r="I10" s="64">
        <f>SUM(C10:H10)</f>
        <v>3194697</v>
      </c>
    </row>
    <row r="11" spans="1:9" ht="15" customHeight="1">
      <c r="A11" s="35" t="s">
        <v>246</v>
      </c>
      <c r="B11" s="52">
        <v>200</v>
      </c>
      <c r="C11" s="36"/>
      <c r="D11" s="36"/>
      <c r="E11" s="36"/>
      <c r="F11" s="36">
        <f>F12+F13</f>
        <v>-79839</v>
      </c>
      <c r="G11" s="36">
        <f>G12+G13</f>
        <v>542312</v>
      </c>
      <c r="H11" s="36"/>
      <c r="I11" s="36">
        <f>I12+I13</f>
        <v>462473</v>
      </c>
    </row>
    <row r="12" spans="1:9" ht="12.75" customHeight="1">
      <c r="A12" s="48" t="s">
        <v>149</v>
      </c>
      <c r="B12" s="52">
        <v>210</v>
      </c>
      <c r="C12" s="36"/>
      <c r="D12" s="36"/>
      <c r="E12" s="36"/>
      <c r="F12" s="36"/>
      <c r="G12" s="64">
        <v>462473</v>
      </c>
      <c r="H12" s="64"/>
      <c r="I12" s="64">
        <f>SUM(C12:H12)</f>
        <v>462473</v>
      </c>
    </row>
    <row r="13" spans="1:9" ht="12" customHeight="1">
      <c r="A13" s="34" t="s">
        <v>245</v>
      </c>
      <c r="B13" s="52">
        <v>220</v>
      </c>
      <c r="C13" s="38"/>
      <c r="D13" s="38"/>
      <c r="E13" s="38"/>
      <c r="F13" s="38">
        <f>F15+F16+F17+F18+F19+F20+F21</f>
        <v>-79839</v>
      </c>
      <c r="G13" s="38">
        <f>G15+G16+G17+G18+G19+G20+G21</f>
        <v>79839</v>
      </c>
      <c r="H13" s="38"/>
      <c r="I13" s="64">
        <f>SUM(C13:H13)</f>
        <v>0</v>
      </c>
    </row>
    <row r="14" spans="1:9" ht="13.5">
      <c r="A14" s="37" t="s">
        <v>40</v>
      </c>
      <c r="B14" s="52"/>
      <c r="C14" s="38"/>
      <c r="D14" s="38"/>
      <c r="E14" s="38"/>
      <c r="F14" s="38"/>
      <c r="G14" s="65"/>
      <c r="H14" s="65"/>
      <c r="I14" s="64">
        <f>SUM(C14:H14)</f>
        <v>0</v>
      </c>
    </row>
    <row r="15" spans="1:9" ht="25.5" customHeight="1">
      <c r="A15" s="34" t="s">
        <v>150</v>
      </c>
      <c r="B15" s="52">
        <v>221</v>
      </c>
      <c r="C15" s="38"/>
      <c r="D15" s="38"/>
      <c r="E15" s="38"/>
      <c r="F15" s="38"/>
      <c r="G15" s="65"/>
      <c r="H15" s="65"/>
      <c r="I15" s="64">
        <f>SUM(C15:H15)</f>
        <v>0</v>
      </c>
    </row>
    <row r="16" spans="1:9" ht="25.5" customHeight="1">
      <c r="A16" s="34" t="s">
        <v>266</v>
      </c>
      <c r="B16" s="52">
        <v>222</v>
      </c>
      <c r="C16" s="38"/>
      <c r="D16" s="38"/>
      <c r="E16" s="38"/>
      <c r="F16" s="38">
        <v>-99799</v>
      </c>
      <c r="G16" s="38">
        <v>99799</v>
      </c>
      <c r="H16" s="65"/>
      <c r="I16" s="64">
        <f>SUM(C16:H16)</f>
        <v>0</v>
      </c>
    </row>
    <row r="17" spans="1:9" ht="25.5" customHeight="1">
      <c r="A17" s="34" t="s">
        <v>151</v>
      </c>
      <c r="B17" s="52">
        <v>223</v>
      </c>
      <c r="C17" s="38"/>
      <c r="D17" s="38"/>
      <c r="E17" s="38"/>
      <c r="F17" s="38">
        <v>19960</v>
      </c>
      <c r="G17" s="65">
        <v>-19960</v>
      </c>
      <c r="H17" s="65"/>
      <c r="I17" s="65"/>
    </row>
    <row r="18" spans="1:9" ht="25.5" customHeight="1">
      <c r="A18" s="34" t="s">
        <v>224</v>
      </c>
      <c r="B18" s="52">
        <v>224</v>
      </c>
      <c r="C18" s="38"/>
      <c r="D18" s="38"/>
      <c r="E18" s="38"/>
      <c r="F18" s="38"/>
      <c r="G18" s="65"/>
      <c r="H18" s="65"/>
      <c r="I18" s="65"/>
    </row>
    <row r="19" spans="1:9" ht="13.5" customHeight="1">
      <c r="A19" s="34" t="s">
        <v>114</v>
      </c>
      <c r="B19" s="52">
        <v>225</v>
      </c>
      <c r="C19" s="38"/>
      <c r="D19" s="38"/>
      <c r="E19" s="38"/>
      <c r="F19" s="38"/>
      <c r="G19" s="65"/>
      <c r="H19" s="65"/>
      <c r="I19" s="65"/>
    </row>
    <row r="20" spans="1:9" ht="25.5" customHeight="1">
      <c r="A20" s="34" t="s">
        <v>115</v>
      </c>
      <c r="B20" s="52">
        <v>226</v>
      </c>
      <c r="C20" s="38"/>
      <c r="D20" s="38"/>
      <c r="E20" s="38"/>
      <c r="F20" s="38"/>
      <c r="G20" s="65"/>
      <c r="H20" s="65"/>
      <c r="I20" s="65"/>
    </row>
    <row r="21" spans="1:9" ht="13.5" customHeight="1">
      <c r="A21" s="34" t="s">
        <v>152</v>
      </c>
      <c r="B21" s="52">
        <v>227</v>
      </c>
      <c r="C21" s="38"/>
      <c r="D21" s="38"/>
      <c r="E21" s="38"/>
      <c r="F21" s="38"/>
      <c r="G21" s="65"/>
      <c r="H21" s="65"/>
      <c r="I21" s="65"/>
    </row>
    <row r="22" spans="1:9" ht="12.75" customHeight="1">
      <c r="A22" s="35" t="s">
        <v>244</v>
      </c>
      <c r="B22" s="52">
        <v>300</v>
      </c>
      <c r="C22" s="36">
        <f>C24+C29+C30+C32+C36</f>
        <v>0</v>
      </c>
      <c r="D22" s="36">
        <f>D24+D29+D30+D32+D36</f>
        <v>0</v>
      </c>
      <c r="E22" s="36">
        <f>E24+E29+E30+E32+E36</f>
        <v>0</v>
      </c>
      <c r="F22" s="36">
        <f>F24+F29+F30+F32+F36</f>
        <v>0</v>
      </c>
      <c r="G22" s="36">
        <f>G24+G29+G30+G32+G36</f>
        <v>0</v>
      </c>
      <c r="H22" s="36"/>
      <c r="I22" s="36">
        <f>I24+I29+I30+I32+I36</f>
        <v>0</v>
      </c>
    </row>
    <row r="23" spans="1:9" ht="12" customHeight="1">
      <c r="A23" s="37" t="s">
        <v>40</v>
      </c>
      <c r="B23" s="52"/>
      <c r="C23" s="38"/>
      <c r="D23" s="38"/>
      <c r="E23" s="38"/>
      <c r="F23" s="38"/>
      <c r="G23" s="65"/>
      <c r="H23" s="65"/>
      <c r="I23" s="65"/>
    </row>
    <row r="24" spans="1:9" ht="12.75" customHeight="1" hidden="1">
      <c r="A24" s="37" t="s">
        <v>153</v>
      </c>
      <c r="B24" s="52">
        <v>310</v>
      </c>
      <c r="C24" s="38"/>
      <c r="D24" s="38"/>
      <c r="E24" s="38"/>
      <c r="F24" s="38"/>
      <c r="G24" s="65"/>
      <c r="H24" s="65"/>
      <c r="I24" s="65"/>
    </row>
    <row r="25" spans="1:9" ht="11.25" customHeight="1" hidden="1">
      <c r="A25" s="37" t="s">
        <v>40</v>
      </c>
      <c r="B25" s="52"/>
      <c r="C25" s="38"/>
      <c r="D25" s="38"/>
      <c r="E25" s="38"/>
      <c r="F25" s="38"/>
      <c r="G25" s="65"/>
      <c r="H25" s="65"/>
      <c r="I25" s="65"/>
    </row>
    <row r="26" spans="1:9" ht="12" customHeight="1" hidden="1">
      <c r="A26" s="37" t="s">
        <v>154</v>
      </c>
      <c r="B26" s="52"/>
      <c r="C26" s="38"/>
      <c r="D26" s="38"/>
      <c r="E26" s="38"/>
      <c r="F26" s="38"/>
      <c r="G26" s="65"/>
      <c r="H26" s="65"/>
      <c r="I26" s="65"/>
    </row>
    <row r="27" spans="1:9" ht="12" customHeight="1" hidden="1">
      <c r="A27" s="34" t="s">
        <v>155</v>
      </c>
      <c r="B27" s="52"/>
      <c r="C27" s="38"/>
      <c r="D27" s="38"/>
      <c r="E27" s="38"/>
      <c r="F27" s="38"/>
      <c r="G27" s="65"/>
      <c r="H27" s="65"/>
      <c r="I27" s="65"/>
    </row>
    <row r="28" spans="1:9" ht="24" customHeight="1" hidden="1">
      <c r="A28" s="34" t="s">
        <v>156</v>
      </c>
      <c r="B28" s="52"/>
      <c r="C28" s="38"/>
      <c r="D28" s="38"/>
      <c r="E28" s="38"/>
      <c r="F28" s="38"/>
      <c r="G28" s="65"/>
      <c r="H28" s="65"/>
      <c r="I28" s="65"/>
    </row>
    <row r="29" spans="1:9" ht="12" customHeight="1" hidden="1">
      <c r="A29" s="37" t="s">
        <v>157</v>
      </c>
      <c r="B29" s="52">
        <v>311</v>
      </c>
      <c r="C29" s="38"/>
      <c r="D29" s="38"/>
      <c r="E29" s="38"/>
      <c r="F29" s="38"/>
      <c r="G29" s="65"/>
      <c r="H29" s="65"/>
      <c r="I29" s="65"/>
    </row>
    <row r="30" spans="1:9" ht="12" customHeight="1" hidden="1">
      <c r="A30" s="34" t="s">
        <v>158</v>
      </c>
      <c r="B30" s="52">
        <v>312</v>
      </c>
      <c r="C30" s="38"/>
      <c r="D30" s="38"/>
      <c r="E30" s="38"/>
      <c r="F30" s="38"/>
      <c r="G30" s="65"/>
      <c r="H30" s="65"/>
      <c r="I30" s="65"/>
    </row>
    <row r="31" spans="1:9" ht="12" customHeight="1" hidden="1">
      <c r="A31" s="34" t="s">
        <v>159</v>
      </c>
      <c r="B31" s="52">
        <v>313</v>
      </c>
      <c r="C31" s="38"/>
      <c r="D31" s="38"/>
      <c r="E31" s="38"/>
      <c r="F31" s="38"/>
      <c r="G31" s="65"/>
      <c r="H31" s="65"/>
      <c r="I31" s="65"/>
    </row>
    <row r="32" spans="1:9" ht="25.5" customHeight="1" hidden="1">
      <c r="A32" s="34" t="s">
        <v>160</v>
      </c>
      <c r="B32" s="52">
        <v>314</v>
      </c>
      <c r="C32" s="38"/>
      <c r="D32" s="38"/>
      <c r="E32" s="38"/>
      <c r="F32" s="38"/>
      <c r="G32" s="65"/>
      <c r="H32" s="65"/>
      <c r="I32" s="65"/>
    </row>
    <row r="33" spans="1:9" ht="12" customHeight="1" hidden="1">
      <c r="A33" s="37" t="s">
        <v>161</v>
      </c>
      <c r="B33" s="52">
        <v>315</v>
      </c>
      <c r="C33" s="38"/>
      <c r="D33" s="38"/>
      <c r="E33" s="38"/>
      <c r="F33" s="38"/>
      <c r="G33" s="65"/>
      <c r="H33" s="65"/>
      <c r="I33" s="65"/>
    </row>
    <row r="34" spans="1:9" ht="11.25" customHeight="1" hidden="1">
      <c r="A34" s="37" t="s">
        <v>162</v>
      </c>
      <c r="B34" s="52">
        <v>316</v>
      </c>
      <c r="C34" s="38"/>
      <c r="D34" s="38"/>
      <c r="E34" s="38"/>
      <c r="F34" s="38"/>
      <c r="G34" s="65"/>
      <c r="H34" s="65"/>
      <c r="I34" s="65"/>
    </row>
    <row r="35" spans="1:9" ht="11.25" customHeight="1" hidden="1">
      <c r="A35" s="37" t="s">
        <v>163</v>
      </c>
      <c r="B35" s="52">
        <v>317</v>
      </c>
      <c r="C35" s="38"/>
      <c r="D35" s="38"/>
      <c r="E35" s="38"/>
      <c r="F35" s="38"/>
      <c r="G35" s="65"/>
      <c r="H35" s="65"/>
      <c r="I35" s="65"/>
    </row>
    <row r="36" spans="1:9" ht="25.5" customHeight="1" hidden="1">
      <c r="A36" s="34" t="s">
        <v>164</v>
      </c>
      <c r="B36" s="52">
        <v>318</v>
      </c>
      <c r="C36" s="38"/>
      <c r="D36" s="38"/>
      <c r="E36" s="38"/>
      <c r="F36" s="38"/>
      <c r="G36" s="65"/>
      <c r="H36" s="65"/>
      <c r="I36" s="65"/>
    </row>
    <row r="37" spans="1:10" s="47" customFormat="1" ht="25.5" customHeight="1">
      <c r="A37" s="35" t="s">
        <v>243</v>
      </c>
      <c r="B37" s="52">
        <v>400</v>
      </c>
      <c r="C37" s="36">
        <f>C10+C11+C22</f>
        <v>600190</v>
      </c>
      <c r="D37" s="36">
        <f>D10+D11+D22</f>
        <v>19</v>
      </c>
      <c r="E37" s="36">
        <f>E10+E11+E22</f>
        <v>-190</v>
      </c>
      <c r="F37" s="36">
        <f>F10+F11+F22</f>
        <v>627735</v>
      </c>
      <c r="G37" s="36">
        <f>G10+G11+G22</f>
        <v>2429416</v>
      </c>
      <c r="H37" s="36"/>
      <c r="I37" s="36">
        <f>SUM(C37:H37)</f>
        <v>3657170</v>
      </c>
      <c r="J37" s="140"/>
    </row>
    <row r="38" spans="1:9" ht="18.75" customHeight="1">
      <c r="A38" s="97" t="s">
        <v>225</v>
      </c>
      <c r="B38" s="52">
        <v>401</v>
      </c>
      <c r="C38" s="38"/>
      <c r="D38" s="38"/>
      <c r="E38" s="38"/>
      <c r="F38" s="38"/>
      <c r="G38" s="65"/>
      <c r="H38" s="65"/>
      <c r="I38" s="64"/>
    </row>
    <row r="39" spans="1:9" ht="15" customHeight="1">
      <c r="A39" s="48" t="s">
        <v>242</v>
      </c>
      <c r="B39" s="52">
        <v>500</v>
      </c>
      <c r="C39" s="36">
        <f>SUM(C37:C38)</f>
        <v>600190</v>
      </c>
      <c r="D39" s="36">
        <f>SUM(D37:D38)</f>
        <v>19</v>
      </c>
      <c r="E39" s="36">
        <f>SUM(E37:E38)</f>
        <v>-190</v>
      </c>
      <c r="F39" s="36">
        <f>SUM(F37:F38)</f>
        <v>627735</v>
      </c>
      <c r="G39" s="36">
        <f>SUM(G37:G38)</f>
        <v>2429416</v>
      </c>
      <c r="H39" s="36"/>
      <c r="I39" s="36">
        <f>SUM(I37:I38)</f>
        <v>3657170</v>
      </c>
    </row>
    <row r="40" spans="1:9" ht="13.5" customHeight="1">
      <c r="A40" s="35" t="s">
        <v>241</v>
      </c>
      <c r="B40" s="52">
        <v>600</v>
      </c>
      <c r="C40" s="36">
        <f>C41+C42</f>
        <v>0</v>
      </c>
      <c r="D40" s="36">
        <f>D41+D42</f>
        <v>0</v>
      </c>
      <c r="E40" s="36">
        <f>E41+E42</f>
        <v>0</v>
      </c>
      <c r="F40" s="36">
        <f>F41+F42</f>
        <v>-106657</v>
      </c>
      <c r="G40" s="36">
        <f>G41+G42</f>
        <v>400808.2</v>
      </c>
      <c r="H40" s="36"/>
      <c r="I40" s="36">
        <f>I41+I42</f>
        <v>294151.2</v>
      </c>
    </row>
    <row r="41" spans="1:9" ht="12" customHeight="1">
      <c r="A41" s="48" t="s">
        <v>223</v>
      </c>
      <c r="B41" s="52">
        <v>610</v>
      </c>
      <c r="C41" s="36"/>
      <c r="D41" s="36"/>
      <c r="E41" s="36"/>
      <c r="F41" s="36"/>
      <c r="G41" s="36">
        <f>'форма 2'!C24</f>
        <v>294151.2</v>
      </c>
      <c r="H41" s="36"/>
      <c r="I41" s="36">
        <f>SUM(C41:H41)</f>
        <v>294151.2</v>
      </c>
    </row>
    <row r="42" spans="1:9" ht="15" customHeight="1">
      <c r="A42" s="35" t="s">
        <v>240</v>
      </c>
      <c r="B42" s="52">
        <v>620</v>
      </c>
      <c r="C42" s="36">
        <f>C44+C45+C46+C47+C48+C49+C52</f>
        <v>0</v>
      </c>
      <c r="D42" s="36">
        <f>D44+D45+D46+D47+D48+D49+D52</f>
        <v>0</v>
      </c>
      <c r="E42" s="36">
        <f>E44+E45+E46+E47+E48+E49+E52</f>
        <v>0</v>
      </c>
      <c r="F42" s="36">
        <f>F44+F45+F46+F47+F48+F49+F52</f>
        <v>-106657</v>
      </c>
      <c r="G42" s="36">
        <f>G44+G45+G46+G47+G48+G49+G52</f>
        <v>106657</v>
      </c>
      <c r="H42" s="36"/>
      <c r="I42" s="36">
        <f>I44+I45+I46+I47+I48+I49+I52</f>
        <v>0</v>
      </c>
    </row>
    <row r="43" spans="1:9" ht="13.5">
      <c r="A43" s="37" t="s">
        <v>40</v>
      </c>
      <c r="B43" s="52"/>
      <c r="C43" s="38"/>
      <c r="D43" s="38"/>
      <c r="E43" s="38"/>
      <c r="F43" s="38"/>
      <c r="G43" s="65"/>
      <c r="H43" s="65"/>
      <c r="I43" s="65">
        <f>SUM(C43:H43)</f>
        <v>0</v>
      </c>
    </row>
    <row r="44" spans="1:9" ht="25.5" customHeight="1">
      <c r="A44" s="34" t="s">
        <v>150</v>
      </c>
      <c r="B44" s="52">
        <v>621</v>
      </c>
      <c r="C44" s="38"/>
      <c r="D44" s="38"/>
      <c r="E44" s="38"/>
      <c r="F44" s="38"/>
      <c r="G44" s="65"/>
      <c r="H44" s="65"/>
      <c r="I44" s="65">
        <f>SUM(C44:H44)</f>
        <v>0</v>
      </c>
    </row>
    <row r="45" spans="1:9" ht="25.5" customHeight="1">
      <c r="A45" s="34" t="s">
        <v>266</v>
      </c>
      <c r="B45" s="52">
        <v>622</v>
      </c>
      <c r="C45" s="38"/>
      <c r="D45" s="38"/>
      <c r="E45" s="38"/>
      <c r="F45" s="38">
        <f>баланс!C71-баланс!D71</f>
        <v>-106657</v>
      </c>
      <c r="G45" s="38">
        <v>106657</v>
      </c>
      <c r="H45" s="38"/>
      <c r="I45" s="38">
        <f>SUM(C45:H45)</f>
        <v>0</v>
      </c>
    </row>
    <row r="46" spans="1:9" ht="23.25" customHeight="1">
      <c r="A46" s="34" t="s">
        <v>151</v>
      </c>
      <c r="B46" s="52">
        <v>623</v>
      </c>
      <c r="C46" s="38"/>
      <c r="D46" s="38"/>
      <c r="E46" s="38"/>
      <c r="F46" s="38"/>
      <c r="G46" s="65"/>
      <c r="H46" s="65"/>
      <c r="I46" s="65">
        <f>SUM(C46:H46)</f>
        <v>0</v>
      </c>
    </row>
    <row r="47" spans="1:9" ht="39" customHeight="1" hidden="1">
      <c r="A47" s="34" t="s">
        <v>113</v>
      </c>
      <c r="B47" s="52">
        <v>624</v>
      </c>
      <c r="C47" s="38"/>
      <c r="D47" s="38"/>
      <c r="E47" s="38"/>
      <c r="F47" s="38"/>
      <c r="G47" s="65"/>
      <c r="H47" s="65"/>
      <c r="I47" s="65"/>
    </row>
    <row r="48" spans="1:9" ht="12.75" customHeight="1" hidden="1">
      <c r="A48" s="37" t="s">
        <v>114</v>
      </c>
      <c r="B48" s="52">
        <v>625</v>
      </c>
      <c r="C48" s="38"/>
      <c r="D48" s="38"/>
      <c r="E48" s="38"/>
      <c r="F48" s="38"/>
      <c r="G48" s="65"/>
      <c r="H48" s="65"/>
      <c r="I48" s="65"/>
    </row>
    <row r="49" spans="1:9" ht="26.25" customHeight="1" hidden="1">
      <c r="A49" s="34" t="s">
        <v>165</v>
      </c>
      <c r="B49" s="52">
        <v>626</v>
      </c>
      <c r="C49" s="38"/>
      <c r="D49" s="38"/>
      <c r="E49" s="38"/>
      <c r="F49" s="38"/>
      <c r="G49" s="65"/>
      <c r="H49" s="65"/>
      <c r="I49" s="65"/>
    </row>
    <row r="50" spans="1:9" ht="12.75" customHeight="1" hidden="1">
      <c r="A50" s="37" t="s">
        <v>152</v>
      </c>
      <c r="B50" s="52">
        <v>627</v>
      </c>
      <c r="C50" s="38"/>
      <c r="D50" s="38"/>
      <c r="E50" s="38"/>
      <c r="F50" s="38"/>
      <c r="G50" s="65"/>
      <c r="H50" s="65"/>
      <c r="I50" s="65"/>
    </row>
    <row r="51" spans="1:9" ht="12.75" customHeight="1" hidden="1">
      <c r="A51" s="37" t="s">
        <v>166</v>
      </c>
      <c r="B51" s="52">
        <v>628</v>
      </c>
      <c r="C51" s="38"/>
      <c r="D51" s="38"/>
      <c r="E51" s="38"/>
      <c r="F51" s="38"/>
      <c r="G51" s="65"/>
      <c r="H51" s="65"/>
      <c r="I51" s="65"/>
    </row>
    <row r="52" spans="1:9" ht="12.75" customHeight="1" hidden="1">
      <c r="A52" s="37" t="s">
        <v>136</v>
      </c>
      <c r="B52" s="52">
        <v>629</v>
      </c>
      <c r="C52" s="38"/>
      <c r="D52" s="38"/>
      <c r="E52" s="38"/>
      <c r="F52" s="38"/>
      <c r="G52" s="65"/>
      <c r="H52" s="65"/>
      <c r="I52" s="65"/>
    </row>
    <row r="53" spans="1:9" ht="12.75" customHeight="1" hidden="1">
      <c r="A53" s="35" t="s">
        <v>167</v>
      </c>
      <c r="B53" s="52">
        <v>700</v>
      </c>
      <c r="C53" s="36">
        <f>C55+C60+C61+C62+C63+C64+C66+C67</f>
        <v>0</v>
      </c>
      <c r="D53" s="36">
        <f>D55+D60+D61+D62+D63+D64+D66+D67</f>
        <v>0</v>
      </c>
      <c r="E53" s="36">
        <f>E55+E60+E61+E62+E63+E64+E66+E67</f>
        <v>0</v>
      </c>
      <c r="F53" s="36">
        <f>F55+F60+F61+F62+F63+F64+F66+F67</f>
        <v>0</v>
      </c>
      <c r="G53" s="36">
        <f>G55+G60+G61+G62+G63+G64+G66+G67</f>
        <v>0</v>
      </c>
      <c r="H53" s="36"/>
      <c r="I53" s="36">
        <f>I55+I60+I61+I62+I63+I64+I66+I67</f>
        <v>0</v>
      </c>
    </row>
    <row r="54" spans="1:9" ht="12.75" customHeight="1" hidden="1">
      <c r="A54" s="37" t="s">
        <v>40</v>
      </c>
      <c r="B54" s="52"/>
      <c r="C54" s="38"/>
      <c r="D54" s="38"/>
      <c r="E54" s="38"/>
      <c r="F54" s="38"/>
      <c r="G54" s="65"/>
      <c r="H54" s="65"/>
      <c r="I54" s="65"/>
    </row>
    <row r="55" spans="1:9" ht="12.75" customHeight="1" hidden="1">
      <c r="A55" s="37" t="s">
        <v>168</v>
      </c>
      <c r="B55" s="52">
        <v>710</v>
      </c>
      <c r="C55" s="38"/>
      <c r="D55" s="38"/>
      <c r="E55" s="38"/>
      <c r="F55" s="38"/>
      <c r="G55" s="65"/>
      <c r="H55" s="65"/>
      <c r="I55" s="65"/>
    </row>
    <row r="56" spans="1:9" ht="12.75" customHeight="1" hidden="1">
      <c r="A56" s="37" t="s">
        <v>40</v>
      </c>
      <c r="B56" s="52"/>
      <c r="C56" s="38"/>
      <c r="D56" s="38"/>
      <c r="E56" s="38"/>
      <c r="F56" s="38"/>
      <c r="G56" s="65"/>
      <c r="H56" s="65"/>
      <c r="I56" s="65"/>
    </row>
    <row r="57" spans="1:9" ht="12.75" customHeight="1" hidden="1">
      <c r="A57" s="37" t="s">
        <v>154</v>
      </c>
      <c r="B57" s="52"/>
      <c r="C57" s="38"/>
      <c r="D57" s="38"/>
      <c r="E57" s="38"/>
      <c r="F57" s="38"/>
      <c r="G57" s="65"/>
      <c r="H57" s="65"/>
      <c r="I57" s="65"/>
    </row>
    <row r="58" spans="1:9" ht="12.75" customHeight="1" hidden="1">
      <c r="A58" s="34" t="s">
        <v>155</v>
      </c>
      <c r="B58" s="52"/>
      <c r="C58" s="38"/>
      <c r="D58" s="38"/>
      <c r="E58" s="38"/>
      <c r="F58" s="38"/>
      <c r="G58" s="65"/>
      <c r="H58" s="65"/>
      <c r="I58" s="65"/>
    </row>
    <row r="59" spans="1:9" ht="26.25" customHeight="1" hidden="1">
      <c r="A59" s="34" t="s">
        <v>156</v>
      </c>
      <c r="B59" s="52"/>
      <c r="C59" s="38"/>
      <c r="D59" s="38"/>
      <c r="E59" s="38"/>
      <c r="F59" s="38"/>
      <c r="G59" s="65"/>
      <c r="H59" s="65"/>
      <c r="I59" s="65"/>
    </row>
    <row r="60" spans="1:9" ht="12.75" customHeight="1" hidden="1">
      <c r="A60" s="37" t="s">
        <v>157</v>
      </c>
      <c r="B60" s="52">
        <v>711</v>
      </c>
      <c r="C60" s="38"/>
      <c r="D60" s="38"/>
      <c r="E60" s="38"/>
      <c r="F60" s="38"/>
      <c r="G60" s="65"/>
      <c r="H60" s="65"/>
      <c r="I60" s="65"/>
    </row>
    <row r="61" spans="1:9" ht="12.75" customHeight="1" hidden="1">
      <c r="A61" s="37" t="s">
        <v>158</v>
      </c>
      <c r="B61" s="52">
        <v>712</v>
      </c>
      <c r="C61" s="38"/>
      <c r="D61" s="38"/>
      <c r="E61" s="38"/>
      <c r="F61" s="38"/>
      <c r="G61" s="65"/>
      <c r="H61" s="65"/>
      <c r="I61" s="65"/>
    </row>
    <row r="62" spans="1:9" ht="15.75" customHeight="1" hidden="1">
      <c r="A62" s="34" t="s">
        <v>159</v>
      </c>
      <c r="B62" s="52">
        <v>713</v>
      </c>
      <c r="C62" s="38"/>
      <c r="D62" s="38"/>
      <c r="E62" s="38"/>
      <c r="F62" s="38"/>
      <c r="G62" s="65"/>
      <c r="H62" s="65"/>
      <c r="I62" s="65"/>
    </row>
    <row r="63" spans="1:9" ht="26.25" customHeight="1" hidden="1">
      <c r="A63" s="34" t="s">
        <v>160</v>
      </c>
      <c r="B63" s="52">
        <v>714</v>
      </c>
      <c r="C63" s="38"/>
      <c r="D63" s="38"/>
      <c r="E63" s="38"/>
      <c r="F63" s="38"/>
      <c r="G63" s="65"/>
      <c r="H63" s="65"/>
      <c r="I63" s="65"/>
    </row>
    <row r="64" spans="1:9" ht="12.75" customHeight="1" hidden="1">
      <c r="A64" s="37" t="s">
        <v>161</v>
      </c>
      <c r="B64" s="52">
        <v>715</v>
      </c>
      <c r="C64" s="38"/>
      <c r="D64" s="38"/>
      <c r="E64" s="38"/>
      <c r="F64" s="38"/>
      <c r="G64" s="65"/>
      <c r="H64" s="65"/>
      <c r="I64" s="65"/>
    </row>
    <row r="65" spans="1:9" ht="12.75" customHeight="1" hidden="1">
      <c r="A65" s="37" t="s">
        <v>162</v>
      </c>
      <c r="B65" s="52">
        <v>716</v>
      </c>
      <c r="C65" s="38"/>
      <c r="D65" s="38"/>
      <c r="E65" s="38"/>
      <c r="F65" s="38"/>
      <c r="G65" s="65"/>
      <c r="H65" s="65"/>
      <c r="I65" s="65"/>
    </row>
    <row r="66" spans="1:9" ht="12.75" customHeight="1" hidden="1">
      <c r="A66" s="37" t="s">
        <v>163</v>
      </c>
      <c r="B66" s="52">
        <v>717</v>
      </c>
      <c r="C66" s="38"/>
      <c r="D66" s="38"/>
      <c r="E66" s="38"/>
      <c r="F66" s="38"/>
      <c r="G66" s="65"/>
      <c r="H66" s="65"/>
      <c r="I66" s="65"/>
    </row>
    <row r="67" spans="1:9" ht="26.25" customHeight="1" hidden="1">
      <c r="A67" s="34" t="s">
        <v>164</v>
      </c>
      <c r="B67" s="52">
        <v>718</v>
      </c>
      <c r="C67" s="38"/>
      <c r="D67" s="38"/>
      <c r="E67" s="38"/>
      <c r="F67" s="38"/>
      <c r="G67" s="65"/>
      <c r="H67" s="65"/>
      <c r="I67" s="65"/>
    </row>
    <row r="68" spans="1:9" ht="26.25" customHeight="1">
      <c r="A68" s="35" t="s">
        <v>239</v>
      </c>
      <c r="B68" s="52">
        <v>800</v>
      </c>
      <c r="C68" s="36">
        <f>C39+C40+C53</f>
        <v>600190</v>
      </c>
      <c r="D68" s="36">
        <f>D39+D40+D53</f>
        <v>19</v>
      </c>
      <c r="E68" s="36">
        <f>E39+E40+E53</f>
        <v>-190</v>
      </c>
      <c r="F68" s="36">
        <f>F39+F40+F53</f>
        <v>521078</v>
      </c>
      <c r="G68" s="36">
        <f>G39+G40</f>
        <v>2830224.2</v>
      </c>
      <c r="H68" s="36"/>
      <c r="I68" s="36">
        <f>I39+I40</f>
        <v>3951321.2</v>
      </c>
    </row>
    <row r="69" ht="27" customHeight="1">
      <c r="F69" s="103"/>
    </row>
    <row r="70" spans="1:7" ht="13.5">
      <c r="A70" s="113" t="s">
        <v>134</v>
      </c>
      <c r="B70" s="113"/>
      <c r="C70" s="41"/>
      <c r="D70" s="41"/>
      <c r="E70" s="117" t="s">
        <v>69</v>
      </c>
      <c r="F70" s="117"/>
      <c r="G70" s="109"/>
    </row>
    <row r="71" spans="1:6" ht="12" customHeight="1">
      <c r="A71" s="115" t="s">
        <v>118</v>
      </c>
      <c r="B71" s="115"/>
      <c r="C71" s="115"/>
      <c r="D71" s="115"/>
      <c r="E71" s="118" t="s">
        <v>100</v>
      </c>
      <c r="F71" s="118"/>
    </row>
    <row r="72" spans="1:6" ht="12" customHeight="1">
      <c r="A72" s="93"/>
      <c r="B72" s="93"/>
      <c r="C72" s="93"/>
      <c r="D72" s="93"/>
      <c r="E72" s="23"/>
      <c r="F72" s="23"/>
    </row>
    <row r="73" spans="1:6" ht="13.5">
      <c r="A73" s="113" t="s">
        <v>101</v>
      </c>
      <c r="B73" s="113"/>
      <c r="C73" s="113"/>
      <c r="D73" s="41"/>
      <c r="E73" s="20" t="s">
        <v>69</v>
      </c>
      <c r="F73" s="94"/>
    </row>
    <row r="74" spans="1:6" ht="12.75" customHeight="1">
      <c r="A74" s="115" t="s">
        <v>119</v>
      </c>
      <c r="B74" s="115"/>
      <c r="C74" s="115"/>
      <c r="D74" s="115"/>
      <c r="E74" s="118" t="s">
        <v>100</v>
      </c>
      <c r="F74" s="118"/>
    </row>
    <row r="76" spans="1:7" ht="13.5">
      <c r="A76" s="114" t="s">
        <v>103</v>
      </c>
      <c r="B76" s="114"/>
      <c r="C76" s="114"/>
      <c r="D76" s="114"/>
      <c r="E76" s="114"/>
      <c r="G76" s="62"/>
    </row>
    <row r="77" ht="13.5">
      <c r="G77" s="63"/>
    </row>
    <row r="78" ht="13.5">
      <c r="I78" s="63"/>
    </row>
  </sheetData>
  <sheetProtection/>
  <mergeCells count="15">
    <mergeCell ref="I6:I7"/>
    <mergeCell ref="B6:B7"/>
    <mergeCell ref="A6:A7"/>
    <mergeCell ref="C6:G6"/>
    <mergeCell ref="A3:I3"/>
    <mergeCell ref="A4:I4"/>
    <mergeCell ref="A70:B70"/>
    <mergeCell ref="A73:C73"/>
    <mergeCell ref="A76:E76"/>
    <mergeCell ref="A71:D71"/>
    <mergeCell ref="A74:D74"/>
    <mergeCell ref="H6:H7"/>
    <mergeCell ref="E70:F70"/>
    <mergeCell ref="E71:F71"/>
    <mergeCell ref="E74:F74"/>
  </mergeCells>
  <printOptions/>
  <pageMargins left="0.7874015748031497" right="0" top="0.7874015748031497" bottom="0" header="0.7874015748031497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58">
      <selection activeCell="C15" sqref="C15"/>
    </sheetView>
  </sheetViews>
  <sheetFormatPr defaultColWidth="9.140625" defaultRowHeight="12.75"/>
  <cols>
    <col min="1" max="1" width="66.57421875" style="1" customWidth="1"/>
    <col min="2" max="2" width="6.28125" style="4" customWidth="1"/>
    <col min="3" max="3" width="14.140625" style="1" customWidth="1"/>
    <col min="4" max="4" width="14.57421875" style="1" customWidth="1"/>
  </cols>
  <sheetData>
    <row r="1" spans="1:4" ht="12.75" customHeight="1">
      <c r="A1" s="128" t="s">
        <v>54</v>
      </c>
      <c r="B1" s="128"/>
      <c r="C1" s="128"/>
      <c r="D1" s="128"/>
    </row>
    <row r="2" spans="1:4" ht="12.75" customHeight="1">
      <c r="A2" s="129" t="s">
        <v>132</v>
      </c>
      <c r="B2" s="129"/>
      <c r="C2" s="129"/>
      <c r="D2" s="129"/>
    </row>
    <row r="3" spans="1:4" ht="12.75" customHeight="1">
      <c r="A3" s="127" t="str">
        <f>'форма 2'!A4:D4</f>
        <v>                за период, закончившийся 30 сентября 2019  года</v>
      </c>
      <c r="B3" s="127"/>
      <c r="C3" s="127"/>
      <c r="D3" s="127"/>
    </row>
    <row r="4" spans="1:4" ht="12.75" customHeight="1">
      <c r="A4" s="2" t="s">
        <v>68</v>
      </c>
      <c r="B4" s="39"/>
      <c r="C4" s="3" t="s">
        <v>38</v>
      </c>
      <c r="D4" s="3"/>
    </row>
    <row r="5" spans="1:4" ht="34.5" customHeight="1">
      <c r="A5" s="90" t="s">
        <v>0</v>
      </c>
      <c r="B5" s="59" t="s">
        <v>4</v>
      </c>
      <c r="C5" s="24">
        <f>'форма 2'!C6</f>
        <v>43738</v>
      </c>
      <c r="D5" s="24">
        <f>'форма 2'!D6</f>
        <v>43373</v>
      </c>
    </row>
    <row r="6" spans="1:4" ht="12.75" customHeight="1">
      <c r="A6" s="49" t="s">
        <v>39</v>
      </c>
      <c r="B6" s="57"/>
      <c r="C6" s="46"/>
      <c r="D6" s="46"/>
    </row>
    <row r="7" spans="1:4" ht="12.75" customHeight="1">
      <c r="A7" s="49" t="s">
        <v>230</v>
      </c>
      <c r="B7" s="52" t="s">
        <v>147</v>
      </c>
      <c r="C7" s="36">
        <f>SUM(C9:C14)</f>
        <v>6196171</v>
      </c>
      <c r="D7" s="104">
        <f>SUM(D9:D14)</f>
        <v>5683209</v>
      </c>
    </row>
    <row r="8" spans="1:4" ht="14.25" customHeight="1">
      <c r="A8" s="50" t="s">
        <v>40</v>
      </c>
      <c r="B8" s="52"/>
      <c r="C8" s="38"/>
      <c r="D8" s="105"/>
    </row>
    <row r="9" spans="1:4" ht="14.25" customHeight="1">
      <c r="A9" s="50" t="s">
        <v>178</v>
      </c>
      <c r="B9" s="58" t="s">
        <v>148</v>
      </c>
      <c r="C9" s="38">
        <f>3176746+3148461-4433-C25</f>
        <v>6185125</v>
      </c>
      <c r="D9" s="105">
        <v>3660990</v>
      </c>
    </row>
    <row r="10" spans="1:4" ht="14.25" customHeight="1">
      <c r="A10" s="50" t="s">
        <v>179</v>
      </c>
      <c r="B10" s="52" t="s">
        <v>180</v>
      </c>
      <c r="C10" s="38"/>
      <c r="D10" s="105"/>
    </row>
    <row r="11" spans="1:4" ht="14.25" customHeight="1">
      <c r="A11" s="50" t="s">
        <v>181</v>
      </c>
      <c r="B11" s="52" t="s">
        <v>182</v>
      </c>
      <c r="C11" s="38">
        <v>4433</v>
      </c>
      <c r="D11" s="105">
        <v>1991669</v>
      </c>
    </row>
    <row r="12" spans="1:4" ht="14.25" customHeight="1">
      <c r="A12" s="50" t="s">
        <v>183</v>
      </c>
      <c r="B12" s="52" t="s">
        <v>184</v>
      </c>
      <c r="C12" s="38"/>
      <c r="D12" s="105"/>
    </row>
    <row r="13" spans="1:4" ht="14.25" customHeight="1">
      <c r="A13" s="37" t="s">
        <v>185</v>
      </c>
      <c r="B13" s="52" t="s">
        <v>186</v>
      </c>
      <c r="C13" s="38">
        <v>4444</v>
      </c>
      <c r="D13" s="105">
        <v>1174</v>
      </c>
    </row>
    <row r="14" spans="1:4" ht="14.25" customHeight="1">
      <c r="A14" s="37" t="s">
        <v>41</v>
      </c>
      <c r="B14" s="52" t="s">
        <v>187</v>
      </c>
      <c r="C14" s="38">
        <v>2169</v>
      </c>
      <c r="D14" s="105">
        <v>29376</v>
      </c>
    </row>
    <row r="15" spans="1:4" ht="14.25" customHeight="1">
      <c r="A15" s="48" t="s">
        <v>229</v>
      </c>
      <c r="B15" s="52" t="s">
        <v>188</v>
      </c>
      <c r="C15" s="36">
        <f>SUM(C17:C22)</f>
        <v>6293965</v>
      </c>
      <c r="D15" s="104">
        <f>SUM(D17:D22)</f>
        <v>5823600</v>
      </c>
    </row>
    <row r="16" spans="1:4" ht="14.25" customHeight="1">
      <c r="A16" s="37" t="s">
        <v>40</v>
      </c>
      <c r="B16" s="52"/>
      <c r="C16" s="38"/>
      <c r="D16" s="105"/>
    </row>
    <row r="17" spans="1:4" ht="14.25" customHeight="1">
      <c r="A17" s="37" t="s">
        <v>42</v>
      </c>
      <c r="B17" s="52" t="s">
        <v>189</v>
      </c>
      <c r="C17" s="38">
        <f>791272-15164-C34</f>
        <v>751887</v>
      </c>
      <c r="D17" s="105">
        <v>660291</v>
      </c>
    </row>
    <row r="18" spans="1:4" ht="14.25" customHeight="1">
      <c r="A18" s="37" t="s">
        <v>190</v>
      </c>
      <c r="B18" s="52" t="s">
        <v>191</v>
      </c>
      <c r="C18" s="38">
        <f>3378723-111</f>
        <v>3378612</v>
      </c>
      <c r="D18" s="105">
        <v>2763519</v>
      </c>
    </row>
    <row r="19" spans="1:4" ht="14.25" customHeight="1">
      <c r="A19" s="37" t="s">
        <v>192</v>
      </c>
      <c r="B19" s="52" t="s">
        <v>193</v>
      </c>
      <c r="C19" s="38">
        <f>599763-1849</f>
        <v>597914</v>
      </c>
      <c r="D19" s="105">
        <v>489113</v>
      </c>
    </row>
    <row r="20" spans="1:4" ht="14.25" customHeight="1">
      <c r="A20" s="37" t="s">
        <v>194</v>
      </c>
      <c r="B20" s="52" t="s">
        <v>195</v>
      </c>
      <c r="C20" s="38">
        <f>108858+601</f>
        <v>109459</v>
      </c>
      <c r="D20" s="105">
        <v>59026</v>
      </c>
    </row>
    <row r="21" spans="1:4" ht="14.25" customHeight="1">
      <c r="A21" s="37" t="s">
        <v>196</v>
      </c>
      <c r="B21" s="52" t="s">
        <v>197</v>
      </c>
      <c r="C21" s="38">
        <f>146403+578573+76709-56</f>
        <v>801629</v>
      </c>
      <c r="D21" s="105">
        <v>777253</v>
      </c>
    </row>
    <row r="22" spans="1:4" ht="14.25" customHeight="1">
      <c r="A22" s="37" t="s">
        <v>43</v>
      </c>
      <c r="B22" s="52" t="s">
        <v>198</v>
      </c>
      <c r="C22" s="38">
        <f>37844-10393+643605-20073+2970+509+2</f>
        <v>654464</v>
      </c>
      <c r="D22" s="105">
        <v>1074398</v>
      </c>
    </row>
    <row r="23" spans="1:4" ht="30" customHeight="1">
      <c r="A23" s="35" t="s">
        <v>228</v>
      </c>
      <c r="B23" s="52" t="s">
        <v>199</v>
      </c>
      <c r="C23" s="104">
        <f>C7-C15</f>
        <v>-97794</v>
      </c>
      <c r="D23" s="104">
        <f>D7-D15</f>
        <v>-140391</v>
      </c>
    </row>
    <row r="24" spans="1:4" ht="14.25" customHeight="1">
      <c r="A24" s="48" t="s">
        <v>44</v>
      </c>
      <c r="B24" s="52"/>
      <c r="C24" s="36"/>
      <c r="D24" s="104"/>
    </row>
    <row r="25" spans="1:4" ht="18" customHeight="1">
      <c r="A25" s="35" t="s">
        <v>227</v>
      </c>
      <c r="B25" s="52" t="s">
        <v>200</v>
      </c>
      <c r="C25" s="36">
        <f>C27+C28+C31</f>
        <v>135649</v>
      </c>
      <c r="D25" s="104">
        <f>D27+D28+D31+D30</f>
        <v>16134</v>
      </c>
    </row>
    <row r="26" spans="1:4" ht="14.25" customHeight="1">
      <c r="A26" s="37" t="s">
        <v>40</v>
      </c>
      <c r="B26" s="52" t="s">
        <v>201</v>
      </c>
      <c r="C26" s="38"/>
      <c r="D26" s="105"/>
    </row>
    <row r="27" spans="1:4" ht="14.25" customHeight="1">
      <c r="A27" s="37" t="s">
        <v>45</v>
      </c>
      <c r="B27" s="52" t="s">
        <v>202</v>
      </c>
      <c r="C27" s="38">
        <v>135649</v>
      </c>
      <c r="D27" s="105">
        <v>16134</v>
      </c>
    </row>
    <row r="28" spans="1:4" ht="14.25" customHeight="1">
      <c r="A28" s="37" t="s">
        <v>46</v>
      </c>
      <c r="B28" s="52" t="s">
        <v>203</v>
      </c>
      <c r="C28" s="38"/>
      <c r="D28" s="38"/>
    </row>
    <row r="29" spans="1:4" ht="14.25" customHeight="1">
      <c r="A29" s="37" t="s">
        <v>204</v>
      </c>
      <c r="B29" s="52" t="s">
        <v>205</v>
      </c>
      <c r="C29" s="38"/>
      <c r="D29" s="38"/>
    </row>
    <row r="30" spans="1:4" ht="14.25" customHeight="1">
      <c r="A30" s="37" t="s">
        <v>264</v>
      </c>
      <c r="B30" s="52" t="s">
        <v>206</v>
      </c>
      <c r="C30" s="38"/>
      <c r="D30" s="105"/>
    </row>
    <row r="31" spans="1:4" ht="14.25" customHeight="1">
      <c r="A31" s="37" t="s">
        <v>41</v>
      </c>
      <c r="B31" s="52" t="s">
        <v>207</v>
      </c>
      <c r="C31" s="38"/>
      <c r="D31" s="38"/>
    </row>
    <row r="32" spans="1:4" ht="18" customHeight="1">
      <c r="A32" s="35" t="s">
        <v>226</v>
      </c>
      <c r="B32" s="52" t="s">
        <v>208</v>
      </c>
      <c r="C32" s="36">
        <f>SUM(C34:C38)</f>
        <v>147440</v>
      </c>
      <c r="D32" s="104">
        <f>SUM(D34:D38)</f>
        <v>31621</v>
      </c>
    </row>
    <row r="33" spans="1:4" ht="14.25" customHeight="1">
      <c r="A33" s="37" t="s">
        <v>40</v>
      </c>
      <c r="B33" s="52"/>
      <c r="C33" s="38"/>
      <c r="D33" s="105"/>
    </row>
    <row r="34" spans="1:4" ht="14.25" customHeight="1">
      <c r="A34" s="37" t="s">
        <v>47</v>
      </c>
      <c r="B34" s="52" t="s">
        <v>209</v>
      </c>
      <c r="C34" s="38">
        <f>24221</f>
        <v>24221</v>
      </c>
      <c r="D34" s="105">
        <v>31621</v>
      </c>
    </row>
    <row r="35" spans="1:4" ht="14.25" customHeight="1">
      <c r="A35" s="37" t="s">
        <v>48</v>
      </c>
      <c r="B35" s="52" t="s">
        <v>210</v>
      </c>
      <c r="C35" s="38"/>
      <c r="D35" s="105"/>
    </row>
    <row r="36" spans="1:8" ht="14.25" customHeight="1">
      <c r="A36" s="37" t="s">
        <v>49</v>
      </c>
      <c r="B36" s="52" t="s">
        <v>211</v>
      </c>
      <c r="C36" s="38"/>
      <c r="D36" s="105"/>
      <c r="H36" s="109"/>
    </row>
    <row r="37" spans="1:4" ht="16.5" customHeight="1">
      <c r="A37" s="34" t="s">
        <v>265</v>
      </c>
      <c r="B37" s="52" t="s">
        <v>212</v>
      </c>
      <c r="C37" s="38">
        <v>116741</v>
      </c>
      <c r="D37" s="105"/>
    </row>
    <row r="38" spans="1:4" ht="14.25" customHeight="1">
      <c r="A38" s="37" t="s">
        <v>43</v>
      </c>
      <c r="B38" s="52" t="s">
        <v>213</v>
      </c>
      <c r="C38" s="38">
        <v>6478</v>
      </c>
      <c r="D38" s="105"/>
    </row>
    <row r="39" spans="1:4" ht="30" customHeight="1">
      <c r="A39" s="35" t="s">
        <v>233</v>
      </c>
      <c r="B39" s="52" t="s">
        <v>214</v>
      </c>
      <c r="C39" s="36">
        <f>C25-C32</f>
        <v>-11791</v>
      </c>
      <c r="D39" s="104">
        <f>D25-D32</f>
        <v>-15487</v>
      </c>
    </row>
    <row r="40" spans="1:4" ht="18" customHeight="1">
      <c r="A40" s="48" t="s">
        <v>50</v>
      </c>
      <c r="B40" s="52"/>
      <c r="C40" s="36"/>
      <c r="D40" s="36"/>
    </row>
    <row r="41" spans="1:4" ht="18" customHeight="1">
      <c r="A41" s="35" t="s">
        <v>231</v>
      </c>
      <c r="B41" s="52" t="s">
        <v>215</v>
      </c>
      <c r="C41" s="36">
        <f>SUM(C43:C46)</f>
        <v>1678520</v>
      </c>
      <c r="D41" s="106">
        <f>SUM(D43:D46)</f>
        <v>1719084</v>
      </c>
    </row>
    <row r="42" spans="1:4" ht="12.75" customHeight="1">
      <c r="A42" s="37" t="s">
        <v>40</v>
      </c>
      <c r="B42" s="52"/>
      <c r="C42" s="38"/>
      <c r="D42" s="43"/>
    </row>
    <row r="43" spans="1:4" ht="12.75" customHeight="1">
      <c r="A43" s="37" t="s">
        <v>216</v>
      </c>
      <c r="B43" s="52" t="s">
        <v>217</v>
      </c>
      <c r="C43" s="38"/>
      <c r="D43" s="43"/>
    </row>
    <row r="44" spans="1:4" ht="12.75" customHeight="1">
      <c r="A44" s="37" t="s">
        <v>51</v>
      </c>
      <c r="B44" s="52" t="s">
        <v>218</v>
      </c>
      <c r="C44" s="38">
        <v>1678520</v>
      </c>
      <c r="D44" s="43">
        <v>685000</v>
      </c>
    </row>
    <row r="45" spans="1:4" ht="12.75" customHeight="1">
      <c r="A45" s="37" t="s">
        <v>185</v>
      </c>
      <c r="B45" s="52" t="s">
        <v>219</v>
      </c>
      <c r="C45" s="38"/>
      <c r="D45" s="43"/>
    </row>
    <row r="46" spans="1:4" ht="12.75" customHeight="1">
      <c r="A46" s="37" t="s">
        <v>41</v>
      </c>
      <c r="B46" s="52" t="s">
        <v>220</v>
      </c>
      <c r="C46" s="38"/>
      <c r="D46" s="43">
        <v>1034084</v>
      </c>
    </row>
    <row r="47" spans="1:4" ht="18" customHeight="1">
      <c r="A47" s="48" t="s">
        <v>232</v>
      </c>
      <c r="B47" s="52">
        <v>100</v>
      </c>
      <c r="C47" s="36">
        <f>SUM(C49:C53)</f>
        <v>1643100</v>
      </c>
      <c r="D47" s="106">
        <f>SUM(D49:D53)</f>
        <v>1596852</v>
      </c>
    </row>
    <row r="48" spans="1:4" ht="12.75" customHeight="1">
      <c r="A48" s="37" t="s">
        <v>40</v>
      </c>
      <c r="B48" s="52"/>
      <c r="C48" s="43"/>
      <c r="D48" s="43"/>
    </row>
    <row r="49" spans="1:4" ht="12.75" customHeight="1">
      <c r="A49" s="37" t="s">
        <v>52</v>
      </c>
      <c r="B49" s="52">
        <v>101</v>
      </c>
      <c r="C49" s="38">
        <v>1643100</v>
      </c>
      <c r="D49" s="43">
        <v>817828</v>
      </c>
    </row>
    <row r="50" spans="1:4" ht="12.75" customHeight="1">
      <c r="A50" s="37" t="s">
        <v>194</v>
      </c>
      <c r="B50" s="52">
        <v>102</v>
      </c>
      <c r="C50" s="38"/>
      <c r="D50" s="43"/>
    </row>
    <row r="51" spans="1:4" ht="12.75" customHeight="1">
      <c r="A51" s="37" t="s">
        <v>53</v>
      </c>
      <c r="B51" s="52">
        <v>103</v>
      </c>
      <c r="C51" s="38"/>
      <c r="D51" s="43"/>
    </row>
    <row r="52" spans="1:4" ht="12.75" customHeight="1">
      <c r="A52" s="37" t="s">
        <v>221</v>
      </c>
      <c r="B52" s="52">
        <v>104</v>
      </c>
      <c r="C52" s="38"/>
      <c r="D52" s="43"/>
    </row>
    <row r="53" spans="1:4" ht="12.75" customHeight="1">
      <c r="A53" s="37" t="s">
        <v>222</v>
      </c>
      <c r="B53" s="52">
        <v>105</v>
      </c>
      <c r="C53" s="38"/>
      <c r="D53" s="43">
        <v>779024</v>
      </c>
    </row>
    <row r="54" spans="1:4" ht="25.5">
      <c r="A54" s="35" t="s">
        <v>234</v>
      </c>
      <c r="B54" s="52">
        <v>110</v>
      </c>
      <c r="C54" s="36">
        <f>C41-C47</f>
        <v>35420</v>
      </c>
      <c r="D54" s="106">
        <f>D41-D47</f>
        <v>122232</v>
      </c>
    </row>
    <row r="55" spans="1:4" ht="13.5">
      <c r="A55" s="48" t="s">
        <v>175</v>
      </c>
      <c r="B55" s="52">
        <v>120</v>
      </c>
      <c r="C55" s="96">
        <f>473-10240</f>
        <v>-9767</v>
      </c>
      <c r="D55" s="107">
        <v>-14156</v>
      </c>
    </row>
    <row r="56" spans="1:4" ht="25.5">
      <c r="A56" s="35" t="s">
        <v>235</v>
      </c>
      <c r="B56" s="52">
        <v>130</v>
      </c>
      <c r="C56" s="36">
        <f>C23+C39+C54+C55</f>
        <v>-83932</v>
      </c>
      <c r="D56" s="104">
        <f>D23+D39+D54+D55</f>
        <v>-47802</v>
      </c>
    </row>
    <row r="57" spans="1:4" ht="17.25" customHeight="1">
      <c r="A57" s="35" t="s">
        <v>176</v>
      </c>
      <c r="B57" s="52">
        <v>140</v>
      </c>
      <c r="C57" s="36">
        <v>158011</v>
      </c>
      <c r="D57" s="104">
        <v>81334</v>
      </c>
    </row>
    <row r="58" spans="1:4" ht="17.25" customHeight="1">
      <c r="A58" s="35" t="s">
        <v>177</v>
      </c>
      <c r="B58" s="52">
        <v>150</v>
      </c>
      <c r="C58" s="36">
        <f>баланс!C17</f>
        <v>74079</v>
      </c>
      <c r="D58" s="104">
        <v>33532</v>
      </c>
    </row>
    <row r="59" spans="1:4" ht="13.5">
      <c r="A59" s="31"/>
      <c r="B59" s="40"/>
      <c r="C59" s="32">
        <f>C56+C57-C58</f>
        <v>0</v>
      </c>
      <c r="D59" s="32">
        <f>D56+D57-D58</f>
        <v>0</v>
      </c>
    </row>
    <row r="60" spans="1:4" ht="27" customHeight="1">
      <c r="A60" s="30" t="s">
        <v>134</v>
      </c>
      <c r="B60" s="10" t="s">
        <v>69</v>
      </c>
      <c r="C60" s="20" t="s">
        <v>69</v>
      </c>
      <c r="D60" s="21" t="s">
        <v>69</v>
      </c>
    </row>
    <row r="61" spans="1:4" ht="13.5">
      <c r="A61" s="22" t="s">
        <v>99</v>
      </c>
      <c r="B61" s="10" t="s">
        <v>69</v>
      </c>
      <c r="C61" s="23" t="s">
        <v>100</v>
      </c>
      <c r="D61" s="21" t="s">
        <v>69</v>
      </c>
    </row>
    <row r="62" spans="1:4" ht="13.5">
      <c r="A62" s="30" t="s">
        <v>101</v>
      </c>
      <c r="B62" s="10" t="s">
        <v>69</v>
      </c>
      <c r="C62" s="20" t="s">
        <v>69</v>
      </c>
      <c r="D62" s="21" t="s">
        <v>69</v>
      </c>
    </row>
    <row r="63" spans="1:4" ht="13.5">
      <c r="A63" s="22" t="s">
        <v>102</v>
      </c>
      <c r="B63" s="10" t="s">
        <v>69</v>
      </c>
      <c r="C63" s="23" t="s">
        <v>100</v>
      </c>
      <c r="D63" s="21" t="s">
        <v>69</v>
      </c>
    </row>
    <row r="64" spans="1:4" ht="13.5">
      <c r="A64" s="114" t="s">
        <v>103</v>
      </c>
      <c r="B64" s="114"/>
      <c r="C64" s="114"/>
      <c r="D64" s="114"/>
    </row>
  </sheetData>
  <sheetProtection/>
  <mergeCells count="4">
    <mergeCell ref="A1:D1"/>
    <mergeCell ref="A3:D3"/>
    <mergeCell ref="A2:D2"/>
    <mergeCell ref="A64:D64"/>
  </mergeCells>
  <printOptions/>
  <pageMargins left="0.4330708661417323" right="0.31496062992125984" top="0.2362204724409449" bottom="0.35433070866141736" header="0.2755905511811024" footer="0.196850393700787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65">
      <selection activeCell="C72" sqref="C72"/>
    </sheetView>
  </sheetViews>
  <sheetFormatPr defaultColWidth="9.140625" defaultRowHeight="12.75"/>
  <cols>
    <col min="1" max="1" width="61.00390625" style="1" customWidth="1"/>
    <col min="2" max="2" width="7.140625" style="68" customWidth="1"/>
    <col min="3" max="4" width="13.7109375" style="1" customWidth="1"/>
    <col min="8" max="8" width="12.28125" style="110" bestFit="1" customWidth="1"/>
  </cols>
  <sheetData>
    <row r="1" spans="1:2" ht="13.5">
      <c r="A1" s="1" t="s">
        <v>169</v>
      </c>
      <c r="B1" s="66"/>
    </row>
    <row r="2" spans="1:2" ht="13.5">
      <c r="A2" s="1" t="s">
        <v>170</v>
      </c>
      <c r="B2" s="67"/>
    </row>
    <row r="3" spans="1:2" ht="13.5">
      <c r="A3" s="1" t="s">
        <v>238</v>
      </c>
      <c r="B3" s="66"/>
    </row>
    <row r="4" spans="1:2" ht="13.5">
      <c r="A4" s="1" t="s">
        <v>171</v>
      </c>
      <c r="B4" s="66"/>
    </row>
    <row r="5" spans="1:2" ht="13.5">
      <c r="A5" s="1" t="s">
        <v>172</v>
      </c>
      <c r="B5" s="66"/>
    </row>
    <row r="6" spans="1:2" ht="13.5">
      <c r="A6" s="1" t="s">
        <v>173</v>
      </c>
      <c r="B6" s="66"/>
    </row>
    <row r="7" spans="1:2" ht="13.5">
      <c r="A7" s="1" t="s">
        <v>269</v>
      </c>
      <c r="B7" s="66"/>
    </row>
    <row r="8" spans="1:2" ht="13.5">
      <c r="A8" s="1" t="s">
        <v>174</v>
      </c>
      <c r="B8" s="66"/>
    </row>
    <row r="9" spans="1:2" ht="13.5">
      <c r="A9" s="1" t="s">
        <v>262</v>
      </c>
      <c r="B9" s="66"/>
    </row>
    <row r="11" spans="1:8" s="47" customFormat="1" ht="13.5">
      <c r="A11" s="127" t="s">
        <v>236</v>
      </c>
      <c r="B11" s="127"/>
      <c r="C11" s="127"/>
      <c r="D11" s="127"/>
      <c r="H11" s="111"/>
    </row>
    <row r="12" spans="1:8" s="47" customFormat="1" ht="13.5">
      <c r="A12" s="127" t="s">
        <v>268</v>
      </c>
      <c r="B12" s="127"/>
      <c r="C12" s="127"/>
      <c r="D12" s="60"/>
      <c r="H12" s="111"/>
    </row>
    <row r="13" spans="1:4" ht="15" customHeight="1">
      <c r="A13" s="5" t="s">
        <v>69</v>
      </c>
      <c r="B13" s="6" t="s">
        <v>69</v>
      </c>
      <c r="C13" s="137" t="s">
        <v>70</v>
      </c>
      <c r="D13" s="137"/>
    </row>
    <row r="14" spans="1:4" ht="45.75" customHeight="1">
      <c r="A14" s="61" t="s">
        <v>71</v>
      </c>
      <c r="B14" s="7" t="s">
        <v>4</v>
      </c>
      <c r="C14" s="24" t="s">
        <v>120</v>
      </c>
      <c r="D14" s="24" t="s">
        <v>121</v>
      </c>
    </row>
    <row r="15" spans="1:4" ht="19.5" customHeight="1">
      <c r="A15" s="131" t="s">
        <v>72</v>
      </c>
      <c r="B15" s="132"/>
      <c r="C15" s="132"/>
      <c r="D15" s="133"/>
    </row>
    <row r="16" spans="1:8" s="16" customFormat="1" ht="19.5" customHeight="1">
      <c r="A16" s="13" t="s">
        <v>73</v>
      </c>
      <c r="B16" s="8" t="s">
        <v>69</v>
      </c>
      <c r="C16" s="15" t="s">
        <v>69</v>
      </c>
      <c r="D16" s="15" t="s">
        <v>69</v>
      </c>
      <c r="H16" s="110"/>
    </row>
    <row r="17" spans="1:8" s="16" customFormat="1" ht="13.5">
      <c r="A17" s="73" t="s">
        <v>5</v>
      </c>
      <c r="B17" s="74" t="s">
        <v>6</v>
      </c>
      <c r="C17" s="71">
        <v>74079</v>
      </c>
      <c r="D17" s="71">
        <v>158011</v>
      </c>
      <c r="H17" s="110"/>
    </row>
    <row r="18" spans="1:8" s="16" customFormat="1" ht="15" customHeight="1">
      <c r="A18" s="73" t="s">
        <v>263</v>
      </c>
      <c r="B18" s="74" t="s">
        <v>7</v>
      </c>
      <c r="C18" s="71">
        <v>100</v>
      </c>
      <c r="D18" s="71">
        <v>2269</v>
      </c>
      <c r="F18" s="108"/>
      <c r="H18" s="110"/>
    </row>
    <row r="19" spans="1:8" s="16" customFormat="1" ht="13.5">
      <c r="A19" s="73" t="s">
        <v>75</v>
      </c>
      <c r="B19" s="74" t="s">
        <v>8</v>
      </c>
      <c r="C19" s="71"/>
      <c r="D19" s="71"/>
      <c r="H19" s="110"/>
    </row>
    <row r="20" spans="1:8" s="16" customFormat="1" ht="30" customHeight="1" hidden="1">
      <c r="A20" s="73" t="s">
        <v>76</v>
      </c>
      <c r="B20" s="74" t="s">
        <v>10</v>
      </c>
      <c r="C20" s="71"/>
      <c r="D20" s="71"/>
      <c r="F20" s="108"/>
      <c r="H20" s="110"/>
    </row>
    <row r="21" spans="1:8" s="16" customFormat="1" ht="15" customHeight="1" hidden="1">
      <c r="A21" s="73" t="s">
        <v>77</v>
      </c>
      <c r="B21" s="74" t="s">
        <v>11</v>
      </c>
      <c r="C21" s="71"/>
      <c r="D21" s="71"/>
      <c r="H21" s="110"/>
    </row>
    <row r="22" spans="1:8" s="16" customFormat="1" ht="15" customHeight="1" hidden="1">
      <c r="A22" s="73" t="s">
        <v>78</v>
      </c>
      <c r="B22" s="74" t="s">
        <v>12</v>
      </c>
      <c r="C22" s="71"/>
      <c r="D22" s="71"/>
      <c r="H22" s="110"/>
    </row>
    <row r="23" spans="1:8" s="16" customFormat="1" ht="15" customHeight="1">
      <c r="A23" s="73" t="s">
        <v>122</v>
      </c>
      <c r="B23" s="74" t="s">
        <v>14</v>
      </c>
      <c r="C23" s="71">
        <v>1156305</v>
      </c>
      <c r="D23" s="71">
        <v>750928</v>
      </c>
      <c r="H23" s="110"/>
    </row>
    <row r="24" spans="1:8" s="16" customFormat="1" ht="15" customHeight="1">
      <c r="A24" s="73" t="s">
        <v>56</v>
      </c>
      <c r="B24" s="74" t="s">
        <v>79</v>
      </c>
      <c r="C24" s="71">
        <v>33905</v>
      </c>
      <c r="D24" s="71">
        <v>19536</v>
      </c>
      <c r="H24" s="110"/>
    </row>
    <row r="25" spans="1:8" s="16" customFormat="1" ht="15" customHeight="1">
      <c r="A25" s="73" t="s">
        <v>9</v>
      </c>
      <c r="B25" s="74" t="s">
        <v>80</v>
      </c>
      <c r="C25" s="71">
        <v>1209124</v>
      </c>
      <c r="D25" s="71">
        <v>1154242</v>
      </c>
      <c r="H25" s="110"/>
    </row>
    <row r="26" spans="1:8" s="16" customFormat="1" ht="15" customHeight="1">
      <c r="A26" s="73" t="s">
        <v>13</v>
      </c>
      <c r="B26" s="74" t="s">
        <v>81</v>
      </c>
      <c r="C26" s="71">
        <f>17540+730935-6522+20+24493+435623</f>
        <v>1202089</v>
      </c>
      <c r="D26" s="71">
        <v>696888</v>
      </c>
      <c r="H26" s="110"/>
    </row>
    <row r="27" spans="1:8" s="16" customFormat="1" ht="19.5" customHeight="1">
      <c r="A27" s="75" t="s">
        <v>261</v>
      </c>
      <c r="B27" s="76">
        <v>100</v>
      </c>
      <c r="C27" s="72">
        <f>SUM(C17:C26)</f>
        <v>3675602</v>
      </c>
      <c r="D27" s="72">
        <f>SUM(D17:D26)</f>
        <v>2781874</v>
      </c>
      <c r="H27" s="110"/>
    </row>
    <row r="28" spans="1:8" s="16" customFormat="1" ht="15" customHeight="1">
      <c r="A28" s="73" t="s">
        <v>82</v>
      </c>
      <c r="B28" s="77">
        <v>101</v>
      </c>
      <c r="C28" s="71"/>
      <c r="D28" s="71"/>
      <c r="H28" s="110"/>
    </row>
    <row r="29" spans="1:8" s="16" customFormat="1" ht="19.5" customHeight="1">
      <c r="A29" s="75" t="s">
        <v>15</v>
      </c>
      <c r="B29" s="76" t="s">
        <v>69</v>
      </c>
      <c r="C29" s="72" t="s">
        <v>69</v>
      </c>
      <c r="D29" s="72" t="s">
        <v>69</v>
      </c>
      <c r="H29" s="110"/>
    </row>
    <row r="30" spans="1:8" s="16" customFormat="1" ht="15" customHeight="1" hidden="1">
      <c r="A30" s="73" t="s">
        <v>74</v>
      </c>
      <c r="B30" s="77">
        <v>110</v>
      </c>
      <c r="C30" s="71"/>
      <c r="D30" s="71"/>
      <c r="H30" s="110"/>
    </row>
    <row r="31" spans="1:8" s="16" customFormat="1" ht="13.5" hidden="1">
      <c r="A31" s="73" t="s">
        <v>75</v>
      </c>
      <c r="B31" s="77">
        <v>111</v>
      </c>
      <c r="C31" s="71"/>
      <c r="D31" s="71"/>
      <c r="H31" s="110"/>
    </row>
    <row r="32" spans="1:8" s="16" customFormat="1" ht="28.5" customHeight="1" hidden="1">
      <c r="A32" s="73" t="s">
        <v>76</v>
      </c>
      <c r="B32" s="77">
        <v>112</v>
      </c>
      <c r="C32" s="71"/>
      <c r="D32" s="71"/>
      <c r="H32" s="110"/>
    </row>
    <row r="33" spans="1:8" s="16" customFormat="1" ht="15" customHeight="1" hidden="1">
      <c r="A33" s="73" t="s">
        <v>77</v>
      </c>
      <c r="B33" s="77">
        <v>113</v>
      </c>
      <c r="C33" s="71"/>
      <c r="D33" s="71"/>
      <c r="H33" s="110"/>
    </row>
    <row r="34" spans="1:8" s="16" customFormat="1" ht="15" customHeight="1" hidden="1">
      <c r="A34" s="73" t="s">
        <v>83</v>
      </c>
      <c r="B34" s="77">
        <v>114</v>
      </c>
      <c r="C34" s="71"/>
      <c r="D34" s="71"/>
      <c r="H34" s="110"/>
    </row>
    <row r="35" spans="1:8" s="16" customFormat="1" ht="15" customHeight="1">
      <c r="A35" s="73" t="s">
        <v>84</v>
      </c>
      <c r="B35" s="77">
        <v>115</v>
      </c>
      <c r="C35" s="71">
        <v>6707</v>
      </c>
      <c r="D35" s="71">
        <v>6707</v>
      </c>
      <c r="H35" s="110"/>
    </row>
    <row r="36" spans="1:8" s="16" customFormat="1" ht="15" customHeight="1">
      <c r="A36" s="73" t="s">
        <v>18</v>
      </c>
      <c r="B36" s="77">
        <v>116</v>
      </c>
      <c r="C36" s="71"/>
      <c r="D36" s="71"/>
      <c r="H36" s="110"/>
    </row>
    <row r="37" spans="1:8" s="16" customFormat="1" ht="15" customHeight="1">
      <c r="A37" s="73" t="s">
        <v>85</v>
      </c>
      <c r="B37" s="77">
        <v>117</v>
      </c>
      <c r="C37" s="71"/>
      <c r="D37" s="71"/>
      <c r="H37" s="110"/>
    </row>
    <row r="38" spans="1:8" s="16" customFormat="1" ht="15" customHeight="1">
      <c r="A38" s="73" t="s">
        <v>21</v>
      </c>
      <c r="B38" s="77">
        <v>118</v>
      </c>
      <c r="C38" s="71">
        <f>2895462-398667+32389-540</f>
        <v>2528644</v>
      </c>
      <c r="D38" s="71">
        <v>2778950</v>
      </c>
      <c r="H38" s="110"/>
    </row>
    <row r="39" spans="1:8" s="16" customFormat="1" ht="15" customHeight="1">
      <c r="A39" s="73" t="s">
        <v>23</v>
      </c>
      <c r="B39" s="77">
        <v>119</v>
      </c>
      <c r="C39" s="71"/>
      <c r="D39" s="71"/>
      <c r="H39" s="110"/>
    </row>
    <row r="40" spans="1:8" s="16" customFormat="1" ht="15" customHeight="1">
      <c r="A40" s="73" t="s">
        <v>25</v>
      </c>
      <c r="B40" s="77">
        <v>120</v>
      </c>
      <c r="C40" s="71"/>
      <c r="D40" s="71"/>
      <c r="H40" s="110"/>
    </row>
    <row r="41" spans="1:8" s="16" customFormat="1" ht="15" customHeight="1">
      <c r="A41" s="73" t="s">
        <v>26</v>
      </c>
      <c r="B41" s="77">
        <v>121</v>
      </c>
      <c r="C41" s="71">
        <v>2712</v>
      </c>
      <c r="D41" s="71">
        <v>2983</v>
      </c>
      <c r="H41" s="110"/>
    </row>
    <row r="42" spans="1:8" s="16" customFormat="1" ht="15" customHeight="1">
      <c r="A42" s="73" t="s">
        <v>27</v>
      </c>
      <c r="B42" s="77">
        <v>122</v>
      </c>
      <c r="C42" s="71"/>
      <c r="D42" s="71"/>
      <c r="H42" s="110"/>
    </row>
    <row r="43" spans="1:8" s="16" customFormat="1" ht="15" customHeight="1">
      <c r="A43" s="73" t="s">
        <v>28</v>
      </c>
      <c r="B43" s="77">
        <v>123</v>
      </c>
      <c r="C43" s="71">
        <v>223601</v>
      </c>
      <c r="D43" s="71">
        <v>81410</v>
      </c>
      <c r="H43" s="110"/>
    </row>
    <row r="44" spans="1:8" s="16" customFormat="1" ht="19.5" customHeight="1">
      <c r="A44" s="75" t="s">
        <v>260</v>
      </c>
      <c r="B44" s="76">
        <v>200</v>
      </c>
      <c r="C44" s="72">
        <f>SUM(C35:C43)</f>
        <v>2761664</v>
      </c>
      <c r="D44" s="72">
        <f>SUM(D35:D43)</f>
        <v>2870050</v>
      </c>
      <c r="H44" s="110"/>
    </row>
    <row r="45" spans="1:8" s="16" customFormat="1" ht="19.5" customHeight="1">
      <c r="A45" s="75" t="s">
        <v>259</v>
      </c>
      <c r="B45" s="76" t="s">
        <v>69</v>
      </c>
      <c r="C45" s="72">
        <f>C44+C27+C28</f>
        <v>6437266</v>
      </c>
      <c r="D45" s="72">
        <f>D44+D27+D28</f>
        <v>5651924</v>
      </c>
      <c r="H45" s="110"/>
    </row>
    <row r="46" spans="1:8" s="16" customFormat="1" ht="19.5" customHeight="1">
      <c r="A46" s="134" t="s">
        <v>86</v>
      </c>
      <c r="B46" s="135"/>
      <c r="C46" s="135"/>
      <c r="D46" s="136"/>
      <c r="H46" s="110"/>
    </row>
    <row r="47" spans="1:8" s="16" customFormat="1" ht="19.5" customHeight="1">
      <c r="A47" s="75" t="s">
        <v>29</v>
      </c>
      <c r="B47" s="76" t="s">
        <v>69</v>
      </c>
      <c r="C47" s="78" t="s">
        <v>69</v>
      </c>
      <c r="D47" s="78" t="s">
        <v>69</v>
      </c>
      <c r="H47" s="110"/>
    </row>
    <row r="48" spans="1:8" s="16" customFormat="1" ht="15" customHeight="1">
      <c r="A48" s="73" t="s">
        <v>87</v>
      </c>
      <c r="B48" s="77">
        <v>210</v>
      </c>
      <c r="C48" s="71">
        <v>1069437</v>
      </c>
      <c r="D48" s="71">
        <v>956803</v>
      </c>
      <c r="H48" s="110"/>
    </row>
    <row r="49" spans="1:8" s="16" customFormat="1" ht="15" customHeight="1">
      <c r="A49" s="73" t="s">
        <v>75</v>
      </c>
      <c r="B49" s="77">
        <v>211</v>
      </c>
      <c r="C49" s="71"/>
      <c r="D49" s="71"/>
      <c r="H49" s="110"/>
    </row>
    <row r="50" spans="1:8" s="16" customFormat="1" ht="15" customHeight="1">
      <c r="A50" s="73" t="s">
        <v>88</v>
      </c>
      <c r="B50" s="77">
        <v>212</v>
      </c>
      <c r="C50" s="71"/>
      <c r="D50" s="71"/>
      <c r="H50" s="110"/>
    </row>
    <row r="51" spans="1:8" s="16" customFormat="1" ht="15" customHeight="1">
      <c r="A51" s="73" t="s">
        <v>123</v>
      </c>
      <c r="B51" s="77">
        <v>213</v>
      </c>
      <c r="C51" s="71">
        <v>661003</v>
      </c>
      <c r="D51" s="71">
        <v>65086</v>
      </c>
      <c r="H51" s="110"/>
    </row>
    <row r="52" spans="1:8" s="16" customFormat="1" ht="15" customHeight="1">
      <c r="A52" s="73" t="s">
        <v>89</v>
      </c>
      <c r="B52" s="77">
        <v>214</v>
      </c>
      <c r="C52" s="71">
        <v>35328</v>
      </c>
      <c r="D52" s="71">
        <v>32852</v>
      </c>
      <c r="H52" s="110"/>
    </row>
    <row r="53" spans="1:8" s="16" customFormat="1" ht="15" customHeight="1">
      <c r="A53" s="73" t="s">
        <v>90</v>
      </c>
      <c r="B53" s="77">
        <v>215</v>
      </c>
      <c r="C53" s="71"/>
      <c r="D53" s="71"/>
      <c r="H53" s="110"/>
    </row>
    <row r="54" spans="1:8" s="16" customFormat="1" ht="15" customHeight="1">
      <c r="A54" s="73" t="s">
        <v>91</v>
      </c>
      <c r="B54" s="77">
        <v>216</v>
      </c>
      <c r="C54" s="71">
        <v>40225</v>
      </c>
      <c r="D54" s="71">
        <v>27395</v>
      </c>
      <c r="H54" s="110"/>
    </row>
    <row r="55" spans="1:8" s="16" customFormat="1" ht="15" customHeight="1">
      <c r="A55" s="73" t="s">
        <v>30</v>
      </c>
      <c r="B55" s="77">
        <v>217</v>
      </c>
      <c r="C55" s="71">
        <f>14387+12080+2256+1389+4434</f>
        <v>34546</v>
      </c>
      <c r="D55" s="71">
        <v>212198</v>
      </c>
      <c r="H55" s="110"/>
    </row>
    <row r="56" spans="1:8" s="16" customFormat="1" ht="19.5" customHeight="1">
      <c r="A56" s="75" t="s">
        <v>258</v>
      </c>
      <c r="B56" s="76">
        <v>300</v>
      </c>
      <c r="C56" s="72">
        <f>SUM(C48:C55)</f>
        <v>1840539</v>
      </c>
      <c r="D56" s="72">
        <f>SUM(D48:D55)</f>
        <v>1294334</v>
      </c>
      <c r="H56" s="110"/>
    </row>
    <row r="57" spans="1:8" s="16" customFormat="1" ht="15" customHeight="1">
      <c r="A57" s="73" t="s">
        <v>92</v>
      </c>
      <c r="B57" s="77">
        <v>301</v>
      </c>
      <c r="C57" s="71"/>
      <c r="D57" s="71"/>
      <c r="H57" s="110"/>
    </row>
    <row r="58" spans="1:8" s="16" customFormat="1" ht="19.5" customHeight="1">
      <c r="A58" s="75" t="s">
        <v>31</v>
      </c>
      <c r="B58" s="76" t="s">
        <v>69</v>
      </c>
      <c r="C58" s="72" t="s">
        <v>69</v>
      </c>
      <c r="D58" s="72" t="s">
        <v>69</v>
      </c>
      <c r="H58" s="110"/>
    </row>
    <row r="59" spans="1:8" s="16" customFormat="1" ht="15" customHeight="1">
      <c r="A59" s="73" t="s">
        <v>87</v>
      </c>
      <c r="B59" s="77">
        <v>310</v>
      </c>
      <c r="C59" s="71">
        <v>197839</v>
      </c>
      <c r="D59" s="71">
        <v>275053</v>
      </c>
      <c r="H59" s="110"/>
    </row>
    <row r="60" spans="1:8" s="16" customFormat="1" ht="15" customHeight="1">
      <c r="A60" s="73" t="s">
        <v>75</v>
      </c>
      <c r="B60" s="77">
        <v>311</v>
      </c>
      <c r="C60" s="71"/>
      <c r="D60" s="71"/>
      <c r="H60" s="110"/>
    </row>
    <row r="61" spans="1:8" s="16" customFormat="1" ht="15" customHeight="1">
      <c r="A61" s="73" t="s">
        <v>93</v>
      </c>
      <c r="B61" s="77">
        <v>312</v>
      </c>
      <c r="C61" s="71">
        <v>22200</v>
      </c>
      <c r="D61" s="71"/>
      <c r="H61" s="110"/>
    </row>
    <row r="62" spans="1:8" s="16" customFormat="1" ht="15" customHeight="1">
      <c r="A62" s="73" t="s">
        <v>124</v>
      </c>
      <c r="B62" s="77">
        <v>313</v>
      </c>
      <c r="C62" s="71"/>
      <c r="D62" s="71"/>
      <c r="H62" s="110"/>
    </row>
    <row r="63" spans="1:8" s="16" customFormat="1" ht="13.5">
      <c r="A63" s="73" t="s">
        <v>94</v>
      </c>
      <c r="B63" s="77">
        <v>314</v>
      </c>
      <c r="C63" s="71"/>
      <c r="D63" s="71"/>
      <c r="H63" s="110"/>
    </row>
    <row r="64" spans="1:8" s="16" customFormat="1" ht="13.5">
      <c r="A64" s="73" t="s">
        <v>32</v>
      </c>
      <c r="B64" s="77">
        <v>315</v>
      </c>
      <c r="C64" s="71">
        <v>394099</v>
      </c>
      <c r="D64" s="71">
        <v>394099</v>
      </c>
      <c r="H64" s="110"/>
    </row>
    <row r="65" spans="1:8" s="16" customFormat="1" ht="13.5">
      <c r="A65" s="73" t="s">
        <v>33</v>
      </c>
      <c r="B65" s="77">
        <v>316</v>
      </c>
      <c r="C65" s="71">
        <v>31268</v>
      </c>
      <c r="D65" s="71">
        <v>31268</v>
      </c>
      <c r="H65" s="110"/>
    </row>
    <row r="66" spans="1:8" s="16" customFormat="1" ht="19.5" customHeight="1">
      <c r="A66" s="75" t="s">
        <v>257</v>
      </c>
      <c r="B66" s="76">
        <v>400</v>
      </c>
      <c r="C66" s="72">
        <f>SUM(C59:C65)</f>
        <v>645406</v>
      </c>
      <c r="D66" s="72">
        <f>SUM(D59:D65)</f>
        <v>700420</v>
      </c>
      <c r="H66" s="110"/>
    </row>
    <row r="67" spans="1:8" s="16" customFormat="1" ht="19.5" customHeight="1">
      <c r="A67" s="75" t="s">
        <v>34</v>
      </c>
      <c r="B67" s="76" t="s">
        <v>69</v>
      </c>
      <c r="C67" s="72" t="s">
        <v>69</v>
      </c>
      <c r="D67" s="72" t="s">
        <v>69</v>
      </c>
      <c r="H67" s="110"/>
    </row>
    <row r="68" spans="1:8" s="16" customFormat="1" ht="15" customHeight="1">
      <c r="A68" s="73" t="s">
        <v>95</v>
      </c>
      <c r="B68" s="77">
        <v>410</v>
      </c>
      <c r="C68" s="71">
        <v>600190</v>
      </c>
      <c r="D68" s="71">
        <v>600190</v>
      </c>
      <c r="H68" s="110"/>
    </row>
    <row r="69" spans="1:8" s="16" customFormat="1" ht="15" customHeight="1">
      <c r="A69" s="73" t="s">
        <v>35</v>
      </c>
      <c r="B69" s="77">
        <v>411</v>
      </c>
      <c r="C69" s="71">
        <v>19</v>
      </c>
      <c r="D69" s="71">
        <v>19</v>
      </c>
      <c r="H69" s="110"/>
    </row>
    <row r="70" spans="1:8" s="16" customFormat="1" ht="15" customHeight="1">
      <c r="A70" s="73" t="s">
        <v>36</v>
      </c>
      <c r="B70" s="77">
        <v>412</v>
      </c>
      <c r="C70" s="71">
        <v>-190</v>
      </c>
      <c r="D70" s="71">
        <v>-190</v>
      </c>
      <c r="H70" s="110"/>
    </row>
    <row r="71" spans="1:8" s="16" customFormat="1" ht="15" customHeight="1">
      <c r="A71" s="73" t="s">
        <v>96</v>
      </c>
      <c r="B71" s="77">
        <v>413</v>
      </c>
      <c r="C71" s="92">
        <v>521078</v>
      </c>
      <c r="D71" s="92">
        <v>627735</v>
      </c>
      <c r="E71" s="108"/>
      <c r="H71" s="110"/>
    </row>
    <row r="72" spans="1:8" s="16" customFormat="1" ht="15" customHeight="1">
      <c r="A72" s="73" t="s">
        <v>97</v>
      </c>
      <c r="B72" s="77">
        <v>414</v>
      </c>
      <c r="C72" s="71">
        <f>D72+'форма 2'!C34+106657</f>
        <v>2830224.2</v>
      </c>
      <c r="D72" s="71">
        <v>2429416</v>
      </c>
      <c r="F72" s="108"/>
      <c r="H72" s="110"/>
    </row>
    <row r="73" spans="1:8" s="16" customFormat="1" ht="30" customHeight="1">
      <c r="A73" s="73" t="s">
        <v>256</v>
      </c>
      <c r="B73" s="77">
        <v>420</v>
      </c>
      <c r="C73" s="36">
        <f>SUM(C68:C72)</f>
        <v>3951321.2</v>
      </c>
      <c r="D73" s="36">
        <f>SUM(D68:D72)</f>
        <v>3657170</v>
      </c>
      <c r="H73" s="110"/>
    </row>
    <row r="74" spans="1:8" s="16" customFormat="1" ht="13.5">
      <c r="A74" s="73" t="s">
        <v>98</v>
      </c>
      <c r="B74" s="77">
        <v>421</v>
      </c>
      <c r="C74" s="71"/>
      <c r="D74" s="71"/>
      <c r="H74" s="110"/>
    </row>
    <row r="75" spans="1:8" s="16" customFormat="1" ht="19.5" customHeight="1">
      <c r="A75" s="75" t="s">
        <v>255</v>
      </c>
      <c r="B75" s="76">
        <v>500</v>
      </c>
      <c r="C75" s="72">
        <f>C73</f>
        <v>3951321.2</v>
      </c>
      <c r="D75" s="72">
        <f>D73</f>
        <v>3657170</v>
      </c>
      <c r="H75" s="110"/>
    </row>
    <row r="76" spans="1:8" s="16" customFormat="1" ht="19.5" customHeight="1">
      <c r="A76" s="75" t="s">
        <v>254</v>
      </c>
      <c r="B76" s="76" t="s">
        <v>69</v>
      </c>
      <c r="C76" s="72">
        <f>C75+C66+C56</f>
        <v>6437266.2</v>
      </c>
      <c r="D76" s="72">
        <f>D75+D66+D56</f>
        <v>5651924</v>
      </c>
      <c r="H76" s="110"/>
    </row>
    <row r="77" spans="1:8" s="16" customFormat="1" ht="13.5">
      <c r="A77" s="79" t="s">
        <v>37</v>
      </c>
      <c r="B77" s="9" t="s">
        <v>69</v>
      </c>
      <c r="C77" s="19">
        <f>C91</f>
        <v>6581.015</v>
      </c>
      <c r="D77" s="19">
        <f>D91</f>
        <v>6090.3116666666665</v>
      </c>
      <c r="H77" s="110"/>
    </row>
    <row r="78" spans="1:8" s="16" customFormat="1" ht="13.5">
      <c r="A78" s="80"/>
      <c r="B78" s="9"/>
      <c r="C78" s="81"/>
      <c r="D78" s="81"/>
      <c r="H78" s="110"/>
    </row>
    <row r="79" spans="1:8" s="16" customFormat="1" ht="13.5">
      <c r="A79" s="30" t="s">
        <v>134</v>
      </c>
      <c r="B79" s="9" t="s">
        <v>69</v>
      </c>
      <c r="C79" s="20" t="s">
        <v>69</v>
      </c>
      <c r="D79" s="21" t="s">
        <v>69</v>
      </c>
      <c r="H79" s="110"/>
    </row>
    <row r="80" spans="1:8" s="16" customFormat="1" ht="12.75" customHeight="1">
      <c r="A80" s="22" t="s">
        <v>99</v>
      </c>
      <c r="B80" s="9" t="s">
        <v>69</v>
      </c>
      <c r="C80" s="82" t="s">
        <v>100</v>
      </c>
      <c r="D80" s="21" t="s">
        <v>69</v>
      </c>
      <c r="H80" s="112"/>
    </row>
    <row r="81" spans="1:8" s="16" customFormat="1" ht="19.5" customHeight="1">
      <c r="A81" s="30" t="s">
        <v>101</v>
      </c>
      <c r="B81" s="9" t="s">
        <v>69</v>
      </c>
      <c r="C81" s="20" t="s">
        <v>69</v>
      </c>
      <c r="D81" s="21" t="s">
        <v>69</v>
      </c>
      <c r="H81" s="112"/>
    </row>
    <row r="82" spans="1:8" ht="12.75" customHeight="1">
      <c r="A82" s="11" t="s">
        <v>102</v>
      </c>
      <c r="B82" s="9" t="s">
        <v>69</v>
      </c>
      <c r="C82" s="83" t="s">
        <v>100</v>
      </c>
      <c r="D82" s="10" t="s">
        <v>69</v>
      </c>
      <c r="H82" s="112"/>
    </row>
    <row r="83" spans="1:8" ht="12.75">
      <c r="A83" s="130" t="s">
        <v>103</v>
      </c>
      <c r="B83" s="130"/>
      <c r="C83" s="130"/>
      <c r="D83" s="130"/>
      <c r="H83" s="112"/>
    </row>
    <row r="84" spans="1:8" ht="13.5">
      <c r="A84" s="84"/>
      <c r="B84" s="85"/>
      <c r="C84" s="42">
        <f>C45-C76</f>
        <v>-0.20000000018626451</v>
      </c>
      <c r="D84" s="42">
        <f>D45-D76</f>
        <v>0</v>
      </c>
      <c r="H84" s="112"/>
    </row>
    <row r="85" spans="1:8" ht="13.5">
      <c r="A85" s="84" t="s">
        <v>125</v>
      </c>
      <c r="B85" s="85"/>
      <c r="C85" s="84"/>
      <c r="D85" s="84"/>
      <c r="H85" s="112"/>
    </row>
    <row r="86" spans="1:4" ht="13.5">
      <c r="A86" s="84" t="s">
        <v>128</v>
      </c>
      <c r="B86" s="85"/>
      <c r="C86" s="100">
        <f>C45</f>
        <v>6437266</v>
      </c>
      <c r="D86" s="86">
        <f>D45</f>
        <v>5651924</v>
      </c>
    </row>
    <row r="87" spans="1:4" ht="13.5">
      <c r="A87" s="84" t="s">
        <v>129</v>
      </c>
      <c r="B87" s="85"/>
      <c r="C87" s="100">
        <f>C41</f>
        <v>2712</v>
      </c>
      <c r="D87" s="86">
        <f>D41</f>
        <v>2983</v>
      </c>
    </row>
    <row r="88" spans="1:4" ht="13.5">
      <c r="A88" s="84" t="s">
        <v>130</v>
      </c>
      <c r="B88" s="85"/>
      <c r="C88" s="100">
        <f>C56+C66</f>
        <v>2485945</v>
      </c>
      <c r="D88" s="86">
        <f>D56+D66</f>
        <v>1994754</v>
      </c>
    </row>
    <row r="89" spans="1:4" ht="13.5">
      <c r="A89" s="84" t="s">
        <v>131</v>
      </c>
      <c r="B89" s="85"/>
      <c r="C89" s="100">
        <f>C86-C87-C88</f>
        <v>3948609</v>
      </c>
      <c r="D89" s="86">
        <f>D86-D87-D88</f>
        <v>3654187</v>
      </c>
    </row>
    <row r="90" spans="1:4" ht="13.5">
      <c r="A90" s="84" t="s">
        <v>126</v>
      </c>
      <c r="B90" s="85"/>
      <c r="C90" s="101">
        <v>600</v>
      </c>
      <c r="D90" s="84">
        <v>600</v>
      </c>
    </row>
    <row r="91" spans="1:4" ht="13.5">
      <c r="A91" s="84" t="s">
        <v>127</v>
      </c>
      <c r="B91" s="85"/>
      <c r="C91" s="102">
        <f>C89/C90</f>
        <v>6581.015</v>
      </c>
      <c r="D91" s="87">
        <f>D89/D90</f>
        <v>6090.3116666666665</v>
      </c>
    </row>
    <row r="92" spans="1:4" ht="13.5">
      <c r="A92" s="84"/>
      <c r="B92" s="85"/>
      <c r="C92" s="86"/>
      <c r="D92" s="86"/>
    </row>
    <row r="93" spans="1:4" ht="13.5">
      <c r="A93" s="84"/>
      <c r="B93" s="85"/>
      <c r="C93" s="84"/>
      <c r="D93" s="84"/>
    </row>
  </sheetData>
  <sheetProtection/>
  <mergeCells count="6">
    <mergeCell ref="A83:D83"/>
    <mergeCell ref="A15:D15"/>
    <mergeCell ref="A11:D11"/>
    <mergeCell ref="A46:D46"/>
    <mergeCell ref="C13:D13"/>
    <mergeCell ref="A12:C12"/>
  </mergeCells>
  <printOptions/>
  <pageMargins left="0.7086614173228347" right="0.3937007874015748" top="0.1968503937007874" bottom="0.31496062992125984" header="0.2362204724409449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3">
      <selection activeCell="A1" sqref="A1:D51"/>
    </sheetView>
  </sheetViews>
  <sheetFormatPr defaultColWidth="9.140625" defaultRowHeight="12.75"/>
  <cols>
    <col min="1" max="1" width="58.140625" style="1" customWidth="1"/>
    <col min="2" max="2" width="5.28125" style="1" customWidth="1"/>
    <col min="3" max="3" width="17.28125" style="1" customWidth="1"/>
    <col min="4" max="4" width="17.7109375" style="1" customWidth="1"/>
  </cols>
  <sheetData>
    <row r="1" ht="13.5">
      <c r="A1" s="1" t="s">
        <v>139</v>
      </c>
    </row>
    <row r="3" spans="1:4" ht="13.5">
      <c r="A3" s="127" t="s">
        <v>237</v>
      </c>
      <c r="B3" s="127"/>
      <c r="C3" s="127"/>
      <c r="D3" s="127"/>
    </row>
    <row r="4" spans="1:4" ht="13.5">
      <c r="A4" s="127" t="s">
        <v>267</v>
      </c>
      <c r="B4" s="127"/>
      <c r="C4" s="127"/>
      <c r="D4" s="127"/>
    </row>
    <row r="5" spans="1:4" ht="13.5">
      <c r="A5" s="139" t="s">
        <v>135</v>
      </c>
      <c r="B5" s="139"/>
      <c r="C5" s="139"/>
      <c r="D5" s="139"/>
    </row>
    <row r="6" spans="1:4" ht="35.25" customHeight="1">
      <c r="A6" s="17" t="s">
        <v>0</v>
      </c>
      <c r="B6" s="28" t="s">
        <v>4</v>
      </c>
      <c r="C6" s="24">
        <v>43738</v>
      </c>
      <c r="D6" s="24">
        <v>43373</v>
      </c>
    </row>
    <row r="7" spans="1:4" ht="13.5">
      <c r="A7" s="25" t="s">
        <v>104</v>
      </c>
      <c r="B7" s="27" t="s">
        <v>6</v>
      </c>
      <c r="C7" s="69">
        <f>6037087-4469</f>
        <v>6032618</v>
      </c>
      <c r="D7" s="69">
        <v>5415291</v>
      </c>
    </row>
    <row r="8" spans="1:4" ht="13.5">
      <c r="A8" s="25" t="s">
        <v>105</v>
      </c>
      <c r="B8" s="27" t="s">
        <v>7</v>
      </c>
      <c r="C8" s="69">
        <v>4697281</v>
      </c>
      <c r="D8" s="69">
        <v>3865140</v>
      </c>
    </row>
    <row r="9" spans="1:4" ht="13.5">
      <c r="A9" s="26" t="s">
        <v>253</v>
      </c>
      <c r="B9" s="53" t="s">
        <v>8</v>
      </c>
      <c r="C9" s="70">
        <f>C7-C8</f>
        <v>1335337</v>
      </c>
      <c r="D9" s="70">
        <f>D7-D8</f>
        <v>1550151</v>
      </c>
    </row>
    <row r="10" spans="1:4" ht="13.5">
      <c r="A10" s="25" t="s">
        <v>57</v>
      </c>
      <c r="B10" s="27" t="s">
        <v>10</v>
      </c>
      <c r="C10" s="69">
        <v>150036</v>
      </c>
      <c r="D10" s="69">
        <v>199172</v>
      </c>
    </row>
    <row r="11" spans="1:4" ht="13.5">
      <c r="A11" s="25" t="s">
        <v>2</v>
      </c>
      <c r="B11" s="27" t="s">
        <v>11</v>
      </c>
      <c r="C11" s="69">
        <v>692181</v>
      </c>
      <c r="D11" s="69">
        <v>566674</v>
      </c>
    </row>
    <row r="12" spans="1:4" ht="13.5">
      <c r="A12" s="25" t="s">
        <v>3</v>
      </c>
      <c r="B12" s="27" t="s">
        <v>12</v>
      </c>
      <c r="C12" s="69">
        <f>171613-121115+10035-8302</f>
        <v>52231</v>
      </c>
      <c r="D12" s="69">
        <f>136645-81290</f>
        <v>55355</v>
      </c>
    </row>
    <row r="13" spans="1:4" ht="13.5">
      <c r="A13" s="25" t="s">
        <v>1</v>
      </c>
      <c r="B13" s="27" t="s">
        <v>14</v>
      </c>
      <c r="C13" s="69">
        <f>3507+11493-1575+8680-8302</f>
        <v>13803</v>
      </c>
      <c r="D13" s="69">
        <f>117923-81290</f>
        <v>36633</v>
      </c>
    </row>
    <row r="14" spans="1:4" ht="13.5">
      <c r="A14" s="26" t="s">
        <v>252</v>
      </c>
      <c r="B14" s="53" t="s">
        <v>16</v>
      </c>
      <c r="C14" s="70">
        <f>C9-C10-C11-C12+C13</f>
        <v>454692</v>
      </c>
      <c r="D14" s="70">
        <f>D9-D10-D11-D12+D13</f>
        <v>765583</v>
      </c>
    </row>
    <row r="15" spans="1:4" ht="13.5">
      <c r="A15" s="25" t="s">
        <v>106</v>
      </c>
      <c r="B15" s="27" t="s">
        <v>17</v>
      </c>
      <c r="C15" s="91">
        <v>17859</v>
      </c>
      <c r="D15" s="91">
        <v>3742</v>
      </c>
    </row>
    <row r="16" spans="1:4" ht="13.5">
      <c r="A16" s="25" t="s">
        <v>58</v>
      </c>
      <c r="B16" s="27" t="s">
        <v>19</v>
      </c>
      <c r="C16" s="91">
        <v>104862</v>
      </c>
      <c r="D16" s="91">
        <v>55787</v>
      </c>
    </row>
    <row r="17" spans="1:4" ht="41.25" customHeight="1" hidden="1">
      <c r="A17" s="25" t="s">
        <v>107</v>
      </c>
      <c r="B17" s="27" t="s">
        <v>20</v>
      </c>
      <c r="C17" s="69"/>
      <c r="D17" s="69"/>
    </row>
    <row r="18" spans="1:4" ht="13.5" hidden="1">
      <c r="A18" s="25" t="s">
        <v>108</v>
      </c>
      <c r="B18" s="27" t="s">
        <v>22</v>
      </c>
      <c r="C18" s="69"/>
      <c r="D18" s="69"/>
    </row>
    <row r="19" spans="1:4" ht="13.5" hidden="1">
      <c r="A19" s="25" t="s">
        <v>109</v>
      </c>
      <c r="B19" s="27" t="s">
        <v>24</v>
      </c>
      <c r="C19" s="69"/>
      <c r="D19" s="69"/>
    </row>
    <row r="20" spans="1:4" ht="24.75">
      <c r="A20" s="26" t="s">
        <v>251</v>
      </c>
      <c r="B20" s="28">
        <v>100</v>
      </c>
      <c r="C20" s="70">
        <f>C14-C16+C15</f>
        <v>367689</v>
      </c>
      <c r="D20" s="70">
        <f>D14-D16+D15</f>
        <v>713538</v>
      </c>
    </row>
    <row r="21" spans="1:4" ht="13.5">
      <c r="A21" s="25" t="s">
        <v>59</v>
      </c>
      <c r="B21" s="29">
        <v>101</v>
      </c>
      <c r="C21" s="69">
        <f>C20*20%</f>
        <v>73537.8</v>
      </c>
      <c r="D21" s="69">
        <f>D20*20%</f>
        <v>142707.6</v>
      </c>
    </row>
    <row r="22" spans="1:4" ht="27">
      <c r="A22" s="26" t="s">
        <v>110</v>
      </c>
      <c r="B22" s="28">
        <v>200</v>
      </c>
      <c r="C22" s="70">
        <f>C20-C21</f>
        <v>294151.2</v>
      </c>
      <c r="D22" s="70">
        <f>D20-D21</f>
        <v>570830.4</v>
      </c>
    </row>
    <row r="23" spans="1:4" ht="27">
      <c r="A23" s="25" t="s">
        <v>111</v>
      </c>
      <c r="B23" s="29">
        <v>201</v>
      </c>
      <c r="C23" s="69"/>
      <c r="D23" s="69"/>
    </row>
    <row r="24" spans="1:4" ht="13.5">
      <c r="A24" s="26" t="s">
        <v>249</v>
      </c>
      <c r="B24" s="28">
        <v>300</v>
      </c>
      <c r="C24" s="70">
        <f>C22</f>
        <v>294151.2</v>
      </c>
      <c r="D24" s="70">
        <f>D22</f>
        <v>570830.4</v>
      </c>
    </row>
    <row r="25" spans="1:4" ht="13.5">
      <c r="A25" s="25" t="s">
        <v>60</v>
      </c>
      <c r="B25" s="29" t="s">
        <v>69</v>
      </c>
      <c r="C25" s="88"/>
      <c r="D25" s="88"/>
    </row>
    <row r="26" spans="1:4" ht="13.5">
      <c r="A26" s="25" t="s">
        <v>112</v>
      </c>
      <c r="B26" s="29" t="s">
        <v>69</v>
      </c>
      <c r="C26" s="88"/>
      <c r="D26" s="88"/>
    </row>
    <row r="27" spans="1:4" ht="22.5" customHeight="1">
      <c r="A27" s="26" t="s">
        <v>248</v>
      </c>
      <c r="B27" s="28">
        <v>400</v>
      </c>
      <c r="C27" s="70">
        <f>C29+C31+C32+C33</f>
        <v>0</v>
      </c>
      <c r="D27" s="70">
        <f>D29+D37+D38</f>
        <v>570830</v>
      </c>
    </row>
    <row r="28" spans="1:4" ht="13.5">
      <c r="A28" s="44" t="s">
        <v>40</v>
      </c>
      <c r="B28" s="54"/>
      <c r="C28" s="14"/>
      <c r="D28" s="14"/>
    </row>
    <row r="29" spans="1:4" ht="13.5">
      <c r="A29" s="25" t="s">
        <v>55</v>
      </c>
      <c r="B29" s="29">
        <v>410</v>
      </c>
      <c r="C29" s="69"/>
      <c r="D29" s="69"/>
    </row>
    <row r="30" spans="1:4" ht="13.5">
      <c r="A30" s="34" t="s">
        <v>133</v>
      </c>
      <c r="B30" s="29">
        <v>417</v>
      </c>
      <c r="C30" s="71"/>
      <c r="D30" s="71"/>
    </row>
    <row r="31" spans="1:4" ht="13.5">
      <c r="A31" s="25" t="s">
        <v>116</v>
      </c>
      <c r="B31" s="29">
        <v>418</v>
      </c>
      <c r="C31" s="69"/>
      <c r="D31" s="69"/>
    </row>
    <row r="32" spans="1:4" ht="13.5">
      <c r="A32" t="s">
        <v>137</v>
      </c>
      <c r="B32" s="29">
        <v>419</v>
      </c>
      <c r="C32" s="69"/>
      <c r="D32" s="69"/>
    </row>
    <row r="33" spans="1:4" ht="13.5">
      <c r="A33" s="25" t="s">
        <v>117</v>
      </c>
      <c r="B33" s="29">
        <v>420</v>
      </c>
      <c r="C33" s="69"/>
      <c r="D33" s="69"/>
    </row>
    <row r="34" spans="1:4" ht="13.5">
      <c r="A34" s="26" t="s">
        <v>250</v>
      </c>
      <c r="B34" s="28">
        <v>500</v>
      </c>
      <c r="C34" s="70">
        <f>C24+C27</f>
        <v>294151.2</v>
      </c>
      <c r="D34" s="70">
        <f>D27</f>
        <v>570830</v>
      </c>
    </row>
    <row r="35" spans="1:4" ht="13.5">
      <c r="A35" s="25" t="s">
        <v>61</v>
      </c>
      <c r="B35" s="29" t="s">
        <v>69</v>
      </c>
      <c r="C35" s="69" t="s">
        <v>69</v>
      </c>
      <c r="D35" s="69" t="s">
        <v>69</v>
      </c>
    </row>
    <row r="36" spans="1:4" ht="13.5">
      <c r="A36" s="25" t="s">
        <v>60</v>
      </c>
      <c r="B36" s="29" t="s">
        <v>69</v>
      </c>
      <c r="C36" s="69"/>
      <c r="D36" s="69"/>
    </row>
    <row r="37" spans="1:4" ht="13.5">
      <c r="A37" s="25" t="s">
        <v>62</v>
      </c>
      <c r="B37" s="29" t="s">
        <v>69</v>
      </c>
      <c r="C37" s="69">
        <f>C34</f>
        <v>294151.2</v>
      </c>
      <c r="D37" s="69">
        <v>570830</v>
      </c>
    </row>
    <row r="38" spans="1:4" ht="13.5">
      <c r="A38" s="26" t="s">
        <v>63</v>
      </c>
      <c r="B38" s="28">
        <v>600</v>
      </c>
      <c r="C38" s="89"/>
      <c r="D38" s="89"/>
    </row>
    <row r="39" spans="1:4" ht="13.5">
      <c r="A39" s="45" t="s">
        <v>40</v>
      </c>
      <c r="B39" s="54"/>
      <c r="C39" s="14"/>
      <c r="D39" s="14"/>
    </row>
    <row r="40" spans="1:4" ht="13.5">
      <c r="A40" s="25" t="s">
        <v>64</v>
      </c>
      <c r="B40" s="29" t="s">
        <v>69</v>
      </c>
      <c r="C40" s="88" t="s">
        <v>69</v>
      </c>
      <c r="D40" s="88" t="s">
        <v>69</v>
      </c>
    </row>
    <row r="41" spans="1:4" ht="13.5">
      <c r="A41" s="25" t="s">
        <v>65</v>
      </c>
      <c r="B41" s="29" t="s">
        <v>69</v>
      </c>
      <c r="C41" s="69">
        <f>C37/600</f>
        <v>490.252</v>
      </c>
      <c r="D41" s="69">
        <f>D24/600</f>
        <v>951.384</v>
      </c>
    </row>
    <row r="42" spans="1:4" ht="13.5">
      <c r="A42" s="25" t="s">
        <v>66</v>
      </c>
      <c r="B42" s="29" t="s">
        <v>69</v>
      </c>
      <c r="C42" s="88"/>
      <c r="D42" s="88"/>
    </row>
    <row r="43" spans="1:4" ht="13.5">
      <c r="A43" s="25" t="s">
        <v>67</v>
      </c>
      <c r="B43" s="29" t="s">
        <v>69</v>
      </c>
      <c r="C43" s="88" t="s">
        <v>69</v>
      </c>
      <c r="D43" s="88" t="s">
        <v>69</v>
      </c>
    </row>
    <row r="44" spans="1:4" ht="13.5">
      <c r="A44" s="25" t="s">
        <v>65</v>
      </c>
      <c r="B44" s="29" t="s">
        <v>69</v>
      </c>
      <c r="C44" s="88"/>
      <c r="D44" s="88"/>
    </row>
    <row r="45" spans="1:4" ht="13.5">
      <c r="A45" s="25" t="s">
        <v>66</v>
      </c>
      <c r="B45" s="29" t="s">
        <v>69</v>
      </c>
      <c r="C45" s="88"/>
      <c r="D45" s="88"/>
    </row>
    <row r="46" spans="1:4" ht="13.5">
      <c r="A46" s="18" t="s">
        <v>69</v>
      </c>
      <c r="B46" s="55" t="s">
        <v>69</v>
      </c>
      <c r="C46" s="18" t="s">
        <v>69</v>
      </c>
      <c r="D46" s="18" t="s">
        <v>69</v>
      </c>
    </row>
    <row r="47" spans="1:4" ht="13.5">
      <c r="A47" s="30" t="s">
        <v>134</v>
      </c>
      <c r="B47" s="56" t="s">
        <v>69</v>
      </c>
      <c r="C47" s="20" t="s">
        <v>69</v>
      </c>
      <c r="D47" s="21" t="s">
        <v>69</v>
      </c>
    </row>
    <row r="48" spans="1:4" ht="12.75" customHeight="1">
      <c r="A48" s="11" t="s">
        <v>99</v>
      </c>
      <c r="B48" s="21" t="s">
        <v>69</v>
      </c>
      <c r="C48" s="23" t="s">
        <v>100</v>
      </c>
      <c r="D48" s="21" t="s">
        <v>69</v>
      </c>
    </row>
    <row r="49" spans="1:4" ht="13.5">
      <c r="A49" s="30" t="s">
        <v>101</v>
      </c>
      <c r="B49" s="21" t="s">
        <v>69</v>
      </c>
      <c r="C49" s="20" t="s">
        <v>69</v>
      </c>
      <c r="D49" s="21" t="s">
        <v>69</v>
      </c>
    </row>
    <row r="50" spans="1:4" ht="12.75">
      <c r="A50" s="11" t="s">
        <v>102</v>
      </c>
      <c r="B50" s="9" t="s">
        <v>69</v>
      </c>
      <c r="C50" s="12" t="s">
        <v>100</v>
      </c>
      <c r="D50" s="10" t="s">
        <v>69</v>
      </c>
    </row>
    <row r="51" spans="1:4" ht="12.75">
      <c r="A51" s="138" t="s">
        <v>103</v>
      </c>
      <c r="B51" s="138"/>
      <c r="C51" s="138"/>
      <c r="D51" s="138"/>
    </row>
    <row r="52" spans="1:4" ht="13.5">
      <c r="A52" s="21"/>
      <c r="B52" s="21"/>
      <c r="C52" s="21"/>
      <c r="D52" s="21"/>
    </row>
  </sheetData>
  <sheetProtection/>
  <mergeCells count="4">
    <mergeCell ref="A51:D51"/>
    <mergeCell ref="A3:D3"/>
    <mergeCell ref="A4:D4"/>
    <mergeCell ref="A5:D5"/>
  </mergeCells>
  <printOptions/>
  <pageMargins left="0.5118110236220472" right="0.2755905511811024" top="0.31496062992125984" bottom="0.15748031496062992" header="0.2755905511811024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</cp:lastModifiedBy>
  <cp:lastPrinted>2019-10-17T04:58:58Z</cp:lastPrinted>
  <dcterms:created xsi:type="dcterms:W3CDTF">1996-10-08T23:32:33Z</dcterms:created>
  <dcterms:modified xsi:type="dcterms:W3CDTF">2019-11-21T05:47:35Z</dcterms:modified>
  <cp:category/>
  <cp:version/>
  <cp:contentType/>
  <cp:contentStatus/>
</cp:coreProperties>
</file>