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stanova.a\Desktop\Фин. отчетность\2021\2кв.2021\"/>
    </mc:Choice>
  </mc:AlternateContent>
  <xr:revisionPtr revIDLastSave="0" documentId="13_ncr:1_{7325A41E-0049-496A-800E-1B395F9A2DA6}" xr6:coauthVersionLast="47" xr6:coauthVersionMax="47" xr10:uidLastSave="{00000000-0000-0000-0000-000000000000}"/>
  <bookViews>
    <workbookView xWindow="-120" yWindow="-120" windowWidth="29040" windowHeight="15840" activeTab="3" xr2:uid="{7A91306D-1A52-4F02-891D-526B79E580FC}"/>
  </bookViews>
  <sheets>
    <sheet name="ОФП" sheetId="2" r:id="rId1"/>
    <sheet name="ОДР и ПСД" sheetId="1" r:id="rId2"/>
    <sheet name="ОДДС" sheetId="3" r:id="rId3"/>
    <sheet name="ОИК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23" i="3" l="1"/>
  <c r="C19" i="3"/>
  <c r="C30" i="3"/>
  <c r="C31" i="3"/>
  <c r="C6" i="2"/>
  <c r="C13" i="2"/>
  <c r="D13" i="2"/>
  <c r="D21" i="2" s="1"/>
  <c r="C20" i="2"/>
  <c r="D20" i="2"/>
  <c r="C21" i="2"/>
  <c r="C26" i="2"/>
  <c r="D26" i="2"/>
  <c r="C31" i="2"/>
  <c r="D31" i="2"/>
  <c r="C36" i="2"/>
  <c r="C38" i="2" s="1"/>
  <c r="D38" i="2"/>
  <c r="D39" i="2"/>
  <c r="D40" i="2"/>
  <c r="K39" i="2" s="1"/>
  <c r="E12" i="4"/>
  <c r="E10" i="4"/>
  <c r="C12" i="4"/>
  <c r="D9" i="4"/>
  <c r="E9" i="4"/>
  <c r="C9" i="4"/>
  <c r="D12" i="4"/>
  <c r="D10" i="4"/>
  <c r="J39" i="2"/>
  <c r="J38" i="2"/>
  <c r="K38" i="2" s="1"/>
  <c r="J36" i="2"/>
  <c r="J26" i="2"/>
  <c r="J31" i="2"/>
  <c r="K26" i="2"/>
  <c r="K27" i="2"/>
  <c r="K28" i="2"/>
  <c r="K29" i="2"/>
  <c r="K30" i="2"/>
  <c r="K31" i="2"/>
  <c r="K32" i="2"/>
  <c r="K33" i="2"/>
  <c r="K34" i="2"/>
  <c r="K35" i="2"/>
  <c r="K36" i="2"/>
  <c r="K37" i="2"/>
  <c r="K24" i="2"/>
  <c r="K25" i="2"/>
  <c r="J21" i="2"/>
  <c r="J11" i="2"/>
  <c r="J13" i="2"/>
  <c r="K13" i="2" s="1"/>
  <c r="K11" i="2"/>
  <c r="K12" i="2"/>
  <c r="K7" i="2"/>
  <c r="K8" i="2"/>
  <c r="K9" i="2"/>
  <c r="K6" i="2"/>
  <c r="J6" i="2"/>
  <c r="K16" i="2"/>
  <c r="K18" i="2"/>
  <c r="K19" i="2"/>
  <c r="K20" i="2"/>
  <c r="K15" i="2"/>
  <c r="J20" i="2"/>
  <c r="C42" i="2" l="1"/>
  <c r="D42" i="2"/>
  <c r="K21" i="2"/>
  <c r="C39" i="2"/>
  <c r="C40" i="2" s="1"/>
  <c r="C34" i="3" l="1"/>
  <c r="C16" i="3"/>
  <c r="D16" i="3"/>
  <c r="D23" i="3" s="1"/>
  <c r="D27" i="3" s="1"/>
  <c r="D41" i="3" s="1"/>
  <c r="C21" i="3"/>
  <c r="C39" i="3"/>
  <c r="D39" i="3"/>
  <c r="D34" i="3"/>
  <c r="C20" i="3"/>
  <c r="C17" i="3"/>
  <c r="C9" i="3"/>
  <c r="C8" i="3"/>
  <c r="C6" i="3"/>
  <c r="C27" i="3" l="1"/>
  <c r="C41" i="3" s="1"/>
  <c r="D44" i="3"/>
  <c r="C43" i="3" s="1"/>
  <c r="D21" i="1"/>
  <c r="D19" i="1"/>
  <c r="D17" i="1"/>
  <c r="D6" i="1"/>
  <c r="D11" i="1"/>
  <c r="D15" i="1"/>
  <c r="C11" i="1"/>
  <c r="C15" i="1" s="1"/>
  <c r="C17" i="1" s="1"/>
  <c r="C19" i="1" s="1"/>
  <c r="C21" i="1" s="1"/>
  <c r="C6" i="1"/>
  <c r="C44" i="3" l="1"/>
  <c r="C46" i="3" s="1"/>
</calcChain>
</file>

<file path=xl/sharedStrings.xml><?xml version="1.0" encoding="utf-8"?>
<sst xmlns="http://schemas.openxmlformats.org/spreadsheetml/2006/main" count="156" uniqueCount="122">
  <si>
    <t>тыс. тенге (если не указано иное)</t>
  </si>
  <si>
    <t>Прим.</t>
  </si>
  <si>
    <t>1 п/г. 2021</t>
  </si>
  <si>
    <r>
      <t xml:space="preserve">   </t>
    </r>
    <r>
      <rPr>
        <b/>
        <sz val="8"/>
        <color theme="1"/>
        <rFont val="Arial"/>
        <family val="2"/>
        <charset val="204"/>
      </rPr>
      <t>1 п/г. 2020</t>
    </r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</si>
  <si>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</si>
  <si>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</si>
  <si>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</si>
  <si>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</si>
  <si>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</si>
  <si>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</si>
  <si>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</si>
  <si>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</si>
  <si>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</si>
  <si>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</si>
  <si>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</si>
  <si>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</si>
  <si>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</si>
  <si>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от курсовой разницы</t>
  </si>
  <si>
    <t>Доход (убыток) до налогообложения</t>
  </si>
  <si>
    <t>(Расходы) экономия по подоходному налогу</t>
  </si>
  <si>
    <t>10(а)</t>
  </si>
  <si>
    <t>Чистый доход (убыток) за полугодие</t>
  </si>
  <si>
    <t>Прочий совокупный доход</t>
  </si>
  <si>
    <t>–</t>
  </si>
  <si>
    <t>Общий совокупный доход (убыток) за полугодие</t>
  </si>
  <si>
    <t>Базовый и разводненный доход (убыток) на акцию, тенге</t>
  </si>
  <si>
    <t>18(б)</t>
  </si>
  <si>
    <t xml:space="preserve">      Данная финансовая отчетность утверждена руководством  Компании 31.07.2021 года и подписана от его имени: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</si>
  <si>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</si>
  <si>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</si>
  <si>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</si>
  <si>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</si>
  <si>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</si>
  <si>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</si>
  <si>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 xml:space="preserve">     АО «Горнорудная Компания «Бенкала»                                          АО «Горнорудная Компания «Бенкала»</t>
  </si>
  <si>
    <t>На 30.06.2021</t>
  </si>
  <si>
    <t>На 31.12.2020</t>
  </si>
  <si>
    <t>АКТИВЫ</t>
  </si>
  <si>
    <t>Внеоборотные активы</t>
  </si>
  <si>
    <t>Основные средства</t>
  </si>
  <si>
    <t>Актив в форме права пользования</t>
  </si>
  <si>
    <t>20(а)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</si>
  <si>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</si>
  <si>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</si>
  <si>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</si>
  <si>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</si>
  <si>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</si>
  <si>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</si>
  <si>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</si>
  <si>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</si>
  <si>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</si>
  <si>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</si>
  <si>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</si>
  <si>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</si>
  <si>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</si>
  <si>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</si>
  <si>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</si>
  <si>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</si>
  <si>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</si>
  <si>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</si>
  <si>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</si>
  <si>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</si>
  <si>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</si>
  <si>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</si>
  <si>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</si>
  <si>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</si>
  <si>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</si>
  <si>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</si>
  <si>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</si>
  <si>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</si>
  <si>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</si>
  <si>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</si>
  <si>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</si>
  <si>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3310+3350+3380+3430+3510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</si>
  <si>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</si>
  <si>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</si>
  <si>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</si>
  <si>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</si>
  <si>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</si>
  <si>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</si>
  <si>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</si>
  <si>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</si>
  <si>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</si>
  <si>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</si>
  <si>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</si>
  <si>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</si>
  <si>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</si>
  <si>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</si>
  <si>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</si>
  <si>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</si>
  <si>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</si>
  <si>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</si>
  <si>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</si>
  <si>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</si>
  <si>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</si>
  <si>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</si>
  <si>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</si>
  <si>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</si>
  <si>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</si>
  <si>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</si>
  <si>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</si>
  <si>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</si>
  <si>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</si>
  <si>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</si>
  <si>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</si>
  <si>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</si>
  <si>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</si>
  <si>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</si>
  <si>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</si>
  <si>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</si>
  <si>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</si>
  <si>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рекласс авансов в ОС (аудит)</t>
  </si>
  <si>
    <t>Итого</t>
  </si>
  <si>
    <t>На 31 декабря 2019</t>
  </si>
  <si>
    <t>Чистый доход за год</t>
  </si>
  <si>
    <t>На 31 декабря 2020</t>
  </si>
  <si>
    <t>(Непокрытый убыток) нераспреде-ленный доход</t>
  </si>
  <si>
    <t>На 30 июня 2021</t>
  </si>
  <si>
    <t>АО "Горнорудная Компания "Бенкала"                                                                                                                                        Отчет о финансовом положении                                                                                                                                               за период, закончившийся 30 июня 2021 года</t>
  </si>
  <si>
    <t>АО "Горнорудная Компания "Бенкала"                                                                                                           Отчет о доходах и расходах и прочем совокупном доходе (убытке)                                                                                                         за период, закончившийся 30 июня 2021 года</t>
  </si>
  <si>
    <t>АО "Горнорудная Компания "Бенкала"                                                                                                                                                                                  Отчет о движении денежных средств                                                                                                                                              за период,   закончившийся 30 июня 2021 года</t>
  </si>
  <si>
    <t>АО "Горнорудная Компания "Бенкала"                                                                                                                   Отчет об изменениях в собственном капитале за период,                                                                                                                                                        закончившийся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</si>
</sst>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165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165" fontId="0" fillId="0" borderId="0" xfId="1" applyNumberFormat="1" applyFont="1"/>
    <xf numFmtId="165" fontId="2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Alignment="1">
      <alignment horizontal="left" vertical="center" wrapText="1"/>
    </xf>
    <xf numFmtId="165" fontId="0" fillId="0" borderId="0" xfId="0" applyNumberFormat="1" applyFill="1"/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5" fontId="19" fillId="0" borderId="0" xfId="1" applyNumberFormat="1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5" fontId="9" fillId="0" borderId="3" xfId="1" applyNumberFormat="1" applyFont="1" applyFill="1" applyBorder="1" applyAlignment="1">
      <alignment horizontal="left" vertical="center" wrapText="1"/>
    </xf>
    <xf numFmtId="165" fontId="9" fillId="0" borderId="0" xfId="1" applyNumberFormat="1" applyFont="1" applyFill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P42"/>
  <sheetViews>
    <sheetView zoomScaleNormal="100" workbookViewId="0">
      <selection sqref="A1:D1"/>
    </sheetView>
  </sheetViews>
  <sheetFormatPr defaultRowHeight="15" x14ac:dyDescent="0.25"/>
  <cols>
    <col min="1" max="1" width="43.85546875" customWidth="1"/>
    <col min="2" max="2" width="9.42578125" customWidth="1"/>
    <col min="3" max="4" width="18.5703125" customWidth="1"/>
    <col min="5" max="5" width="9.140625" hidden="1" customWidth="1"/>
    <col min="6" max="6" width="10.28515625" hidden="1" customWidth="1"/>
    <col min="7" max="7" width="13" hidden="1" customWidth="1"/>
    <col min="8" max="8" width="10.5703125" hidden="1" customWidth="1"/>
    <col min="9" max="9" width="0" hidden="1" customWidth="1"/>
    <col min="10" max="10" width="11.42578125" style="45" hidden="1" customWidth="1"/>
    <col min="11" max="11" width="14.5703125" hidden="1" customWidth="1"/>
    <col min="12" max="16" width="9.140625" hidden="1" customWidth="1"/>
  </cols>
  <sheetData>
    <row r="1" spans="1:12" ht="68.25" customHeight="1" x14ac:dyDescent="0.25">
      <c r="A1" s="92" t="s">
        <v>118</v>
      </c>
      <c r="B1" s="92"/>
      <c r="C1" s="92"/>
      <c r="D1" s="92"/>
    </row>
    <row r="2" spans="1:12" ht="19.5" customHeight="1" x14ac:dyDescent="0.25">
      <c r="A2" s="19"/>
      <c r="B2" s="19"/>
      <c r="C2" s="19"/>
      <c r="D2" s="19"/>
    </row>
    <row r="3" spans="1:12" ht="15.75" thickBot="1" x14ac:dyDescent="0.3">
      <c r="A3" s="2" t="s">
        <v>0</v>
      </c>
      <c r="B3" s="4" t="s">
        <v>1</v>
      </c>
      <c r="C3" s="17" t="s">
        <v>35</v>
      </c>
      <c r="D3" s="17" t="s">
        <v>36</v>
      </c>
    </row>
    <row r="4" spans="1:12" x14ac:dyDescent="0.25">
      <c r="A4" s="9" t="s">
        <v>37</v>
      </c>
      <c r="B4" s="10"/>
      <c r="C4" s="53"/>
      <c r="D4" s="53"/>
    </row>
    <row r="5" spans="1:12" x14ac:dyDescent="0.25">
      <c r="A5" s="9" t="s">
        <v>38</v>
      </c>
      <c r="B5" s="10"/>
      <c r="C5" s="53"/>
      <c r="D5" s="54"/>
    </row>
    <row r="6" spans="1:12" x14ac:dyDescent="0.25">
      <c r="A6" s="7" t="s">
        <v>39</v>
      </c>
      <c r="B6" s="8">
        <v>11</v>
      </c>
      <c r="C6" s="25">
        <f>3177756+1336+256847-428981</f>
        <v>3006958</v>
      </c>
      <c r="D6" s="55">
        <v>3039434</v>
      </c>
      <c r="G6" s="43"/>
      <c r="H6" s="34"/>
      <c r="J6" s="45">
        <f>1413+3170158-435150+212675</f>
        <v>2949096</v>
      </c>
      <c r="K6" s="34">
        <f>D6-J6</f>
        <v>90338</v>
      </c>
    </row>
    <row r="7" spans="1:12" x14ac:dyDescent="0.25">
      <c r="A7" s="7" t="s">
        <v>40</v>
      </c>
      <c r="B7" s="8" t="s">
        <v>41</v>
      </c>
      <c r="C7" s="25">
        <v>58204</v>
      </c>
      <c r="D7" s="55">
        <v>47216</v>
      </c>
      <c r="J7" s="45">
        <v>47216</v>
      </c>
      <c r="K7" s="34">
        <f t="shared" ref="K7:K13" si="0">D7-J7</f>
        <v>0</v>
      </c>
    </row>
    <row r="8" spans="1:12" x14ac:dyDescent="0.25">
      <c r="A8" s="7" t="s">
        <v>42</v>
      </c>
      <c r="B8" s="8">
        <v>12</v>
      </c>
      <c r="C8" s="25">
        <v>428981</v>
      </c>
      <c r="D8" s="55">
        <v>435150</v>
      </c>
      <c r="J8" s="45">
        <v>435150</v>
      </c>
      <c r="K8" s="34">
        <f t="shared" si="0"/>
        <v>0</v>
      </c>
    </row>
    <row r="9" spans="1:12" x14ac:dyDescent="0.25">
      <c r="A9" s="7" t="s">
        <v>43</v>
      </c>
      <c r="B9" s="8">
        <v>13</v>
      </c>
      <c r="C9" s="25">
        <v>51520</v>
      </c>
      <c r="D9" s="55">
        <v>28839</v>
      </c>
      <c r="J9" s="45">
        <v>28839</v>
      </c>
      <c r="K9" s="34">
        <f t="shared" si="0"/>
        <v>0</v>
      </c>
    </row>
    <row r="10" spans="1:12" x14ac:dyDescent="0.25">
      <c r="A10" s="7" t="s">
        <v>44</v>
      </c>
      <c r="B10" s="8" t="s">
        <v>45</v>
      </c>
      <c r="C10" s="25" t="s">
        <v>23</v>
      </c>
      <c r="D10" s="55" t="s">
        <v>23</v>
      </c>
      <c r="K10" s="34"/>
    </row>
    <row r="11" spans="1:12" ht="24" x14ac:dyDescent="0.25">
      <c r="A11" s="7" t="s">
        <v>72</v>
      </c>
      <c r="B11" s="8"/>
      <c r="C11" s="25">
        <v>6312</v>
      </c>
      <c r="D11" s="55"/>
      <c r="J11" s="41">
        <f>2645.814+2120.627</f>
        <v>4766.4409999999998</v>
      </c>
      <c r="K11" s="34">
        <f t="shared" si="0"/>
        <v>-4766.4409999999998</v>
      </c>
    </row>
    <row r="12" spans="1:12" ht="24.75" thickBot="1" x14ac:dyDescent="0.3">
      <c r="A12" s="7" t="s">
        <v>46</v>
      </c>
      <c r="B12" s="8">
        <v>17</v>
      </c>
      <c r="C12" s="27">
        <v>92751.8</v>
      </c>
      <c r="D12" s="56">
        <v>80626</v>
      </c>
      <c r="J12" s="45">
        <v>80626</v>
      </c>
      <c r="K12" s="34">
        <f t="shared" si="0"/>
        <v>0</v>
      </c>
    </row>
    <row r="13" spans="1:12" s="18" customFormat="1" ht="15.75" thickBot="1" x14ac:dyDescent="0.3">
      <c r="A13" s="32"/>
      <c r="B13" s="32"/>
      <c r="C13" s="57">
        <f>SUM(C6:C12)</f>
        <v>3644726.8</v>
      </c>
      <c r="D13" s="58">
        <f>SUM(D6:D12)</f>
        <v>3631265</v>
      </c>
      <c r="G13" s="44"/>
      <c r="H13" s="44"/>
      <c r="J13" s="46">
        <f>SUM(J6:J12)</f>
        <v>3545693.4410000001</v>
      </c>
      <c r="K13" s="34">
        <f t="shared" si="0"/>
        <v>85571.558999999892</v>
      </c>
    </row>
    <row r="14" spans="1:12" x14ac:dyDescent="0.25">
      <c r="A14" s="9" t="s">
        <v>47</v>
      </c>
      <c r="B14" s="10"/>
      <c r="C14" s="59"/>
      <c r="D14" s="54"/>
    </row>
    <row r="15" spans="1:12" x14ac:dyDescent="0.25">
      <c r="A15" s="7" t="s">
        <v>48</v>
      </c>
      <c r="B15" s="8">
        <v>14</v>
      </c>
      <c r="C15" s="25">
        <v>2740319</v>
      </c>
      <c r="D15" s="55">
        <v>2306408</v>
      </c>
      <c r="F15" s="34"/>
      <c r="J15" s="45">
        <v>2306392</v>
      </c>
      <c r="K15" s="34">
        <f>D15-J15</f>
        <v>16</v>
      </c>
    </row>
    <row r="16" spans="1:12" x14ac:dyDescent="0.25">
      <c r="A16" s="7" t="s">
        <v>49</v>
      </c>
      <c r="B16" s="8">
        <v>15</v>
      </c>
      <c r="C16" s="25">
        <v>1123390</v>
      </c>
      <c r="D16" s="55">
        <v>761320</v>
      </c>
      <c r="F16" s="34"/>
      <c r="G16" s="41"/>
      <c r="J16" s="45">
        <v>846834</v>
      </c>
      <c r="K16" s="34">
        <f t="shared" ref="K16:K21" si="1">D16-J16</f>
        <v>-85514</v>
      </c>
      <c r="L16" t="s">
        <v>111</v>
      </c>
    </row>
    <row r="17" spans="1:11" x14ac:dyDescent="0.25">
      <c r="A17" s="7" t="s">
        <v>50</v>
      </c>
      <c r="B17" s="10"/>
      <c r="C17" s="25">
        <v>17850</v>
      </c>
      <c r="D17" s="55" t="s">
        <v>23</v>
      </c>
      <c r="K17" s="34"/>
    </row>
    <row r="18" spans="1:11" x14ac:dyDescent="0.25">
      <c r="A18" s="7" t="s">
        <v>51</v>
      </c>
      <c r="B18" s="8">
        <v>16</v>
      </c>
      <c r="C18" s="25">
        <v>1760463</v>
      </c>
      <c r="D18" s="55">
        <v>1435363</v>
      </c>
      <c r="F18" s="34"/>
      <c r="J18" s="45">
        <v>1435363</v>
      </c>
      <c r="K18" s="34">
        <f t="shared" si="1"/>
        <v>0</v>
      </c>
    </row>
    <row r="19" spans="1:11" ht="15.75" thickBot="1" x14ac:dyDescent="0.3">
      <c r="A19" s="7" t="s">
        <v>52</v>
      </c>
      <c r="B19" s="8">
        <v>17</v>
      </c>
      <c r="C19" s="27">
        <v>98384</v>
      </c>
      <c r="D19" s="56">
        <v>247136</v>
      </c>
      <c r="J19" s="45">
        <v>247136</v>
      </c>
      <c r="K19" s="34">
        <f t="shared" si="1"/>
        <v>0</v>
      </c>
    </row>
    <row r="20" spans="1:11" ht="15.75" thickBot="1" x14ac:dyDescent="0.3">
      <c r="A20" s="10"/>
      <c r="B20" s="10"/>
      <c r="C20" s="57">
        <f>SUM(C15:C19)</f>
        <v>5740406</v>
      </c>
      <c r="D20" s="58">
        <f>SUM(D15:D19)</f>
        <v>4750227</v>
      </c>
      <c r="J20" s="46">
        <f>SUM(J15:J19)</f>
        <v>4835725</v>
      </c>
      <c r="K20" s="44">
        <f t="shared" si="1"/>
        <v>-85498</v>
      </c>
    </row>
    <row r="21" spans="1:11" ht="15.75" thickBot="1" x14ac:dyDescent="0.3">
      <c r="A21" s="9" t="s">
        <v>53</v>
      </c>
      <c r="B21" s="10"/>
      <c r="C21" s="30">
        <f>C13+C20</f>
        <v>9385132.8000000007</v>
      </c>
      <c r="D21" s="60">
        <f>D13+D20</f>
        <v>8381492</v>
      </c>
      <c r="J21" s="46">
        <f>J13+J20</f>
        <v>8381418.4409999996</v>
      </c>
      <c r="K21" s="34">
        <f t="shared" si="1"/>
        <v>73.559000000357628</v>
      </c>
    </row>
    <row r="22" spans="1:11" ht="15.75" thickTop="1" x14ac:dyDescent="0.25">
      <c r="A22" s="9" t="s">
        <v>54</v>
      </c>
      <c r="B22" s="10"/>
      <c r="C22" s="61"/>
      <c r="D22" s="54"/>
    </row>
    <row r="23" spans="1:11" x14ac:dyDescent="0.25">
      <c r="A23" s="9" t="s">
        <v>55</v>
      </c>
      <c r="B23" s="10"/>
      <c r="C23" s="61"/>
      <c r="D23" s="54"/>
    </row>
    <row r="24" spans="1:11" x14ac:dyDescent="0.25">
      <c r="A24" s="7" t="s">
        <v>56</v>
      </c>
      <c r="B24" s="8" t="s">
        <v>57</v>
      </c>
      <c r="C24" s="25">
        <v>5500000</v>
      </c>
      <c r="D24" s="55">
        <v>5500000</v>
      </c>
      <c r="J24" s="45">
        <v>5500000</v>
      </c>
      <c r="K24" s="47">
        <f>D24-J24</f>
        <v>0</v>
      </c>
    </row>
    <row r="25" spans="1:11" ht="15.75" thickBot="1" x14ac:dyDescent="0.3">
      <c r="A25" s="7" t="s">
        <v>58</v>
      </c>
      <c r="B25" s="10"/>
      <c r="C25" s="27">
        <v>1872587</v>
      </c>
      <c r="D25" s="56">
        <v>609620</v>
      </c>
      <c r="F25" s="34"/>
      <c r="J25" s="45">
        <v>613623</v>
      </c>
      <c r="K25" s="47">
        <f>D25-J25</f>
        <v>-4003</v>
      </c>
    </row>
    <row r="26" spans="1:11" ht="15.75" thickBot="1" x14ac:dyDescent="0.3">
      <c r="A26" s="10"/>
      <c r="B26" s="10"/>
      <c r="C26" s="27">
        <f>SUM(C24:C25)</f>
        <v>7372587</v>
      </c>
      <c r="D26" s="56">
        <f>D24+D25</f>
        <v>6109620</v>
      </c>
      <c r="J26" s="46">
        <f>SUM(J24:J25)</f>
        <v>6113623</v>
      </c>
      <c r="K26" s="48">
        <f t="shared" ref="K26:K37" si="2">D26-J26</f>
        <v>-4003</v>
      </c>
    </row>
    <row r="27" spans="1:11" x14ac:dyDescent="0.25">
      <c r="A27" s="9" t="s">
        <v>59</v>
      </c>
      <c r="B27" s="10"/>
      <c r="C27" s="61"/>
      <c r="D27" s="54"/>
      <c r="K27" s="47">
        <f t="shared" si="2"/>
        <v>0</v>
      </c>
    </row>
    <row r="28" spans="1:11" ht="24" x14ac:dyDescent="0.25">
      <c r="A28" s="7" t="s">
        <v>60</v>
      </c>
      <c r="B28" s="8">
        <v>19</v>
      </c>
      <c r="C28" s="25">
        <v>411293</v>
      </c>
      <c r="D28" s="55">
        <v>398119</v>
      </c>
      <c r="E28" s="34"/>
      <c r="J28" s="45">
        <v>398119</v>
      </c>
      <c r="K28" s="47">
        <f t="shared" si="2"/>
        <v>0</v>
      </c>
    </row>
    <row r="29" spans="1:11" x14ac:dyDescent="0.25">
      <c r="A29" s="7" t="s">
        <v>61</v>
      </c>
      <c r="B29" s="8" t="s">
        <v>62</v>
      </c>
      <c r="C29" s="25">
        <v>60217</v>
      </c>
      <c r="D29" s="55">
        <v>39240</v>
      </c>
      <c r="E29" s="34"/>
      <c r="J29" s="45">
        <v>39240</v>
      </c>
      <c r="K29" s="47">
        <f t="shared" si="2"/>
        <v>0</v>
      </c>
    </row>
    <row r="30" spans="1:11" ht="15.75" thickBot="1" x14ac:dyDescent="0.3">
      <c r="A30" s="7" t="s">
        <v>63</v>
      </c>
      <c r="B30" s="8" t="s">
        <v>45</v>
      </c>
      <c r="C30" s="27">
        <v>39452</v>
      </c>
      <c r="D30" s="56">
        <v>39452</v>
      </c>
      <c r="J30" s="45">
        <v>39452</v>
      </c>
      <c r="K30" s="47">
        <f t="shared" si="2"/>
        <v>0</v>
      </c>
    </row>
    <row r="31" spans="1:11" ht="15.75" thickBot="1" x14ac:dyDescent="0.3">
      <c r="A31" s="10"/>
      <c r="B31" s="10"/>
      <c r="C31" s="27">
        <f>SUM(C28:C30)</f>
        <v>510962</v>
      </c>
      <c r="D31" s="56">
        <f>D28+D29+D30</f>
        <v>476811</v>
      </c>
      <c r="F31" s="34"/>
      <c r="J31" s="46">
        <f>SUM(J28:J30)</f>
        <v>476811</v>
      </c>
      <c r="K31" s="48">
        <f t="shared" si="2"/>
        <v>0</v>
      </c>
    </row>
    <row r="32" spans="1:11" x14ac:dyDescent="0.25">
      <c r="A32" s="9" t="s">
        <v>64</v>
      </c>
      <c r="B32" s="10"/>
      <c r="C32" s="61"/>
      <c r="D32" s="54"/>
      <c r="K32" s="47">
        <f t="shared" si="2"/>
        <v>0</v>
      </c>
    </row>
    <row r="33" spans="1:11" ht="24" x14ac:dyDescent="0.25">
      <c r="A33" s="7" t="s">
        <v>60</v>
      </c>
      <c r="B33" s="8">
        <v>19</v>
      </c>
      <c r="C33" s="25">
        <v>46764</v>
      </c>
      <c r="D33" s="55">
        <v>50843</v>
      </c>
      <c r="J33" s="45">
        <v>50843</v>
      </c>
      <c r="K33" s="47">
        <f t="shared" si="2"/>
        <v>0</v>
      </c>
    </row>
    <row r="34" spans="1:11" x14ac:dyDescent="0.25">
      <c r="A34" s="7" t="s">
        <v>61</v>
      </c>
      <c r="B34" s="8" t="s">
        <v>62</v>
      </c>
      <c r="C34" s="25">
        <v>12859</v>
      </c>
      <c r="D34" s="55">
        <v>13957</v>
      </c>
      <c r="J34" s="45">
        <v>13956</v>
      </c>
      <c r="K34" s="47">
        <f t="shared" si="2"/>
        <v>1</v>
      </c>
    </row>
    <row r="35" spans="1:11" x14ac:dyDescent="0.25">
      <c r="A35" s="7" t="s">
        <v>65</v>
      </c>
      <c r="B35" s="10"/>
      <c r="C35" s="25" t="s">
        <v>11</v>
      </c>
      <c r="D35" s="55">
        <v>116200</v>
      </c>
      <c r="J35" s="45">
        <v>112179</v>
      </c>
      <c r="K35" s="47">
        <f t="shared" si="2"/>
        <v>4021</v>
      </c>
    </row>
    <row r="36" spans="1:11" x14ac:dyDescent="0.25">
      <c r="A36" s="7" t="s">
        <v>66</v>
      </c>
      <c r="B36" s="8">
        <v>21</v>
      </c>
      <c r="C36" s="25">
        <f>1169562+37737+45042+79120</f>
        <v>1331461</v>
      </c>
      <c r="D36" s="55">
        <v>1504011</v>
      </c>
      <c r="E36" s="33" t="s">
        <v>73</v>
      </c>
      <c r="F36" s="34"/>
      <c r="J36" s="45">
        <f>1353619+35230+3914+33287+77906</f>
        <v>1503956</v>
      </c>
      <c r="K36" s="47">
        <f t="shared" si="2"/>
        <v>55</v>
      </c>
    </row>
    <row r="37" spans="1:11" ht="15.75" thickBot="1" x14ac:dyDescent="0.3">
      <c r="A37" s="7" t="s">
        <v>67</v>
      </c>
      <c r="B37" s="8">
        <v>22</v>
      </c>
      <c r="C37" s="27">
        <v>110500</v>
      </c>
      <c r="D37" s="56">
        <v>110050</v>
      </c>
      <c r="J37" s="45">
        <v>110050</v>
      </c>
      <c r="K37" s="47">
        <f t="shared" si="2"/>
        <v>0</v>
      </c>
    </row>
    <row r="38" spans="1:11" ht="15.75" thickBot="1" x14ac:dyDescent="0.3">
      <c r="A38" s="10"/>
      <c r="B38" s="10"/>
      <c r="C38" s="27">
        <f>SUM(C33:C37)</f>
        <v>1501584</v>
      </c>
      <c r="D38" s="56">
        <f>D33+D34+D35+D36+D37</f>
        <v>1795061</v>
      </c>
      <c r="J38" s="46">
        <f>SUM(J33:J37)</f>
        <v>1790984</v>
      </c>
      <c r="K38" s="48">
        <f>D38-J38</f>
        <v>4077</v>
      </c>
    </row>
    <row r="39" spans="1:11" ht="15.75" thickBot="1" x14ac:dyDescent="0.3">
      <c r="A39" s="9" t="s">
        <v>68</v>
      </c>
      <c r="B39" s="10"/>
      <c r="C39" s="27">
        <f>C31+C38</f>
        <v>2012546</v>
      </c>
      <c r="D39" s="56">
        <f>D31+D38</f>
        <v>2271872</v>
      </c>
      <c r="J39" s="46">
        <f>J26+J31+J38</f>
        <v>8381418</v>
      </c>
      <c r="K39" s="47">
        <f>D40-J39</f>
        <v>74</v>
      </c>
    </row>
    <row r="40" spans="1:11" ht="15.75" thickBot="1" x14ac:dyDescent="0.3">
      <c r="A40" s="9" t="s">
        <v>69</v>
      </c>
      <c r="B40" s="10"/>
      <c r="C40" s="30">
        <f>C26+C39</f>
        <v>9385133</v>
      </c>
      <c r="D40" s="60">
        <f>D26+D39</f>
        <v>8381492</v>
      </c>
    </row>
    <row r="41" spans="1:11" ht="15.75" thickTop="1" x14ac:dyDescent="0.25">
      <c r="A41" s="11"/>
      <c r="B41" s="11"/>
      <c r="C41" s="62"/>
      <c r="D41" s="62"/>
    </row>
    <row r="42" spans="1:11" ht="15.75" thickBot="1" x14ac:dyDescent="0.3">
      <c r="A42" s="7" t="s">
        <v>70</v>
      </c>
      <c r="B42" s="8" t="s">
        <v>71</v>
      </c>
      <c r="C42" s="63">
        <f>(C21-C9-C8-C39)/C24*1000</f>
        <v>1253.1065090909092</v>
      </c>
      <c r="D42" s="63">
        <f>(D21-D9-D8-D39)/D24*1000</f>
        <v>1026.4783636363636</v>
      </c>
    </row>
  </sheetData>
  <mergeCells count="1">
    <mergeCell ref="A1:D1"/>
  </mergeCells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D34"/>
  <sheetViews>
    <sheetView workbookViewId="0">
      <selection sqref="A1:D1"/>
    </sheetView>
  </sheetViews>
  <sheetFormatPr defaultRowHeight="15" x14ac:dyDescent="0.25"/>
  <cols>
    <col min="1" max="1" width="40.28515625" customWidth="1"/>
    <col min="2" max="2" width="9.28515625" customWidth="1"/>
    <col min="3" max="3" width="14.85546875" customWidth="1"/>
    <col min="4" max="4" width="14.42578125" customWidth="1"/>
    <col min="12" max="12" width="9.140625" customWidth="1"/>
  </cols>
  <sheetData>
    <row r="1" spans="1:4" ht="53.25" customHeight="1" x14ac:dyDescent="0.25">
      <c r="A1" s="93" t="s">
        <v>119</v>
      </c>
      <c r="B1" s="93"/>
      <c r="C1" s="93"/>
      <c r="D1" s="93"/>
    </row>
    <row r="2" spans="1:4" ht="16.5" customHeight="1" x14ac:dyDescent="0.25">
      <c r="C2" s="20"/>
      <c r="D2" s="21"/>
    </row>
    <row r="3" spans="1:4" ht="15.75" thickBot="1" x14ac:dyDescent="0.3">
      <c r="A3" s="2" t="s">
        <v>0</v>
      </c>
      <c r="B3" s="4" t="s">
        <v>1</v>
      </c>
      <c r="C3" s="22" t="s">
        <v>2</v>
      </c>
      <c r="D3" s="23" t="s">
        <v>3</v>
      </c>
    </row>
    <row r="4" spans="1:4" ht="18.75" customHeight="1" x14ac:dyDescent="0.25">
      <c r="A4" s="7" t="s">
        <v>4</v>
      </c>
      <c r="B4" s="8">
        <v>3</v>
      </c>
      <c r="C4" s="25">
        <v>3015945</v>
      </c>
      <c r="D4" s="26">
        <v>174941</v>
      </c>
    </row>
    <row r="5" spans="1:4" ht="15.75" thickBot="1" x14ac:dyDescent="0.3">
      <c r="A5" s="7" t="s">
        <v>5</v>
      </c>
      <c r="B5" s="8">
        <v>4</v>
      </c>
      <c r="C5" s="27">
        <v>-1094019</v>
      </c>
      <c r="D5" s="28">
        <v>-187855</v>
      </c>
    </row>
    <row r="6" spans="1:4" x14ac:dyDescent="0.25">
      <c r="A6" s="9" t="s">
        <v>6</v>
      </c>
      <c r="B6" s="10"/>
      <c r="C6" s="29">
        <f>C4+C5</f>
        <v>1921926</v>
      </c>
      <c r="D6" s="29">
        <f>D4+D5</f>
        <v>-12914</v>
      </c>
    </row>
    <row r="7" spans="1:4" x14ac:dyDescent="0.25">
      <c r="A7" s="7" t="s">
        <v>7</v>
      </c>
      <c r="B7" s="8">
        <v>5</v>
      </c>
      <c r="C7" s="25">
        <v>-444361</v>
      </c>
      <c r="D7" s="26">
        <v>-1196</v>
      </c>
    </row>
    <row r="8" spans="1:4" x14ac:dyDescent="0.25">
      <c r="A8" s="7" t="s">
        <v>8</v>
      </c>
      <c r="B8" s="8">
        <v>6</v>
      </c>
      <c r="C8" s="25">
        <v>-186029</v>
      </c>
      <c r="D8" s="26">
        <v>-61943</v>
      </c>
    </row>
    <row r="9" spans="1:4" x14ac:dyDescent="0.25">
      <c r="A9" s="7" t="s">
        <v>9</v>
      </c>
      <c r="B9" s="8">
        <v>7</v>
      </c>
      <c r="C9" s="25">
        <v>-44104</v>
      </c>
      <c r="D9" s="26">
        <v>-4392</v>
      </c>
    </row>
    <row r="10" spans="1:4" ht="15.75" thickBot="1" x14ac:dyDescent="0.3">
      <c r="A10" s="7" t="s">
        <v>10</v>
      </c>
      <c r="B10" s="8">
        <v>8</v>
      </c>
      <c r="C10" s="27">
        <v>0</v>
      </c>
      <c r="D10" s="27">
        <v>0</v>
      </c>
    </row>
    <row r="11" spans="1:4" x14ac:dyDescent="0.25">
      <c r="A11" s="9" t="s">
        <v>12</v>
      </c>
      <c r="B11" s="10"/>
      <c r="C11" s="29">
        <f>C6+C7+C8+C9+C10</f>
        <v>1247432</v>
      </c>
      <c r="D11" s="29">
        <f>D6+D7+D8+D9+D10</f>
        <v>-80445</v>
      </c>
    </row>
    <row r="12" spans="1:4" x14ac:dyDescent="0.25">
      <c r="A12" s="7" t="s">
        <v>13</v>
      </c>
      <c r="B12" s="8" t="s">
        <v>14</v>
      </c>
      <c r="C12" s="25">
        <v>3865</v>
      </c>
      <c r="D12" s="26">
        <v>2657</v>
      </c>
    </row>
    <row r="13" spans="1:4" x14ac:dyDescent="0.25">
      <c r="A13" s="7" t="s">
        <v>15</v>
      </c>
      <c r="B13" s="8" t="s">
        <v>16</v>
      </c>
      <c r="C13" s="25">
        <v>-5377</v>
      </c>
      <c r="D13" s="26">
        <v>-321</v>
      </c>
    </row>
    <row r="14" spans="1:4" ht="15.75" thickBot="1" x14ac:dyDescent="0.3">
      <c r="A14" s="7" t="s">
        <v>17</v>
      </c>
      <c r="B14" s="10"/>
      <c r="C14" s="27">
        <v>13043</v>
      </c>
      <c r="D14" s="28">
        <v>123</v>
      </c>
    </row>
    <row r="15" spans="1:4" x14ac:dyDescent="0.25">
      <c r="A15" s="9" t="s">
        <v>18</v>
      </c>
      <c r="B15" s="10"/>
      <c r="C15" s="29">
        <f>C11+C12+C13+C14</f>
        <v>1258963</v>
      </c>
      <c r="D15" s="29">
        <f>D11+D12+D13+D14</f>
        <v>-77986</v>
      </c>
    </row>
    <row r="16" spans="1:4" ht="15.75" thickBot="1" x14ac:dyDescent="0.3">
      <c r="A16" s="7" t="s">
        <v>19</v>
      </c>
      <c r="B16" s="8" t="s">
        <v>20</v>
      </c>
      <c r="C16" s="27">
        <v>4004</v>
      </c>
      <c r="D16" s="27">
        <v>0</v>
      </c>
    </row>
    <row r="17" spans="1:4" x14ac:dyDescent="0.25">
      <c r="A17" s="9" t="s">
        <v>21</v>
      </c>
      <c r="B17" s="10"/>
      <c r="C17" s="29">
        <f>C15+C16</f>
        <v>1262967</v>
      </c>
      <c r="D17" s="29">
        <f>D15+D16</f>
        <v>-77986</v>
      </c>
    </row>
    <row r="18" spans="1:4" ht="15.75" thickBot="1" x14ac:dyDescent="0.3">
      <c r="A18" s="7" t="s">
        <v>22</v>
      </c>
      <c r="B18" s="10"/>
      <c r="C18" s="27">
        <v>0</v>
      </c>
      <c r="D18" s="27">
        <v>0</v>
      </c>
    </row>
    <row r="19" spans="1:4" ht="24.75" thickBot="1" x14ac:dyDescent="0.3">
      <c r="A19" s="9" t="s">
        <v>24</v>
      </c>
      <c r="B19" s="10"/>
      <c r="C19" s="30">
        <f>C17+C18</f>
        <v>1262967</v>
      </c>
      <c r="D19" s="30">
        <f>D17+D18</f>
        <v>-77986</v>
      </c>
    </row>
    <row r="20" spans="1:4" ht="15.75" thickTop="1" x14ac:dyDescent="0.25">
      <c r="A20" s="11"/>
      <c r="B20" s="11"/>
      <c r="C20" s="31"/>
      <c r="D20" s="31"/>
    </row>
    <row r="21" spans="1:4" ht="24.75" thickBot="1" x14ac:dyDescent="0.3">
      <c r="A21" s="7" t="s">
        <v>25</v>
      </c>
      <c r="B21" s="8" t="s">
        <v>26</v>
      </c>
      <c r="C21" s="24">
        <f>C19/5500000*1000</f>
        <v>229.63036363636363</v>
      </c>
      <c r="D21" s="24">
        <f>D19/5050000*1000</f>
        <v>-15.442772277227721</v>
      </c>
    </row>
    <row r="22" spans="1:4" x14ac:dyDescent="0.25">
      <c r="A22" s="13"/>
      <c r="C22" s="20"/>
      <c r="D22" s="20"/>
    </row>
    <row r="23" spans="1:4" x14ac:dyDescent="0.25">
      <c r="A23" s="12"/>
    </row>
    <row r="24" spans="1:4" x14ac:dyDescent="0.25">
      <c r="A24" s="12"/>
    </row>
    <row r="25" spans="1:4" x14ac:dyDescent="0.25">
      <c r="A25" s="12" t="s">
        <v>27</v>
      </c>
    </row>
    <row r="26" spans="1:4" x14ac:dyDescent="0.25">
      <c r="A26" s="12"/>
    </row>
    <row r="27" spans="1:4" x14ac:dyDescent="0.25">
      <c r="A27" s="12"/>
    </row>
    <row r="28" spans="1:4" x14ac:dyDescent="0.25">
      <c r="A28" s="12" t="s">
        <v>28</v>
      </c>
    </row>
    <row r="29" spans="1:4" ht="16.5" x14ac:dyDescent="0.25">
      <c r="A29" s="14" t="s">
        <v>29</v>
      </c>
    </row>
    <row r="30" spans="1:4" x14ac:dyDescent="0.25">
      <c r="A30" s="15" t="s">
        <v>30</v>
      </c>
      <c r="C30" s="15" t="s">
        <v>31</v>
      </c>
    </row>
    <row r="31" spans="1:4" ht="6" customHeight="1" x14ac:dyDescent="0.25">
      <c r="A31" s="12"/>
    </row>
    <row r="32" spans="1:4" x14ac:dyDescent="0.25">
      <c r="A32" s="12" t="s">
        <v>32</v>
      </c>
      <c r="C32" s="12" t="s">
        <v>33</v>
      </c>
    </row>
    <row r="33" spans="1:1" ht="6" customHeight="1" x14ac:dyDescent="0.25">
      <c r="A33" s="12"/>
    </row>
    <row r="34" spans="1:1" x14ac:dyDescent="0.25">
      <c r="A34" s="12" t="s">
        <v>34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E56"/>
  <sheetViews>
    <sheetView zoomScaleNormal="100" workbookViewId="0">
      <selection sqref="A1:D1"/>
    </sheetView>
  </sheetViews>
  <sheetFormatPr defaultRowHeight="15" x14ac:dyDescent="0.25"/>
  <cols>
    <col min="1" max="1" width="47.5703125" customWidth="1"/>
    <col min="3" max="4" width="17.5703125" customWidth="1"/>
  </cols>
  <sheetData>
    <row r="1" spans="1:4" ht="53.25" customHeight="1" x14ac:dyDescent="0.25">
      <c r="A1" s="92" t="s">
        <v>120</v>
      </c>
      <c r="B1" s="92"/>
      <c r="C1" s="92"/>
      <c r="D1" s="92"/>
    </row>
    <row r="2" spans="1:4" x14ac:dyDescent="0.25">
      <c r="A2" s="1"/>
      <c r="B2" s="1"/>
      <c r="C2" s="1"/>
      <c r="D2" s="4"/>
    </row>
    <row r="3" spans="1:4" x14ac:dyDescent="0.25">
      <c r="A3" s="2" t="s">
        <v>74</v>
      </c>
      <c r="B3" s="4" t="s">
        <v>1</v>
      </c>
      <c r="C3" s="5">
        <v>2021</v>
      </c>
      <c r="D3" s="5">
        <v>2020</v>
      </c>
    </row>
    <row r="4" spans="1:4" ht="15.75" thickBot="1" x14ac:dyDescent="0.3">
      <c r="A4" s="3"/>
      <c r="B4" s="3"/>
      <c r="C4" s="6"/>
      <c r="D4" s="6"/>
    </row>
    <row r="5" spans="1:4" x14ac:dyDescent="0.25">
      <c r="A5" s="9" t="s">
        <v>75</v>
      </c>
      <c r="B5" s="10"/>
      <c r="C5" s="53"/>
      <c r="D5" s="53"/>
    </row>
    <row r="6" spans="1:4" x14ac:dyDescent="0.25">
      <c r="A6" s="7" t="s">
        <v>18</v>
      </c>
      <c r="B6" s="10"/>
      <c r="C6" s="25">
        <f>'ОДР и ПСД'!C15</f>
        <v>1258963</v>
      </c>
      <c r="D6" s="55">
        <v>803404</v>
      </c>
    </row>
    <row r="7" spans="1:4" x14ac:dyDescent="0.25">
      <c r="A7" s="7" t="s">
        <v>76</v>
      </c>
      <c r="B7" s="10"/>
      <c r="C7" s="53"/>
      <c r="D7" s="54"/>
    </row>
    <row r="8" spans="1:4" x14ac:dyDescent="0.25">
      <c r="A8" s="7" t="s">
        <v>13</v>
      </c>
      <c r="B8" s="8" t="s">
        <v>14</v>
      </c>
      <c r="C8" s="25">
        <f>-'ОДР и ПСД'!C12</f>
        <v>-3865</v>
      </c>
      <c r="D8" s="55">
        <v>-6055</v>
      </c>
    </row>
    <row r="9" spans="1:4" x14ac:dyDescent="0.25">
      <c r="A9" s="7" t="s">
        <v>15</v>
      </c>
      <c r="B9" s="8" t="s">
        <v>16</v>
      </c>
      <c r="C9" s="25">
        <f>-'ОДР и ПСД'!C13</f>
        <v>5377</v>
      </c>
      <c r="D9" s="55">
        <v>24583</v>
      </c>
    </row>
    <row r="10" spans="1:4" x14ac:dyDescent="0.25">
      <c r="A10" s="7" t="s">
        <v>77</v>
      </c>
      <c r="B10" s="8">
        <v>4.5999999999999996</v>
      </c>
      <c r="C10" s="25">
        <v>220033</v>
      </c>
      <c r="D10" s="55">
        <v>309383</v>
      </c>
    </row>
    <row r="11" spans="1:4" x14ac:dyDescent="0.25">
      <c r="A11" s="7" t="s">
        <v>10</v>
      </c>
      <c r="B11" s="8">
        <v>8</v>
      </c>
      <c r="C11" s="25">
        <v>0</v>
      </c>
      <c r="D11" s="55">
        <v>155521</v>
      </c>
    </row>
    <row r="12" spans="1:4" x14ac:dyDescent="0.25">
      <c r="A12" s="7" t="s">
        <v>78</v>
      </c>
      <c r="B12" s="42">
        <v>7</v>
      </c>
      <c r="C12" s="55">
        <v>19187</v>
      </c>
      <c r="D12" s="55">
        <v>30839</v>
      </c>
    </row>
    <row r="13" spans="1:4" x14ac:dyDescent="0.25">
      <c r="A13" s="39" t="s">
        <v>109</v>
      </c>
      <c r="B13" s="38"/>
      <c r="C13" s="55"/>
      <c r="D13" s="55"/>
    </row>
    <row r="14" spans="1:4" ht="15.75" thickBot="1" x14ac:dyDescent="0.3">
      <c r="A14" s="7" t="s">
        <v>79</v>
      </c>
      <c r="B14" s="10"/>
      <c r="C14" s="64">
        <v>459</v>
      </c>
      <c r="D14" s="56">
        <v>-13</v>
      </c>
    </row>
    <row r="15" spans="1:4" x14ac:dyDescent="0.25">
      <c r="A15" s="85" t="s">
        <v>80</v>
      </c>
      <c r="B15" s="84"/>
      <c r="C15" s="65"/>
      <c r="D15" s="65"/>
    </row>
    <row r="16" spans="1:4" s="18" customFormat="1" x14ac:dyDescent="0.25">
      <c r="A16" s="85"/>
      <c r="B16" s="84"/>
      <c r="C16" s="66">
        <f>SUM(C6:C14)</f>
        <v>1500154</v>
      </c>
      <c r="D16" s="67">
        <f>SUM(D6:D14)</f>
        <v>1317662</v>
      </c>
    </row>
    <row r="17" spans="1:4" x14ac:dyDescent="0.25">
      <c r="A17" s="7" t="s">
        <v>81</v>
      </c>
      <c r="B17" s="10"/>
      <c r="C17" s="25">
        <f>-(ОФП!C15-ОФП!D15)</f>
        <v>-433911</v>
      </c>
      <c r="D17" s="55">
        <v>-2304766</v>
      </c>
    </row>
    <row r="18" spans="1:4" ht="24" x14ac:dyDescent="0.25">
      <c r="A18" s="7" t="s">
        <v>82</v>
      </c>
      <c r="B18" s="10"/>
      <c r="C18" s="25">
        <f>-(ОФП!C16-ОФП!D16)+90337+2469</f>
        <v>-269264</v>
      </c>
      <c r="D18" s="55">
        <v>-750773</v>
      </c>
    </row>
    <row r="19" spans="1:4" ht="24" x14ac:dyDescent="0.25">
      <c r="A19" s="7" t="s">
        <v>83</v>
      </c>
      <c r="B19" s="10"/>
      <c r="C19" s="25">
        <f>-(ОФП!C18-ОФП!D18)</f>
        <v>-325100</v>
      </c>
      <c r="D19" s="55">
        <v>-1462310</v>
      </c>
    </row>
    <row r="20" spans="1:4" x14ac:dyDescent="0.25">
      <c r="A20" s="7" t="s">
        <v>84</v>
      </c>
      <c r="B20" s="10"/>
      <c r="C20" s="25">
        <f>ОФП!C37-ОФП!D37</f>
        <v>450</v>
      </c>
      <c r="D20" s="55">
        <v>108521</v>
      </c>
    </row>
    <row r="21" spans="1:4" ht="24.75" thickBot="1" x14ac:dyDescent="0.3">
      <c r="A21" s="7" t="s">
        <v>110</v>
      </c>
      <c r="B21" s="10"/>
      <c r="C21" s="27">
        <f>ОФП!C36-ОФП!D36</f>
        <v>-172550</v>
      </c>
      <c r="D21" s="56">
        <v>1443425</v>
      </c>
    </row>
    <row r="22" spans="1:4" x14ac:dyDescent="0.25">
      <c r="A22" s="86" t="s">
        <v>85</v>
      </c>
      <c r="B22" s="80"/>
      <c r="C22" s="81"/>
      <c r="D22" s="82"/>
    </row>
    <row r="23" spans="1:4" x14ac:dyDescent="0.25">
      <c r="A23" s="86"/>
      <c r="B23" s="83">
        <v>23</v>
      </c>
      <c r="C23" s="66">
        <f>C16+C17+C18+C19+C20+C21</f>
        <v>299779</v>
      </c>
      <c r="D23" s="67">
        <f>D16+D17+D18+D19+D20+D21</f>
        <v>-1648241</v>
      </c>
    </row>
    <row r="24" spans="1:4" x14ac:dyDescent="0.25">
      <c r="A24" s="7" t="s">
        <v>86</v>
      </c>
      <c r="B24" s="10"/>
      <c r="C24" s="69">
        <v>239</v>
      </c>
      <c r="D24" s="55">
        <v>5544</v>
      </c>
    </row>
    <row r="25" spans="1:4" ht="15.75" thickBot="1" x14ac:dyDescent="0.3">
      <c r="A25" s="7" t="s">
        <v>87</v>
      </c>
      <c r="B25" s="10"/>
      <c r="C25" s="27">
        <v>-130000</v>
      </c>
      <c r="D25" s="56" t="s">
        <v>23</v>
      </c>
    </row>
    <row r="26" spans="1:4" x14ac:dyDescent="0.25">
      <c r="A26" s="87" t="s">
        <v>88</v>
      </c>
      <c r="B26" s="84"/>
      <c r="C26" s="65"/>
      <c r="D26" s="68"/>
    </row>
    <row r="27" spans="1:4" ht="15.75" thickBot="1" x14ac:dyDescent="0.3">
      <c r="A27" s="87"/>
      <c r="B27" s="84"/>
      <c r="C27" s="70">
        <f>C23+C24+C25</f>
        <v>170018</v>
      </c>
      <c r="D27" s="71">
        <f>D23+D24</f>
        <v>-1642697</v>
      </c>
    </row>
    <row r="28" spans="1:4" x14ac:dyDescent="0.25">
      <c r="A28" s="11"/>
      <c r="B28" s="84"/>
      <c r="C28" s="88"/>
      <c r="D28" s="90"/>
    </row>
    <row r="29" spans="1:4" x14ac:dyDescent="0.25">
      <c r="A29" s="9" t="s">
        <v>89</v>
      </c>
      <c r="B29" s="84"/>
      <c r="C29" s="89"/>
      <c r="D29" s="91"/>
    </row>
    <row r="30" spans="1:4" x14ac:dyDescent="0.25">
      <c r="A30" s="7" t="s">
        <v>90</v>
      </c>
      <c r="B30" s="8">
        <v>11</v>
      </c>
      <c r="C30" s="55">
        <f>-271551</f>
        <v>-271551</v>
      </c>
      <c r="D30" s="55">
        <v>-3441079</v>
      </c>
    </row>
    <row r="31" spans="1:4" x14ac:dyDescent="0.25">
      <c r="A31" s="7" t="s">
        <v>91</v>
      </c>
      <c r="B31" s="8">
        <v>13</v>
      </c>
      <c r="C31" s="55">
        <f>-26384</f>
        <v>-26384</v>
      </c>
      <c r="D31" s="55">
        <v>-22894</v>
      </c>
    </row>
    <row r="32" spans="1:4" x14ac:dyDescent="0.25">
      <c r="A32" s="7" t="s">
        <v>92</v>
      </c>
      <c r="B32" s="8">
        <v>17</v>
      </c>
      <c r="C32" s="55">
        <v>-12126</v>
      </c>
      <c r="D32" s="55">
        <v>-80626</v>
      </c>
    </row>
    <row r="33" spans="1:5" ht="15.75" thickBot="1" x14ac:dyDescent="0.3">
      <c r="A33" s="7" t="s">
        <v>93</v>
      </c>
      <c r="B33" s="8">
        <v>19</v>
      </c>
      <c r="C33" s="56">
        <v>-770</v>
      </c>
      <c r="D33" s="56">
        <v>-14165</v>
      </c>
    </row>
    <row r="34" spans="1:5" ht="24.75" thickBot="1" x14ac:dyDescent="0.3">
      <c r="A34" s="9" t="s">
        <v>94</v>
      </c>
      <c r="B34" s="10"/>
      <c r="C34" s="71">
        <f>SUM(C30:C33)</f>
        <v>-310831</v>
      </c>
      <c r="D34" s="71">
        <f>SUM(D30:D33)</f>
        <v>-3558764</v>
      </c>
    </row>
    <row r="35" spans="1:5" x14ac:dyDescent="0.25">
      <c r="A35" s="11"/>
      <c r="B35" s="84"/>
      <c r="C35" s="90"/>
      <c r="D35" s="90"/>
    </row>
    <row r="36" spans="1:5" x14ac:dyDescent="0.25">
      <c r="A36" s="9" t="s">
        <v>95</v>
      </c>
      <c r="B36" s="84"/>
      <c r="C36" s="91"/>
      <c r="D36" s="91"/>
    </row>
    <row r="37" spans="1:5" x14ac:dyDescent="0.25">
      <c r="A37" s="7" t="s">
        <v>96</v>
      </c>
      <c r="B37" s="8" t="s">
        <v>57</v>
      </c>
      <c r="C37" s="55">
        <v>0</v>
      </c>
      <c r="D37" s="55">
        <v>5370000</v>
      </c>
    </row>
    <row r="38" spans="1:5" ht="15.75" thickBot="1" x14ac:dyDescent="0.3">
      <c r="A38" s="7" t="s">
        <v>97</v>
      </c>
      <c r="B38" s="8" t="s">
        <v>62</v>
      </c>
      <c r="C38" s="56">
        <v>-7480</v>
      </c>
      <c r="D38" s="56">
        <v>-12960</v>
      </c>
    </row>
    <row r="39" spans="1:5" ht="24.75" thickBot="1" x14ac:dyDescent="0.3">
      <c r="A39" s="9" t="s">
        <v>98</v>
      </c>
      <c r="B39" s="10"/>
      <c r="C39" s="71">
        <f>SUM(C37:C38)</f>
        <v>-7480</v>
      </c>
      <c r="D39" s="71">
        <f>SUM(D37:D38)</f>
        <v>5357040</v>
      </c>
    </row>
    <row r="40" spans="1:5" x14ac:dyDescent="0.25">
      <c r="A40" s="11"/>
      <c r="B40" s="84"/>
      <c r="C40" s="72"/>
      <c r="D40" s="72"/>
    </row>
    <row r="41" spans="1:5" x14ac:dyDescent="0.25">
      <c r="A41" s="7" t="s">
        <v>99</v>
      </c>
      <c r="B41" s="84"/>
      <c r="C41" s="55">
        <f>C27+C34+C39</f>
        <v>-148293</v>
      </c>
      <c r="D41" s="55">
        <f>D27+D34+D39</f>
        <v>155579</v>
      </c>
    </row>
    <row r="42" spans="1:5" ht="24" x14ac:dyDescent="0.25">
      <c r="A42" s="7" t="s">
        <v>100</v>
      </c>
      <c r="B42" s="10"/>
      <c r="C42" s="55">
        <v>-459</v>
      </c>
      <c r="D42" s="55">
        <v>13</v>
      </c>
    </row>
    <row r="43" spans="1:5" ht="15.75" thickBot="1" x14ac:dyDescent="0.3">
      <c r="A43" s="7" t="s">
        <v>101</v>
      </c>
      <c r="B43" s="10"/>
      <c r="C43" s="56">
        <f>D44</f>
        <v>247136</v>
      </c>
      <c r="D43" s="56">
        <v>91544</v>
      </c>
      <c r="E43" s="34"/>
    </row>
    <row r="44" spans="1:5" ht="15.75" thickBot="1" x14ac:dyDescent="0.3">
      <c r="A44" s="9" t="s">
        <v>102</v>
      </c>
      <c r="B44" s="8">
        <v>17</v>
      </c>
      <c r="C44" s="60">
        <f>SUM(C41:C43)</f>
        <v>98384</v>
      </c>
      <c r="D44" s="60">
        <f>SUM(D41:D43)</f>
        <v>247136</v>
      </c>
    </row>
    <row r="45" spans="1:5" ht="15.75" thickTop="1" x14ac:dyDescent="0.25">
      <c r="A45" s="35"/>
      <c r="C45" s="73">
        <v>98384</v>
      </c>
      <c r="D45" s="20"/>
    </row>
    <row r="46" spans="1:5" x14ac:dyDescent="0.25">
      <c r="A46" s="36" t="s">
        <v>103</v>
      </c>
      <c r="C46" s="73">
        <f>C44-C45</f>
        <v>0</v>
      </c>
      <c r="D46" s="20"/>
    </row>
    <row r="47" spans="1:5" x14ac:dyDescent="0.25">
      <c r="A47" s="37"/>
      <c r="C47" s="20"/>
      <c r="D47" s="20"/>
    </row>
    <row r="48" spans="1:5" x14ac:dyDescent="0.25">
      <c r="A48" s="16"/>
      <c r="B48" s="16"/>
      <c r="C48" s="74"/>
      <c r="D48" s="75"/>
    </row>
    <row r="49" spans="1:4" x14ac:dyDescent="0.25">
      <c r="A49" s="2" t="s">
        <v>74</v>
      </c>
      <c r="B49" s="4" t="s">
        <v>1</v>
      </c>
      <c r="C49" s="76">
        <v>2021</v>
      </c>
      <c r="D49" s="76">
        <v>2020</v>
      </c>
    </row>
    <row r="50" spans="1:4" ht="15.75" thickBot="1" x14ac:dyDescent="0.3">
      <c r="A50" s="3"/>
      <c r="B50" s="3"/>
      <c r="C50" s="77"/>
      <c r="D50" s="77"/>
    </row>
    <row r="51" spans="1:4" ht="24" x14ac:dyDescent="0.25">
      <c r="A51" s="7" t="s">
        <v>104</v>
      </c>
      <c r="B51" s="8">
        <v>19</v>
      </c>
      <c r="C51" s="25">
        <v>448962</v>
      </c>
      <c r="D51" s="25">
        <v>413448</v>
      </c>
    </row>
    <row r="52" spans="1:4" x14ac:dyDescent="0.25">
      <c r="A52" s="7" t="s">
        <v>105</v>
      </c>
      <c r="B52" s="8">
        <v>19</v>
      </c>
      <c r="C52" s="25" t="s">
        <v>11</v>
      </c>
      <c r="D52" s="25">
        <v>30127</v>
      </c>
    </row>
    <row r="53" spans="1:4" x14ac:dyDescent="0.25">
      <c r="A53" s="7" t="s">
        <v>106</v>
      </c>
      <c r="B53" s="8">
        <v>20</v>
      </c>
      <c r="C53" s="25">
        <v>79915</v>
      </c>
      <c r="D53" s="25">
        <v>59262</v>
      </c>
    </row>
    <row r="54" spans="1:4" x14ac:dyDescent="0.25">
      <c r="A54" s="7" t="s">
        <v>107</v>
      </c>
      <c r="B54" s="8">
        <v>20</v>
      </c>
      <c r="C54" s="25" t="s">
        <v>11</v>
      </c>
      <c r="D54" s="25">
        <v>-4878</v>
      </c>
    </row>
    <row r="55" spans="1:4" ht="24.75" thickBot="1" x14ac:dyDescent="0.3">
      <c r="A55" s="7" t="s">
        <v>108</v>
      </c>
      <c r="B55" s="10"/>
      <c r="C55" s="27">
        <v>30</v>
      </c>
      <c r="D55" s="27">
        <v>511</v>
      </c>
    </row>
    <row r="56" spans="1:4" x14ac:dyDescent="0.25">
      <c r="C56" s="20"/>
      <c r="D56" s="20"/>
    </row>
  </sheetData>
  <mergeCells count="13">
    <mergeCell ref="A1:D1"/>
    <mergeCell ref="C28:C29"/>
    <mergeCell ref="D28:D29"/>
    <mergeCell ref="B35:B36"/>
    <mergeCell ref="C35:C36"/>
    <mergeCell ref="D35:D36"/>
    <mergeCell ref="B40:B41"/>
    <mergeCell ref="A15:A16"/>
    <mergeCell ref="B15:B16"/>
    <mergeCell ref="A22:A23"/>
    <mergeCell ref="A26:A27"/>
    <mergeCell ref="B26:B27"/>
    <mergeCell ref="B28:B29"/>
  </mergeCells>
  <pageMargins left="0.70866141732283472" right="0.31496062992125984" top="0.74803149606299213" bottom="0.5511811023622047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E14"/>
  <sheetViews>
    <sheetView tabSelected="1" workbookViewId="0">
      <selection activeCell="F15" sqref="F15"/>
    </sheetView>
  </sheetViews>
  <sheetFormatPr defaultRowHeight="15" x14ac:dyDescent="0.25"/>
  <cols>
    <col min="1" max="1" width="34.42578125" customWidth="1"/>
    <col min="3" max="5" width="18" customWidth="1"/>
  </cols>
  <sheetData>
    <row r="1" spans="1:5" ht="47.25" customHeight="1" x14ac:dyDescent="0.25">
      <c r="A1" s="94" t="s">
        <v>121</v>
      </c>
      <c r="B1" s="94"/>
      <c r="C1" s="94"/>
      <c r="D1" s="94"/>
      <c r="E1" s="94"/>
    </row>
    <row r="2" spans="1:5" x14ac:dyDescent="0.25">
      <c r="A2" s="49"/>
    </row>
    <row r="3" spans="1:5" x14ac:dyDescent="0.25">
      <c r="A3" s="16"/>
      <c r="B3" s="16"/>
      <c r="C3" s="16"/>
      <c r="D3" s="4"/>
      <c r="E3" s="16"/>
    </row>
    <row r="4" spans="1:5" x14ac:dyDescent="0.25">
      <c r="A4" s="16"/>
      <c r="B4" s="16"/>
      <c r="E4" s="16"/>
    </row>
    <row r="5" spans="1:5" ht="34.5" thickBot="1" x14ac:dyDescent="0.3">
      <c r="A5" s="2" t="s">
        <v>74</v>
      </c>
      <c r="B5" s="4" t="s">
        <v>1</v>
      </c>
      <c r="C5" s="50" t="s">
        <v>56</v>
      </c>
      <c r="D5" s="50" t="s">
        <v>116</v>
      </c>
      <c r="E5" s="50" t="s">
        <v>112</v>
      </c>
    </row>
    <row r="6" spans="1:5" x14ac:dyDescent="0.25">
      <c r="A6" s="40" t="s">
        <v>113</v>
      </c>
      <c r="B6" s="38"/>
      <c r="C6" s="52">
        <v>130000</v>
      </c>
      <c r="D6" s="52">
        <v>-32779</v>
      </c>
      <c r="E6" s="52">
        <v>97221</v>
      </c>
    </row>
    <row r="7" spans="1:5" x14ac:dyDescent="0.25">
      <c r="A7" s="39" t="s">
        <v>114</v>
      </c>
      <c r="B7" s="38"/>
      <c r="C7" s="79" t="s">
        <v>23</v>
      </c>
      <c r="D7" s="79">
        <v>642399</v>
      </c>
      <c r="E7" s="79">
        <v>642399</v>
      </c>
    </row>
    <row r="8" spans="1:5" ht="15.75" thickBot="1" x14ac:dyDescent="0.3">
      <c r="A8" s="39" t="s">
        <v>96</v>
      </c>
      <c r="B8" s="8" t="s">
        <v>57</v>
      </c>
      <c r="C8" s="28">
        <v>5370000</v>
      </c>
      <c r="D8" s="28"/>
      <c r="E8" s="28">
        <v>5370000</v>
      </c>
    </row>
    <row r="9" spans="1:5" x14ac:dyDescent="0.25">
      <c r="A9" s="40" t="s">
        <v>115</v>
      </c>
      <c r="B9" s="38"/>
      <c r="C9" s="29">
        <f>SUM(C6:C8)</f>
        <v>5500000</v>
      </c>
      <c r="D9" s="29">
        <f t="shared" ref="D9:E9" si="0">SUM(D6:D8)</f>
        <v>609620</v>
      </c>
      <c r="E9" s="29">
        <f t="shared" si="0"/>
        <v>6109620</v>
      </c>
    </row>
    <row r="10" spans="1:5" x14ac:dyDescent="0.25">
      <c r="A10" s="39" t="s">
        <v>114</v>
      </c>
      <c r="B10" s="38"/>
      <c r="C10" s="25" t="s">
        <v>23</v>
      </c>
      <c r="D10" s="25">
        <f>'ОДР и ПСД'!C17</f>
        <v>1262967</v>
      </c>
      <c r="E10" s="25">
        <f>SUM(C10:D10)</f>
        <v>1262967</v>
      </c>
    </row>
    <row r="11" spans="1:5" ht="15.75" thickBot="1" x14ac:dyDescent="0.3">
      <c r="A11" s="39" t="s">
        <v>96</v>
      </c>
      <c r="B11" s="8" t="s">
        <v>57</v>
      </c>
      <c r="C11" s="27" t="s">
        <v>23</v>
      </c>
      <c r="D11" s="78" t="s">
        <v>23</v>
      </c>
      <c r="E11" s="27"/>
    </row>
    <row r="12" spans="1:5" ht="15.75" thickBot="1" x14ac:dyDescent="0.3">
      <c r="A12" s="40" t="s">
        <v>117</v>
      </c>
      <c r="B12" s="38"/>
      <c r="C12" s="30">
        <f>SUM(C9:C11)</f>
        <v>5500000</v>
      </c>
      <c r="D12" s="30">
        <f>D9+D10</f>
        <v>1872587</v>
      </c>
      <c r="E12" s="30">
        <f>E9+E10+E11</f>
        <v>7372587</v>
      </c>
    </row>
    <row r="13" spans="1:5" ht="15.75" thickTop="1" x14ac:dyDescent="0.25">
      <c r="A13" s="51"/>
      <c r="C13" s="20"/>
      <c r="D13" s="20"/>
      <c r="E13" s="20"/>
    </row>
    <row r="14" spans="1:5" x14ac:dyDescent="0.25">
      <c r="C14" s="20"/>
      <c r="D14" s="20"/>
      <c r="E14" s="20"/>
    </row>
  </sheetData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ОДР и ПСД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Алия Кустанова</cp:lastModifiedBy>
  <cp:lastPrinted>2021-08-23T14:48:14Z</cp:lastPrinted>
  <dcterms:created xsi:type="dcterms:W3CDTF">2021-08-20T06:10:20Z</dcterms:created>
  <dcterms:modified xsi:type="dcterms:W3CDTF">2021-08-24T12:32:41Z</dcterms:modified>
</cp:coreProperties>
</file>