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0"/>
  </bookViews>
  <sheets>
    <sheet name="ф1 декабрь" sheetId="1" r:id="rId1"/>
    <sheet name="ф2 декабрь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 декабрь'!$A$1:$K$76</definedName>
    <definedName name="_xlnm.Print_Area" localSheetId="1">'ф2 декабрь'!$A$1:$L$89</definedName>
  </definedNames>
  <calcPr fullCalcOnLoad="1"/>
</workbook>
</file>

<file path=xl/sharedStrings.xml><?xml version="1.0" encoding="utf-8"?>
<sst xmlns="http://schemas.openxmlformats.org/spreadsheetml/2006/main" count="172" uniqueCount="147">
  <si>
    <t>Примечание</t>
  </si>
  <si>
    <t>Наименование статьи</t>
  </si>
  <si>
    <t>Активы</t>
  </si>
  <si>
    <t>Прочие активы</t>
  </si>
  <si>
    <t>Запасы</t>
  </si>
  <si>
    <t>Комиссионные вознаграждения</t>
  </si>
  <si>
    <t>в том числе:</t>
  </si>
  <si>
    <t>Итого активы:</t>
  </si>
  <si>
    <t>Изъятый капитал</t>
  </si>
  <si>
    <t>Резервный капитал</t>
  </si>
  <si>
    <t>Итого капитал:</t>
  </si>
  <si>
    <t>Доля меньшинства</t>
  </si>
  <si>
    <t>Обязательства</t>
  </si>
  <si>
    <t>Начисленные расходы по расчетам с акционерами по акциям</t>
  </si>
  <si>
    <t>Операция "РЕПО"</t>
  </si>
  <si>
    <t>Прочие обязательства</t>
  </si>
  <si>
    <t>Прочие доходы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</si>
  <si>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</si>
  <si>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</si>
  <si>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</si>
  <si>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</si>
  <si>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</si>
  <si>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простые акции</t>
  </si>
  <si>
    <t>привилегированные акции</t>
  </si>
  <si>
    <t>Прибыль (убыток) от прекращенной деятельности</t>
  </si>
  <si>
    <t>Производные инструменты</t>
  </si>
  <si>
    <t>Инвестиционное имущество</t>
  </si>
  <si>
    <t>Кредиторская задолженность</t>
  </si>
  <si>
    <t>  </t>
  </si>
  <si>
    <t>Денежные средства и эквиваленты денежных средств</t>
  </si>
  <si>
    <t>  наличные деньги в кассе</t>
  </si>
  <si>
    <t>  деньги на счетах в банках и организациях, осуществляющих отдельные виды банковских операций</t>
  </si>
  <si>
    <t>Ценные бумаги, имеющиеся в наличии для продажи (за вычетом резервов на обесценение)</t>
  </si>
  <si>
    <t>от пенсионных активов</t>
  </si>
  <si>
    <t>Ценные бумаги, удерживаемые до погашения (за вычетом резервов на обесценение)</t>
  </si>
  <si>
    <t>Отложенное налоговое требование</t>
  </si>
  <si>
    <t>Отложенное налоговое обязательство</t>
  </si>
  <si>
    <t>Итого обязательства</t>
  </si>
  <si>
    <t>Собственный капитал</t>
  </si>
  <si>
    <t>Уставный капитал  </t>
  </si>
  <si>
    <t>Премии (дополнительный оплаченный капитал)</t>
  </si>
  <si>
    <t xml:space="preserve">Нераспределенная прибыль (непокрытый убыток): </t>
  </si>
  <si>
    <t> предыдущих лет</t>
  </si>
  <si>
    <t> отчетного периода        </t>
  </si>
  <si>
    <t>Итого капитал и обязательства</t>
  </si>
  <si>
    <t>   </t>
  </si>
  <si>
    <t>Наименование статей</t>
  </si>
  <si>
    <t>Прочие резервы </t>
  </si>
  <si>
    <t>                        (в тысячах  тенге)   </t>
  </si>
  <si>
    <t>Ценные бумаги, оцениваемые по справедливой стоимости, изменение которой отражается в составе прибыли или убытка</t>
  </si>
  <si>
    <t>Операция "обратное РЕПО"</t>
  </si>
  <si>
    <t>от инвестиционного дохода (убытка) по пенсионным активам</t>
  </si>
  <si>
    <t>Резервы</t>
  </si>
  <si>
    <t>из них:</t>
  </si>
  <si>
    <t>                            (в тысячах  тенге) 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</si>
  <si>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</si>
  <si>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</si>
  <si>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Займы( микрокредиты) предоставленные (за вычетом резервов на обесценение)</t>
  </si>
  <si>
    <t>Инвестиции в капитал других юридических лиц и субординированный долг</t>
  </si>
  <si>
    <t>Долгосрочные активы(выбывающие группы), предназначенные для продажи</t>
  </si>
  <si>
    <t>Текущее налоговое требование</t>
  </si>
  <si>
    <t>Вклады привлеченные</t>
  </si>
  <si>
    <t>Выпущенные долговые ценные бумаги</t>
  </si>
  <si>
    <t xml:space="preserve">Займы полученные </t>
  </si>
  <si>
    <t>Субординированный долг</t>
  </si>
  <si>
    <t>Текущее налоговое обязательство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</si>
  <si>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</si>
  <si>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</si>
  <si>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</si>
  <si>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предоставленным займам (микрокредитам)</t>
  </si>
  <si>
    <t>по предоставленной финансовой аренде</t>
  </si>
  <si>
    <t>по приобретенным ценным бумагам</t>
  </si>
  <si>
    <t>по операциям «обратное РЕПО»</t>
  </si>
  <si>
    <t>прочие доходы, связанные с получением вознаграждения</t>
  </si>
  <si>
    <t>от инвестиционного дохода (убытка) по пенсионным активам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</si>
  <si>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</si>
  <si>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</si>
  <si>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доходы от осуществления клиринговых операций</t>
  </si>
  <si>
    <t>доходы от осуществления кассовых операций</t>
  </si>
  <si>
    <t>доходы от осуществления сейфовых операций</t>
  </si>
  <si>
    <t>доходы от инкассации</t>
  </si>
  <si>
    <t>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</si>
  <si>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</si>
  <si>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>доходы (расходы) от купли-продажи финансовых активов (нетто)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</si>
  <si>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</si>
  <si>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</si>
  <si>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</si>
  <si>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</si>
  <si>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</si>
  <si>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Итого доходов (сумма строк с 1 по 9)</t>
  </si>
  <si>
    <t>Расходы, связанные с выплатой вознаграждения</t>
  </si>
  <si>
    <t>по привлеченным вкладам</t>
  </si>
  <si>
    <t>по полученным займам</t>
  </si>
  <si>
    <t>по полученной финансовой аренде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</si>
  <si>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</si>
  <si>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</si>
  <si>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</si>
  <si>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</si>
  <si>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вознаграждение управляющему агенту</t>
  </si>
  <si>
    <t>вознаграждение за кастодиальное обслуживание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</si>
  <si>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</si>
  <si>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</si>
  <si>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расходы от осуществления клиринговых операций</t>
  </si>
  <si>
    <t>расходы от осуществления кассовых операций</t>
  </si>
  <si>
    <t>расходы от осуществления сейфовых операций</t>
  </si>
  <si>
    <t>расходы от осуществления инкассации</t>
  </si>
  <si>
    <t>Операционные расходы</t>
  </si>
  <si>
    <t>расходы на оплату труда и командировочные</t>
  </si>
  <si>
    <t>амортизационные отчисления</t>
  </si>
  <si>
    <t>расходы на материалы</t>
  </si>
  <si>
    <t>расходы по уплате налогов и других обязательных платежей в бюджет, за исключением корпоративного подоходного налога</t>
  </si>
  <si>
    <t>Расходы от реализации или безвозмездной передачи активов</t>
  </si>
  <si>
    <t>Итого расходов (сумма строк с 11 по 16)</t>
  </si>
  <si>
    <t>Прибыль (убыток) до отчисления в резервы (провизии) (стр.10-стр.17)</t>
  </si>
  <si>
    <t>Резервы (восстановление резервов) на возможные потери по операциям</t>
  </si>
  <si>
    <t>Чистая прибыль (убыток) до уплаты корпоративного подоходного налога (стр. 18-стр.19)</t>
  </si>
  <si>
    <t>Корпоративный подоходный налог</t>
  </si>
  <si>
    <t>Чистая прибыль (убыток) после уплаты корпоративного подоходного налога (стр.20-стр.21)</t>
  </si>
  <si>
    <t>Итого чистая прибыль (убыток) за период (стр.22+/-стр.23-стр.24)</t>
  </si>
  <si>
    <t>Акционерное общество "Инвестиционный Дом "Астана-Инвест"</t>
  </si>
  <si>
    <t>исключения</t>
  </si>
  <si>
    <t>за 3 мес 2015 АО</t>
  </si>
  <si>
    <t>за 3 мес 2015 ТОО</t>
  </si>
  <si>
    <t>за 3 мес консолидация</t>
  </si>
  <si>
    <t>АО май 2015</t>
  </si>
  <si>
    <t>ТОО май 2015</t>
  </si>
  <si>
    <t>исключения за 5 месяца 2015</t>
  </si>
  <si>
    <t>на 01.01.15</t>
  </si>
  <si>
    <t>Место для печати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</si>
  <si>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</si>
  <si>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</si>
  <si>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За аналогичный    период предыдущего года</t>
  </si>
  <si>
    <t>За отчетный    период</t>
  </si>
  <si>
    <t>за 6 мес АО</t>
  </si>
  <si>
    <t>за 6 мес ТОО</t>
  </si>
  <si>
    <t>за июнь 2015 ТОО</t>
  </si>
  <si>
    <t>за июнь 2015 АО</t>
  </si>
  <si>
    <t>исключения за июнь</t>
  </si>
  <si>
    <t>Телефон 330-70-94</t>
  </si>
  <si>
    <t>            Консолидированный отчет о финансовом положении</t>
  </si>
  <si>
    <t>Консалидированный отчет о прибылях и убытках</t>
  </si>
  <si>
    <t>      по состоянию на "01" января  2016 года</t>
  </si>
  <si>
    <t>Первый руководитель (на период его отсутствия - лицо, его  замещающее)______________    Карягин А.В.    дата 12.01.16</t>
  </si>
  <si>
    <t>Главный бухгалтер__________________________    Смирнова Н.Н.    Дата 12.01.16</t>
  </si>
  <si>
    <t>по состоянию на 1 января 2016г.</t>
  </si>
  <si>
    <t>Главный бухгалтер__________________________   Смирнова Н.В.  Дата 12.01.16</t>
  </si>
  <si>
    <t>Исполнитель ______________________________       дата 12.01.16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</si>
</sst>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тг.&quot;;\-#,##0&quot;тг.&quot;"/>
    <numFmt numFmtId="165" formatCode="#,##0&quot;тг.&quot;;[Red]\-#,##0&quot;тг.&quot;"/>
    <numFmt numFmtId="166" formatCode="#,##0.00&quot;тг.&quot;;\-#,##0.00&quot;тг.&quot;"/>
    <numFmt numFmtId="167" formatCode="#,##0.00&quot;тг.&quot;;[Red]\-#,##0.00&quot;тг.&quot;"/>
    <numFmt numFmtId="168" formatCode="_-* #,##0&quot;тг.&quot;_-;\-* #,##0&quot;тг.&quot;_-;_-* &quot;-&quot;&quot;тг.&quot;_-;_-@_-"/>
    <numFmt numFmtId="169" formatCode="_-* #,##0_т_г_._-;\-* #,##0_т_г_._-;_-* &quot;-&quot;_т_г_._-;_-@_-"/>
    <numFmt numFmtId="170" formatCode="_-* #,##0.00&quot;тг.&quot;_-;\-* #,##0.00&quot;тг.&quot;_-;_-* &quot;-&quot;??&quot;тг.&quot;_-;_-@_-"/>
    <numFmt numFmtId="171" formatCode="_-* #,##0.00_т_г_._-;\-* #,##0.00_т_г_._-;_-* &quot;-&quot;??_т_г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00000"/>
    <numFmt numFmtId="178" formatCode="0.0000000"/>
    <numFmt numFmtId="179" formatCode="_(* #,##0.0_);_(* \(#,##0.0\);_(* &quot;-&quot;??_);_(@_)"/>
    <numFmt numFmtId="180" formatCode="0.000%"/>
    <numFmt numFmtId="181" formatCode="#,##0.000"/>
    <numFmt numFmtId="182" formatCode="#,##0.0000"/>
    <numFmt numFmtId="183" formatCode="#,##0.00000"/>
    <numFmt numFmtId="184" formatCode="_-* #,##0.0_р_._-;\-* #,##0.0_р_._-;_-* &quot;-&quot;?_р_._-;_-@_-"/>
    <numFmt numFmtId="185" formatCode="#,##0.0000000"/>
    <numFmt numFmtId="186" formatCode="#,##0.00000000"/>
    <numFmt numFmtId="187" formatCode="#,##0_ ;\-#,##0\ "/>
    <numFmt numFmtId="188" formatCode="#,##0.00_ ;\-#,##0.00\ "/>
    <numFmt numFmtId="189" formatCode="_([$€]* #,##0.00_);_([$€]* \(#,##0.00\);_([$€]* &quot;-&quot;??_);_(@_)"/>
    <numFmt numFmtId="190" formatCode="_(* #,##0.00000_);_(* \(#,##0.00000\);_(* &quot;-&quot;??_);_(@_)"/>
    <numFmt numFmtId="191" formatCode="#,##0.00;[Red]#,##0.00"/>
    <numFmt numFmtId="192" formatCode="#,##0.000;[Red]#,##0.000"/>
    <numFmt numFmtId="193" formatCode="#,##0.000_ ;\-#,##0.000\ "/>
    <numFmt numFmtId="194" formatCode="#,##0.0000000_ ;\-#,##0.0000000\ "/>
    <numFmt numFmtId="195" formatCode="#,##0.000000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#,##0.00&quot;р.&quot;"/>
    <numFmt numFmtId="203" formatCode="_(* #,##0_);_(* \(#,##0\);_(* &quot;-&quot;??_);_(@_)"/>
    <numFmt numFmtId="204" formatCode="#,##0.0000_ ;\-#,##0.0000\ "/>
    <numFmt numFmtId="205" formatCode="dd\.mm\.yyyy"/>
    <numFmt numFmtId="206" formatCode="#,##0.0_ ;\-#,##0.0\ "/>
    <numFmt numFmtId="207" formatCode="mmm/yyyy"/>
    <numFmt numFmtId="208" formatCode="000000"/>
    <numFmt numFmtId="209" formatCode="dd/mm/yy;@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6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6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6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6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36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6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6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6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189" fontId="3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" fillId="0" borderId="0">
      <alignment/>
      <protection/>
    </xf>
    <xf numFmtId="0" fontId="6" fillId="22" borderId="0">
      <alignment horizontal="right" vertical="top"/>
      <protection/>
    </xf>
    <xf numFmtId="0" fontId="6" fillId="22" borderId="0">
      <alignment horizontal="center" vertical="center"/>
      <protection/>
    </xf>
    <xf numFmtId="0" fontId="6" fillId="22" borderId="0">
      <alignment horizontal="center" vertical="top"/>
      <protection/>
    </xf>
    <xf numFmtId="0" fontId="7" fillId="22" borderId="0">
      <alignment horizontal="center" vertical="top"/>
      <protection/>
    </xf>
    <xf numFmtId="0" fontId="7" fillId="0" borderId="0">
      <alignment horizontal="center" vertical="center"/>
      <protection/>
    </xf>
    <xf numFmtId="0" fontId="7" fillId="22" borderId="0">
      <alignment horizontal="left" vertical="top"/>
      <protection/>
    </xf>
    <xf numFmtId="0" fontId="8" fillId="22" borderId="0">
      <alignment horizontal="left" vertical="top"/>
      <protection/>
    </xf>
    <xf numFmtId="0" fontId="9" fillId="0" borderId="0">
      <alignment horizontal="center" vertical="center"/>
      <protection/>
    </xf>
    <xf numFmtId="0" fontId="8" fillId="0" borderId="0">
      <alignment horizontal="left" vertical="top"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37" fillId="31" borderId="1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38" fillId="32" borderId="3" applyNumberFormat="0" applyAlignment="0" applyProtection="0"/>
    <xf numFmtId="0" fontId="15" fillId="32" borderId="4" applyNumberFormat="0" applyAlignment="0" applyProtection="0"/>
    <xf numFmtId="0" fontId="15" fillId="32" borderId="4" applyNumberFormat="0" applyAlignment="0" applyProtection="0"/>
    <xf numFmtId="0" fontId="15" fillId="32" borderId="4" applyNumberFormat="0" applyAlignment="0" applyProtection="0"/>
    <xf numFmtId="0" fontId="15" fillId="32" borderId="4" applyNumberFormat="0" applyAlignment="0" applyProtection="0"/>
    <xf numFmtId="0" fontId="15" fillId="32" borderId="4" applyNumberFormat="0" applyAlignment="0" applyProtection="0"/>
    <xf numFmtId="0" fontId="15" fillId="32" borderId="4" applyNumberFormat="0" applyAlignment="0" applyProtection="0"/>
    <xf numFmtId="0" fontId="15" fillId="32" borderId="4" applyNumberFormat="0" applyAlignment="0" applyProtection="0"/>
    <xf numFmtId="0" fontId="15" fillId="32" borderId="4" applyNumberFormat="0" applyAlignment="0" applyProtection="0"/>
    <xf numFmtId="0" fontId="39" fillId="32" borderId="1" applyNumberFormat="0" applyAlignment="0" applyProtection="0"/>
    <xf numFmtId="0" fontId="16" fillId="32" borderId="2" applyNumberFormat="0" applyAlignment="0" applyProtection="0"/>
    <xf numFmtId="0" fontId="16" fillId="32" borderId="2" applyNumberFormat="0" applyAlignment="0" applyProtection="0"/>
    <xf numFmtId="0" fontId="16" fillId="32" borderId="2" applyNumberFormat="0" applyAlignment="0" applyProtection="0"/>
    <xf numFmtId="0" fontId="16" fillId="32" borderId="2" applyNumberFormat="0" applyAlignment="0" applyProtection="0"/>
    <xf numFmtId="0" fontId="16" fillId="32" borderId="2" applyNumberFormat="0" applyAlignment="0" applyProtection="0"/>
    <xf numFmtId="0" fontId="16" fillId="32" borderId="2" applyNumberFormat="0" applyAlignment="0" applyProtection="0"/>
    <xf numFmtId="0" fontId="16" fillId="32" borderId="2" applyNumberFormat="0" applyAlignment="0" applyProtection="0"/>
    <xf numFmtId="0" fontId="16" fillId="32" borderId="2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33" borderId="10" applyNumberFormat="0" applyAlignment="0" applyProtection="0"/>
    <xf numFmtId="0" fontId="21" fillId="34" borderId="11" applyNumberFormat="0" applyAlignment="0" applyProtection="0"/>
    <xf numFmtId="0" fontId="21" fillId="34" borderId="11" applyNumberFormat="0" applyAlignment="0" applyProtection="0"/>
    <xf numFmtId="0" fontId="21" fillId="34" borderId="11" applyNumberFormat="0" applyAlignment="0" applyProtection="0"/>
    <xf numFmtId="0" fontId="21" fillId="34" borderId="11" applyNumberFormat="0" applyAlignment="0" applyProtection="0"/>
    <xf numFmtId="0" fontId="21" fillId="34" borderId="11" applyNumberFormat="0" applyAlignment="0" applyProtection="0"/>
    <xf numFmtId="0" fontId="21" fillId="34" borderId="11" applyNumberFormat="0" applyAlignment="0" applyProtection="0"/>
    <xf numFmtId="0" fontId="21" fillId="34" borderId="11" applyNumberFormat="0" applyAlignment="0" applyProtection="0"/>
    <xf numFmtId="0" fontId="21" fillId="34" borderId="1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2" fillId="0" borderId="0">
      <alignment/>
      <protection/>
    </xf>
    <xf numFmtId="0" fontId="3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2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4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6" fillId="40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6" fillId="41" borderId="16" xfId="0" applyNumberFormat="1" applyFont="1" applyFill="1" applyBorder="1" applyAlignment="1">
      <alignment horizontal="center" vertical="top" wrapText="1"/>
    </xf>
    <xf numFmtId="3" fontId="6" fillId="41" borderId="0" xfId="0" applyNumberFormat="1" applyFont="1" applyFill="1" applyAlignment="1">
      <alignment horizontal="center"/>
    </xf>
    <xf numFmtId="0" fontId="30" fillId="41" borderId="0" xfId="0" applyFont="1" applyFill="1" applyAlignment="1">
      <alignment/>
    </xf>
    <xf numFmtId="3" fontId="30" fillId="41" borderId="0" xfId="0" applyNumberFormat="1" applyFont="1" applyFill="1" applyAlignment="1">
      <alignment/>
    </xf>
    <xf numFmtId="3" fontId="30" fillId="41" borderId="0" xfId="0" applyNumberFormat="1" applyFont="1" applyFill="1" applyAlignment="1">
      <alignment horizontal="center"/>
    </xf>
    <xf numFmtId="0" fontId="30" fillId="41" borderId="0" xfId="0" applyFont="1" applyFill="1" applyAlignment="1">
      <alignment horizontal="center"/>
    </xf>
    <xf numFmtId="0" fontId="31" fillId="41" borderId="0" xfId="0" applyFont="1" applyFill="1" applyAlignment="1">
      <alignment/>
    </xf>
    <xf numFmtId="0" fontId="31" fillId="41" borderId="0" xfId="0" applyFont="1" applyFill="1" applyAlignment="1">
      <alignment horizontal="center"/>
    </xf>
    <xf numFmtId="0" fontId="6" fillId="41" borderId="16" xfId="0" applyFont="1" applyFill="1" applyBorder="1" applyAlignment="1">
      <alignment horizontal="center" vertical="top" wrapText="1"/>
    </xf>
    <xf numFmtId="3" fontId="6" fillId="41" borderId="16" xfId="0" applyNumberFormat="1" applyFont="1" applyFill="1" applyBorder="1" applyAlignment="1">
      <alignment horizontal="center" vertical="top" wrapText="1"/>
    </xf>
    <xf numFmtId="3" fontId="11" fillId="41" borderId="0" xfId="0" applyNumberFormat="1" applyFont="1" applyFill="1" applyBorder="1" applyAlignment="1">
      <alignment horizontal="center" vertical="top" wrapText="1"/>
    </xf>
    <xf numFmtId="3" fontId="6" fillId="0" borderId="16" xfId="0" applyNumberFormat="1" applyFont="1" applyFill="1" applyBorder="1" applyAlignment="1">
      <alignment horizontal="center" vertical="top" wrapText="1"/>
    </xf>
    <xf numFmtId="3" fontId="6" fillId="0" borderId="16" xfId="0" applyNumberFormat="1" applyFont="1" applyFill="1" applyBorder="1" applyAlignment="1">
      <alignment horizontal="center" vertical="top" wrapText="1"/>
    </xf>
    <xf numFmtId="3" fontId="10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41" borderId="16" xfId="0" applyFont="1" applyFill="1" applyBorder="1" applyAlignment="1">
      <alignment vertical="top" wrapText="1"/>
    </xf>
    <xf numFmtId="0" fontId="4" fillId="41" borderId="16" xfId="0" applyFont="1" applyFill="1" applyBorder="1" applyAlignment="1">
      <alignment horizontal="center" vertical="top" wrapText="1"/>
    </xf>
    <xf numFmtId="0" fontId="4" fillId="41" borderId="16" xfId="0" applyFont="1" applyFill="1" applyBorder="1" applyAlignment="1">
      <alignment vertical="top" wrapText="1"/>
    </xf>
    <xf numFmtId="0" fontId="5" fillId="41" borderId="16" xfId="0" applyFont="1" applyFill="1" applyBorder="1" applyAlignment="1">
      <alignment vertical="top" wrapText="1"/>
    </xf>
    <xf numFmtId="0" fontId="10" fillId="41" borderId="16" xfId="0" applyFont="1" applyFill="1" applyBorder="1" applyAlignment="1">
      <alignment horizontal="center" vertical="top" wrapText="1"/>
    </xf>
    <xf numFmtId="3" fontId="31" fillId="42" borderId="0" xfId="0" applyNumberFormat="1" applyFont="1" applyFill="1" applyAlignment="1">
      <alignment horizontal="center"/>
    </xf>
    <xf numFmtId="3" fontId="10" fillId="42" borderId="16" xfId="0" applyNumberFormat="1" applyFont="1" applyFill="1" applyBorder="1" applyAlignment="1">
      <alignment horizontal="center" vertical="top" wrapText="1"/>
    </xf>
    <xf numFmtId="3" fontId="6" fillId="42" borderId="16" xfId="0" applyNumberFormat="1" applyFont="1" applyFill="1" applyBorder="1" applyAlignment="1">
      <alignment horizontal="center" vertical="top" wrapText="1"/>
    </xf>
    <xf numFmtId="3" fontId="30" fillId="42" borderId="16" xfId="0" applyNumberFormat="1" applyFont="1" applyFill="1" applyBorder="1" applyAlignment="1">
      <alignment horizontal="center"/>
    </xf>
    <xf numFmtId="3" fontId="30" fillId="42" borderId="0" xfId="0" applyNumberFormat="1" applyFont="1" applyFill="1" applyAlignment="1">
      <alignment horizontal="center"/>
    </xf>
    <xf numFmtId="3" fontId="6" fillId="42" borderId="0" xfId="0" applyNumberFormat="1" applyFont="1" applyFill="1" applyAlignment="1">
      <alignment horizontal="center"/>
    </xf>
    <xf numFmtId="3" fontId="31" fillId="42" borderId="16" xfId="0" applyNumberFormat="1" applyFont="1" applyFill="1" applyBorder="1" applyAlignment="1">
      <alignment horizontal="center"/>
    </xf>
    <xf numFmtId="0" fontId="30" fillId="42" borderId="0" xfId="0" applyFont="1" applyFill="1" applyBorder="1" applyAlignment="1">
      <alignment/>
    </xf>
    <xf numFmtId="3" fontId="6" fillId="42" borderId="16" xfId="0" applyNumberFormat="1" applyFont="1" applyFill="1" applyBorder="1" applyAlignment="1">
      <alignment horizontal="center" vertical="top" wrapText="1"/>
    </xf>
    <xf numFmtId="3" fontId="6" fillId="42" borderId="16" xfId="0" applyNumberFormat="1" applyFont="1" applyFill="1" applyBorder="1" applyAlignment="1">
      <alignment horizontal="center" vertical="top" wrapText="1"/>
    </xf>
    <xf numFmtId="3" fontId="11" fillId="42" borderId="0" xfId="0" applyNumberFormat="1" applyFont="1" applyFill="1" applyBorder="1" applyAlignment="1">
      <alignment horizontal="center" vertical="top" wrapText="1"/>
    </xf>
    <xf numFmtId="3" fontId="6" fillId="42" borderId="16" xfId="0" applyNumberFormat="1" applyFont="1" applyFill="1" applyBorder="1" applyAlignment="1">
      <alignment horizontal="center"/>
    </xf>
    <xf numFmtId="0" fontId="30" fillId="42" borderId="16" xfId="0" applyFont="1" applyFill="1" applyBorder="1" applyAlignment="1">
      <alignment/>
    </xf>
    <xf numFmtId="0" fontId="30" fillId="41" borderId="16" xfId="0" applyFont="1" applyFill="1" applyBorder="1" applyAlignment="1">
      <alignment horizontal="center"/>
    </xf>
    <xf numFmtId="0" fontId="32" fillId="41" borderId="0" xfId="0" applyFont="1" applyFill="1" applyAlignment="1">
      <alignment horizontal="center"/>
    </xf>
    <xf numFmtId="0" fontId="6" fillId="41" borderId="0" xfId="0" applyFont="1" applyFill="1" applyBorder="1" applyAlignment="1">
      <alignment horizontal="right"/>
    </xf>
    <xf numFmtId="3" fontId="6" fillId="42" borderId="0" xfId="0" applyNumberFormat="1" applyFont="1" applyFill="1" applyAlignment="1">
      <alignment horizontal="center"/>
    </xf>
    <xf numFmtId="3" fontId="30" fillId="42" borderId="17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3" fontId="6" fillId="42" borderId="16" xfId="0" applyNumberFormat="1" applyFont="1" applyFill="1" applyBorder="1" applyAlignment="1">
      <alignment horizontal="center" vertical="center" wrapText="1"/>
    </xf>
    <xf numFmtId="3" fontId="30" fillId="42" borderId="0" xfId="0" applyNumberFormat="1" applyFont="1" applyFill="1" applyBorder="1" applyAlignment="1">
      <alignment/>
    </xf>
    <xf numFmtId="3" fontId="0" fillId="42" borderId="0" xfId="0" applyNumberFormat="1" applyFill="1" applyBorder="1" applyAlignment="1">
      <alignment/>
    </xf>
    <xf numFmtId="0" fontId="0" fillId="42" borderId="0" xfId="0" applyFill="1" applyBorder="1" applyAlignment="1">
      <alignment/>
    </xf>
    <xf numFmtId="4" fontId="0" fillId="42" borderId="0" xfId="0" applyNumberFormat="1" applyFill="1" applyBorder="1" applyAlignment="1">
      <alignment/>
    </xf>
    <xf numFmtId="0" fontId="0" fillId="42" borderId="0" xfId="0" applyFill="1" applyAlignment="1">
      <alignment/>
    </xf>
    <xf numFmtId="14" fontId="4" fillId="42" borderId="16" xfId="0" applyNumberFormat="1" applyFont="1" applyFill="1" applyBorder="1" applyAlignment="1">
      <alignment horizontal="center" vertical="center" wrapText="1"/>
    </xf>
    <xf numFmtId="0" fontId="4" fillId="42" borderId="16" xfId="0" applyFont="1" applyFill="1" applyBorder="1" applyAlignment="1">
      <alignment horizontal="center" vertical="center" wrapText="1"/>
    </xf>
    <xf numFmtId="3" fontId="0" fillId="42" borderId="0" xfId="0" applyNumberFormat="1" applyFill="1" applyAlignment="1">
      <alignment/>
    </xf>
    <xf numFmtId="4" fontId="0" fillId="42" borderId="0" xfId="0" applyNumberFormat="1" applyFill="1" applyAlignment="1">
      <alignment/>
    </xf>
    <xf numFmtId="4" fontId="35" fillId="42" borderId="0" xfId="526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33" fillId="41" borderId="0" xfId="0" applyFont="1" applyFill="1" applyAlignment="1">
      <alignment horizontal="center"/>
    </xf>
    <xf numFmtId="0" fontId="32" fillId="42" borderId="0" xfId="0" applyFont="1" applyFill="1" applyAlignment="1">
      <alignment horizontal="center"/>
    </xf>
    <xf numFmtId="0" fontId="6" fillId="42" borderId="0" xfId="0" applyFont="1" applyFill="1" applyBorder="1" applyAlignment="1">
      <alignment horizontal="right"/>
    </xf>
    <xf numFmtId="4" fontId="35" fillId="42" borderId="0" xfId="526" applyNumberFormat="1" applyFont="1" applyFill="1" applyBorder="1" applyAlignment="1">
      <alignment horizontal="right" vertical="top" wrapText="1"/>
      <protection/>
    </xf>
  </cellXfs>
  <cellStyles count="594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Normal_Form 7,7a, pril1-1" xfId="179"/>
    <cellStyle name="S0" xfId="180"/>
    <cellStyle name="S1" xfId="181"/>
    <cellStyle name="S2" xfId="182"/>
    <cellStyle name="S3" xfId="183"/>
    <cellStyle name="S4" xfId="184"/>
    <cellStyle name="S5" xfId="185"/>
    <cellStyle name="S6" xfId="186"/>
    <cellStyle name="S7" xfId="187"/>
    <cellStyle name="S8" xfId="188"/>
    <cellStyle name="Акцент1" xfId="189"/>
    <cellStyle name="Акцент1 2" xfId="190"/>
    <cellStyle name="Акцент1 3" xfId="191"/>
    <cellStyle name="Акцент1 4" xfId="192"/>
    <cellStyle name="Акцент1 5" xfId="193"/>
    <cellStyle name="Акцент1 6" xfId="194"/>
    <cellStyle name="Акцент1 7" xfId="195"/>
    <cellStyle name="Акцент1 8" xfId="196"/>
    <cellStyle name="Акцент1 9" xfId="197"/>
    <cellStyle name="Акцент2" xfId="198"/>
    <cellStyle name="Акцент2 2" xfId="199"/>
    <cellStyle name="Акцент2 3" xfId="200"/>
    <cellStyle name="Акцент2 4" xfId="201"/>
    <cellStyle name="Акцент2 5" xfId="202"/>
    <cellStyle name="Акцент2 6" xfId="203"/>
    <cellStyle name="Акцент2 7" xfId="204"/>
    <cellStyle name="Акцент2 8" xfId="205"/>
    <cellStyle name="Акцент2 9" xfId="206"/>
    <cellStyle name="Акцент3" xfId="207"/>
    <cellStyle name="Акцент3 2" xfId="208"/>
    <cellStyle name="Акцент3 3" xfId="209"/>
    <cellStyle name="Акцент3 4" xfId="210"/>
    <cellStyle name="Акцент3 5" xfId="211"/>
    <cellStyle name="Акцент3 6" xfId="212"/>
    <cellStyle name="Акцент3 7" xfId="213"/>
    <cellStyle name="Акцент3 8" xfId="214"/>
    <cellStyle name="Акцент3 9" xfId="215"/>
    <cellStyle name="Акцент4" xfId="216"/>
    <cellStyle name="Акцент4 2" xfId="217"/>
    <cellStyle name="Акцент4 3" xfId="218"/>
    <cellStyle name="Акцент4 4" xfId="219"/>
    <cellStyle name="Акцент4 5" xfId="220"/>
    <cellStyle name="Акцент4 6" xfId="221"/>
    <cellStyle name="Акцент4 7" xfId="222"/>
    <cellStyle name="Акцент4 8" xfId="223"/>
    <cellStyle name="Акцент4 9" xfId="224"/>
    <cellStyle name="Акцент5" xfId="225"/>
    <cellStyle name="Акцент5 2" xfId="226"/>
    <cellStyle name="Акцент5 3" xfId="227"/>
    <cellStyle name="Акцент5 4" xfId="228"/>
    <cellStyle name="Акцент5 5" xfId="229"/>
    <cellStyle name="Акцент5 6" xfId="230"/>
    <cellStyle name="Акцент5 7" xfId="231"/>
    <cellStyle name="Акцент5 8" xfId="232"/>
    <cellStyle name="Акцент5 9" xfId="233"/>
    <cellStyle name="Акцент6" xfId="234"/>
    <cellStyle name="Акцент6 2" xfId="235"/>
    <cellStyle name="Акцент6 3" xfId="236"/>
    <cellStyle name="Акцент6 4" xfId="237"/>
    <cellStyle name="Акцент6 5" xfId="238"/>
    <cellStyle name="Акцент6 6" xfId="239"/>
    <cellStyle name="Акцент6 7" xfId="240"/>
    <cellStyle name="Акцент6 8" xfId="241"/>
    <cellStyle name="Акцент6 9" xfId="242"/>
    <cellStyle name="Ввод " xfId="243"/>
    <cellStyle name="Ввод  2" xfId="244"/>
    <cellStyle name="Ввод  3" xfId="245"/>
    <cellStyle name="Ввод  4" xfId="246"/>
    <cellStyle name="Ввод  5" xfId="247"/>
    <cellStyle name="Ввод  6" xfId="248"/>
    <cellStyle name="Ввод  7" xfId="249"/>
    <cellStyle name="Ввод  8" xfId="250"/>
    <cellStyle name="Ввод  9" xfId="251"/>
    <cellStyle name="Вывод" xfId="252"/>
    <cellStyle name="Вывод 2" xfId="253"/>
    <cellStyle name="Вывод 3" xfId="254"/>
    <cellStyle name="Вывод 4" xfId="255"/>
    <cellStyle name="Вывод 5" xfId="256"/>
    <cellStyle name="Вывод 6" xfId="257"/>
    <cellStyle name="Вывод 7" xfId="258"/>
    <cellStyle name="Вывод 8" xfId="259"/>
    <cellStyle name="Вывод 9" xfId="260"/>
    <cellStyle name="Вычисление" xfId="261"/>
    <cellStyle name="Вычисление 2" xfId="262"/>
    <cellStyle name="Вычисление 3" xfId="263"/>
    <cellStyle name="Вычисление 4" xfId="264"/>
    <cellStyle name="Вычисление 5" xfId="265"/>
    <cellStyle name="Вычисление 6" xfId="266"/>
    <cellStyle name="Вычисление 7" xfId="267"/>
    <cellStyle name="Вычисление 8" xfId="268"/>
    <cellStyle name="Вычисление 9" xfId="269"/>
    <cellStyle name="Hyperlink" xfId="270"/>
    <cellStyle name="Currency" xfId="271"/>
    <cellStyle name="Currency [0]" xfId="272"/>
    <cellStyle name="Заголовок 1" xfId="273"/>
    <cellStyle name="Заголовок 1 2" xfId="274"/>
    <cellStyle name="Заголовок 1 3" xfId="275"/>
    <cellStyle name="Заголовок 1 4" xfId="276"/>
    <cellStyle name="Заголовок 1 5" xfId="277"/>
    <cellStyle name="Заголовок 1 6" xfId="278"/>
    <cellStyle name="Заголовок 1 7" xfId="279"/>
    <cellStyle name="Заголовок 1 8" xfId="280"/>
    <cellStyle name="Заголовок 1 9" xfId="281"/>
    <cellStyle name="Заголовок 2" xfId="282"/>
    <cellStyle name="Заголовок 2 2" xfId="283"/>
    <cellStyle name="Заголовок 2 3" xfId="284"/>
    <cellStyle name="Заголовок 2 4" xfId="285"/>
    <cellStyle name="Заголовок 2 5" xfId="286"/>
    <cellStyle name="Заголовок 2 6" xfId="287"/>
    <cellStyle name="Заголовок 2 7" xfId="288"/>
    <cellStyle name="Заголовок 2 8" xfId="289"/>
    <cellStyle name="Заголовок 2 9" xfId="290"/>
    <cellStyle name="Заголовок 3" xfId="291"/>
    <cellStyle name="Заголовок 3 2" xfId="292"/>
    <cellStyle name="Заголовок 3 3" xfId="293"/>
    <cellStyle name="Заголовок 3 4" xfId="294"/>
    <cellStyle name="Заголовок 3 5" xfId="295"/>
    <cellStyle name="Заголовок 3 6" xfId="296"/>
    <cellStyle name="Заголовок 3 7" xfId="297"/>
    <cellStyle name="Заголовок 3 8" xfId="298"/>
    <cellStyle name="Заголовок 3 9" xfId="299"/>
    <cellStyle name="Заголовок 4" xfId="300"/>
    <cellStyle name="Заголовок 4 2" xfId="301"/>
    <cellStyle name="Заголовок 4 3" xfId="302"/>
    <cellStyle name="Заголовок 4 4" xfId="303"/>
    <cellStyle name="Заголовок 4 5" xfId="304"/>
    <cellStyle name="Заголовок 4 6" xfId="305"/>
    <cellStyle name="Заголовок 4 7" xfId="306"/>
    <cellStyle name="Заголовок 4 8" xfId="307"/>
    <cellStyle name="Заголовок 4 9" xfId="308"/>
    <cellStyle name="Итог" xfId="309"/>
    <cellStyle name="Итог 2" xfId="310"/>
    <cellStyle name="Итог 3" xfId="311"/>
    <cellStyle name="Итог 4" xfId="312"/>
    <cellStyle name="Итог 5" xfId="313"/>
    <cellStyle name="Итог 6" xfId="314"/>
    <cellStyle name="Итог 7" xfId="315"/>
    <cellStyle name="Итог 8" xfId="316"/>
    <cellStyle name="Итог 9" xfId="317"/>
    <cellStyle name="Контрольная ячейка" xfId="318"/>
    <cellStyle name="Контрольная ячейка 2" xfId="319"/>
    <cellStyle name="Контрольная ячейка 3" xfId="320"/>
    <cellStyle name="Контрольная ячейка 4" xfId="321"/>
    <cellStyle name="Контрольная ячейка 5" xfId="322"/>
    <cellStyle name="Контрольная ячейка 6" xfId="323"/>
    <cellStyle name="Контрольная ячейка 7" xfId="324"/>
    <cellStyle name="Контрольная ячейка 8" xfId="325"/>
    <cellStyle name="Контрольная ячейка 9" xfId="326"/>
    <cellStyle name="Название" xfId="327"/>
    <cellStyle name="Название 2" xfId="328"/>
    <cellStyle name="Название 3" xfId="329"/>
    <cellStyle name="Название 4" xfId="330"/>
    <cellStyle name="Название 5" xfId="331"/>
    <cellStyle name="Название 6" xfId="332"/>
    <cellStyle name="Название 7" xfId="333"/>
    <cellStyle name="Название 8" xfId="334"/>
    <cellStyle name="Название 9" xfId="335"/>
    <cellStyle name="Нейтральный" xfId="336"/>
    <cellStyle name="Нейтральный 2" xfId="337"/>
    <cellStyle name="Нейтральный 3" xfId="338"/>
    <cellStyle name="Нейтральный 4" xfId="339"/>
    <cellStyle name="Нейтральный 5" xfId="340"/>
    <cellStyle name="Нейтральный 6" xfId="341"/>
    <cellStyle name="Нейтральный 7" xfId="342"/>
    <cellStyle name="Нейтральный 8" xfId="343"/>
    <cellStyle name="Нейтральный 9" xfId="344"/>
    <cellStyle name="Обычный 10" xfId="345"/>
    <cellStyle name="Обычный 11" xfId="346"/>
    <cellStyle name="Обычный 12" xfId="347"/>
    <cellStyle name="Обычный 13" xfId="348"/>
    <cellStyle name="Обычный 14" xfId="349"/>
    <cellStyle name="Обычный 15" xfId="350"/>
    <cellStyle name="Обычный 16" xfId="351"/>
    <cellStyle name="Обычный 17" xfId="352"/>
    <cellStyle name="Обычный 18" xfId="353"/>
    <cellStyle name="Обычный 19" xfId="354"/>
    <cellStyle name="Обычный 2" xfId="355"/>
    <cellStyle name="Обычный 2 10" xfId="356"/>
    <cellStyle name="Обычный 2 11" xfId="357"/>
    <cellStyle name="Обычный 2 12" xfId="358"/>
    <cellStyle name="Обычный 2 13" xfId="359"/>
    <cellStyle name="Обычный 2 14" xfId="360"/>
    <cellStyle name="Обычный 2 15" xfId="361"/>
    <cellStyle name="Обычный 2 16" xfId="362"/>
    <cellStyle name="Обычный 2 17" xfId="363"/>
    <cellStyle name="Обычный 2 18" xfId="364"/>
    <cellStyle name="Обычный 2 19" xfId="365"/>
    <cellStyle name="Обычный 2 2" xfId="366"/>
    <cellStyle name="Обычный 2 2 10" xfId="367"/>
    <cellStyle name="Обычный 2 2 11" xfId="368"/>
    <cellStyle name="Обычный 2 2 12" xfId="369"/>
    <cellStyle name="Обычный 2 2 13" xfId="370"/>
    <cellStyle name="Обычный 2 2 14" xfId="371"/>
    <cellStyle name="Обычный 2 2 15" xfId="372"/>
    <cellStyle name="Обычный 2 2 16" xfId="373"/>
    <cellStyle name="Обычный 2 2 17" xfId="374"/>
    <cellStyle name="Обычный 2 2 18" xfId="375"/>
    <cellStyle name="Обычный 2 2 19" xfId="376"/>
    <cellStyle name="Обычный 2 2 2" xfId="377"/>
    <cellStyle name="Обычный 2 2 20" xfId="378"/>
    <cellStyle name="Обычный 2 2 21" xfId="379"/>
    <cellStyle name="Обычный 2 2 22" xfId="380"/>
    <cellStyle name="Обычный 2 2 23" xfId="381"/>
    <cellStyle name="Обычный 2 2 24" xfId="382"/>
    <cellStyle name="Обычный 2 2 25" xfId="383"/>
    <cellStyle name="Обычный 2 2 26" xfId="384"/>
    <cellStyle name="Обычный 2 2 27" xfId="385"/>
    <cellStyle name="Обычный 2 2 28" xfId="386"/>
    <cellStyle name="Обычный 2 2 29" xfId="387"/>
    <cellStyle name="Обычный 2 2 3" xfId="388"/>
    <cellStyle name="Обычный 2 2 30" xfId="389"/>
    <cellStyle name="Обычный 2 2 31" xfId="390"/>
    <cellStyle name="Обычный 2 2 32" xfId="391"/>
    <cellStyle name="Обычный 2 2 33" xfId="392"/>
    <cellStyle name="Обычный 2 2 34" xfId="393"/>
    <cellStyle name="Обычный 2 2 35" xfId="394"/>
    <cellStyle name="Обычный 2 2 36" xfId="395"/>
    <cellStyle name="Обычный 2 2 37" xfId="396"/>
    <cellStyle name="Обычный 2 2 38" xfId="397"/>
    <cellStyle name="Обычный 2 2 39" xfId="398"/>
    <cellStyle name="Обычный 2 2 4" xfId="399"/>
    <cellStyle name="Обычный 2 2 40" xfId="400"/>
    <cellStyle name="Обычный 2 2 41" xfId="401"/>
    <cellStyle name="Обычный 2 2 42" xfId="402"/>
    <cellStyle name="Обычный 2 2 43" xfId="403"/>
    <cellStyle name="Обычный 2 2 44" xfId="404"/>
    <cellStyle name="Обычный 2 2 45" xfId="405"/>
    <cellStyle name="Обычный 2 2 46" xfId="406"/>
    <cellStyle name="Обычный 2 2 47" xfId="407"/>
    <cellStyle name="Обычный 2 2 48" xfId="408"/>
    <cellStyle name="Обычный 2 2 49" xfId="409"/>
    <cellStyle name="Обычный 2 2 5" xfId="410"/>
    <cellStyle name="Обычный 2 2 50" xfId="411"/>
    <cellStyle name="Обычный 2 2 6" xfId="412"/>
    <cellStyle name="Обычный 2 2 7" xfId="413"/>
    <cellStyle name="Обычный 2 2 8" xfId="414"/>
    <cellStyle name="Обычный 2 2 9" xfId="415"/>
    <cellStyle name="Обычный 2 20" xfId="416"/>
    <cellStyle name="Обычный 2 21" xfId="417"/>
    <cellStyle name="Обычный 2 22" xfId="418"/>
    <cellStyle name="Обычный 2 23" xfId="419"/>
    <cellStyle name="Обычный 2 24" xfId="420"/>
    <cellStyle name="Обычный 2 25" xfId="421"/>
    <cellStyle name="Обычный 2 26" xfId="422"/>
    <cellStyle name="Обычный 2 27" xfId="423"/>
    <cellStyle name="Обычный 2 28" xfId="424"/>
    <cellStyle name="Обычный 2 29" xfId="425"/>
    <cellStyle name="Обычный 2 3" xfId="426"/>
    <cellStyle name="Обычный 2 3 2" xfId="427"/>
    <cellStyle name="Обычный 2 3 3" xfId="428"/>
    <cellStyle name="Обычный 2 30" xfId="429"/>
    <cellStyle name="Обычный 2 31" xfId="430"/>
    <cellStyle name="Обычный 2 32" xfId="431"/>
    <cellStyle name="Обычный 2 33" xfId="432"/>
    <cellStyle name="Обычный 2 34" xfId="433"/>
    <cellStyle name="Обычный 2 35" xfId="434"/>
    <cellStyle name="Обычный 2 36" xfId="435"/>
    <cellStyle name="Обычный 2 37" xfId="436"/>
    <cellStyle name="Обычный 2 38" xfId="437"/>
    <cellStyle name="Обычный 2 39" xfId="438"/>
    <cellStyle name="Обычный 2 4" xfId="439"/>
    <cellStyle name="Обычный 2 40" xfId="440"/>
    <cellStyle name="Обычный 2 41" xfId="441"/>
    <cellStyle name="Обычный 2 42" xfId="442"/>
    <cellStyle name="Обычный 2 43" xfId="443"/>
    <cellStyle name="Обычный 2 44" xfId="444"/>
    <cellStyle name="Обычный 2 45" xfId="445"/>
    <cellStyle name="Обычный 2 46" xfId="446"/>
    <cellStyle name="Обычный 2 47" xfId="447"/>
    <cellStyle name="Обычный 2 48" xfId="448"/>
    <cellStyle name="Обычный 2 49" xfId="449"/>
    <cellStyle name="Обычный 2 5" xfId="450"/>
    <cellStyle name="Обычный 2 50" xfId="451"/>
    <cellStyle name="Обычный 2 51" xfId="452"/>
    <cellStyle name="Обычный 2 52" xfId="453"/>
    <cellStyle name="Обычный 2 53" xfId="454"/>
    <cellStyle name="Обычный 2 54" xfId="455"/>
    <cellStyle name="Обычный 2 55" xfId="456"/>
    <cellStyle name="Обычный 2 56" xfId="457"/>
    <cellStyle name="Обычный 2 57" xfId="458"/>
    <cellStyle name="Обычный 2 6" xfId="459"/>
    <cellStyle name="Обычный 2 7" xfId="460"/>
    <cellStyle name="Обычный 2 8" xfId="461"/>
    <cellStyle name="Обычный 2 9" xfId="462"/>
    <cellStyle name="Обычный 2_Расчеты 2011мультики" xfId="463"/>
    <cellStyle name="Обычный 20" xfId="464"/>
    <cellStyle name="Обычный 21" xfId="465"/>
    <cellStyle name="Обычный 22" xfId="466"/>
    <cellStyle name="Обычный 23" xfId="467"/>
    <cellStyle name="Обычный 24" xfId="468"/>
    <cellStyle name="Обычный 25" xfId="469"/>
    <cellStyle name="Обычный 26" xfId="470"/>
    <cellStyle name="Обычный 27" xfId="471"/>
    <cellStyle name="Обычный 28" xfId="472"/>
    <cellStyle name="Обычный 29" xfId="473"/>
    <cellStyle name="Обычный 3" xfId="474"/>
    <cellStyle name="Обычный 3 2" xfId="475"/>
    <cellStyle name="Обычный 3 3" xfId="476"/>
    <cellStyle name="Обычный 3 4" xfId="477"/>
    <cellStyle name="Обычный 3_Расчеты 2011мультики" xfId="478"/>
    <cellStyle name="Обычный 30" xfId="479"/>
    <cellStyle name="Обычный 31" xfId="480"/>
    <cellStyle name="Обычный 32" xfId="481"/>
    <cellStyle name="Обычный 33" xfId="482"/>
    <cellStyle name="Обычный 34" xfId="483"/>
    <cellStyle name="Обычный 35" xfId="484"/>
    <cellStyle name="Обычный 36" xfId="485"/>
    <cellStyle name="Обычный 37" xfId="486"/>
    <cellStyle name="Обычный 38" xfId="487"/>
    <cellStyle name="Обычный 39" xfId="488"/>
    <cellStyle name="Обычный 4" xfId="489"/>
    <cellStyle name="Обычный 40" xfId="490"/>
    <cellStyle name="Обычный 41" xfId="491"/>
    <cellStyle name="Обычный 42" xfId="492"/>
    <cellStyle name="Обычный 43" xfId="493"/>
    <cellStyle name="Обычный 44" xfId="494"/>
    <cellStyle name="Обычный 45" xfId="495"/>
    <cellStyle name="Обычный 46" xfId="496"/>
    <cellStyle name="Обычный 47" xfId="497"/>
    <cellStyle name="Обычный 48" xfId="498"/>
    <cellStyle name="Обычный 49" xfId="499"/>
    <cellStyle name="Обычный 5" xfId="500"/>
    <cellStyle name="Обычный 50" xfId="501"/>
    <cellStyle name="Обычный 51" xfId="502"/>
    <cellStyle name="Обычный 52" xfId="503"/>
    <cellStyle name="Обычный 53" xfId="504"/>
    <cellStyle name="Обычный 54" xfId="505"/>
    <cellStyle name="Обычный 55" xfId="506"/>
    <cellStyle name="Обычный 56" xfId="507"/>
    <cellStyle name="Обычный 57" xfId="508"/>
    <cellStyle name="Обычный 58" xfId="509"/>
    <cellStyle name="Обычный 59" xfId="510"/>
    <cellStyle name="Обычный 6" xfId="511"/>
    <cellStyle name="Обычный 60" xfId="512"/>
    <cellStyle name="Обычный 61" xfId="513"/>
    <cellStyle name="Обычный 62" xfId="514"/>
    <cellStyle name="Обычный 63" xfId="515"/>
    <cellStyle name="Обычный 64" xfId="516"/>
    <cellStyle name="Обычный 65" xfId="517"/>
    <cellStyle name="Обычный 66" xfId="518"/>
    <cellStyle name="Обычный 67" xfId="519"/>
    <cellStyle name="Обычный 68" xfId="520"/>
    <cellStyle name="Обычный 69" xfId="521"/>
    <cellStyle name="Обычный 7" xfId="522"/>
    <cellStyle name="Обычный 70" xfId="523"/>
    <cellStyle name="Обычный 8" xfId="524"/>
    <cellStyle name="Обычный 9" xfId="525"/>
    <cellStyle name="Обычный_ф1 с января по август" xfId="526"/>
    <cellStyle name="Followed Hyperlink" xfId="527"/>
    <cellStyle name="Плохой" xfId="528"/>
    <cellStyle name="Плохой 2" xfId="529"/>
    <cellStyle name="Плохой 3" xfId="530"/>
    <cellStyle name="Плохой 4" xfId="531"/>
    <cellStyle name="Плохой 5" xfId="532"/>
    <cellStyle name="Плохой 6" xfId="533"/>
    <cellStyle name="Плохой 7" xfId="534"/>
    <cellStyle name="Плохой 8" xfId="535"/>
    <cellStyle name="Плохой 9" xfId="536"/>
    <cellStyle name="Пояснение" xfId="537"/>
    <cellStyle name="Пояснение 2" xfId="538"/>
    <cellStyle name="Пояснение 3" xfId="539"/>
    <cellStyle name="Пояснение 4" xfId="540"/>
    <cellStyle name="Пояснение 5" xfId="541"/>
    <cellStyle name="Пояснение 6" xfId="542"/>
    <cellStyle name="Пояснение 7" xfId="543"/>
    <cellStyle name="Пояснение 8" xfId="544"/>
    <cellStyle name="Пояснение 9" xfId="545"/>
    <cellStyle name="Примечание" xfId="546"/>
    <cellStyle name="Примечание 2" xfId="547"/>
    <cellStyle name="Примечание 3" xfId="548"/>
    <cellStyle name="Примечание 4" xfId="549"/>
    <cellStyle name="Примечание 5" xfId="550"/>
    <cellStyle name="Примечание 6" xfId="551"/>
    <cellStyle name="Примечание 7" xfId="552"/>
    <cellStyle name="Примечание 8" xfId="553"/>
    <cellStyle name="Примечание 9" xfId="554"/>
    <cellStyle name="Percent" xfId="555"/>
    <cellStyle name="Процентный 2" xfId="556"/>
    <cellStyle name="Процентный 3" xfId="557"/>
    <cellStyle name="Процентный 4" xfId="558"/>
    <cellStyle name="Процентный 5" xfId="559"/>
    <cellStyle name="Процентный 6" xfId="560"/>
    <cellStyle name="Процентный 7" xfId="561"/>
    <cellStyle name="Связанная ячейка" xfId="562"/>
    <cellStyle name="Связанная ячейка 2" xfId="563"/>
    <cellStyle name="Связанная ячейка 3" xfId="564"/>
    <cellStyle name="Связанная ячейка 4" xfId="565"/>
    <cellStyle name="Связанная ячейка 5" xfId="566"/>
    <cellStyle name="Связанная ячейка 6" xfId="567"/>
    <cellStyle name="Связанная ячейка 7" xfId="568"/>
    <cellStyle name="Связанная ячейка 8" xfId="569"/>
    <cellStyle name="Связанная ячейка 9" xfId="570"/>
    <cellStyle name="Текст предупреждения" xfId="571"/>
    <cellStyle name="Текст предупреждения 2" xfId="572"/>
    <cellStyle name="Текст предупреждения 3" xfId="573"/>
    <cellStyle name="Текст предупреждения 4" xfId="574"/>
    <cellStyle name="Текст предупреждения 5" xfId="575"/>
    <cellStyle name="Текст предупреждения 6" xfId="576"/>
    <cellStyle name="Текст предупреждения 7" xfId="577"/>
    <cellStyle name="Текст предупреждения 8" xfId="578"/>
    <cellStyle name="Текст предупреждения 9" xfId="579"/>
    <cellStyle name="Comma" xfId="580"/>
    <cellStyle name="Comma [0]" xfId="581"/>
    <cellStyle name="Финансовый 2" xfId="582"/>
    <cellStyle name="Финансовый 2 10" xfId="583"/>
    <cellStyle name="Финансовый 2 11" xfId="584"/>
    <cellStyle name="Финансовый 2 2" xfId="585"/>
    <cellStyle name="Финансовый 2 3" xfId="586"/>
    <cellStyle name="Финансовый 2 4" xfId="587"/>
    <cellStyle name="Финансовый 2 5" xfId="588"/>
    <cellStyle name="Финансовый 2 6" xfId="589"/>
    <cellStyle name="Финансовый 2 7" xfId="590"/>
    <cellStyle name="Финансовый 2 8" xfId="591"/>
    <cellStyle name="Финансовый 2 9" xfId="592"/>
    <cellStyle name="Финансовый 3" xfId="593"/>
    <cellStyle name="Финансовый 4" xfId="594"/>
    <cellStyle name="Финансовый 5" xfId="595"/>
    <cellStyle name="Финансовый 6" xfId="596"/>
    <cellStyle name="Финансовый 7" xfId="597"/>
    <cellStyle name="Финансовый 8" xfId="598"/>
    <cellStyle name="Хороший" xfId="599"/>
    <cellStyle name="Хороший 2" xfId="600"/>
    <cellStyle name="Хороший 3" xfId="601"/>
    <cellStyle name="Хороший 4" xfId="602"/>
    <cellStyle name="Хороший 5" xfId="603"/>
    <cellStyle name="Хороший 6" xfId="604"/>
    <cellStyle name="Хороший 7" xfId="605"/>
    <cellStyle name="Хороший 8" xfId="606"/>
    <cellStyle name="Хороший 9" xfId="6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orokina\Local%20Settings\Temporary%20Internet%20Files\Content.Outlook\U3HF398Z\&#1053;&#1077;&#1087;&#1086;&#1083;&#1085;&#1072;&#1103;%20&#1092;&#1080;&#1085;&#1072;&#1085;&#1089;&#1086;&#1074;&#1072;&#1103;%20&#1086;&#1090;&#1095;&#1077;&#1090;&#1085;&#1086;&#1089;&#1090;&#1100;%20&#1079;&#1072;%201%20&#1082;&#1074;&#1072;&#1088;&#1090;&#1072;&#1083;%202015%20&#1082;&#1086;&#1085;&#1089;.%20&#1086;&#1090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 с ян по апрель "/>
      <sheetName val="ДР с ян по апрель"/>
      <sheetName val="ф1 с января по май"/>
      <sheetName val="ДР с января по май"/>
      <sheetName val="ф 1 с января по июнь"/>
      <sheetName val="ДР с января по июнь"/>
      <sheetName val="др июнь 15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4"/>
  <sheetViews>
    <sheetView tabSelected="1" view="pageBreakPreview" zoomScale="60" zoomScalePageLayoutView="0" workbookViewId="0" topLeftCell="A1">
      <selection activeCell="O32" sqref="O32"/>
    </sheetView>
  </sheetViews>
  <sheetFormatPr defaultColWidth="9.140625" defaultRowHeight="12.75"/>
  <cols>
    <col min="1" max="1" width="72.421875" style="1" customWidth="1"/>
    <col min="2" max="2" width="16.57421875" style="1" customWidth="1"/>
    <col min="3" max="4" width="16.57421875" style="13" hidden="1" customWidth="1"/>
    <col min="5" max="9" width="16.57421875" style="37" hidden="1" customWidth="1"/>
    <col min="10" max="10" width="20.00390625" style="37" customWidth="1"/>
    <col min="11" max="11" width="21.140625" style="37" customWidth="1"/>
    <col min="12" max="12" width="9.28125" style="56" bestFit="1" customWidth="1"/>
    <col min="13" max="13" width="22.8515625" style="56" customWidth="1"/>
    <col min="14" max="14" width="14.421875" style="56" bestFit="1" customWidth="1"/>
    <col min="15" max="15" width="21.28125" style="6" customWidth="1"/>
    <col min="16" max="16" width="9.140625" style="6" customWidth="1"/>
    <col min="17" max="22" width="15.57421875" style="6" customWidth="1"/>
    <col min="23" max="16384" width="9.140625" style="6" customWidth="1"/>
  </cols>
  <sheetData>
    <row r="2" spans="1:11" ht="15.75">
      <c r="A2" s="63" t="s">
        <v>139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3" t="s">
        <v>119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.75">
      <c r="A4" s="63" t="s">
        <v>141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6" spans="1:11" ht="15.75">
      <c r="A6" s="62" t="s">
        <v>48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56.25" customHeight="1">
      <c r="A7" s="50" t="s">
        <v>1</v>
      </c>
      <c r="B7" s="50" t="s">
        <v>0</v>
      </c>
      <c r="C7" s="21" t="s">
        <v>121</v>
      </c>
      <c r="D7" s="21" t="s">
        <v>122</v>
      </c>
      <c r="E7" s="34" t="s">
        <v>124</v>
      </c>
      <c r="F7" s="34" t="s">
        <v>125</v>
      </c>
      <c r="G7" s="34" t="s">
        <v>120</v>
      </c>
      <c r="H7" s="34" t="s">
        <v>123</v>
      </c>
      <c r="I7" s="34" t="s">
        <v>126</v>
      </c>
      <c r="J7" s="57">
        <v>42370</v>
      </c>
      <c r="K7" s="58" t="s">
        <v>127</v>
      </c>
    </row>
    <row r="8" spans="1:11" ht="15.75">
      <c r="A8" s="2">
        <v>1</v>
      </c>
      <c r="B8" s="2">
        <v>2</v>
      </c>
      <c r="C8" s="12">
        <v>3</v>
      </c>
      <c r="D8" s="12"/>
      <c r="E8" s="40"/>
      <c r="F8" s="40"/>
      <c r="G8" s="40"/>
      <c r="H8" s="40"/>
      <c r="I8" s="40"/>
      <c r="J8" s="40"/>
      <c r="K8" s="40">
        <v>4</v>
      </c>
    </row>
    <row r="9" spans="1:11" ht="15.75">
      <c r="A9" s="30" t="s">
        <v>2</v>
      </c>
      <c r="B9" s="28"/>
      <c r="C9" s="12" t="s">
        <v>28</v>
      </c>
      <c r="D9" s="12"/>
      <c r="E9" s="40"/>
      <c r="F9" s="40"/>
      <c r="G9" s="40"/>
      <c r="H9" s="40"/>
      <c r="I9" s="40"/>
      <c r="J9" s="40"/>
      <c r="K9" s="40" t="s">
        <v>28</v>
      </c>
    </row>
    <row r="10" spans="1:14" ht="15.75">
      <c r="A10" s="27" t="s">
        <v>29</v>
      </c>
      <c r="B10" s="28">
        <v>1</v>
      </c>
      <c r="C10" s="12">
        <f aca="true" t="shared" si="0" ref="C10:K10">C12+C13</f>
        <v>108853</v>
      </c>
      <c r="D10" s="12">
        <f t="shared" si="0"/>
        <v>1159820</v>
      </c>
      <c r="E10" s="21">
        <f>E12+E13</f>
        <v>52485</v>
      </c>
      <c r="F10" s="34">
        <f t="shared" si="0"/>
        <v>2408</v>
      </c>
      <c r="G10" s="40">
        <f t="shared" si="0"/>
        <v>0</v>
      </c>
      <c r="H10" s="40">
        <f t="shared" si="0"/>
        <v>1268673</v>
      </c>
      <c r="I10" s="40">
        <f t="shared" si="0"/>
        <v>0</v>
      </c>
      <c r="J10" s="40">
        <f t="shared" si="0"/>
        <v>207177</v>
      </c>
      <c r="K10" s="40">
        <f t="shared" si="0"/>
        <v>618949</v>
      </c>
      <c r="N10" s="59"/>
    </row>
    <row r="11" spans="1:14" ht="15.75">
      <c r="A11" s="27" t="s">
        <v>6</v>
      </c>
      <c r="B11" s="28"/>
      <c r="C11" s="12"/>
      <c r="D11" s="12"/>
      <c r="E11" s="21"/>
      <c r="F11" s="40"/>
      <c r="G11" s="40"/>
      <c r="H11" s="40"/>
      <c r="I11" s="40"/>
      <c r="J11" s="34"/>
      <c r="K11" s="40"/>
      <c r="N11" s="59"/>
    </row>
    <row r="12" spans="1:14" ht="15.75">
      <c r="A12" s="27" t="s">
        <v>30</v>
      </c>
      <c r="B12" s="28">
        <v>1.1</v>
      </c>
      <c r="C12" s="12">
        <v>0</v>
      </c>
      <c r="D12" s="12"/>
      <c r="E12" s="21">
        <v>0</v>
      </c>
      <c r="F12" s="40">
        <v>0</v>
      </c>
      <c r="G12" s="40"/>
      <c r="H12" s="40"/>
      <c r="I12" s="40"/>
      <c r="J12" s="34"/>
      <c r="K12" s="40">
        <v>0</v>
      </c>
      <c r="N12" s="59"/>
    </row>
    <row r="13" spans="1:14" ht="31.5">
      <c r="A13" s="27" t="s">
        <v>31</v>
      </c>
      <c r="B13" s="28">
        <v>1.2</v>
      </c>
      <c r="C13" s="12">
        <v>108853</v>
      </c>
      <c r="D13" s="12">
        <v>1159820</v>
      </c>
      <c r="E13" s="21">
        <v>52485</v>
      </c>
      <c r="F13" s="40">
        <v>2408</v>
      </c>
      <c r="G13" s="40"/>
      <c r="H13" s="40">
        <f>C13+D13-G13</f>
        <v>1268673</v>
      </c>
      <c r="I13" s="40"/>
      <c r="J13" s="34">
        <v>207177</v>
      </c>
      <c r="K13" s="34">
        <v>618949</v>
      </c>
      <c r="M13" s="59"/>
      <c r="N13" s="59"/>
    </row>
    <row r="14" spans="1:14" ht="15.75">
      <c r="A14" s="27" t="s">
        <v>21</v>
      </c>
      <c r="B14" s="28">
        <v>2</v>
      </c>
      <c r="C14" s="12"/>
      <c r="D14" s="12"/>
      <c r="E14" s="21"/>
      <c r="F14" s="40"/>
      <c r="G14" s="40"/>
      <c r="H14" s="40">
        <f aca="true" t="shared" si="1" ref="H14:H36">C14+D14-G14</f>
        <v>0</v>
      </c>
      <c r="I14" s="40"/>
      <c r="J14" s="34"/>
      <c r="K14" s="34"/>
      <c r="N14" s="59"/>
    </row>
    <row r="15" spans="1:14" ht="31.5">
      <c r="A15" s="27" t="s">
        <v>49</v>
      </c>
      <c r="B15" s="28">
        <v>3</v>
      </c>
      <c r="C15" s="12">
        <v>1187314</v>
      </c>
      <c r="D15" s="12">
        <v>372727</v>
      </c>
      <c r="E15" s="21">
        <v>1170301</v>
      </c>
      <c r="F15" s="40">
        <f>3140161+4520</f>
        <v>3144681</v>
      </c>
      <c r="G15" s="40"/>
      <c r="H15" s="40">
        <f t="shared" si="1"/>
        <v>1560041</v>
      </c>
      <c r="I15" s="40"/>
      <c r="J15" s="34">
        <v>2810022</v>
      </c>
      <c r="K15" s="34">
        <v>2261747</v>
      </c>
      <c r="M15" s="59"/>
      <c r="N15" s="59"/>
    </row>
    <row r="16" spans="1:14" ht="15.75">
      <c r="A16" s="27" t="s">
        <v>25</v>
      </c>
      <c r="B16" s="28">
        <v>4</v>
      </c>
      <c r="C16" s="12"/>
      <c r="D16" s="12"/>
      <c r="E16" s="21"/>
      <c r="F16" s="40"/>
      <c r="G16" s="40"/>
      <c r="H16" s="40">
        <f t="shared" si="1"/>
        <v>0</v>
      </c>
      <c r="I16" s="40"/>
      <c r="J16" s="34">
        <v>0</v>
      </c>
      <c r="K16" s="34"/>
      <c r="N16" s="59"/>
    </row>
    <row r="17" spans="1:14" ht="31.5">
      <c r="A17" s="27" t="s">
        <v>32</v>
      </c>
      <c r="B17" s="28">
        <v>5</v>
      </c>
      <c r="C17" s="12"/>
      <c r="D17" s="12"/>
      <c r="E17" s="21"/>
      <c r="F17" s="40"/>
      <c r="G17" s="40"/>
      <c r="H17" s="40">
        <f t="shared" si="1"/>
        <v>0</v>
      </c>
      <c r="I17" s="40"/>
      <c r="J17" s="34">
        <v>0</v>
      </c>
      <c r="K17" s="34"/>
      <c r="M17" s="59"/>
      <c r="N17" s="59"/>
    </row>
    <row r="18" spans="1:14" ht="15.75">
      <c r="A18" s="29" t="s">
        <v>18</v>
      </c>
      <c r="B18" s="28">
        <v>6</v>
      </c>
      <c r="C18" s="12">
        <v>3373403</v>
      </c>
      <c r="D18" s="12">
        <v>1398</v>
      </c>
      <c r="E18" s="21">
        <v>3372143</v>
      </c>
      <c r="F18" s="40">
        <v>5042</v>
      </c>
      <c r="G18" s="40"/>
      <c r="H18" s="40">
        <f t="shared" si="1"/>
        <v>3374801</v>
      </c>
      <c r="I18" s="40"/>
      <c r="J18" s="34">
        <v>3408299</v>
      </c>
      <c r="K18" s="34">
        <f>3381206-228</f>
        <v>3380978</v>
      </c>
      <c r="M18" s="59"/>
      <c r="N18" s="59"/>
    </row>
    <row r="19" spans="1:14" ht="15.75">
      <c r="A19" s="27" t="s">
        <v>5</v>
      </c>
      <c r="B19" s="28">
        <v>7</v>
      </c>
      <c r="C19" s="12"/>
      <c r="D19" s="12"/>
      <c r="E19" s="21">
        <v>21</v>
      </c>
      <c r="F19" s="40"/>
      <c r="G19" s="40"/>
      <c r="H19" s="40">
        <f t="shared" si="1"/>
        <v>0</v>
      </c>
      <c r="I19" s="40">
        <v>6</v>
      </c>
      <c r="J19" s="34">
        <v>560</v>
      </c>
      <c r="K19" s="34"/>
      <c r="N19" s="59"/>
    </row>
    <row r="20" spans="1:14" ht="15.75">
      <c r="A20" s="3" t="s">
        <v>6</v>
      </c>
      <c r="B20" s="2"/>
      <c r="C20" s="12"/>
      <c r="D20" s="12"/>
      <c r="E20" s="21"/>
      <c r="F20" s="40"/>
      <c r="G20" s="40"/>
      <c r="H20" s="40">
        <f t="shared" si="1"/>
        <v>0</v>
      </c>
      <c r="I20" s="40"/>
      <c r="J20" s="34">
        <v>0</v>
      </c>
      <c r="K20" s="34"/>
      <c r="N20" s="59"/>
    </row>
    <row r="21" spans="1:14" ht="15.75">
      <c r="A21" s="3" t="s">
        <v>33</v>
      </c>
      <c r="B21" s="2">
        <v>7.1</v>
      </c>
      <c r="C21" s="12"/>
      <c r="D21" s="12"/>
      <c r="E21" s="21"/>
      <c r="F21" s="40"/>
      <c r="G21" s="40"/>
      <c r="H21" s="40">
        <f t="shared" si="1"/>
        <v>0</v>
      </c>
      <c r="I21" s="40"/>
      <c r="J21" s="34">
        <v>0</v>
      </c>
      <c r="K21" s="34">
        <v>0</v>
      </c>
      <c r="N21" s="59"/>
    </row>
    <row r="22" spans="1:14" ht="15.75">
      <c r="A22" s="3" t="s">
        <v>51</v>
      </c>
      <c r="B22" s="2">
        <v>7.2</v>
      </c>
      <c r="C22" s="12"/>
      <c r="D22" s="12"/>
      <c r="E22" s="21"/>
      <c r="F22" s="40"/>
      <c r="G22" s="40"/>
      <c r="H22" s="40">
        <f t="shared" si="1"/>
        <v>0</v>
      </c>
      <c r="I22" s="40"/>
      <c r="J22" s="34">
        <v>0</v>
      </c>
      <c r="K22" s="34">
        <v>0</v>
      </c>
      <c r="N22" s="59"/>
    </row>
    <row r="23" spans="1:14" ht="31.5">
      <c r="A23" s="3" t="s">
        <v>34</v>
      </c>
      <c r="B23" s="2">
        <v>8</v>
      </c>
      <c r="C23" s="12"/>
      <c r="D23" s="12"/>
      <c r="E23" s="21"/>
      <c r="F23" s="40"/>
      <c r="G23" s="40"/>
      <c r="H23" s="40">
        <f t="shared" si="1"/>
        <v>0</v>
      </c>
      <c r="I23" s="40"/>
      <c r="J23" s="34">
        <v>0</v>
      </c>
      <c r="K23" s="34"/>
      <c r="N23" s="59"/>
    </row>
    <row r="24" spans="1:14" ht="15.75">
      <c r="A24" s="26" t="s">
        <v>50</v>
      </c>
      <c r="B24" s="2">
        <v>9</v>
      </c>
      <c r="C24" s="12"/>
      <c r="D24" s="12"/>
      <c r="E24" s="21">
        <v>115170</v>
      </c>
      <c r="F24" s="40">
        <f>72001+31</f>
        <v>72032</v>
      </c>
      <c r="G24" s="40"/>
      <c r="H24" s="40">
        <f t="shared" si="1"/>
        <v>0</v>
      </c>
      <c r="I24" s="40"/>
      <c r="J24" s="34">
        <v>5010</v>
      </c>
      <c r="K24" s="34"/>
      <c r="M24" s="59"/>
      <c r="N24" s="59"/>
    </row>
    <row r="25" spans="1:14" ht="15.75">
      <c r="A25" s="26" t="s">
        <v>55</v>
      </c>
      <c r="B25" s="2">
        <v>10</v>
      </c>
      <c r="C25" s="12">
        <v>1000</v>
      </c>
      <c r="D25" s="12"/>
      <c r="E25" s="21">
        <v>1000</v>
      </c>
      <c r="F25" s="40"/>
      <c r="G25" s="40"/>
      <c r="H25" s="40">
        <f t="shared" si="1"/>
        <v>1000</v>
      </c>
      <c r="I25" s="40"/>
      <c r="J25" s="34">
        <v>415000</v>
      </c>
      <c r="K25" s="34">
        <v>1000</v>
      </c>
      <c r="M25" s="59"/>
      <c r="N25" s="59"/>
    </row>
    <row r="26" spans="1:14" ht="31.5">
      <c r="A26" s="26" t="s">
        <v>56</v>
      </c>
      <c r="B26" s="2">
        <v>11</v>
      </c>
      <c r="C26" s="12"/>
      <c r="D26" s="12"/>
      <c r="E26" s="21"/>
      <c r="F26" s="40"/>
      <c r="G26" s="40"/>
      <c r="H26" s="40">
        <f t="shared" si="1"/>
        <v>0</v>
      </c>
      <c r="I26" s="40"/>
      <c r="J26" s="34">
        <v>0</v>
      </c>
      <c r="K26" s="34"/>
      <c r="M26" s="59"/>
      <c r="N26" s="59"/>
    </row>
    <row r="27" spans="1:14" ht="31.5">
      <c r="A27" s="26" t="s">
        <v>57</v>
      </c>
      <c r="B27" s="2">
        <v>12</v>
      </c>
      <c r="C27" s="12"/>
      <c r="D27" s="12"/>
      <c r="E27" s="21"/>
      <c r="F27" s="40"/>
      <c r="G27" s="40"/>
      <c r="H27" s="40">
        <f t="shared" si="1"/>
        <v>0</v>
      </c>
      <c r="I27" s="40"/>
      <c r="J27" s="34">
        <v>0</v>
      </c>
      <c r="K27" s="34"/>
      <c r="M27" s="60"/>
      <c r="N27" s="59"/>
    </row>
    <row r="28" spans="1:14" ht="15.75">
      <c r="A28" s="26" t="s">
        <v>26</v>
      </c>
      <c r="B28" s="2">
        <v>13</v>
      </c>
      <c r="C28" s="12"/>
      <c r="D28" s="12"/>
      <c r="E28" s="21"/>
      <c r="F28" s="40"/>
      <c r="G28" s="40"/>
      <c r="H28" s="40">
        <f t="shared" si="1"/>
        <v>0</v>
      </c>
      <c r="I28" s="40"/>
      <c r="J28" s="34">
        <v>0</v>
      </c>
      <c r="K28" s="34"/>
      <c r="N28" s="59"/>
    </row>
    <row r="29" spans="1:14" ht="31.5">
      <c r="A29" s="26" t="s">
        <v>58</v>
      </c>
      <c r="B29" s="2">
        <v>14</v>
      </c>
      <c r="C29" s="12">
        <v>1454736</v>
      </c>
      <c r="D29" s="12"/>
      <c r="E29" s="21">
        <v>1516994</v>
      </c>
      <c r="F29" s="40"/>
      <c r="G29" s="40">
        <v>1454736</v>
      </c>
      <c r="H29" s="40">
        <f>C29+D29-G29</f>
        <v>0</v>
      </c>
      <c r="I29" s="34">
        <v>1516994</v>
      </c>
      <c r="J29" s="34">
        <v>0</v>
      </c>
      <c r="K29" s="34"/>
      <c r="M29" s="59"/>
      <c r="N29" s="59"/>
    </row>
    <row r="30" spans="1:14" ht="15.75">
      <c r="A30" s="26" t="s">
        <v>4</v>
      </c>
      <c r="B30" s="2">
        <v>15</v>
      </c>
      <c r="C30" s="12">
        <v>207</v>
      </c>
      <c r="D30" s="12"/>
      <c r="E30" s="21">
        <v>228</v>
      </c>
      <c r="F30" s="40"/>
      <c r="G30" s="40"/>
      <c r="H30" s="40">
        <f t="shared" si="1"/>
        <v>207</v>
      </c>
      <c r="I30" s="40"/>
      <c r="J30" s="34">
        <v>130</v>
      </c>
      <c r="K30" s="34">
        <v>228</v>
      </c>
      <c r="M30" s="59"/>
      <c r="N30" s="59"/>
    </row>
    <row r="31" spans="1:14" ht="31.5">
      <c r="A31" s="26" t="s">
        <v>59</v>
      </c>
      <c r="B31" s="2">
        <v>16</v>
      </c>
      <c r="C31" s="12"/>
      <c r="D31" s="12"/>
      <c r="E31" s="21"/>
      <c r="F31" s="40"/>
      <c r="G31" s="40"/>
      <c r="H31" s="40">
        <f t="shared" si="1"/>
        <v>0</v>
      </c>
      <c r="I31" s="40"/>
      <c r="J31" s="34">
        <v>0</v>
      </c>
      <c r="K31" s="34"/>
      <c r="N31" s="59"/>
    </row>
    <row r="32" spans="1:14" ht="31.5">
      <c r="A32" s="3" t="s">
        <v>19</v>
      </c>
      <c r="B32" s="2">
        <v>17</v>
      </c>
      <c r="C32" s="12">
        <v>8420</v>
      </c>
      <c r="D32" s="12"/>
      <c r="E32" s="21">
        <v>7768</v>
      </c>
      <c r="F32" s="40"/>
      <c r="G32" s="40"/>
      <c r="H32" s="40">
        <f t="shared" si="1"/>
        <v>8420</v>
      </c>
      <c r="I32" s="40"/>
      <c r="J32" s="34">
        <v>5526</v>
      </c>
      <c r="K32" s="34">
        <v>9398</v>
      </c>
      <c r="M32" s="59"/>
      <c r="N32" s="59"/>
    </row>
    <row r="33" spans="1:14" ht="31.5">
      <c r="A33" s="3" t="s">
        <v>20</v>
      </c>
      <c r="B33" s="2">
        <v>18</v>
      </c>
      <c r="C33" s="12">
        <v>38961</v>
      </c>
      <c r="D33" s="12"/>
      <c r="E33" s="21">
        <v>35893</v>
      </c>
      <c r="F33" s="40"/>
      <c r="G33" s="40"/>
      <c r="H33" s="40">
        <f t="shared" si="1"/>
        <v>38961</v>
      </c>
      <c r="I33" s="40"/>
      <c r="J33" s="34">
        <v>47673</v>
      </c>
      <c r="K33" s="34">
        <v>44177</v>
      </c>
      <c r="M33" s="59"/>
      <c r="N33" s="59"/>
    </row>
    <row r="34" spans="1:14" ht="15.75">
      <c r="A34" s="3" t="s">
        <v>60</v>
      </c>
      <c r="B34" s="2">
        <v>19</v>
      </c>
      <c r="C34" s="24">
        <v>186276</v>
      </c>
      <c r="D34" s="24"/>
      <c r="E34" s="23">
        <v>171928</v>
      </c>
      <c r="F34" s="40"/>
      <c r="G34" s="40"/>
      <c r="H34" s="40">
        <f t="shared" si="1"/>
        <v>186276</v>
      </c>
      <c r="I34" s="40"/>
      <c r="J34" s="34">
        <v>86389</v>
      </c>
      <c r="K34" s="34">
        <v>171725</v>
      </c>
      <c r="M34" s="59"/>
      <c r="N34" s="59"/>
    </row>
    <row r="35" spans="1:14" ht="15.75">
      <c r="A35" s="3" t="s">
        <v>35</v>
      </c>
      <c r="B35" s="2">
        <v>21</v>
      </c>
      <c r="C35" s="24">
        <v>4534</v>
      </c>
      <c r="D35" s="24"/>
      <c r="E35" s="23">
        <v>34058</v>
      </c>
      <c r="F35" s="40"/>
      <c r="G35" s="40"/>
      <c r="H35" s="40">
        <f t="shared" si="1"/>
        <v>4534</v>
      </c>
      <c r="I35" s="40"/>
      <c r="J35" s="34">
        <v>3478</v>
      </c>
      <c r="K35" s="34">
        <v>34058</v>
      </c>
      <c r="M35" s="59"/>
      <c r="N35" s="59"/>
    </row>
    <row r="36" spans="1:14" ht="15.75">
      <c r="A36" s="3" t="s">
        <v>3</v>
      </c>
      <c r="B36" s="2">
        <v>21</v>
      </c>
      <c r="C36" s="24"/>
      <c r="D36" s="24"/>
      <c r="E36" s="23"/>
      <c r="F36" s="40"/>
      <c r="G36" s="40"/>
      <c r="H36" s="40">
        <f t="shared" si="1"/>
        <v>0</v>
      </c>
      <c r="I36" s="40"/>
      <c r="J36" s="34">
        <v>0</v>
      </c>
      <c r="K36" s="40"/>
      <c r="N36" s="59"/>
    </row>
    <row r="37" spans="1:14" ht="15.75">
      <c r="A37" s="7" t="s">
        <v>7</v>
      </c>
      <c r="B37" s="8">
        <v>22</v>
      </c>
      <c r="C37" s="25">
        <f aca="true" t="shared" si="2" ref="C37:K37">C10+C14+C15+C16+C17+C18+C19+C23+C24+C25+C26+C27+C32+C33+C34+C35+C36+C30+C29</f>
        <v>6363704</v>
      </c>
      <c r="D37" s="25">
        <f t="shared" si="2"/>
        <v>1533945</v>
      </c>
      <c r="E37" s="25">
        <f>E10+E14+E15+E16+E17+E18+E19+E23+E24+E25+E26+E27+E32+E33+E34+E35+E36+E30+E29</f>
        <v>6477989</v>
      </c>
      <c r="F37" s="33">
        <f t="shared" si="2"/>
        <v>3224163</v>
      </c>
      <c r="G37" s="33">
        <f t="shared" si="2"/>
        <v>1454736</v>
      </c>
      <c r="H37" s="33">
        <f t="shared" si="2"/>
        <v>6442913</v>
      </c>
      <c r="I37" s="33">
        <f t="shared" si="2"/>
        <v>1517000</v>
      </c>
      <c r="J37" s="33">
        <f t="shared" si="2"/>
        <v>6989264</v>
      </c>
      <c r="K37" s="33">
        <f t="shared" si="2"/>
        <v>6522260</v>
      </c>
      <c r="M37" s="59"/>
      <c r="N37" s="59"/>
    </row>
    <row r="38" spans="1:13" ht="15.75">
      <c r="A38" s="4"/>
      <c r="B38" s="2"/>
      <c r="C38" s="24"/>
      <c r="D38" s="24"/>
      <c r="E38" s="23"/>
      <c r="F38" s="40"/>
      <c r="G38" s="40"/>
      <c r="H38" s="40"/>
      <c r="I38" s="40"/>
      <c r="J38" s="34"/>
      <c r="K38" s="40"/>
      <c r="M38" s="59"/>
    </row>
    <row r="39" spans="1:13" ht="15.75">
      <c r="A39" s="7" t="s">
        <v>12</v>
      </c>
      <c r="B39" s="2"/>
      <c r="C39" s="24"/>
      <c r="D39" s="24"/>
      <c r="E39" s="23"/>
      <c r="F39" s="40"/>
      <c r="G39" s="40"/>
      <c r="H39" s="40"/>
      <c r="I39" s="40"/>
      <c r="J39" s="34"/>
      <c r="K39" s="40"/>
      <c r="M39" s="59"/>
    </row>
    <row r="40" spans="1:13" ht="15.75">
      <c r="A40" s="3" t="s">
        <v>61</v>
      </c>
      <c r="B40" s="2">
        <v>23</v>
      </c>
      <c r="C40" s="24"/>
      <c r="D40" s="24"/>
      <c r="E40" s="23"/>
      <c r="F40" s="40"/>
      <c r="G40" s="40"/>
      <c r="H40" s="40"/>
      <c r="I40" s="40"/>
      <c r="J40" s="34"/>
      <c r="K40" s="40"/>
      <c r="M40" s="59"/>
    </row>
    <row r="41" spans="1:13" ht="15.75">
      <c r="A41" s="3" t="s">
        <v>25</v>
      </c>
      <c r="B41" s="2">
        <v>24</v>
      </c>
      <c r="C41" s="24"/>
      <c r="D41" s="24"/>
      <c r="E41" s="23"/>
      <c r="F41" s="40">
        <v>1584296</v>
      </c>
      <c r="G41" s="40"/>
      <c r="H41" s="40"/>
      <c r="I41" s="40"/>
      <c r="J41" s="34">
        <v>2314</v>
      </c>
      <c r="K41" s="40"/>
      <c r="M41" s="59"/>
    </row>
    <row r="42" spans="1:13" ht="15.75">
      <c r="A42" s="26" t="s">
        <v>62</v>
      </c>
      <c r="B42" s="2">
        <v>25</v>
      </c>
      <c r="C42" s="24"/>
      <c r="D42" s="24"/>
      <c r="E42" s="23"/>
      <c r="F42" s="40"/>
      <c r="G42" s="40"/>
      <c r="H42" s="40"/>
      <c r="I42" s="40"/>
      <c r="J42" s="34">
        <v>0</v>
      </c>
      <c r="K42" s="40"/>
      <c r="M42" s="59"/>
    </row>
    <row r="43" spans="1:13" ht="15.75">
      <c r="A43" s="3" t="s">
        <v>14</v>
      </c>
      <c r="B43" s="2">
        <v>26</v>
      </c>
      <c r="C43" s="24"/>
      <c r="D43" s="24"/>
      <c r="E43" s="23"/>
      <c r="F43" s="40"/>
      <c r="G43" s="40"/>
      <c r="H43" s="40"/>
      <c r="I43" s="40"/>
      <c r="J43" s="34">
        <v>0</v>
      </c>
      <c r="K43" s="40"/>
      <c r="M43" s="59"/>
    </row>
    <row r="44" spans="1:13" ht="15.75">
      <c r="A44" s="26" t="s">
        <v>63</v>
      </c>
      <c r="B44" s="2">
        <v>27</v>
      </c>
      <c r="C44" s="24"/>
      <c r="D44" s="24"/>
      <c r="E44" s="23"/>
      <c r="F44" s="40"/>
      <c r="G44" s="40"/>
      <c r="H44" s="40"/>
      <c r="I44" s="40"/>
      <c r="J44" s="34">
        <v>0</v>
      </c>
      <c r="K44" s="40"/>
      <c r="M44" s="59"/>
    </row>
    <row r="45" spans="1:13" ht="15.75">
      <c r="A45" s="3" t="s">
        <v>27</v>
      </c>
      <c r="B45" s="2">
        <v>28</v>
      </c>
      <c r="C45" s="24">
        <v>12891</v>
      </c>
      <c r="D45" s="24">
        <v>1476809</v>
      </c>
      <c r="E45" s="23">
        <v>12428</v>
      </c>
      <c r="F45" s="40">
        <f>13+1498551</f>
        <v>1498564</v>
      </c>
      <c r="G45" s="40">
        <f>G29-18258-185</f>
        <v>1436293</v>
      </c>
      <c r="H45" s="40">
        <f>C45+D45-G45</f>
        <v>53407</v>
      </c>
      <c r="I45" s="40">
        <f>1516994-18258-185+6</f>
        <v>1498557</v>
      </c>
      <c r="J45" s="34">
        <v>17525</v>
      </c>
      <c r="K45" s="41">
        <v>2775</v>
      </c>
      <c r="M45" s="59"/>
    </row>
    <row r="46" spans="1:13" ht="15.75">
      <c r="A46" s="3" t="s">
        <v>52</v>
      </c>
      <c r="B46" s="2">
        <v>29</v>
      </c>
      <c r="C46" s="24"/>
      <c r="D46" s="24"/>
      <c r="E46" s="23"/>
      <c r="F46" s="40"/>
      <c r="G46" s="40"/>
      <c r="H46" s="40">
        <f aca="true" t="shared" si="3" ref="H46:H51">C46+D46-G46</f>
        <v>0</v>
      </c>
      <c r="I46" s="40"/>
      <c r="J46" s="34">
        <v>0</v>
      </c>
      <c r="K46" s="41"/>
      <c r="M46" s="59"/>
    </row>
    <row r="47" spans="1:13" ht="15.75">
      <c r="A47" s="3" t="s">
        <v>13</v>
      </c>
      <c r="B47" s="2">
        <v>30</v>
      </c>
      <c r="C47" s="24"/>
      <c r="D47" s="24"/>
      <c r="E47" s="23">
        <v>359999</v>
      </c>
      <c r="F47" s="40"/>
      <c r="G47" s="40"/>
      <c r="H47" s="40">
        <f t="shared" si="3"/>
        <v>0</v>
      </c>
      <c r="I47" s="40"/>
      <c r="J47" s="34">
        <v>0</v>
      </c>
      <c r="K47" s="41">
        <v>1</v>
      </c>
      <c r="M47" s="59"/>
    </row>
    <row r="48" spans="1:13" ht="15.75">
      <c r="A48" s="26" t="s">
        <v>64</v>
      </c>
      <c r="B48" s="2">
        <v>31</v>
      </c>
      <c r="C48" s="24"/>
      <c r="D48" s="24"/>
      <c r="E48" s="23"/>
      <c r="F48" s="40"/>
      <c r="G48" s="40"/>
      <c r="H48" s="40">
        <f t="shared" si="3"/>
        <v>0</v>
      </c>
      <c r="I48" s="40"/>
      <c r="J48" s="34">
        <v>0</v>
      </c>
      <c r="K48" s="41"/>
      <c r="M48" s="59"/>
    </row>
    <row r="49" spans="1:22" ht="15.75">
      <c r="A49" s="26" t="s">
        <v>65</v>
      </c>
      <c r="B49" s="2">
        <v>32</v>
      </c>
      <c r="C49" s="24">
        <v>3809</v>
      </c>
      <c r="D49" s="24">
        <v>3738</v>
      </c>
      <c r="E49" s="23">
        <v>2944</v>
      </c>
      <c r="F49" s="40">
        <v>577</v>
      </c>
      <c r="G49" s="40"/>
      <c r="H49" s="40">
        <f t="shared" si="3"/>
        <v>7547</v>
      </c>
      <c r="I49" s="40"/>
      <c r="J49" s="34">
        <v>89963</v>
      </c>
      <c r="K49" s="41">
        <f>4621+3149</f>
        <v>7770</v>
      </c>
      <c r="M49" s="59"/>
      <c r="R49" s="9"/>
      <c r="S49" s="9"/>
      <c r="T49" s="9"/>
      <c r="V49" s="9"/>
    </row>
    <row r="50" spans="1:13" ht="15.75">
      <c r="A50" s="3" t="s">
        <v>36</v>
      </c>
      <c r="B50" s="2">
        <v>33</v>
      </c>
      <c r="C50" s="24"/>
      <c r="D50" s="24"/>
      <c r="E50" s="23"/>
      <c r="F50" s="40"/>
      <c r="G50" s="40"/>
      <c r="H50" s="40">
        <f t="shared" si="3"/>
        <v>0</v>
      </c>
      <c r="I50" s="40"/>
      <c r="J50" s="34">
        <v>0</v>
      </c>
      <c r="K50" s="41"/>
      <c r="M50" s="59"/>
    </row>
    <row r="51" spans="1:13" ht="15.75">
      <c r="A51" s="3" t="s">
        <v>15</v>
      </c>
      <c r="B51" s="2">
        <v>34</v>
      </c>
      <c r="C51" s="24">
        <v>14255</v>
      </c>
      <c r="D51" s="24"/>
      <c r="E51" s="23">
        <v>8019</v>
      </c>
      <c r="F51" s="40"/>
      <c r="G51" s="40"/>
      <c r="H51" s="40">
        <f t="shared" si="3"/>
        <v>14255</v>
      </c>
      <c r="I51" s="40"/>
      <c r="J51" s="34">
        <v>14614</v>
      </c>
      <c r="K51" s="41">
        <v>14467</v>
      </c>
      <c r="M51" s="59"/>
    </row>
    <row r="52" spans="1:13" ht="15.75">
      <c r="A52" s="7" t="s">
        <v>37</v>
      </c>
      <c r="B52" s="8">
        <v>35</v>
      </c>
      <c r="C52" s="25">
        <f aca="true" t="shared" si="4" ref="C52:K52">SUM(C41:C51)</f>
        <v>30955</v>
      </c>
      <c r="D52" s="25">
        <f t="shared" si="4"/>
        <v>1480547</v>
      </c>
      <c r="E52" s="25">
        <f>SUM(E41:E51)</f>
        <v>383390</v>
      </c>
      <c r="F52" s="33">
        <f t="shared" si="4"/>
        <v>3083437</v>
      </c>
      <c r="G52" s="33">
        <f t="shared" si="4"/>
        <v>1436293</v>
      </c>
      <c r="H52" s="33">
        <f t="shared" si="4"/>
        <v>75209</v>
      </c>
      <c r="I52" s="33">
        <f t="shared" si="4"/>
        <v>1498557</v>
      </c>
      <c r="J52" s="33">
        <f>SUM(J41:J51)</f>
        <v>124416</v>
      </c>
      <c r="K52" s="33">
        <f t="shared" si="4"/>
        <v>25013</v>
      </c>
      <c r="M52" s="59"/>
    </row>
    <row r="53" spans="1:13" ht="15.75">
      <c r="A53" s="4"/>
      <c r="B53" s="2"/>
      <c r="C53" s="24"/>
      <c r="D53" s="24"/>
      <c r="E53" s="23"/>
      <c r="F53" s="40"/>
      <c r="G53" s="40"/>
      <c r="H53" s="40"/>
      <c r="I53" s="40"/>
      <c r="J53" s="34"/>
      <c r="K53" s="40"/>
      <c r="M53" s="59"/>
    </row>
    <row r="54" spans="1:13" ht="15.75">
      <c r="A54" s="7" t="s">
        <v>38</v>
      </c>
      <c r="B54" s="2"/>
      <c r="C54" s="24"/>
      <c r="D54" s="24"/>
      <c r="E54" s="23"/>
      <c r="F54" s="40"/>
      <c r="G54" s="40"/>
      <c r="H54" s="40"/>
      <c r="I54" s="40"/>
      <c r="J54" s="34"/>
      <c r="K54" s="40"/>
      <c r="M54" s="59"/>
    </row>
    <row r="55" spans="1:13" ht="15.75">
      <c r="A55" s="3" t="s">
        <v>39</v>
      </c>
      <c r="B55" s="2">
        <v>36</v>
      </c>
      <c r="C55" s="24">
        <f aca="true" t="shared" si="5" ref="C55:I55">C57</f>
        <v>5088794</v>
      </c>
      <c r="D55" s="24">
        <f t="shared" si="5"/>
        <v>185</v>
      </c>
      <c r="E55" s="23">
        <f>E57</f>
        <v>5088794</v>
      </c>
      <c r="F55" s="34">
        <f t="shared" si="5"/>
        <v>185</v>
      </c>
      <c r="G55" s="40">
        <f t="shared" si="5"/>
        <v>185</v>
      </c>
      <c r="H55" s="40">
        <f t="shared" si="5"/>
        <v>5088794</v>
      </c>
      <c r="I55" s="40">
        <f t="shared" si="5"/>
        <v>185</v>
      </c>
      <c r="J55" s="34">
        <v>5088794</v>
      </c>
      <c r="K55" s="40">
        <f>K57</f>
        <v>5088794</v>
      </c>
      <c r="M55" s="59"/>
    </row>
    <row r="56" spans="1:13" ht="15.75">
      <c r="A56" s="3" t="s">
        <v>6</v>
      </c>
      <c r="B56" s="2"/>
      <c r="C56" s="24"/>
      <c r="D56" s="24"/>
      <c r="E56" s="23"/>
      <c r="F56" s="40"/>
      <c r="G56" s="40"/>
      <c r="H56" s="40"/>
      <c r="I56" s="40"/>
      <c r="J56" s="34"/>
      <c r="K56" s="40"/>
      <c r="M56" s="59"/>
    </row>
    <row r="57" spans="1:13" ht="15.75">
      <c r="A57" s="3" t="s">
        <v>22</v>
      </c>
      <c r="B57" s="2">
        <v>36.1</v>
      </c>
      <c r="C57" s="24">
        <v>5088794</v>
      </c>
      <c r="D57" s="24">
        <v>185</v>
      </c>
      <c r="E57" s="23">
        <v>5088794</v>
      </c>
      <c r="F57" s="40">
        <v>185</v>
      </c>
      <c r="G57" s="40">
        <v>185</v>
      </c>
      <c r="H57" s="40">
        <f>C57+D57-G57</f>
        <v>5088794</v>
      </c>
      <c r="I57" s="40">
        <v>185</v>
      </c>
      <c r="J57" s="34">
        <v>5088794</v>
      </c>
      <c r="K57" s="40">
        <v>5088794</v>
      </c>
      <c r="M57" s="59"/>
    </row>
    <row r="58" spans="1:13" ht="15.75">
      <c r="A58" s="3" t="s">
        <v>23</v>
      </c>
      <c r="B58" s="2">
        <v>36.2</v>
      </c>
      <c r="C58" s="24"/>
      <c r="D58" s="24"/>
      <c r="E58" s="23"/>
      <c r="F58" s="40"/>
      <c r="G58" s="40"/>
      <c r="H58" s="40">
        <f aca="true" t="shared" si="6" ref="H58:H67">C58+D58-G58</f>
        <v>0</v>
      </c>
      <c r="I58" s="40"/>
      <c r="J58" s="34">
        <v>0</v>
      </c>
      <c r="K58" s="40"/>
      <c r="M58" s="59"/>
    </row>
    <row r="59" spans="1:13" ht="15.75">
      <c r="A59" s="3" t="s">
        <v>40</v>
      </c>
      <c r="B59" s="2">
        <v>37</v>
      </c>
      <c r="C59" s="24">
        <v>-296405</v>
      </c>
      <c r="D59" s="24">
        <v>18258</v>
      </c>
      <c r="E59" s="23">
        <v>-296405</v>
      </c>
      <c r="F59" s="40">
        <v>18258</v>
      </c>
      <c r="G59" s="40">
        <v>18258</v>
      </c>
      <c r="H59" s="40">
        <f t="shared" si="6"/>
        <v>-296405</v>
      </c>
      <c r="I59" s="40">
        <v>18258</v>
      </c>
      <c r="J59" s="34">
        <v>-296405</v>
      </c>
      <c r="K59" s="40">
        <v>-296405</v>
      </c>
      <c r="M59" s="59"/>
    </row>
    <row r="60" spans="1:13" ht="15.75">
      <c r="A60" s="3" t="s">
        <v>8</v>
      </c>
      <c r="B60" s="2">
        <v>38</v>
      </c>
      <c r="C60" s="24">
        <v>-334171</v>
      </c>
      <c r="D60" s="24"/>
      <c r="E60" s="23">
        <v>334171</v>
      </c>
      <c r="F60" s="40"/>
      <c r="G60" s="40"/>
      <c r="H60" s="40">
        <f t="shared" si="6"/>
        <v>-334171</v>
      </c>
      <c r="I60" s="40"/>
      <c r="J60" s="34">
        <v>-334171</v>
      </c>
      <c r="K60" s="40">
        <v>-334171</v>
      </c>
      <c r="M60" s="59"/>
    </row>
    <row r="61" spans="1:13" ht="15.75">
      <c r="A61" s="26" t="s">
        <v>9</v>
      </c>
      <c r="B61" s="2">
        <v>39</v>
      </c>
      <c r="C61" s="24"/>
      <c r="D61" s="24"/>
      <c r="E61" s="23"/>
      <c r="F61" s="40"/>
      <c r="G61" s="40"/>
      <c r="H61" s="40">
        <f t="shared" si="6"/>
        <v>0</v>
      </c>
      <c r="I61" s="40"/>
      <c r="J61" s="34">
        <v>0</v>
      </c>
      <c r="K61" s="40"/>
      <c r="M61" s="59"/>
    </row>
    <row r="62" spans="1:13" ht="15.75">
      <c r="A62" s="3" t="s">
        <v>47</v>
      </c>
      <c r="B62" s="2">
        <v>40</v>
      </c>
      <c r="C62" s="24">
        <v>3274</v>
      </c>
      <c r="D62" s="24"/>
      <c r="E62" s="23">
        <v>3138</v>
      </c>
      <c r="F62" s="40"/>
      <c r="G62" s="40"/>
      <c r="H62" s="40">
        <f t="shared" si="6"/>
        <v>3274</v>
      </c>
      <c r="I62" s="40"/>
      <c r="J62" s="34">
        <v>1725</v>
      </c>
      <c r="K62" s="40">
        <v>3480</v>
      </c>
      <c r="M62" s="59"/>
    </row>
    <row r="63" spans="1:15" ht="15.75">
      <c r="A63" s="3" t="s">
        <v>41</v>
      </c>
      <c r="B63" s="2">
        <v>41</v>
      </c>
      <c r="C63" s="24">
        <f>C65+C66</f>
        <v>1871257</v>
      </c>
      <c r="D63" s="24">
        <f>D65+D66</f>
        <v>34955</v>
      </c>
      <c r="E63" s="23">
        <f>E65+E66</f>
        <v>1633243</v>
      </c>
      <c r="F63" s="34">
        <f>F65+F66</f>
        <v>122283</v>
      </c>
      <c r="G63" s="40"/>
      <c r="H63" s="40">
        <f t="shared" si="6"/>
        <v>1906212</v>
      </c>
      <c r="I63" s="40"/>
      <c r="J63" s="40">
        <v>2404905</v>
      </c>
      <c r="K63" s="40">
        <f>K65+K66</f>
        <v>2035549</v>
      </c>
      <c r="M63" s="53"/>
      <c r="N63" s="59"/>
      <c r="O63" s="11"/>
    </row>
    <row r="64" spans="1:13" ht="15.75">
      <c r="A64" s="3" t="s">
        <v>6</v>
      </c>
      <c r="B64" s="2"/>
      <c r="C64" s="24"/>
      <c r="D64" s="24"/>
      <c r="E64" s="23"/>
      <c r="F64" s="40"/>
      <c r="G64" s="40"/>
      <c r="H64" s="40">
        <f t="shared" si="6"/>
        <v>0</v>
      </c>
      <c r="I64" s="40"/>
      <c r="J64" s="34">
        <v>0</v>
      </c>
      <c r="K64" s="40"/>
      <c r="M64" s="53"/>
    </row>
    <row r="65" spans="1:13" ht="15.75">
      <c r="A65" s="3" t="s">
        <v>42</v>
      </c>
      <c r="B65" s="2">
        <v>41.1</v>
      </c>
      <c r="C65" s="24">
        <v>2033910</v>
      </c>
      <c r="D65" s="24">
        <v>-13184</v>
      </c>
      <c r="E65" s="23">
        <v>1689076</v>
      </c>
      <c r="F65" s="40">
        <v>-13184</v>
      </c>
      <c r="G65" s="40"/>
      <c r="H65" s="40">
        <f t="shared" si="6"/>
        <v>2020726</v>
      </c>
      <c r="I65" s="40"/>
      <c r="J65" s="34">
        <v>1675550</v>
      </c>
      <c r="K65" s="41">
        <v>1652651</v>
      </c>
      <c r="L65" s="59"/>
      <c r="M65" s="53"/>
    </row>
    <row r="66" spans="1:15" ht="15.75">
      <c r="A66" s="3" t="s">
        <v>43</v>
      </c>
      <c r="B66" s="2">
        <v>41.2</v>
      </c>
      <c r="C66" s="23">
        <v>-162653</v>
      </c>
      <c r="D66" s="23">
        <v>48139</v>
      </c>
      <c r="E66" s="23">
        <v>-55833</v>
      </c>
      <c r="F66" s="34">
        <v>135467</v>
      </c>
      <c r="G66" s="34"/>
      <c r="H66" s="40">
        <f t="shared" si="6"/>
        <v>-114514</v>
      </c>
      <c r="I66" s="40"/>
      <c r="J66" s="34">
        <v>729355</v>
      </c>
      <c r="K66" s="41">
        <v>382898</v>
      </c>
      <c r="L66" s="59"/>
      <c r="M66" s="53"/>
      <c r="N66" s="59"/>
      <c r="O66" s="9"/>
    </row>
    <row r="67" spans="1:15" ht="15.75">
      <c r="A67" s="3" t="s">
        <v>11</v>
      </c>
      <c r="B67" s="2">
        <v>42</v>
      </c>
      <c r="C67" s="24"/>
      <c r="D67" s="24"/>
      <c r="E67" s="23"/>
      <c r="F67" s="40"/>
      <c r="G67" s="40"/>
      <c r="H67" s="40">
        <f t="shared" si="6"/>
        <v>0</v>
      </c>
      <c r="I67" s="40"/>
      <c r="J67" s="34">
        <v>0</v>
      </c>
      <c r="K67" s="40"/>
      <c r="M67" s="61"/>
      <c r="O67" s="9"/>
    </row>
    <row r="68" spans="1:15" ht="15.75">
      <c r="A68" s="7" t="s">
        <v>10</v>
      </c>
      <c r="B68" s="8">
        <v>43</v>
      </c>
      <c r="C68" s="25">
        <f>C55+C62+C63+C59+C60</f>
        <v>6332749</v>
      </c>
      <c r="D68" s="25">
        <f>D55+D62+D63+D59+D60</f>
        <v>53398</v>
      </c>
      <c r="E68" s="25">
        <f>E55+E62+E63+E59-E60</f>
        <v>6094599</v>
      </c>
      <c r="F68" s="25">
        <f>F55+F62+F63+F59-F60</f>
        <v>140726</v>
      </c>
      <c r="G68" s="25">
        <f>G55+G62+G63+G59-G60</f>
        <v>18443</v>
      </c>
      <c r="H68" s="25">
        <f>H55+H62+H63+H59-H60</f>
        <v>7036046</v>
      </c>
      <c r="I68" s="25">
        <f>I55+I62+I63+I59-I60</f>
        <v>18443</v>
      </c>
      <c r="J68" s="33">
        <f>J55+J62+J63+J59+J60</f>
        <v>6864848</v>
      </c>
      <c r="K68" s="33">
        <f>K55+K62+K63+K59+K60</f>
        <v>6497247</v>
      </c>
      <c r="M68" s="61"/>
      <c r="O68" s="9"/>
    </row>
    <row r="69" spans="1:13" ht="15.75">
      <c r="A69" s="3" t="s">
        <v>28</v>
      </c>
      <c r="B69" s="2"/>
      <c r="C69" s="24" t="s">
        <v>28</v>
      </c>
      <c r="D69" s="24"/>
      <c r="E69" s="23" t="s">
        <v>28</v>
      </c>
      <c r="F69" s="40"/>
      <c r="G69" s="40"/>
      <c r="H69" s="40"/>
      <c r="I69" s="40"/>
      <c r="J69" s="34"/>
      <c r="K69" s="40" t="s">
        <v>28</v>
      </c>
      <c r="M69" s="53"/>
    </row>
    <row r="70" spans="1:15" ht="15.75">
      <c r="A70" s="7" t="s">
        <v>44</v>
      </c>
      <c r="B70" s="8">
        <v>44</v>
      </c>
      <c r="C70" s="25">
        <f aca="true" t="shared" si="7" ref="C70:K70">C52+C68</f>
        <v>6363704</v>
      </c>
      <c r="D70" s="25">
        <f t="shared" si="7"/>
        <v>1533945</v>
      </c>
      <c r="E70" s="25">
        <f>E52+E68</f>
        <v>6477989</v>
      </c>
      <c r="F70" s="33">
        <f t="shared" si="7"/>
        <v>3224163</v>
      </c>
      <c r="G70" s="33">
        <f t="shared" si="7"/>
        <v>1454736</v>
      </c>
      <c r="H70" s="33">
        <f t="shared" si="7"/>
        <v>7111255</v>
      </c>
      <c r="I70" s="33">
        <f t="shared" si="7"/>
        <v>1517000</v>
      </c>
      <c r="J70" s="33">
        <f t="shared" si="7"/>
        <v>6989264</v>
      </c>
      <c r="K70" s="33">
        <f t="shared" si="7"/>
        <v>6522260</v>
      </c>
      <c r="L70" s="59"/>
      <c r="M70" s="53"/>
      <c r="N70" s="53"/>
      <c r="O70" s="53"/>
    </row>
    <row r="71" spans="1:15" ht="15.75">
      <c r="A71" s="10"/>
      <c r="B71" s="5"/>
      <c r="C71" s="22"/>
      <c r="D71" s="22"/>
      <c r="E71" s="42"/>
      <c r="F71" s="42"/>
      <c r="G71" s="42"/>
      <c r="H71" s="42"/>
      <c r="I71" s="42"/>
      <c r="J71" s="42"/>
      <c r="K71" s="42"/>
      <c r="M71" s="61"/>
      <c r="N71" s="54"/>
      <c r="O71" s="54"/>
    </row>
    <row r="72" spans="1:15" ht="15.75">
      <c r="A72" s="10" t="s">
        <v>142</v>
      </c>
      <c r="M72" s="67"/>
      <c r="N72" s="67"/>
      <c r="O72" s="67"/>
    </row>
    <row r="73" spans="1:15" ht="15.75">
      <c r="A73" s="10" t="s">
        <v>143</v>
      </c>
      <c r="M73" s="55"/>
      <c r="N73" s="54"/>
      <c r="O73" s="54"/>
    </row>
    <row r="74" spans="1:15" ht="15.75">
      <c r="A74" s="10"/>
      <c r="M74" s="55"/>
      <c r="N74" s="54"/>
      <c r="O74" s="54"/>
    </row>
    <row r="75" spans="1:15" ht="15.75">
      <c r="A75" s="10" t="s">
        <v>138</v>
      </c>
      <c r="M75" s="54"/>
      <c r="N75" s="54"/>
      <c r="O75" s="54"/>
    </row>
    <row r="76" spans="1:15" ht="15.75">
      <c r="A76" s="10" t="s">
        <v>128</v>
      </c>
      <c r="M76" s="55"/>
      <c r="N76" s="54"/>
      <c r="O76" s="54"/>
    </row>
    <row r="77" spans="13:15" ht="15.75">
      <c r="M77" s="54"/>
      <c r="N77" s="54"/>
      <c r="O77" s="54"/>
    </row>
    <row r="78" spans="13:15" ht="15.75">
      <c r="M78" s="54"/>
      <c r="N78" s="54"/>
      <c r="O78" s="54"/>
    </row>
    <row r="223" ht="15.75">
      <c r="A223" s="1" t="s">
        <v>45</v>
      </c>
    </row>
    <row r="284" ht="15.75">
      <c r="A284" s="1" t="s">
        <v>45</v>
      </c>
    </row>
  </sheetData>
  <sheetProtection/>
  <mergeCells count="5">
    <mergeCell ref="A2:K2"/>
    <mergeCell ref="A3:K3"/>
    <mergeCell ref="A4:K4"/>
    <mergeCell ref="A6:K6"/>
    <mergeCell ref="M72:O72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11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95"/>
  <sheetViews>
    <sheetView view="pageBreakPreview" zoomScale="60" zoomScalePageLayoutView="0" workbookViewId="0" topLeftCell="A64">
      <selection activeCell="U75" sqref="U75"/>
    </sheetView>
  </sheetViews>
  <sheetFormatPr defaultColWidth="9.140625" defaultRowHeight="12.75"/>
  <cols>
    <col min="1" max="1" width="65.57421875" style="14" customWidth="1"/>
    <col min="2" max="2" width="14.00390625" style="17" customWidth="1"/>
    <col min="3" max="5" width="15.7109375" style="36" hidden="1" customWidth="1"/>
    <col min="6" max="6" width="15.8515625" style="14" hidden="1" customWidth="1"/>
    <col min="7" max="7" width="13.57421875" style="14" hidden="1" customWidth="1"/>
    <col min="8" max="8" width="0" style="14" hidden="1" customWidth="1"/>
    <col min="9" max="9" width="17.421875" style="14" customWidth="1"/>
    <col min="10" max="10" width="17.28125" style="14" customWidth="1"/>
    <col min="11" max="11" width="15.7109375" style="14" customWidth="1"/>
    <col min="12" max="12" width="17.8515625" style="14" customWidth="1"/>
    <col min="13" max="13" width="0" style="39" hidden="1" customWidth="1"/>
    <col min="14" max="18" width="0" style="14" hidden="1" customWidth="1"/>
    <col min="19" max="16384" width="9.140625" style="14" customWidth="1"/>
  </cols>
  <sheetData>
    <row r="2" spans="1:12" ht="18.75">
      <c r="A2" s="64" t="s">
        <v>140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8.75">
      <c r="A3" s="64" t="str">
        <f>'[2]Ф1 с ян по апрель '!A3</f>
        <v>Акционерное общество "Инвестиционный Дом "Астана-Инвест"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5" ht="18.75">
      <c r="A4" s="65"/>
      <c r="B4" s="65"/>
      <c r="C4" s="65"/>
      <c r="D4" s="46"/>
      <c r="E4" s="46"/>
    </row>
    <row r="5" spans="1:12" ht="18.75">
      <c r="A5" s="65" t="s">
        <v>144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5" ht="12.75">
      <c r="A6" s="18"/>
      <c r="B6" s="19"/>
      <c r="C6" s="32"/>
      <c r="D6" s="32"/>
      <c r="E6" s="32"/>
    </row>
    <row r="7" spans="1:12" ht="15.75">
      <c r="A7" s="66"/>
      <c r="B7" s="66"/>
      <c r="C7" s="66"/>
      <c r="D7" s="47"/>
      <c r="E7" s="47"/>
      <c r="J7" s="66" t="s">
        <v>54</v>
      </c>
      <c r="K7" s="66"/>
      <c r="L7" s="66"/>
    </row>
    <row r="8" spans="1:14" ht="110.25">
      <c r="A8" s="51" t="s">
        <v>46</v>
      </c>
      <c r="B8" s="51" t="s">
        <v>0</v>
      </c>
      <c r="C8" s="20" t="s">
        <v>133</v>
      </c>
      <c r="D8" s="20" t="s">
        <v>134</v>
      </c>
      <c r="E8" s="20" t="s">
        <v>120</v>
      </c>
      <c r="F8" s="20" t="s">
        <v>136</v>
      </c>
      <c r="G8" s="20" t="s">
        <v>135</v>
      </c>
      <c r="H8" s="20" t="s">
        <v>137</v>
      </c>
      <c r="I8" s="51" t="s">
        <v>132</v>
      </c>
      <c r="J8" s="51" t="s">
        <v>130</v>
      </c>
      <c r="K8" s="51" t="s">
        <v>131</v>
      </c>
      <c r="L8" s="51" t="s">
        <v>129</v>
      </c>
      <c r="M8" s="44"/>
      <c r="N8" s="44"/>
    </row>
    <row r="9" spans="1:14" ht="15.75">
      <c r="A9" s="20">
        <v>1</v>
      </c>
      <c r="B9" s="20">
        <v>2</v>
      </c>
      <c r="C9" s="34"/>
      <c r="D9" s="34"/>
      <c r="E9" s="34"/>
      <c r="F9" s="44"/>
      <c r="G9" s="44"/>
      <c r="H9" s="44"/>
      <c r="I9" s="34"/>
      <c r="J9" s="34"/>
      <c r="K9" s="34">
        <v>5</v>
      </c>
      <c r="L9" s="34">
        <v>6</v>
      </c>
      <c r="M9" s="44"/>
      <c r="N9" s="44"/>
    </row>
    <row r="10" spans="1:18" ht="15.75">
      <c r="A10" s="30" t="s">
        <v>66</v>
      </c>
      <c r="B10" s="31">
        <v>1</v>
      </c>
      <c r="C10" s="33">
        <f>SUM(C12:C18)</f>
        <v>45996</v>
      </c>
      <c r="D10" s="33">
        <v>3910</v>
      </c>
      <c r="E10" s="33"/>
      <c r="F10" s="33">
        <f>SUM(F12:F18)</f>
        <v>7878</v>
      </c>
      <c r="G10" s="33">
        <f>SUM(G12:G18)</f>
        <v>786</v>
      </c>
      <c r="H10" s="44"/>
      <c r="I10" s="33">
        <v>12235</v>
      </c>
      <c r="J10" s="33">
        <v>106937</v>
      </c>
      <c r="K10" s="33">
        <v>7793</v>
      </c>
      <c r="L10" s="33">
        <v>175814</v>
      </c>
      <c r="M10" s="33">
        <f>SUM(M12:M18)</f>
        <v>124</v>
      </c>
      <c r="N10" s="33">
        <f>SUM(N12:N18)</f>
        <v>124</v>
      </c>
      <c r="O10" s="15">
        <f>K10+M10</f>
        <v>7917</v>
      </c>
      <c r="P10" s="15">
        <f>N10+L10</f>
        <v>175938</v>
      </c>
      <c r="Q10" s="14">
        <v>14657</v>
      </c>
      <c r="R10" s="14">
        <v>154353</v>
      </c>
    </row>
    <row r="11" spans="1:18" ht="15.75">
      <c r="A11" s="29" t="s">
        <v>6</v>
      </c>
      <c r="B11" s="20"/>
      <c r="C11" s="34"/>
      <c r="D11" s="34">
        <v>0</v>
      </c>
      <c r="E11" s="34"/>
      <c r="F11" s="34"/>
      <c r="G11" s="34"/>
      <c r="H11" s="44"/>
      <c r="I11" s="34">
        <v>0</v>
      </c>
      <c r="J11" s="34">
        <v>0</v>
      </c>
      <c r="K11" s="34">
        <v>0</v>
      </c>
      <c r="L11" s="34">
        <v>0</v>
      </c>
      <c r="M11" s="34"/>
      <c r="N11" s="44"/>
      <c r="O11" s="15">
        <f aca="true" t="shared" si="0" ref="O11:O74">K11+M11</f>
        <v>0</v>
      </c>
      <c r="P11" s="15">
        <f aca="true" t="shared" si="1" ref="P11:P74">N11+L11</f>
        <v>0</v>
      </c>
      <c r="Q11" s="14">
        <v>0</v>
      </c>
      <c r="R11" s="14">
        <v>0</v>
      </c>
    </row>
    <row r="12" spans="1:18" ht="15.75">
      <c r="A12" s="29" t="s">
        <v>67</v>
      </c>
      <c r="B12" s="20">
        <v>1.1</v>
      </c>
      <c r="C12" s="34"/>
      <c r="D12" s="34">
        <v>0</v>
      </c>
      <c r="E12" s="34"/>
      <c r="F12" s="34"/>
      <c r="G12" s="34"/>
      <c r="H12" s="44"/>
      <c r="I12" s="34">
        <v>0</v>
      </c>
      <c r="J12" s="34">
        <v>0</v>
      </c>
      <c r="K12" s="34">
        <v>0</v>
      </c>
      <c r="L12" s="34">
        <v>0</v>
      </c>
      <c r="M12" s="34"/>
      <c r="N12" s="44"/>
      <c r="O12" s="15">
        <f t="shared" si="0"/>
        <v>0</v>
      </c>
      <c r="P12" s="15">
        <f t="shared" si="1"/>
        <v>0</v>
      </c>
      <c r="Q12" s="14">
        <v>0</v>
      </c>
      <c r="R12" s="14">
        <v>0</v>
      </c>
    </row>
    <row r="13" spans="1:18" ht="15.75">
      <c r="A13" s="29" t="s">
        <v>68</v>
      </c>
      <c r="B13" s="20">
        <v>1.2</v>
      </c>
      <c r="C13" s="34">
        <v>34</v>
      </c>
      <c r="D13" s="34">
        <v>0</v>
      </c>
      <c r="E13" s="34"/>
      <c r="F13" s="34">
        <v>6</v>
      </c>
      <c r="G13" s="34"/>
      <c r="H13" s="44"/>
      <c r="I13" s="34">
        <v>2195</v>
      </c>
      <c r="J13" s="34">
        <v>3933</v>
      </c>
      <c r="K13" s="34">
        <v>284</v>
      </c>
      <c r="L13" s="34">
        <v>14154</v>
      </c>
      <c r="M13" s="34"/>
      <c r="N13" s="44"/>
      <c r="O13" s="15">
        <f t="shared" si="0"/>
        <v>284</v>
      </c>
      <c r="P13" s="15">
        <f t="shared" si="1"/>
        <v>14154</v>
      </c>
      <c r="Q13" s="14">
        <v>6700</v>
      </c>
      <c r="R13" s="14">
        <v>7821</v>
      </c>
    </row>
    <row r="14" spans="1:18" ht="15.75">
      <c r="A14" s="29" t="s">
        <v>69</v>
      </c>
      <c r="B14" s="20">
        <v>1.3</v>
      </c>
      <c r="C14" s="34"/>
      <c r="D14" s="34">
        <v>0</v>
      </c>
      <c r="E14" s="34"/>
      <c r="F14" s="34"/>
      <c r="G14" s="34"/>
      <c r="H14" s="44"/>
      <c r="I14" s="34">
        <v>0</v>
      </c>
      <c r="J14" s="34">
        <v>0</v>
      </c>
      <c r="K14" s="34"/>
      <c r="L14" s="34"/>
      <c r="M14" s="34"/>
      <c r="N14" s="44"/>
      <c r="O14" s="15">
        <f t="shared" si="0"/>
        <v>0</v>
      </c>
      <c r="P14" s="15">
        <f t="shared" si="1"/>
        <v>0</v>
      </c>
      <c r="Q14" s="14">
        <v>0</v>
      </c>
      <c r="R14" s="14">
        <v>0</v>
      </c>
    </row>
    <row r="15" spans="1:18" ht="15.75">
      <c r="A15" s="29" t="s">
        <v>70</v>
      </c>
      <c r="B15" s="20">
        <v>1.4</v>
      </c>
      <c r="C15" s="34"/>
      <c r="D15" s="34">
        <v>0</v>
      </c>
      <c r="E15" s="34"/>
      <c r="F15" s="34"/>
      <c r="G15" s="34"/>
      <c r="H15" s="44"/>
      <c r="I15" s="34">
        <v>0</v>
      </c>
      <c r="J15" s="34">
        <v>0</v>
      </c>
      <c r="K15" s="34"/>
      <c r="L15" s="34"/>
      <c r="M15" s="34"/>
      <c r="N15" s="44"/>
      <c r="O15" s="15">
        <f t="shared" si="0"/>
        <v>0</v>
      </c>
      <c r="P15" s="15">
        <f t="shared" si="1"/>
        <v>0</v>
      </c>
      <c r="Q15" s="14">
        <v>0</v>
      </c>
      <c r="R15" s="14">
        <v>0</v>
      </c>
    </row>
    <row r="16" spans="1:18" ht="15.75">
      <c r="A16" s="29" t="s">
        <v>71</v>
      </c>
      <c r="B16" s="20">
        <v>1.5</v>
      </c>
      <c r="C16" s="34">
        <v>43845</v>
      </c>
      <c r="D16" s="34">
        <v>0</v>
      </c>
      <c r="E16" s="34"/>
      <c r="F16" s="34">
        <v>7290</v>
      </c>
      <c r="G16" s="34"/>
      <c r="H16" s="44"/>
      <c r="I16" s="34">
        <v>9146</v>
      </c>
      <c r="J16" s="34">
        <v>99179</v>
      </c>
      <c r="K16" s="34">
        <v>7509</v>
      </c>
      <c r="L16" s="34">
        <v>159928</v>
      </c>
      <c r="M16" s="34">
        <v>124</v>
      </c>
      <c r="N16" s="44">
        <v>124</v>
      </c>
      <c r="O16" s="15">
        <f t="shared" si="0"/>
        <v>7633</v>
      </c>
      <c r="P16" s="15">
        <f t="shared" si="1"/>
        <v>160052</v>
      </c>
      <c r="Q16" s="14">
        <v>7957</v>
      </c>
      <c r="R16" s="14">
        <v>144800</v>
      </c>
    </row>
    <row r="17" spans="1:18" ht="15.75">
      <c r="A17" s="29" t="s">
        <v>72</v>
      </c>
      <c r="B17" s="20">
        <v>1.6</v>
      </c>
      <c r="C17" s="34">
        <v>2117</v>
      </c>
      <c r="D17" s="34">
        <v>206</v>
      </c>
      <c r="E17" s="34"/>
      <c r="F17" s="34">
        <v>582</v>
      </c>
      <c r="G17" s="34">
        <v>206</v>
      </c>
      <c r="H17" s="44"/>
      <c r="I17" s="34">
        <v>894</v>
      </c>
      <c r="J17" s="34">
        <v>3825</v>
      </c>
      <c r="K17" s="34"/>
      <c r="L17" s="34">
        <v>1732</v>
      </c>
      <c r="M17" s="34"/>
      <c r="N17" s="44"/>
      <c r="O17" s="15">
        <f t="shared" si="0"/>
        <v>0</v>
      </c>
      <c r="P17" s="15">
        <f t="shared" si="1"/>
        <v>1732</v>
      </c>
      <c r="Q17" s="14">
        <v>0</v>
      </c>
      <c r="R17" s="14">
        <v>1732</v>
      </c>
    </row>
    <row r="18" spans="1:18" ht="15.75">
      <c r="A18" s="29" t="s">
        <v>73</v>
      </c>
      <c r="B18" s="20">
        <v>1.7</v>
      </c>
      <c r="C18" s="34"/>
      <c r="D18" s="34">
        <v>3704</v>
      </c>
      <c r="E18" s="34"/>
      <c r="F18" s="34"/>
      <c r="G18" s="34">
        <f>231+349</f>
        <v>580</v>
      </c>
      <c r="H18" s="44"/>
      <c r="I18" s="34">
        <v>0</v>
      </c>
      <c r="J18" s="34">
        <v>0</v>
      </c>
      <c r="K18" s="34">
        <v>0</v>
      </c>
      <c r="L18" s="34">
        <v>0</v>
      </c>
      <c r="M18" s="34"/>
      <c r="N18" s="44"/>
      <c r="O18" s="15">
        <f t="shared" si="0"/>
        <v>0</v>
      </c>
      <c r="P18" s="15">
        <f t="shared" si="1"/>
        <v>0</v>
      </c>
      <c r="Q18" s="14">
        <v>0</v>
      </c>
      <c r="R18" s="14">
        <v>0</v>
      </c>
    </row>
    <row r="19" spans="1:18" ht="15.75">
      <c r="A19" s="30" t="s">
        <v>5</v>
      </c>
      <c r="B19" s="31">
        <v>2</v>
      </c>
      <c r="C19" s="33">
        <v>2961</v>
      </c>
      <c r="D19" s="33">
        <v>0</v>
      </c>
      <c r="E19" s="33">
        <v>16</v>
      </c>
      <c r="F19" s="33">
        <v>2916</v>
      </c>
      <c r="G19" s="33"/>
      <c r="H19" s="44">
        <v>10</v>
      </c>
      <c r="I19" s="33">
        <v>1324</v>
      </c>
      <c r="J19" s="33">
        <v>22878</v>
      </c>
      <c r="K19" s="33">
        <v>0</v>
      </c>
      <c r="L19" s="33">
        <v>52359</v>
      </c>
      <c r="M19" s="33">
        <f>M21+M22</f>
        <v>0</v>
      </c>
      <c r="N19" s="33">
        <f>N21+N22</f>
        <v>0</v>
      </c>
      <c r="O19" s="15">
        <f t="shared" si="0"/>
        <v>0</v>
      </c>
      <c r="P19" s="15">
        <f t="shared" si="1"/>
        <v>52359</v>
      </c>
      <c r="Q19" s="14">
        <v>0</v>
      </c>
      <c r="R19" s="14">
        <v>52359</v>
      </c>
    </row>
    <row r="20" spans="1:18" ht="15.75">
      <c r="A20" s="29" t="s">
        <v>53</v>
      </c>
      <c r="B20" s="45"/>
      <c r="C20" s="34"/>
      <c r="D20" s="34">
        <v>0</v>
      </c>
      <c r="E20" s="34"/>
      <c r="F20" s="34"/>
      <c r="G20" s="34"/>
      <c r="H20" s="44"/>
      <c r="I20" s="34">
        <v>0</v>
      </c>
      <c r="J20" s="34">
        <v>0</v>
      </c>
      <c r="K20" s="34"/>
      <c r="L20" s="34"/>
      <c r="M20" s="34"/>
      <c r="N20" s="44"/>
      <c r="O20" s="15">
        <f t="shared" si="0"/>
        <v>0</v>
      </c>
      <c r="P20" s="15">
        <f t="shared" si="1"/>
        <v>0</v>
      </c>
      <c r="Q20" s="14">
        <v>0</v>
      </c>
      <c r="R20" s="14">
        <v>0</v>
      </c>
    </row>
    <row r="21" spans="1:18" ht="15.75">
      <c r="A21" s="29" t="s">
        <v>33</v>
      </c>
      <c r="B21" s="20">
        <v>2.1</v>
      </c>
      <c r="C21" s="34"/>
      <c r="D21" s="34">
        <v>0</v>
      </c>
      <c r="E21" s="34"/>
      <c r="F21" s="34">
        <v>0</v>
      </c>
      <c r="G21" s="34"/>
      <c r="H21" s="44"/>
      <c r="I21" s="34">
        <v>0</v>
      </c>
      <c r="J21" s="34">
        <v>0</v>
      </c>
      <c r="K21" s="34">
        <v>0</v>
      </c>
      <c r="L21" s="34">
        <v>20285</v>
      </c>
      <c r="M21" s="34"/>
      <c r="N21" s="44"/>
      <c r="O21" s="15">
        <f t="shared" si="0"/>
        <v>0</v>
      </c>
      <c r="P21" s="15">
        <f t="shared" si="1"/>
        <v>20285</v>
      </c>
      <c r="Q21" s="14">
        <v>0</v>
      </c>
      <c r="R21" s="14">
        <v>20285</v>
      </c>
    </row>
    <row r="22" spans="1:18" ht="15.75">
      <c r="A22" s="29" t="s">
        <v>74</v>
      </c>
      <c r="B22" s="20">
        <v>2.2</v>
      </c>
      <c r="C22" s="34"/>
      <c r="D22" s="34">
        <v>0</v>
      </c>
      <c r="E22" s="34"/>
      <c r="F22" s="34">
        <v>0</v>
      </c>
      <c r="G22" s="34"/>
      <c r="H22" s="44"/>
      <c r="I22" s="34">
        <v>0</v>
      </c>
      <c r="J22" s="34">
        <v>0</v>
      </c>
      <c r="K22" s="34">
        <v>0</v>
      </c>
      <c r="L22" s="34">
        <v>32074</v>
      </c>
      <c r="M22" s="34"/>
      <c r="N22" s="44"/>
      <c r="O22" s="15">
        <f t="shared" si="0"/>
        <v>0</v>
      </c>
      <c r="P22" s="15">
        <f t="shared" si="1"/>
        <v>32074</v>
      </c>
      <c r="Q22" s="14">
        <v>0</v>
      </c>
      <c r="R22" s="14">
        <v>32074</v>
      </c>
    </row>
    <row r="23" spans="1:18" ht="31.5">
      <c r="A23" s="30" t="s">
        <v>75</v>
      </c>
      <c r="B23" s="31">
        <v>3</v>
      </c>
      <c r="C23" s="33">
        <f>SUM(C24:C30)</f>
        <v>0</v>
      </c>
      <c r="D23" s="33">
        <v>0</v>
      </c>
      <c r="E23" s="33"/>
      <c r="F23" s="33">
        <f>SUM(F24:F30)</f>
        <v>0</v>
      </c>
      <c r="G23" s="33"/>
      <c r="H23" s="44"/>
      <c r="I23" s="33">
        <v>0</v>
      </c>
      <c r="J23" s="33">
        <v>0</v>
      </c>
      <c r="K23" s="33">
        <v>0</v>
      </c>
      <c r="L23" s="33">
        <v>0</v>
      </c>
      <c r="M23" s="33"/>
      <c r="N23" s="44"/>
      <c r="O23" s="15">
        <f t="shared" si="0"/>
        <v>0</v>
      </c>
      <c r="P23" s="15">
        <f t="shared" si="1"/>
        <v>0</v>
      </c>
      <c r="Q23" s="14">
        <v>0</v>
      </c>
      <c r="R23" s="14">
        <v>0</v>
      </c>
    </row>
    <row r="24" spans="1:18" ht="15.75">
      <c r="A24" s="29" t="s">
        <v>6</v>
      </c>
      <c r="B24" s="20"/>
      <c r="C24" s="34"/>
      <c r="D24" s="34">
        <v>0</v>
      </c>
      <c r="E24" s="34"/>
      <c r="F24" s="34"/>
      <c r="G24" s="34"/>
      <c r="H24" s="44"/>
      <c r="I24" s="34">
        <v>0</v>
      </c>
      <c r="J24" s="34">
        <v>0</v>
      </c>
      <c r="K24" s="34">
        <v>0</v>
      </c>
      <c r="L24" s="34">
        <v>0</v>
      </c>
      <c r="M24" s="34"/>
      <c r="N24" s="44"/>
      <c r="O24" s="15">
        <f t="shared" si="0"/>
        <v>0</v>
      </c>
      <c r="P24" s="15">
        <f t="shared" si="1"/>
        <v>0</v>
      </c>
      <c r="Q24" s="14">
        <v>0</v>
      </c>
      <c r="R24" s="14">
        <v>0</v>
      </c>
    </row>
    <row r="25" spans="1:18" ht="15.75">
      <c r="A25" s="29" t="s">
        <v>76</v>
      </c>
      <c r="B25" s="20">
        <v>3.1</v>
      </c>
      <c r="C25" s="34"/>
      <c r="D25" s="34">
        <v>0</v>
      </c>
      <c r="E25" s="34"/>
      <c r="F25" s="34"/>
      <c r="G25" s="34"/>
      <c r="H25" s="44"/>
      <c r="I25" s="34">
        <v>0</v>
      </c>
      <c r="J25" s="34">
        <v>0</v>
      </c>
      <c r="K25" s="34">
        <v>0</v>
      </c>
      <c r="L25" s="34">
        <v>0</v>
      </c>
      <c r="M25" s="34"/>
      <c r="N25" s="44"/>
      <c r="O25" s="15">
        <f t="shared" si="0"/>
        <v>0</v>
      </c>
      <c r="P25" s="15">
        <f t="shared" si="1"/>
        <v>0</v>
      </c>
      <c r="Q25" s="14">
        <v>0</v>
      </c>
      <c r="R25" s="14">
        <v>0</v>
      </c>
    </row>
    <row r="26" spans="1:18" ht="15.75">
      <c r="A26" s="29" t="s">
        <v>77</v>
      </c>
      <c r="B26" s="20">
        <v>3.2</v>
      </c>
      <c r="C26" s="34"/>
      <c r="D26" s="34">
        <v>0</v>
      </c>
      <c r="E26" s="34"/>
      <c r="F26" s="34"/>
      <c r="G26" s="34"/>
      <c r="H26" s="44"/>
      <c r="I26" s="34">
        <v>0</v>
      </c>
      <c r="J26" s="34">
        <v>0</v>
      </c>
      <c r="K26" s="34">
        <v>0</v>
      </c>
      <c r="L26" s="34">
        <v>0</v>
      </c>
      <c r="M26" s="34"/>
      <c r="N26" s="44"/>
      <c r="O26" s="15">
        <f t="shared" si="0"/>
        <v>0</v>
      </c>
      <c r="P26" s="15">
        <f t="shared" si="1"/>
        <v>0</v>
      </c>
      <c r="Q26" s="14">
        <v>0</v>
      </c>
      <c r="R26" s="14">
        <v>0</v>
      </c>
    </row>
    <row r="27" spans="1:18" ht="15.75">
      <c r="A27" s="29" t="s">
        <v>78</v>
      </c>
      <c r="B27" s="20">
        <v>3.3</v>
      </c>
      <c r="C27" s="34"/>
      <c r="D27" s="34">
        <v>0</v>
      </c>
      <c r="E27" s="34"/>
      <c r="F27" s="34"/>
      <c r="G27" s="34"/>
      <c r="H27" s="44"/>
      <c r="I27" s="34">
        <v>0</v>
      </c>
      <c r="J27" s="34">
        <v>0</v>
      </c>
      <c r="K27" s="34">
        <v>0</v>
      </c>
      <c r="L27" s="34">
        <v>0</v>
      </c>
      <c r="M27" s="34"/>
      <c r="N27" s="44"/>
      <c r="O27" s="15">
        <f t="shared" si="0"/>
        <v>0</v>
      </c>
      <c r="P27" s="15">
        <f t="shared" si="1"/>
        <v>0</v>
      </c>
      <c r="Q27" s="14">
        <v>0</v>
      </c>
      <c r="R27" s="14">
        <v>0</v>
      </c>
    </row>
    <row r="28" spans="1:18" ht="15.75">
      <c r="A28" s="29" t="s">
        <v>79</v>
      </c>
      <c r="B28" s="20">
        <v>3.4</v>
      </c>
      <c r="C28" s="34"/>
      <c r="D28" s="34">
        <v>0</v>
      </c>
      <c r="E28" s="34"/>
      <c r="F28" s="34"/>
      <c r="G28" s="34"/>
      <c r="H28" s="44"/>
      <c r="I28" s="34">
        <v>0</v>
      </c>
      <c r="J28" s="34">
        <v>0</v>
      </c>
      <c r="K28" s="34">
        <v>0</v>
      </c>
      <c r="L28" s="34">
        <v>0</v>
      </c>
      <c r="M28" s="34"/>
      <c r="N28" s="44"/>
      <c r="O28" s="15">
        <f t="shared" si="0"/>
        <v>0</v>
      </c>
      <c r="P28" s="15">
        <f t="shared" si="1"/>
        <v>0</v>
      </c>
      <c r="Q28" s="14">
        <v>0</v>
      </c>
      <c r="R28" s="14">
        <v>0</v>
      </c>
    </row>
    <row r="29" spans="1:18" ht="15.75">
      <c r="A29" s="29" t="s">
        <v>80</v>
      </c>
      <c r="B29" s="20">
        <v>3.5</v>
      </c>
      <c r="C29" s="34"/>
      <c r="D29" s="34">
        <v>0</v>
      </c>
      <c r="E29" s="34"/>
      <c r="F29" s="34"/>
      <c r="G29" s="34"/>
      <c r="H29" s="44"/>
      <c r="I29" s="34">
        <v>0</v>
      </c>
      <c r="J29" s="34">
        <v>0</v>
      </c>
      <c r="K29" s="34">
        <v>0</v>
      </c>
      <c r="L29" s="34">
        <v>0</v>
      </c>
      <c r="M29" s="34"/>
      <c r="N29" s="44"/>
      <c r="O29" s="15">
        <f t="shared" si="0"/>
        <v>0</v>
      </c>
      <c r="P29" s="15">
        <f t="shared" si="1"/>
        <v>0</v>
      </c>
      <c r="Q29" s="14">
        <v>0</v>
      </c>
      <c r="R29" s="14">
        <v>0</v>
      </c>
    </row>
    <row r="30" spans="1:18" ht="31.5">
      <c r="A30" s="29" t="s">
        <v>81</v>
      </c>
      <c r="B30" s="20">
        <v>3.6</v>
      </c>
      <c r="C30" s="34"/>
      <c r="D30" s="34">
        <v>0</v>
      </c>
      <c r="E30" s="34"/>
      <c r="F30" s="34"/>
      <c r="G30" s="34"/>
      <c r="H30" s="44"/>
      <c r="I30" s="34">
        <v>0</v>
      </c>
      <c r="J30" s="34">
        <v>0</v>
      </c>
      <c r="K30" s="34">
        <v>0</v>
      </c>
      <c r="L30" s="34">
        <v>0</v>
      </c>
      <c r="M30" s="34"/>
      <c r="N30" s="44"/>
      <c r="O30" s="15">
        <f t="shared" si="0"/>
        <v>0</v>
      </c>
      <c r="P30" s="15">
        <f t="shared" si="1"/>
        <v>0</v>
      </c>
      <c r="Q30" s="14">
        <v>0</v>
      </c>
      <c r="R30" s="14">
        <v>0</v>
      </c>
    </row>
    <row r="31" spans="1:18" ht="15.75">
      <c r="A31" s="30" t="s">
        <v>82</v>
      </c>
      <c r="B31" s="31">
        <v>4</v>
      </c>
      <c r="C31" s="33">
        <f>SUM(C33:C34)</f>
        <v>-45874</v>
      </c>
      <c r="D31" s="33">
        <v>107458</v>
      </c>
      <c r="E31" s="33"/>
      <c r="F31" s="33">
        <f>SUM(F33:F34)</f>
        <v>-20879</v>
      </c>
      <c r="G31" s="33">
        <f>SUM(G33:G34)</f>
        <v>-36249</v>
      </c>
      <c r="H31" s="44"/>
      <c r="I31" s="33">
        <v>-53136</v>
      </c>
      <c r="J31" s="33">
        <v>-59450</v>
      </c>
      <c r="K31" s="33">
        <v>-72574</v>
      </c>
      <c r="L31" s="33">
        <v>21693</v>
      </c>
      <c r="M31" s="33">
        <f>SUM(M33:M34)</f>
        <v>20558</v>
      </c>
      <c r="N31" s="33">
        <f>SUM(N33:N34)</f>
        <v>20558</v>
      </c>
      <c r="O31" s="15">
        <f t="shared" si="0"/>
        <v>-52016</v>
      </c>
      <c r="P31" s="15">
        <f t="shared" si="1"/>
        <v>42251</v>
      </c>
      <c r="Q31" s="14">
        <v>71817</v>
      </c>
      <c r="R31" s="14">
        <v>87213</v>
      </c>
    </row>
    <row r="32" spans="1:18" ht="15.75">
      <c r="A32" s="29" t="s">
        <v>53</v>
      </c>
      <c r="B32" s="20"/>
      <c r="C32" s="34"/>
      <c r="D32" s="34">
        <v>0</v>
      </c>
      <c r="E32" s="34"/>
      <c r="F32" s="34"/>
      <c r="G32" s="34"/>
      <c r="H32" s="44"/>
      <c r="I32" s="34">
        <v>0</v>
      </c>
      <c r="J32" s="34">
        <v>0</v>
      </c>
      <c r="K32" s="34"/>
      <c r="L32" s="34"/>
      <c r="M32" s="34"/>
      <c r="N32" s="44"/>
      <c r="O32" s="15">
        <f t="shared" si="0"/>
        <v>0</v>
      </c>
      <c r="P32" s="15">
        <f t="shared" si="1"/>
        <v>0</v>
      </c>
      <c r="Q32" s="14">
        <v>0</v>
      </c>
      <c r="R32" s="14">
        <v>0</v>
      </c>
    </row>
    <row r="33" spans="1:18" ht="31.5">
      <c r="A33" s="29" t="s">
        <v>83</v>
      </c>
      <c r="B33" s="20">
        <v>4.1</v>
      </c>
      <c r="C33" s="34">
        <v>3493</v>
      </c>
      <c r="D33" s="34">
        <v>-24612</v>
      </c>
      <c r="E33" s="34"/>
      <c r="F33" s="34">
        <v>5804</v>
      </c>
      <c r="G33" s="34">
        <f>5050-4953</f>
        <v>97</v>
      </c>
      <c r="H33" s="44"/>
      <c r="I33" s="34">
        <v>3112</v>
      </c>
      <c r="J33" s="34">
        <v>-77806</v>
      </c>
      <c r="K33" s="34">
        <v>4989</v>
      </c>
      <c r="L33" s="34">
        <v>22874</v>
      </c>
      <c r="M33" s="34">
        <f>-3119</f>
        <v>-3119</v>
      </c>
      <c r="N33" s="44">
        <v>-3119</v>
      </c>
      <c r="O33" s="15">
        <f t="shared" si="0"/>
        <v>1870</v>
      </c>
      <c r="P33" s="15">
        <f t="shared" si="1"/>
        <v>19755</v>
      </c>
      <c r="Q33" s="14">
        <v>4903</v>
      </c>
      <c r="R33" s="14">
        <v>15177</v>
      </c>
    </row>
    <row r="34" spans="1:18" ht="47.25">
      <c r="A34" s="29" t="s">
        <v>84</v>
      </c>
      <c r="B34" s="20">
        <v>4.2</v>
      </c>
      <c r="C34" s="34">
        <v>-49367</v>
      </c>
      <c r="D34" s="34">
        <v>132070</v>
      </c>
      <c r="E34" s="34"/>
      <c r="F34" s="34">
        <v>-26683</v>
      </c>
      <c r="G34" s="34">
        <f>25633+78681-140660</f>
        <v>-36346</v>
      </c>
      <c r="H34" s="44"/>
      <c r="I34" s="34">
        <v>-56248</v>
      </c>
      <c r="J34" s="34">
        <v>18356</v>
      </c>
      <c r="K34" s="34">
        <v>-77563</v>
      </c>
      <c r="L34" s="34">
        <v>-1181</v>
      </c>
      <c r="M34" s="34">
        <f>100821-87381+10237</f>
        <v>23677</v>
      </c>
      <c r="N34" s="44">
        <v>23677</v>
      </c>
      <c r="O34" s="15">
        <f t="shared" si="0"/>
        <v>-53886</v>
      </c>
      <c r="P34" s="15">
        <f t="shared" si="1"/>
        <v>22496</v>
      </c>
      <c r="Q34" s="14">
        <v>66914</v>
      </c>
      <c r="R34" s="14">
        <v>72036</v>
      </c>
    </row>
    <row r="35" spans="1:18" ht="31.5">
      <c r="A35" s="30" t="s">
        <v>85</v>
      </c>
      <c r="B35" s="31">
        <v>5</v>
      </c>
      <c r="C35" s="33">
        <v>5250</v>
      </c>
      <c r="D35" s="33">
        <v>9755</v>
      </c>
      <c r="E35" s="33"/>
      <c r="F35" s="33">
        <v>-5</v>
      </c>
      <c r="G35" s="33">
        <f>2150-59</f>
        <v>2091</v>
      </c>
      <c r="H35" s="44"/>
      <c r="I35" s="34">
        <v>202365</v>
      </c>
      <c r="J35" s="33">
        <v>1132438</v>
      </c>
      <c r="K35" s="33">
        <v>-53343</v>
      </c>
      <c r="L35" s="33">
        <v>-41683</v>
      </c>
      <c r="M35" s="33">
        <f>4-3332</f>
        <v>-3328</v>
      </c>
      <c r="N35" s="44">
        <v>-3328</v>
      </c>
      <c r="O35" s="15">
        <f t="shared" si="0"/>
        <v>-56671</v>
      </c>
      <c r="P35" s="15">
        <f t="shared" si="1"/>
        <v>-45011</v>
      </c>
      <c r="Q35" s="14">
        <v>-49404</v>
      </c>
      <c r="R35" s="14">
        <v>86769</v>
      </c>
    </row>
    <row r="36" spans="1:18" ht="15.75">
      <c r="A36" s="30" t="s">
        <v>86</v>
      </c>
      <c r="B36" s="31">
        <v>6</v>
      </c>
      <c r="C36" s="33">
        <v>38892</v>
      </c>
      <c r="D36" s="33">
        <v>29545</v>
      </c>
      <c r="E36" s="33"/>
      <c r="F36" s="33">
        <v>0</v>
      </c>
      <c r="G36" s="33">
        <v>13074</v>
      </c>
      <c r="H36" s="44"/>
      <c r="I36" s="34">
        <v>4817</v>
      </c>
      <c r="J36" s="33">
        <v>86565</v>
      </c>
      <c r="K36" s="33">
        <v>0</v>
      </c>
      <c r="L36" s="33">
        <v>41893</v>
      </c>
      <c r="M36" s="33"/>
      <c r="N36" s="44"/>
      <c r="O36" s="15">
        <f t="shared" si="0"/>
        <v>0</v>
      </c>
      <c r="P36" s="15">
        <f t="shared" si="1"/>
        <v>41893</v>
      </c>
      <c r="Q36" s="14">
        <v>57</v>
      </c>
      <c r="R36" s="14">
        <v>41893</v>
      </c>
    </row>
    <row r="37" spans="1:18" ht="31.5">
      <c r="A37" s="30" t="s">
        <v>87</v>
      </c>
      <c r="B37" s="31">
        <v>7</v>
      </c>
      <c r="C37" s="33"/>
      <c r="D37" s="33">
        <v>0</v>
      </c>
      <c r="E37" s="33"/>
      <c r="F37" s="33"/>
      <c r="G37" s="33"/>
      <c r="H37" s="44"/>
      <c r="I37" s="33">
        <v>0</v>
      </c>
      <c r="J37" s="33">
        <v>0</v>
      </c>
      <c r="K37" s="33">
        <v>0</v>
      </c>
      <c r="L37" s="33">
        <v>0</v>
      </c>
      <c r="M37" s="33"/>
      <c r="N37" s="44"/>
      <c r="O37" s="15">
        <f t="shared" si="0"/>
        <v>0</v>
      </c>
      <c r="P37" s="15">
        <f t="shared" si="1"/>
        <v>0</v>
      </c>
      <c r="Q37" s="14">
        <v>0</v>
      </c>
      <c r="R37" s="14">
        <v>0</v>
      </c>
    </row>
    <row r="38" spans="1:18" ht="15.75">
      <c r="A38" s="30" t="s">
        <v>88</v>
      </c>
      <c r="B38" s="31">
        <v>8</v>
      </c>
      <c r="C38" s="33"/>
      <c r="D38" s="33">
        <v>0</v>
      </c>
      <c r="E38" s="33"/>
      <c r="F38" s="33"/>
      <c r="G38" s="33"/>
      <c r="H38" s="44"/>
      <c r="I38" s="33">
        <v>0</v>
      </c>
      <c r="J38" s="33">
        <v>0</v>
      </c>
      <c r="K38" s="33">
        <v>0</v>
      </c>
      <c r="L38" s="33">
        <v>184</v>
      </c>
      <c r="M38" s="33"/>
      <c r="N38" s="44"/>
      <c r="O38" s="15">
        <f t="shared" si="0"/>
        <v>0</v>
      </c>
      <c r="P38" s="15">
        <f t="shared" si="1"/>
        <v>184</v>
      </c>
      <c r="Q38" s="14">
        <v>0</v>
      </c>
      <c r="R38" s="14">
        <v>184</v>
      </c>
    </row>
    <row r="39" spans="1:18" ht="15.75">
      <c r="A39" s="30" t="s">
        <v>16</v>
      </c>
      <c r="B39" s="31">
        <v>9</v>
      </c>
      <c r="C39" s="33">
        <v>11930</v>
      </c>
      <c r="D39" s="33">
        <v>254</v>
      </c>
      <c r="E39" s="33"/>
      <c r="F39" s="33">
        <v>1073</v>
      </c>
      <c r="G39" s="33">
        <f>-26-180</f>
        <v>-206</v>
      </c>
      <c r="H39" s="44"/>
      <c r="I39" s="34">
        <v>6656</v>
      </c>
      <c r="J39" s="33">
        <v>17784</v>
      </c>
      <c r="K39" s="33">
        <v>24933</v>
      </c>
      <c r="L39" s="33">
        <v>105893</v>
      </c>
      <c r="M39" s="33">
        <f>135-175</f>
        <v>-40</v>
      </c>
      <c r="N39" s="44">
        <v>-40</v>
      </c>
      <c r="O39" s="15">
        <f t="shared" si="0"/>
        <v>24893</v>
      </c>
      <c r="P39" s="15">
        <f t="shared" si="1"/>
        <v>105853</v>
      </c>
      <c r="Q39" s="14">
        <v>23555</v>
      </c>
      <c r="R39" s="14">
        <v>80846</v>
      </c>
    </row>
    <row r="40" spans="1:18" ht="15.75">
      <c r="A40" s="30" t="s">
        <v>89</v>
      </c>
      <c r="B40" s="31">
        <v>10</v>
      </c>
      <c r="C40" s="33">
        <f>C39+C38+C37+C36+C35+C31+C23+C19+C10</f>
        <v>59155</v>
      </c>
      <c r="D40" s="33">
        <v>150922</v>
      </c>
      <c r="E40" s="33"/>
      <c r="F40" s="33">
        <f>F39+F38+F37+F36+F35+F31+F23+F19+F10</f>
        <v>-9017</v>
      </c>
      <c r="G40" s="33">
        <f>G39+G38+G37+G36+G35+G31+G23+G19+G10</f>
        <v>-20504</v>
      </c>
      <c r="H40" s="44"/>
      <c r="I40" s="33">
        <v>174261</v>
      </c>
      <c r="J40" s="33">
        <v>1307152</v>
      </c>
      <c r="K40" s="33">
        <v>-93191</v>
      </c>
      <c r="L40" s="33">
        <v>356153</v>
      </c>
      <c r="M40" s="33">
        <f>M39+M38+M37+M36+M35+M31+M23+M19+M10</f>
        <v>17314</v>
      </c>
      <c r="N40" s="33">
        <f>N39+N38+N37+N36+N35+N31+N23+N19+N10</f>
        <v>17314</v>
      </c>
      <c r="O40" s="15">
        <f t="shared" si="0"/>
        <v>-75877</v>
      </c>
      <c r="P40" s="15">
        <f t="shared" si="1"/>
        <v>373467</v>
      </c>
      <c r="Q40" s="14">
        <v>60682</v>
      </c>
      <c r="R40" s="14">
        <v>503617</v>
      </c>
    </row>
    <row r="41" spans="1:18" ht="15.75">
      <c r="A41" s="29"/>
      <c r="B41" s="20"/>
      <c r="C41" s="34"/>
      <c r="D41" s="34">
        <v>0</v>
      </c>
      <c r="E41" s="34"/>
      <c r="F41" s="34"/>
      <c r="G41" s="34"/>
      <c r="H41" s="44"/>
      <c r="I41" s="34">
        <v>0</v>
      </c>
      <c r="J41" s="34">
        <v>0</v>
      </c>
      <c r="K41" s="34"/>
      <c r="L41" s="34"/>
      <c r="M41" s="34"/>
      <c r="N41" s="44"/>
      <c r="O41" s="15">
        <f t="shared" si="0"/>
        <v>0</v>
      </c>
      <c r="P41" s="15">
        <f t="shared" si="1"/>
        <v>0</v>
      </c>
      <c r="Q41" s="14">
        <v>0</v>
      </c>
      <c r="R41" s="14">
        <v>0</v>
      </c>
    </row>
    <row r="42" spans="1:18" ht="15.75">
      <c r="A42" s="30" t="s">
        <v>90</v>
      </c>
      <c r="B42" s="31">
        <v>11</v>
      </c>
      <c r="C42" s="33">
        <f>SUM(C44:C49)</f>
        <v>0</v>
      </c>
      <c r="D42" s="33">
        <v>0</v>
      </c>
      <c r="E42" s="33"/>
      <c r="F42" s="33">
        <f>SUM(F44:F49)</f>
        <v>0</v>
      </c>
      <c r="G42" s="33"/>
      <c r="H42" s="44"/>
      <c r="I42" s="33">
        <v>111</v>
      </c>
      <c r="J42" s="33">
        <v>112</v>
      </c>
      <c r="K42" s="33">
        <v>0</v>
      </c>
      <c r="L42" s="33">
        <v>398</v>
      </c>
      <c r="M42" s="33">
        <f>SUM(M44:M49)</f>
        <v>0</v>
      </c>
      <c r="N42" s="33">
        <f>SUM(N44:N49)</f>
        <v>0</v>
      </c>
      <c r="O42" s="15">
        <f t="shared" si="0"/>
        <v>0</v>
      </c>
      <c r="P42" s="15">
        <f t="shared" si="1"/>
        <v>398</v>
      </c>
      <c r="Q42" s="14">
        <v>0</v>
      </c>
      <c r="R42" s="14">
        <v>398</v>
      </c>
    </row>
    <row r="43" spans="1:18" ht="15.75">
      <c r="A43" s="29" t="s">
        <v>6</v>
      </c>
      <c r="B43" s="20"/>
      <c r="C43" s="34"/>
      <c r="D43" s="34">
        <v>0</v>
      </c>
      <c r="E43" s="34"/>
      <c r="F43" s="34"/>
      <c r="G43" s="34"/>
      <c r="H43" s="44"/>
      <c r="I43" s="34">
        <v>0</v>
      </c>
      <c r="J43" s="34">
        <v>0</v>
      </c>
      <c r="K43" s="34">
        <v>0</v>
      </c>
      <c r="L43" s="34">
        <v>0</v>
      </c>
      <c r="M43" s="34"/>
      <c r="N43" s="44"/>
      <c r="O43" s="15">
        <f t="shared" si="0"/>
        <v>0</v>
      </c>
      <c r="P43" s="15">
        <f t="shared" si="1"/>
        <v>0</v>
      </c>
      <c r="Q43" s="14">
        <v>0</v>
      </c>
      <c r="R43" s="14">
        <v>0</v>
      </c>
    </row>
    <row r="44" spans="1:18" ht="15.75">
      <c r="A44" s="29" t="s">
        <v>91</v>
      </c>
      <c r="B44" s="20">
        <v>11.1</v>
      </c>
      <c r="C44" s="34"/>
      <c r="D44" s="34">
        <v>0</v>
      </c>
      <c r="E44" s="34"/>
      <c r="F44" s="34"/>
      <c r="G44" s="34"/>
      <c r="H44" s="44"/>
      <c r="I44" s="34">
        <v>0</v>
      </c>
      <c r="J44" s="34">
        <v>0</v>
      </c>
      <c r="K44" s="34">
        <v>0</v>
      </c>
      <c r="L44" s="34">
        <v>0</v>
      </c>
      <c r="M44" s="34"/>
      <c r="N44" s="44"/>
      <c r="O44" s="15">
        <f t="shared" si="0"/>
        <v>0</v>
      </c>
      <c r="P44" s="15">
        <f t="shared" si="1"/>
        <v>0</v>
      </c>
      <c r="Q44" s="14">
        <v>0</v>
      </c>
      <c r="R44" s="14">
        <v>0</v>
      </c>
    </row>
    <row r="45" spans="1:18" ht="15.75">
      <c r="A45" s="29" t="s">
        <v>92</v>
      </c>
      <c r="B45" s="20">
        <v>11.2</v>
      </c>
      <c r="C45" s="34"/>
      <c r="D45" s="34">
        <v>0</v>
      </c>
      <c r="E45" s="34"/>
      <c r="F45" s="34"/>
      <c r="G45" s="34"/>
      <c r="H45" s="44"/>
      <c r="I45" s="34">
        <v>0</v>
      </c>
      <c r="J45" s="34">
        <v>0</v>
      </c>
      <c r="K45" s="34">
        <v>0</v>
      </c>
      <c r="L45" s="34">
        <v>0</v>
      </c>
      <c r="M45" s="34"/>
      <c r="N45" s="44"/>
      <c r="O45" s="15">
        <f t="shared" si="0"/>
        <v>0</v>
      </c>
      <c r="P45" s="15">
        <f t="shared" si="1"/>
        <v>0</v>
      </c>
      <c r="Q45" s="14">
        <v>0</v>
      </c>
      <c r="R45" s="14">
        <v>0</v>
      </c>
    </row>
    <row r="46" spans="1:18" ht="15.75">
      <c r="A46" s="29" t="s">
        <v>93</v>
      </c>
      <c r="B46" s="20">
        <v>11.3</v>
      </c>
      <c r="C46" s="34"/>
      <c r="D46" s="34">
        <v>0</v>
      </c>
      <c r="E46" s="34"/>
      <c r="F46" s="34"/>
      <c r="G46" s="34"/>
      <c r="H46" s="44"/>
      <c r="I46" s="34">
        <v>0</v>
      </c>
      <c r="J46" s="34">
        <v>0</v>
      </c>
      <c r="K46" s="34">
        <v>0</v>
      </c>
      <c r="L46" s="34">
        <v>0</v>
      </c>
      <c r="M46" s="34"/>
      <c r="N46" s="44"/>
      <c r="O46" s="15">
        <f t="shared" si="0"/>
        <v>0</v>
      </c>
      <c r="P46" s="15">
        <f t="shared" si="1"/>
        <v>0</v>
      </c>
      <c r="Q46" s="14">
        <v>0</v>
      </c>
      <c r="R46" s="14">
        <v>0</v>
      </c>
    </row>
    <row r="47" spans="1:18" ht="15.75">
      <c r="A47" s="29" t="s">
        <v>94</v>
      </c>
      <c r="B47" s="20">
        <v>11.4</v>
      </c>
      <c r="C47" s="34"/>
      <c r="D47" s="34">
        <v>0</v>
      </c>
      <c r="E47" s="34"/>
      <c r="F47" s="34"/>
      <c r="G47" s="34"/>
      <c r="H47" s="44"/>
      <c r="I47" s="34">
        <v>0</v>
      </c>
      <c r="J47" s="34">
        <v>0</v>
      </c>
      <c r="K47" s="34">
        <v>0</v>
      </c>
      <c r="L47" s="34">
        <v>0</v>
      </c>
      <c r="M47" s="34"/>
      <c r="N47" s="44"/>
      <c r="O47" s="15">
        <f t="shared" si="0"/>
        <v>0</v>
      </c>
      <c r="P47" s="15">
        <f t="shared" si="1"/>
        <v>0</v>
      </c>
      <c r="Q47" s="14">
        <v>0</v>
      </c>
      <c r="R47" s="14">
        <v>0</v>
      </c>
    </row>
    <row r="48" spans="1:18" ht="15.75">
      <c r="A48" s="29" t="s">
        <v>95</v>
      </c>
      <c r="B48" s="20">
        <v>11.5</v>
      </c>
      <c r="C48" s="34"/>
      <c r="D48" s="34">
        <v>0</v>
      </c>
      <c r="E48" s="34"/>
      <c r="F48" s="34"/>
      <c r="G48" s="34"/>
      <c r="H48" s="44"/>
      <c r="I48" s="34">
        <v>0</v>
      </c>
      <c r="J48" s="34">
        <v>0</v>
      </c>
      <c r="K48" s="34">
        <v>0</v>
      </c>
      <c r="L48" s="34">
        <v>360</v>
      </c>
      <c r="M48" s="34"/>
      <c r="N48" s="44"/>
      <c r="O48" s="15">
        <f t="shared" si="0"/>
        <v>0</v>
      </c>
      <c r="P48" s="15">
        <f t="shared" si="1"/>
        <v>360</v>
      </c>
      <c r="Q48" s="14">
        <v>0</v>
      </c>
      <c r="R48" s="14">
        <v>360</v>
      </c>
    </row>
    <row r="49" spans="1:18" ht="15.75">
      <c r="A49" s="29" t="s">
        <v>96</v>
      </c>
      <c r="B49" s="20">
        <v>11.6</v>
      </c>
      <c r="C49" s="34"/>
      <c r="D49" s="34">
        <v>0</v>
      </c>
      <c r="E49" s="34"/>
      <c r="F49" s="34"/>
      <c r="G49" s="34"/>
      <c r="H49" s="44"/>
      <c r="I49" s="34">
        <v>111</v>
      </c>
      <c r="J49" s="33">
        <v>112</v>
      </c>
      <c r="K49" s="34"/>
      <c r="L49" s="34">
        <v>38</v>
      </c>
      <c r="M49" s="34"/>
      <c r="N49" s="44"/>
      <c r="O49" s="15">
        <f t="shared" si="0"/>
        <v>0</v>
      </c>
      <c r="P49" s="15">
        <f t="shared" si="1"/>
        <v>38</v>
      </c>
      <c r="Q49" s="14">
        <v>0</v>
      </c>
      <c r="R49" s="14">
        <v>38</v>
      </c>
    </row>
    <row r="50" spans="1:18" ht="15.75">
      <c r="A50" s="30" t="s">
        <v>97</v>
      </c>
      <c r="B50" s="31">
        <v>12</v>
      </c>
      <c r="C50" s="33">
        <v>2383</v>
      </c>
      <c r="D50" s="33">
        <v>0</v>
      </c>
      <c r="E50" s="33">
        <v>16</v>
      </c>
      <c r="F50" s="33">
        <v>2094</v>
      </c>
      <c r="G50" s="33"/>
      <c r="H50" s="44">
        <v>10</v>
      </c>
      <c r="I50" s="33">
        <v>212</v>
      </c>
      <c r="J50" s="33">
        <v>5081</v>
      </c>
      <c r="K50" s="33">
        <v>10</v>
      </c>
      <c r="L50" s="33">
        <v>5326</v>
      </c>
      <c r="M50" s="33">
        <f>SUM(M52:M54)</f>
        <v>0</v>
      </c>
      <c r="N50" s="33">
        <f>SUM(N52:N54)</f>
        <v>0</v>
      </c>
      <c r="O50" s="15">
        <f t="shared" si="0"/>
        <v>10</v>
      </c>
      <c r="P50" s="15">
        <f t="shared" si="1"/>
        <v>5326</v>
      </c>
      <c r="Q50" s="14">
        <v>111</v>
      </c>
      <c r="R50" s="14">
        <v>5196</v>
      </c>
    </row>
    <row r="51" spans="1:18" ht="15.75">
      <c r="A51" s="29" t="s">
        <v>53</v>
      </c>
      <c r="B51" s="20"/>
      <c r="C51" s="34"/>
      <c r="D51" s="34">
        <v>0</v>
      </c>
      <c r="E51" s="34"/>
      <c r="F51" s="34"/>
      <c r="G51" s="34"/>
      <c r="H51" s="44"/>
      <c r="I51" s="33">
        <v>0</v>
      </c>
      <c r="J51" s="33">
        <v>0</v>
      </c>
      <c r="K51" s="34"/>
      <c r="L51" s="34"/>
      <c r="M51" s="33"/>
      <c r="N51" s="44"/>
      <c r="O51" s="15">
        <f t="shared" si="0"/>
        <v>0</v>
      </c>
      <c r="P51" s="15">
        <f t="shared" si="1"/>
        <v>0</v>
      </c>
      <c r="Q51" s="14">
        <v>0</v>
      </c>
      <c r="R51" s="14">
        <v>0</v>
      </c>
    </row>
    <row r="52" spans="1:18" ht="15.75">
      <c r="A52" s="29" t="s">
        <v>98</v>
      </c>
      <c r="B52" s="20">
        <v>12.1</v>
      </c>
      <c r="C52" s="34"/>
      <c r="D52" s="34">
        <v>0</v>
      </c>
      <c r="E52" s="34"/>
      <c r="F52" s="34"/>
      <c r="G52" s="34"/>
      <c r="H52" s="44"/>
      <c r="I52" s="33">
        <v>0</v>
      </c>
      <c r="J52" s="33">
        <v>0</v>
      </c>
      <c r="K52" s="34"/>
      <c r="L52" s="34"/>
      <c r="M52" s="33"/>
      <c r="N52" s="44"/>
      <c r="O52" s="15">
        <f t="shared" si="0"/>
        <v>0</v>
      </c>
      <c r="P52" s="15">
        <f t="shared" si="1"/>
        <v>0</v>
      </c>
      <c r="Q52" s="14">
        <v>0</v>
      </c>
      <c r="R52" s="14">
        <v>0</v>
      </c>
    </row>
    <row r="53" spans="1:18" ht="15.75">
      <c r="A53" s="29" t="s">
        <v>99</v>
      </c>
      <c r="B53" s="20">
        <v>12.2</v>
      </c>
      <c r="C53" s="34">
        <v>387</v>
      </c>
      <c r="D53" s="34">
        <v>0</v>
      </c>
      <c r="E53" s="34"/>
      <c r="F53" s="34">
        <v>169</v>
      </c>
      <c r="G53" s="34"/>
      <c r="H53" s="44"/>
      <c r="I53" s="33">
        <v>12</v>
      </c>
      <c r="J53" s="33">
        <v>441</v>
      </c>
      <c r="K53" s="34">
        <v>10</v>
      </c>
      <c r="L53" s="34">
        <v>5326</v>
      </c>
      <c r="M53" s="33"/>
      <c r="N53" s="44"/>
      <c r="O53" s="15">
        <f t="shared" si="0"/>
        <v>10</v>
      </c>
      <c r="P53" s="15">
        <f t="shared" si="1"/>
        <v>5326</v>
      </c>
      <c r="Q53" s="14">
        <v>111</v>
      </c>
      <c r="R53" s="14">
        <v>5196</v>
      </c>
    </row>
    <row r="54" spans="1:18" ht="31.5">
      <c r="A54" s="30" t="s">
        <v>100</v>
      </c>
      <c r="B54" s="31">
        <v>13</v>
      </c>
      <c r="C54" s="33">
        <f>SUM(C55:C60)</f>
        <v>0</v>
      </c>
      <c r="D54" s="33">
        <v>0</v>
      </c>
      <c r="E54" s="33"/>
      <c r="F54" s="33">
        <f>SUM(F55:F60)</f>
        <v>0</v>
      </c>
      <c r="G54" s="33"/>
      <c r="H54" s="44"/>
      <c r="I54" s="33">
        <v>0</v>
      </c>
      <c r="J54" s="33">
        <v>0</v>
      </c>
      <c r="K54" s="33">
        <v>0</v>
      </c>
      <c r="L54" s="33">
        <v>0</v>
      </c>
      <c r="M54" s="33">
        <f>SUM(M55:M60)</f>
        <v>0</v>
      </c>
      <c r="N54" s="33">
        <f>SUM(N55:N60)</f>
        <v>0</v>
      </c>
      <c r="O54" s="15">
        <f t="shared" si="0"/>
        <v>0</v>
      </c>
      <c r="P54" s="15">
        <f t="shared" si="1"/>
        <v>0</v>
      </c>
      <c r="Q54" s="14">
        <v>0</v>
      </c>
      <c r="R54" s="14">
        <v>0</v>
      </c>
    </row>
    <row r="55" spans="1:18" ht="15.75">
      <c r="A55" s="29" t="s">
        <v>53</v>
      </c>
      <c r="B55" s="20"/>
      <c r="C55" s="34"/>
      <c r="D55" s="34">
        <v>0</v>
      </c>
      <c r="E55" s="34"/>
      <c r="F55" s="34"/>
      <c r="G55" s="34"/>
      <c r="H55" s="44"/>
      <c r="I55" s="34">
        <v>0</v>
      </c>
      <c r="J55" s="34">
        <v>0</v>
      </c>
      <c r="K55" s="34">
        <v>0</v>
      </c>
      <c r="L55" s="34">
        <v>0</v>
      </c>
      <c r="M55" s="34"/>
      <c r="N55" s="44"/>
      <c r="O55" s="15">
        <f t="shared" si="0"/>
        <v>0</v>
      </c>
      <c r="P55" s="15">
        <f t="shared" si="1"/>
        <v>0</v>
      </c>
      <c r="Q55" s="14">
        <v>0</v>
      </c>
      <c r="R55" s="14">
        <v>0</v>
      </c>
    </row>
    <row r="56" spans="1:18" ht="15.75">
      <c r="A56" s="29" t="s">
        <v>101</v>
      </c>
      <c r="B56" s="20">
        <v>13.1</v>
      </c>
      <c r="C56" s="34"/>
      <c r="D56" s="34">
        <v>0</v>
      </c>
      <c r="E56" s="34"/>
      <c r="F56" s="34"/>
      <c r="G56" s="34"/>
      <c r="H56" s="44"/>
      <c r="I56" s="34">
        <v>0</v>
      </c>
      <c r="J56" s="34">
        <v>0</v>
      </c>
      <c r="K56" s="34">
        <v>0</v>
      </c>
      <c r="L56" s="34">
        <v>0</v>
      </c>
      <c r="M56" s="34"/>
      <c r="N56" s="44"/>
      <c r="O56" s="15">
        <f t="shared" si="0"/>
        <v>0</v>
      </c>
      <c r="P56" s="15">
        <f t="shared" si="1"/>
        <v>0</v>
      </c>
      <c r="Q56" s="14">
        <v>0</v>
      </c>
      <c r="R56" s="14">
        <v>0</v>
      </c>
    </row>
    <row r="57" spans="1:18" ht="15.75">
      <c r="A57" s="29" t="s">
        <v>102</v>
      </c>
      <c r="B57" s="20">
        <v>13.2</v>
      </c>
      <c r="C57" s="34"/>
      <c r="D57" s="34">
        <v>0</v>
      </c>
      <c r="E57" s="34"/>
      <c r="F57" s="34"/>
      <c r="G57" s="34"/>
      <c r="H57" s="44"/>
      <c r="I57" s="34">
        <v>0</v>
      </c>
      <c r="J57" s="34">
        <v>0</v>
      </c>
      <c r="K57" s="34">
        <v>0</v>
      </c>
      <c r="L57" s="34">
        <v>0</v>
      </c>
      <c r="M57" s="34"/>
      <c r="N57" s="44"/>
      <c r="O57" s="15">
        <f t="shared" si="0"/>
        <v>0</v>
      </c>
      <c r="P57" s="15">
        <f t="shared" si="1"/>
        <v>0</v>
      </c>
      <c r="Q57" s="14">
        <v>0</v>
      </c>
      <c r="R57" s="14">
        <v>0</v>
      </c>
    </row>
    <row r="58" spans="1:18" ht="15.75">
      <c r="A58" s="29" t="s">
        <v>103</v>
      </c>
      <c r="B58" s="20">
        <v>13.3</v>
      </c>
      <c r="C58" s="34"/>
      <c r="D58" s="34">
        <v>0</v>
      </c>
      <c r="E58" s="34"/>
      <c r="F58" s="34"/>
      <c r="G58" s="34"/>
      <c r="H58" s="44"/>
      <c r="I58" s="34">
        <v>0</v>
      </c>
      <c r="J58" s="34">
        <v>0</v>
      </c>
      <c r="K58" s="34">
        <v>0</v>
      </c>
      <c r="L58" s="34">
        <v>0</v>
      </c>
      <c r="M58" s="34"/>
      <c r="N58" s="44"/>
      <c r="O58" s="15">
        <f t="shared" si="0"/>
        <v>0</v>
      </c>
      <c r="P58" s="15">
        <f t="shared" si="1"/>
        <v>0</v>
      </c>
      <c r="Q58" s="14">
        <v>0</v>
      </c>
      <c r="R58" s="14">
        <v>0</v>
      </c>
    </row>
    <row r="59" spans="1:18" ht="15.75">
      <c r="A59" s="29" t="s">
        <v>104</v>
      </c>
      <c r="B59" s="20">
        <v>13.4</v>
      </c>
      <c r="C59" s="34"/>
      <c r="D59" s="34">
        <v>0</v>
      </c>
      <c r="E59" s="34"/>
      <c r="F59" s="34"/>
      <c r="G59" s="34"/>
      <c r="H59" s="44"/>
      <c r="I59" s="34">
        <v>0</v>
      </c>
      <c r="J59" s="34">
        <v>0</v>
      </c>
      <c r="K59" s="34">
        <v>0</v>
      </c>
      <c r="L59" s="34">
        <v>0</v>
      </c>
      <c r="M59" s="34"/>
      <c r="N59" s="44"/>
      <c r="O59" s="15">
        <f t="shared" si="0"/>
        <v>0</v>
      </c>
      <c r="P59" s="15">
        <f t="shared" si="1"/>
        <v>0</v>
      </c>
      <c r="Q59" s="14">
        <v>0</v>
      </c>
      <c r="R59" s="14">
        <v>0</v>
      </c>
    </row>
    <row r="60" spans="1:18" ht="15.75">
      <c r="A60" s="29" t="s">
        <v>105</v>
      </c>
      <c r="B60" s="20">
        <v>13.5</v>
      </c>
      <c r="C60" s="34"/>
      <c r="D60" s="34">
        <v>0</v>
      </c>
      <c r="E60" s="34"/>
      <c r="F60" s="34"/>
      <c r="G60" s="34"/>
      <c r="H60" s="44"/>
      <c r="I60" s="34">
        <v>0</v>
      </c>
      <c r="J60" s="34">
        <v>0</v>
      </c>
      <c r="K60" s="34">
        <v>0</v>
      </c>
      <c r="L60" s="34">
        <v>0</v>
      </c>
      <c r="M60" s="34"/>
      <c r="N60" s="44"/>
      <c r="O60" s="15">
        <f t="shared" si="0"/>
        <v>0</v>
      </c>
      <c r="P60" s="15">
        <f t="shared" si="1"/>
        <v>0</v>
      </c>
      <c r="Q60" s="14">
        <v>0</v>
      </c>
      <c r="R60" s="14">
        <v>0</v>
      </c>
    </row>
    <row r="61" spans="1:18" ht="15.75">
      <c r="A61" s="30" t="s">
        <v>106</v>
      </c>
      <c r="B61" s="31">
        <v>14</v>
      </c>
      <c r="C61" s="33">
        <f>SUM(C63:C66)</f>
        <v>99301</v>
      </c>
      <c r="D61" s="33">
        <v>9446</v>
      </c>
      <c r="E61" s="33"/>
      <c r="F61" s="33">
        <f>SUM(F63:F66)</f>
        <v>14333</v>
      </c>
      <c r="G61" s="33">
        <f>SUM(G63:G66)</f>
        <v>3022</v>
      </c>
      <c r="H61" s="44"/>
      <c r="I61" s="33">
        <v>11089</v>
      </c>
      <c r="J61" s="33">
        <v>255643</v>
      </c>
      <c r="K61" s="33">
        <v>-305653</v>
      </c>
      <c r="L61" s="33">
        <v>-65078.32000000001</v>
      </c>
      <c r="M61" s="33">
        <f>SUM(M63:M66)</f>
        <v>89</v>
      </c>
      <c r="N61" s="33">
        <f>SUM(N63:N66)</f>
        <v>141</v>
      </c>
      <c r="O61" s="15">
        <f t="shared" si="0"/>
        <v>-305564</v>
      </c>
      <c r="P61" s="15">
        <f t="shared" si="1"/>
        <v>-64937.32000000001</v>
      </c>
      <c r="Q61" s="14">
        <v>20480</v>
      </c>
      <c r="R61" s="14">
        <v>268537</v>
      </c>
    </row>
    <row r="62" spans="1:18" ht="15.75">
      <c r="A62" s="29" t="s">
        <v>53</v>
      </c>
      <c r="B62" s="20"/>
      <c r="C62" s="38"/>
      <c r="D62" s="38">
        <v>0</v>
      </c>
      <c r="E62" s="38"/>
      <c r="F62" s="43"/>
      <c r="G62" s="38"/>
      <c r="H62" s="44"/>
      <c r="I62" s="43">
        <v>0</v>
      </c>
      <c r="J62" s="35">
        <v>0</v>
      </c>
      <c r="K62" s="43"/>
      <c r="L62" s="38"/>
      <c r="M62" s="35"/>
      <c r="N62" s="44"/>
      <c r="O62" s="15">
        <f t="shared" si="0"/>
        <v>0</v>
      </c>
      <c r="P62" s="15">
        <f t="shared" si="1"/>
        <v>0</v>
      </c>
      <c r="Q62" s="14">
        <v>0</v>
      </c>
      <c r="R62" s="14">
        <v>0</v>
      </c>
    </row>
    <row r="63" spans="1:18" ht="15.75">
      <c r="A63" s="29" t="s">
        <v>107</v>
      </c>
      <c r="B63" s="20">
        <v>14.1</v>
      </c>
      <c r="C63" s="43">
        <v>77935</v>
      </c>
      <c r="D63" s="43">
        <v>443</v>
      </c>
      <c r="E63" s="43"/>
      <c r="F63" s="43">
        <v>11185</v>
      </c>
      <c r="G63" s="43">
        <v>44</v>
      </c>
      <c r="H63" s="44"/>
      <c r="I63" s="43">
        <v>11235</v>
      </c>
      <c r="J63" s="34">
        <v>144257</v>
      </c>
      <c r="K63" s="43">
        <v>18338</v>
      </c>
      <c r="L63" s="43">
        <v>253084</v>
      </c>
      <c r="M63" s="34">
        <v>80</v>
      </c>
      <c r="N63" s="44">
        <v>122</v>
      </c>
      <c r="O63" s="15">
        <f t="shared" si="0"/>
        <v>18418</v>
      </c>
      <c r="P63" s="15">
        <f t="shared" si="1"/>
        <v>253206</v>
      </c>
      <c r="Q63" s="14">
        <v>16221</v>
      </c>
      <c r="R63" s="14">
        <v>218096</v>
      </c>
    </row>
    <row r="64" spans="1:18" ht="15.75">
      <c r="A64" s="29" t="s">
        <v>108</v>
      </c>
      <c r="B64" s="20">
        <v>14.2</v>
      </c>
      <c r="C64" s="43">
        <v>11312</v>
      </c>
      <c r="D64" s="43">
        <v>0</v>
      </c>
      <c r="E64" s="43"/>
      <c r="F64" s="43">
        <v>1833</v>
      </c>
      <c r="G64" s="43"/>
      <c r="H64" s="44"/>
      <c r="I64" s="43">
        <v>-17018</v>
      </c>
      <c r="J64" s="34">
        <v>-2250</v>
      </c>
      <c r="K64" s="43">
        <v>1967</v>
      </c>
      <c r="L64" s="43">
        <v>25985</v>
      </c>
      <c r="M64" s="34"/>
      <c r="N64" s="44"/>
      <c r="O64" s="15">
        <f t="shared" si="0"/>
        <v>1967</v>
      </c>
      <c r="P64" s="15">
        <f t="shared" si="1"/>
        <v>25985</v>
      </c>
      <c r="Q64" s="14">
        <v>2003</v>
      </c>
      <c r="R64" s="14">
        <v>22014</v>
      </c>
    </row>
    <row r="65" spans="1:18" ht="15.75">
      <c r="A65" s="29" t="s">
        <v>109</v>
      </c>
      <c r="B65" s="20">
        <v>14.3</v>
      </c>
      <c r="C65" s="43">
        <f>1658+346</f>
        <v>2004</v>
      </c>
      <c r="D65" s="43">
        <v>0</v>
      </c>
      <c r="E65" s="43"/>
      <c r="F65" s="43"/>
      <c r="G65" s="43"/>
      <c r="H65" s="44"/>
      <c r="I65" s="43">
        <v>318</v>
      </c>
      <c r="J65" s="34">
        <v>4474</v>
      </c>
      <c r="K65" s="43">
        <v>540</v>
      </c>
      <c r="L65" s="43">
        <v>8536</v>
      </c>
      <c r="M65" s="34"/>
      <c r="N65" s="44"/>
      <c r="O65" s="15">
        <f t="shared" si="0"/>
        <v>540</v>
      </c>
      <c r="P65" s="15">
        <f t="shared" si="1"/>
        <v>8536</v>
      </c>
      <c r="Q65" s="14">
        <v>683</v>
      </c>
      <c r="R65" s="14">
        <v>7044</v>
      </c>
    </row>
    <row r="66" spans="1:18" ht="31.5">
      <c r="A66" s="29" t="s">
        <v>110</v>
      </c>
      <c r="B66" s="20">
        <v>14.4</v>
      </c>
      <c r="C66" s="43">
        <v>8050</v>
      </c>
      <c r="D66" s="43">
        <v>9003</v>
      </c>
      <c r="E66" s="43"/>
      <c r="F66" s="43">
        <v>1315</v>
      </c>
      <c r="G66" s="43">
        <f>1953+2+3+1020</f>
        <v>2978</v>
      </c>
      <c r="H66" s="44"/>
      <c r="I66" s="43">
        <v>2514</v>
      </c>
      <c r="J66" s="34">
        <v>32598</v>
      </c>
      <c r="K66" s="43">
        <v>5678</v>
      </c>
      <c r="L66" s="43">
        <v>28708</v>
      </c>
      <c r="M66" s="34">
        <f>4+5</f>
        <v>9</v>
      </c>
      <c r="N66" s="44">
        <f>19</f>
        <v>19</v>
      </c>
      <c r="O66" s="15">
        <f t="shared" si="0"/>
        <v>5687</v>
      </c>
      <c r="P66" s="15">
        <f t="shared" si="1"/>
        <v>28727</v>
      </c>
      <c r="Q66" s="15">
        <v>1573</v>
      </c>
      <c r="R66" s="14">
        <v>21383</v>
      </c>
    </row>
    <row r="67" spans="1:18" ht="15.75">
      <c r="A67" s="29" t="s">
        <v>111</v>
      </c>
      <c r="B67" s="31">
        <v>15</v>
      </c>
      <c r="C67" s="43">
        <v>434</v>
      </c>
      <c r="D67" s="43">
        <v>0</v>
      </c>
      <c r="E67" s="43"/>
      <c r="F67" s="43"/>
      <c r="G67" s="43"/>
      <c r="H67" s="44"/>
      <c r="I67" s="43">
        <v>1242</v>
      </c>
      <c r="J67" s="34">
        <v>1969</v>
      </c>
      <c r="K67" s="43">
        <v>1762</v>
      </c>
      <c r="L67" s="43">
        <v>29516</v>
      </c>
      <c r="M67" s="34"/>
      <c r="N67" s="44"/>
      <c r="O67" s="15">
        <f t="shared" si="0"/>
        <v>1762</v>
      </c>
      <c r="P67" s="15">
        <f t="shared" si="1"/>
        <v>29516</v>
      </c>
      <c r="Q67" s="14">
        <v>0</v>
      </c>
      <c r="R67" s="14">
        <v>27754</v>
      </c>
    </row>
    <row r="68" spans="1:18" ht="15.75">
      <c r="A68" s="29" t="s">
        <v>17</v>
      </c>
      <c r="B68" s="31">
        <v>16</v>
      </c>
      <c r="C68" s="43">
        <v>44892</v>
      </c>
      <c r="D68" s="43">
        <v>39806</v>
      </c>
      <c r="E68" s="43"/>
      <c r="F68" s="43">
        <f>6531+47</f>
        <v>6578</v>
      </c>
      <c r="G68" s="43">
        <f>121+42+3+5105+5000</f>
        <v>10271</v>
      </c>
      <c r="H68" s="44"/>
      <c r="I68" s="43">
        <v>24675</v>
      </c>
      <c r="J68" s="34">
        <v>113066</v>
      </c>
      <c r="K68" s="43">
        <v>16383</v>
      </c>
      <c r="L68" s="43">
        <v>59809</v>
      </c>
      <c r="M68" s="34">
        <f>283+3208+43</f>
        <v>3534</v>
      </c>
      <c r="N68" s="34">
        <f>307+3208+42</f>
        <v>3557</v>
      </c>
      <c r="O68" s="15">
        <f t="shared" si="0"/>
        <v>19917</v>
      </c>
      <c r="P68" s="15">
        <f t="shared" si="1"/>
        <v>63366</v>
      </c>
      <c r="Q68" s="14">
        <v>12374</v>
      </c>
      <c r="R68" s="14">
        <v>-19156</v>
      </c>
    </row>
    <row r="69" spans="1:18" ht="15.75">
      <c r="A69" s="30" t="s">
        <v>112</v>
      </c>
      <c r="B69" s="20">
        <v>17</v>
      </c>
      <c r="C69" s="33">
        <f>C42+C50+C61+C54+C67+C68</f>
        <v>147010</v>
      </c>
      <c r="D69" s="33">
        <v>49252</v>
      </c>
      <c r="E69" s="33"/>
      <c r="F69" s="33">
        <f>F42+F50+F61+F54+F67+F68</f>
        <v>23005</v>
      </c>
      <c r="G69" s="33">
        <f>G42+G50+G61+G54+G67+G68</f>
        <v>13293</v>
      </c>
      <c r="H69" s="44"/>
      <c r="I69" s="33">
        <v>37329</v>
      </c>
      <c r="J69" s="33">
        <v>375871</v>
      </c>
      <c r="K69" s="33">
        <v>-287498</v>
      </c>
      <c r="L69" s="33">
        <v>29970.679999999993</v>
      </c>
      <c r="M69" s="33">
        <f>M42+M50+M61+M54+M67+M68</f>
        <v>3623</v>
      </c>
      <c r="N69" s="33">
        <f>N42+N50+N61+N54+N67+N68</f>
        <v>3698</v>
      </c>
      <c r="O69" s="15">
        <f t="shared" si="0"/>
        <v>-283875</v>
      </c>
      <c r="P69" s="15">
        <f t="shared" si="1"/>
        <v>33668.67999999999</v>
      </c>
      <c r="Q69" s="14">
        <v>32965</v>
      </c>
      <c r="R69" s="14">
        <v>282729</v>
      </c>
    </row>
    <row r="70" spans="1:18" ht="15.75">
      <c r="A70" s="29"/>
      <c r="B70" s="20"/>
      <c r="C70" s="35"/>
      <c r="D70" s="35"/>
      <c r="E70" s="35"/>
      <c r="F70" s="35"/>
      <c r="G70" s="35"/>
      <c r="H70" s="44"/>
      <c r="I70" s="35">
        <v>0</v>
      </c>
      <c r="J70" s="35">
        <v>0</v>
      </c>
      <c r="K70" s="35"/>
      <c r="L70" s="35"/>
      <c r="M70" s="35"/>
      <c r="N70" s="44"/>
      <c r="O70" s="15">
        <f t="shared" si="0"/>
        <v>0</v>
      </c>
      <c r="P70" s="15">
        <f t="shared" si="1"/>
        <v>0</v>
      </c>
      <c r="Q70" s="14">
        <v>0</v>
      </c>
      <c r="R70" s="14">
        <v>0</v>
      </c>
    </row>
    <row r="71" spans="1:18" ht="31.5">
      <c r="A71" s="29" t="s">
        <v>113</v>
      </c>
      <c r="B71" s="31">
        <v>18</v>
      </c>
      <c r="C71" s="33">
        <f>C40-C69</f>
        <v>-87855</v>
      </c>
      <c r="D71" s="33">
        <v>101670</v>
      </c>
      <c r="E71" s="33"/>
      <c r="F71" s="33">
        <f>F40-F69</f>
        <v>-32022</v>
      </c>
      <c r="G71" s="33">
        <f>G40-G69</f>
        <v>-33797</v>
      </c>
      <c r="H71" s="44"/>
      <c r="I71" s="33">
        <v>136932</v>
      </c>
      <c r="J71" s="33">
        <v>931281</v>
      </c>
      <c r="K71" s="33">
        <v>194307</v>
      </c>
      <c r="L71" s="33">
        <v>326182.32</v>
      </c>
      <c r="M71" s="33">
        <f>M40-M69</f>
        <v>13691</v>
      </c>
      <c r="N71" s="33">
        <f>N40-N69</f>
        <v>13616</v>
      </c>
      <c r="O71" s="15">
        <f t="shared" si="0"/>
        <v>207998</v>
      </c>
      <c r="P71" s="15">
        <f t="shared" si="1"/>
        <v>339798.32</v>
      </c>
      <c r="Q71" s="14">
        <v>27717</v>
      </c>
      <c r="R71" s="14">
        <v>220888</v>
      </c>
    </row>
    <row r="72" spans="1:18" ht="31.5">
      <c r="A72" s="29" t="s">
        <v>114</v>
      </c>
      <c r="B72" s="31">
        <v>19</v>
      </c>
      <c r="C72" s="33">
        <v>0</v>
      </c>
      <c r="D72" s="33">
        <v>0</v>
      </c>
      <c r="E72" s="33"/>
      <c r="F72" s="33">
        <v>0</v>
      </c>
      <c r="G72" s="33"/>
      <c r="H72" s="44"/>
      <c r="I72" s="33">
        <v>0</v>
      </c>
      <c r="J72" s="33">
        <v>0</v>
      </c>
      <c r="K72" s="33">
        <v>0</v>
      </c>
      <c r="L72" s="33">
        <v>0</v>
      </c>
      <c r="M72" s="33"/>
      <c r="N72" s="44"/>
      <c r="O72" s="15">
        <f t="shared" si="0"/>
        <v>0</v>
      </c>
      <c r="P72" s="15">
        <f t="shared" si="1"/>
        <v>0</v>
      </c>
      <c r="Q72" s="14">
        <v>0</v>
      </c>
      <c r="R72" s="14">
        <v>0</v>
      </c>
    </row>
    <row r="73" spans="1:18" ht="15.75">
      <c r="A73" s="29"/>
      <c r="B73" s="20"/>
      <c r="C73" s="35"/>
      <c r="D73" s="35">
        <v>0</v>
      </c>
      <c r="E73" s="35"/>
      <c r="F73" s="35"/>
      <c r="G73" s="35"/>
      <c r="H73" s="44"/>
      <c r="I73" s="35">
        <v>0</v>
      </c>
      <c r="J73" s="35">
        <v>0</v>
      </c>
      <c r="K73" s="35"/>
      <c r="L73" s="35"/>
      <c r="M73" s="35"/>
      <c r="N73" s="44"/>
      <c r="O73" s="15">
        <f t="shared" si="0"/>
        <v>0</v>
      </c>
      <c r="P73" s="15">
        <f t="shared" si="1"/>
        <v>0</v>
      </c>
      <c r="Q73" s="14">
        <v>0</v>
      </c>
      <c r="R73" s="14">
        <v>0</v>
      </c>
    </row>
    <row r="74" spans="1:18" ht="31.5">
      <c r="A74" s="29" t="s">
        <v>115</v>
      </c>
      <c r="B74" s="31">
        <v>20</v>
      </c>
      <c r="C74" s="33">
        <f>C71-C72</f>
        <v>-87855</v>
      </c>
      <c r="D74" s="33">
        <v>101670</v>
      </c>
      <c r="E74" s="33"/>
      <c r="F74" s="33">
        <f>F71-F72</f>
        <v>-32022</v>
      </c>
      <c r="G74" s="33">
        <f>G71-G72</f>
        <v>-33797</v>
      </c>
      <c r="H74" s="44"/>
      <c r="I74" s="33">
        <v>136932</v>
      </c>
      <c r="J74" s="33">
        <v>931281</v>
      </c>
      <c r="K74" s="33">
        <v>194307</v>
      </c>
      <c r="L74" s="33">
        <v>326182.32</v>
      </c>
      <c r="M74" s="33">
        <f>M71-M72</f>
        <v>13691</v>
      </c>
      <c r="N74" s="33">
        <f>N71-N72</f>
        <v>13616</v>
      </c>
      <c r="O74" s="15">
        <f t="shared" si="0"/>
        <v>207998</v>
      </c>
      <c r="P74" s="15">
        <f t="shared" si="1"/>
        <v>339798.32</v>
      </c>
      <c r="Q74" s="14">
        <v>27717</v>
      </c>
      <c r="R74" s="14">
        <v>220888</v>
      </c>
    </row>
    <row r="75" spans="1:18" ht="15.75">
      <c r="A75" s="29"/>
      <c r="B75" s="20"/>
      <c r="C75" s="35"/>
      <c r="D75" s="35">
        <v>0</v>
      </c>
      <c r="E75" s="35"/>
      <c r="F75" s="35"/>
      <c r="G75" s="35"/>
      <c r="H75" s="44"/>
      <c r="I75" s="35">
        <v>0</v>
      </c>
      <c r="J75" s="35">
        <v>0</v>
      </c>
      <c r="K75" s="35"/>
      <c r="L75" s="35"/>
      <c r="M75" s="35"/>
      <c r="N75" s="44"/>
      <c r="O75" s="15">
        <f aca="true" t="shared" si="2" ref="O75:O83">K75+M75</f>
        <v>0</v>
      </c>
      <c r="P75" s="15">
        <f aca="true" t="shared" si="3" ref="P75:P83">N75+L75</f>
        <v>0</v>
      </c>
      <c r="Q75" s="14">
        <v>0</v>
      </c>
      <c r="R75" s="14">
        <v>0</v>
      </c>
    </row>
    <row r="76" spans="1:18" ht="15.75">
      <c r="A76" s="29" t="s">
        <v>116</v>
      </c>
      <c r="B76" s="20">
        <v>21</v>
      </c>
      <c r="C76" s="34">
        <v>1</v>
      </c>
      <c r="D76" s="34">
        <v>0</v>
      </c>
      <c r="E76" s="34"/>
      <c r="F76" s="34">
        <v>1</v>
      </c>
      <c r="G76" s="34"/>
      <c r="H76" s="44"/>
      <c r="I76" s="34">
        <v>202967</v>
      </c>
      <c r="J76" s="34">
        <v>203681</v>
      </c>
      <c r="K76" s="34">
        <v>-65132</v>
      </c>
      <c r="L76" s="34">
        <v>-39945</v>
      </c>
      <c r="M76" s="34"/>
      <c r="N76" s="44"/>
      <c r="O76" s="15">
        <f t="shared" si="2"/>
        <v>-65132</v>
      </c>
      <c r="P76" s="15">
        <f t="shared" si="3"/>
        <v>-39945</v>
      </c>
      <c r="Q76" s="14">
        <v>3609</v>
      </c>
      <c r="R76" s="14">
        <v>42366</v>
      </c>
    </row>
    <row r="77" spans="1:18" ht="15.75">
      <c r="A77" s="29"/>
      <c r="B77" s="20"/>
      <c r="C77" s="35"/>
      <c r="D77" s="35">
        <v>0</v>
      </c>
      <c r="E77" s="35"/>
      <c r="F77" s="35"/>
      <c r="G77" s="35"/>
      <c r="H77" s="44"/>
      <c r="I77" s="35">
        <v>0</v>
      </c>
      <c r="J77" s="35">
        <v>0</v>
      </c>
      <c r="K77" s="35"/>
      <c r="L77" s="35"/>
      <c r="M77" s="35"/>
      <c r="N77" s="44"/>
      <c r="O77" s="15">
        <f t="shared" si="2"/>
        <v>0</v>
      </c>
      <c r="P77" s="15">
        <f t="shared" si="3"/>
        <v>0</v>
      </c>
      <c r="Q77" s="14">
        <v>0</v>
      </c>
      <c r="R77" s="14">
        <v>0</v>
      </c>
    </row>
    <row r="78" spans="1:18" ht="31.5">
      <c r="A78" s="29" t="s">
        <v>117</v>
      </c>
      <c r="B78" s="20">
        <v>22</v>
      </c>
      <c r="C78" s="33">
        <f>C74-C76</f>
        <v>-87856</v>
      </c>
      <c r="D78" s="33">
        <v>101670</v>
      </c>
      <c r="E78" s="33"/>
      <c r="F78" s="33">
        <f>F74-F76</f>
        <v>-32023</v>
      </c>
      <c r="G78" s="33">
        <f>G74-G76</f>
        <v>-33797</v>
      </c>
      <c r="H78" s="44"/>
      <c r="I78" s="33">
        <v>-66035</v>
      </c>
      <c r="J78" s="33">
        <v>727600</v>
      </c>
      <c r="K78" s="33">
        <v>259439</v>
      </c>
      <c r="L78" s="33">
        <v>366127.32</v>
      </c>
      <c r="M78" s="33">
        <f>M74-M76</f>
        <v>13691</v>
      </c>
      <c r="N78" s="33">
        <f>N74-N76</f>
        <v>13616</v>
      </c>
      <c r="O78" s="15">
        <f t="shared" si="2"/>
        <v>273130</v>
      </c>
      <c r="P78" s="15">
        <f t="shared" si="3"/>
        <v>379743.32</v>
      </c>
      <c r="Q78" s="14">
        <v>24108</v>
      </c>
      <c r="R78" s="14">
        <v>178522</v>
      </c>
    </row>
    <row r="79" spans="1:18" ht="15.75">
      <c r="A79" s="29" t="s">
        <v>24</v>
      </c>
      <c r="B79" s="20">
        <v>23</v>
      </c>
      <c r="C79" s="35"/>
      <c r="D79" s="35">
        <v>0</v>
      </c>
      <c r="E79" s="35"/>
      <c r="F79" s="35"/>
      <c r="G79" s="35"/>
      <c r="H79" s="44"/>
      <c r="I79" s="34">
        <v>0</v>
      </c>
      <c r="J79" s="34">
        <v>0</v>
      </c>
      <c r="K79" s="34">
        <v>0</v>
      </c>
      <c r="L79" s="34">
        <v>0</v>
      </c>
      <c r="M79" s="35"/>
      <c r="N79" s="44"/>
      <c r="O79" s="15">
        <f t="shared" si="2"/>
        <v>0</v>
      </c>
      <c r="P79" s="15">
        <f t="shared" si="3"/>
        <v>0</v>
      </c>
      <c r="Q79" s="14">
        <v>0</v>
      </c>
      <c r="R79" s="14">
        <v>0</v>
      </c>
    </row>
    <row r="80" spans="1:18" ht="15.75">
      <c r="A80" s="29"/>
      <c r="B80" s="20"/>
      <c r="C80" s="35"/>
      <c r="D80" s="35">
        <v>0</v>
      </c>
      <c r="E80" s="35"/>
      <c r="F80" s="35"/>
      <c r="G80" s="35"/>
      <c r="H80" s="44"/>
      <c r="I80" s="34">
        <v>0</v>
      </c>
      <c r="J80" s="34">
        <v>0</v>
      </c>
      <c r="K80" s="34">
        <v>0</v>
      </c>
      <c r="L80" s="34">
        <v>0</v>
      </c>
      <c r="M80" s="35"/>
      <c r="N80" s="44"/>
      <c r="O80" s="15">
        <f t="shared" si="2"/>
        <v>0</v>
      </c>
      <c r="P80" s="15">
        <f t="shared" si="3"/>
        <v>0</v>
      </c>
      <c r="Q80" s="14">
        <v>0</v>
      </c>
      <c r="R80" s="14">
        <v>0</v>
      </c>
    </row>
    <row r="81" spans="1:18" ht="15.75">
      <c r="A81" s="29" t="s">
        <v>11</v>
      </c>
      <c r="B81" s="20">
        <v>24</v>
      </c>
      <c r="C81" s="35"/>
      <c r="D81" s="35">
        <v>0</v>
      </c>
      <c r="E81" s="35"/>
      <c r="F81" s="35"/>
      <c r="G81" s="35"/>
      <c r="H81" s="44"/>
      <c r="I81" s="34">
        <v>0</v>
      </c>
      <c r="J81" s="34">
        <v>0</v>
      </c>
      <c r="K81" s="34">
        <v>0</v>
      </c>
      <c r="L81" s="34">
        <v>0</v>
      </c>
      <c r="M81" s="35"/>
      <c r="N81" s="44"/>
      <c r="O81" s="15">
        <f t="shared" si="2"/>
        <v>0</v>
      </c>
      <c r="P81" s="15">
        <f t="shared" si="3"/>
        <v>0</v>
      </c>
      <c r="Q81" s="14">
        <v>0</v>
      </c>
      <c r="R81" s="14">
        <v>0</v>
      </c>
    </row>
    <row r="82" spans="1:18" ht="15.75">
      <c r="A82" s="29"/>
      <c r="B82" s="20"/>
      <c r="C82" s="35"/>
      <c r="D82" s="35">
        <v>0</v>
      </c>
      <c r="E82" s="35"/>
      <c r="F82" s="35"/>
      <c r="G82" s="35"/>
      <c r="H82" s="44"/>
      <c r="I82" s="34">
        <v>0</v>
      </c>
      <c r="J82" s="34">
        <v>0</v>
      </c>
      <c r="K82" s="34">
        <v>0</v>
      </c>
      <c r="L82" s="34">
        <v>0</v>
      </c>
      <c r="M82" s="35"/>
      <c r="N82" s="44"/>
      <c r="O82" s="15">
        <f t="shared" si="2"/>
        <v>0</v>
      </c>
      <c r="P82" s="15">
        <f t="shared" si="3"/>
        <v>0</v>
      </c>
      <c r="Q82" s="14">
        <v>0</v>
      </c>
      <c r="R82" s="14">
        <v>0</v>
      </c>
    </row>
    <row r="83" spans="1:18" ht="31.5">
      <c r="A83" s="29" t="s">
        <v>118</v>
      </c>
      <c r="B83" s="20">
        <v>25</v>
      </c>
      <c r="C83" s="33">
        <f>C78-C79</f>
        <v>-87856</v>
      </c>
      <c r="D83" s="33">
        <v>101670</v>
      </c>
      <c r="E83" s="33"/>
      <c r="F83" s="33">
        <f>F78-F79</f>
        <v>-32023</v>
      </c>
      <c r="G83" s="33">
        <f>G78-G79</f>
        <v>-33797</v>
      </c>
      <c r="H83" s="44"/>
      <c r="I83" s="33">
        <v>-66035</v>
      </c>
      <c r="J83" s="33">
        <v>727600</v>
      </c>
      <c r="K83" s="33">
        <v>259439</v>
      </c>
      <c r="L83" s="33">
        <v>366127.32</v>
      </c>
      <c r="M83" s="33">
        <f>M78-M79</f>
        <v>13691</v>
      </c>
      <c r="N83" s="33">
        <f>N78-N79</f>
        <v>13616</v>
      </c>
      <c r="O83" s="15">
        <f t="shared" si="2"/>
        <v>273130</v>
      </c>
      <c r="P83" s="15">
        <f t="shared" si="3"/>
        <v>379743.32</v>
      </c>
      <c r="Q83" s="14">
        <v>24108</v>
      </c>
      <c r="R83" s="14">
        <v>178522</v>
      </c>
    </row>
    <row r="84" ht="12.75">
      <c r="F84" s="49"/>
    </row>
    <row r="85" spans="1:13" ht="15.75">
      <c r="A85" s="10" t="s">
        <v>142</v>
      </c>
      <c r="B85" s="10"/>
      <c r="C85" s="48"/>
      <c r="D85" s="48"/>
      <c r="E85" s="48"/>
      <c r="F85" s="33"/>
      <c r="M85" s="52"/>
    </row>
    <row r="86" spans="1:5" ht="15.75">
      <c r="A86" s="10" t="s">
        <v>145</v>
      </c>
      <c r="B86" s="10"/>
      <c r="C86" s="48"/>
      <c r="D86" s="48"/>
      <c r="E86" s="48"/>
    </row>
    <row r="87" spans="1:5" ht="15.75">
      <c r="A87" s="10" t="s">
        <v>146</v>
      </c>
      <c r="B87" s="10"/>
      <c r="C87" s="48"/>
      <c r="D87" s="48"/>
      <c r="E87" s="48"/>
    </row>
    <row r="88" spans="1:5" ht="15.75">
      <c r="A88" s="10" t="s">
        <v>138</v>
      </c>
      <c r="B88" s="10"/>
      <c r="C88" s="48"/>
      <c r="D88" s="48"/>
      <c r="E88" s="48"/>
    </row>
    <row r="89" spans="1:5" ht="15.75">
      <c r="A89" s="10" t="s">
        <v>128</v>
      </c>
      <c r="B89" s="10"/>
      <c r="C89" s="48"/>
      <c r="D89" s="48"/>
      <c r="E89" s="48"/>
    </row>
    <row r="94" ht="12.75">
      <c r="B94" s="16"/>
    </row>
    <row r="95" ht="12.75">
      <c r="K95" s="15"/>
    </row>
  </sheetData>
  <sheetProtection/>
  <mergeCells count="6">
    <mergeCell ref="A2:L2"/>
    <mergeCell ref="A3:L3"/>
    <mergeCell ref="A4:C4"/>
    <mergeCell ref="A5:L5"/>
    <mergeCell ref="A7:C7"/>
    <mergeCell ref="J7:L7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nsmirnova</cp:lastModifiedBy>
  <cp:lastPrinted>2016-01-14T08:54:53Z</cp:lastPrinted>
  <dcterms:created xsi:type="dcterms:W3CDTF">1996-10-08T23:32:33Z</dcterms:created>
  <dcterms:modified xsi:type="dcterms:W3CDTF">2016-01-14T10:28:11Z</dcterms:modified>
  <cp:category/>
  <cp:version/>
  <cp:contentType/>
  <cp:contentStatus/>
</cp:coreProperties>
</file>