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 refMode="R1C1"/>
</workbook>
</file>

<file path=xl/sharedStrings.xml><?xml version="1.0" encoding="utf-8"?>
<sst xmlns="http://schemas.openxmlformats.org/spreadsheetml/2006/main" count="440" uniqueCount="336">
  <si>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</si>
  <si>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</si>
  <si>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</si>
  <si>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</si>
  <si>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</si>
  <si>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</si>
  <si>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</si>
  <si>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</si>
  <si>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</si>
  <si>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</si>
  <si>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</si>
  <si>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</si>
  <si>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</si>
  <si>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</si>
  <si>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</si>
  <si>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</si>
  <si>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</si>
  <si>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</si>
  <si>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</si>
  <si>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</si>
  <si>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</si>
  <si>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</si>
  <si>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</si>
  <si>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</si>
  <si>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</si>
  <si>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</si>
  <si>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</si>
  <si>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</si>
  <si>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</si>
  <si>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</si>
  <si>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</si>
  <si>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</si>
  <si>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</si>
  <si>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</si>
  <si>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</si>
  <si>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</si>
  <si>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</si>
  <si>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</si>
  <si>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</si>
  <si>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</si>
  <si>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</si>
  <si>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</si>
  <si>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</si>
  <si>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</si>
  <si>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</si>
  <si>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</si>
  <si>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</si>
  <si>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</si>
  <si>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</si>
  <si>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</si>
  <si>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</si>
  <si>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</si>
  <si>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</si>
  <si>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</si>
  <si>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</si>
  <si>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</si>
  <si>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</si>
  <si>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</si>
  <si>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</si>
  <si>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</si>
  <si>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</si>
  <si>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</si>
  <si>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</si>
  <si>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</si>
  <si>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</si>
  <si>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</si>
  <si>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</si>
  <si>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</si>
  <si>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</si>
  <si>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</si>
  <si>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</si>
  <si>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</si>
  <si>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</si>
  <si>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</si>
  <si>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</si>
  <si>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</si>
  <si>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</si>
  <si>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</si>
  <si>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</si>
  <si>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</si>
  <si>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</si>
  <si>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</si>
  <si>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</si>
  <si>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</si>
  <si>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</si>
  <si>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</si>
  <si>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</si>
  <si>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</si>
  <si>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</si>
  <si>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</si>
  <si>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</si>
  <si>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</si>
  <si>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</si>
  <si>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</si>
  <si>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</si>
  <si>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</si>
  <si>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</si>
  <si>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</si>
  <si>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</si>
  <si>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</si>
  <si>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</si>
  <si>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</si>
  <si>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</si>
  <si>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</si>
  <si>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</si>
  <si>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</si>
  <si>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</si>
  <si>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</si>
  <si>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</si>
  <si>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</si>
  <si>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</si>
  <si>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</si>
  <si>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</si>
  <si>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</si>
  <si>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</si>
  <si>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</si>
  <si>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</si>
  <si>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</si>
  <si>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</si>
  <si>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</si>
  <si>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</si>
  <si>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</si>
  <si>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</si>
  <si>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</si>
  <si>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</si>
  <si>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</si>
  <si>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</si>
  <si>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</si>
  <si>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</si>
  <si>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</si>
  <si>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</si>
  <si>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</si>
  <si>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</si>
  <si>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</si>
  <si>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</si>
  <si>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</si>
  <si>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</si>
  <si>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</si>
  <si>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</si>
  <si>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</si>
  <si>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</si>
  <si>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</si>
  <si>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</si>
  <si>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</si>
  <si>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</si>
  <si>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</si>
  <si>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</si>
  <si>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</si>
  <si>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</si>
  <si>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</si>
  <si>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</si>
  <si>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</si>
  <si>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</si>
  <si>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</si>
  <si>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</si>
  <si>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</si>
  <si>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</si>
  <si>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</si>
  <si>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</si>
  <si>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</si>
  <si>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</si>
  <si>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</si>
  <si>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</si>
  <si>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</si>
  <si>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</si>
  <si>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</si>
  <si>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</si>
  <si>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</si>
  <si>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</si>
  <si>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</si>
  <si>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</si>
  <si>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</si>
  <si>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</si>
  <si>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</si>
  <si>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</si>
  <si>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</si>
  <si>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</si>
  <si>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</si>
  <si>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</si>
  <si>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</si>
  <si>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</si>
  <si>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</si>
  <si>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</si>
  <si>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</si>
  <si>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</si>
  <si>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</si>
  <si>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</si>
  <si>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</si>
  <si>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</si>
  <si>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</si>
  <si>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</si>
  <si>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</si>
  <si>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</si>
  <si>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</si>
  <si>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</si>
  <si>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</si>
  <si>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</si>
  <si>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</si>
  <si>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</si>
  <si>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</si>
  <si>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</si>
  <si>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</si>
  <si>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</si>
  <si>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</si>
  <si>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</si>
  <si>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</si>
  <si>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</si>
  <si>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</si>
  <si>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</si>
  <si>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</si>
  <si>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</si>
  <si>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</si>
  <si>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</si>
  <si>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</si>
  <si>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</si>
  <si>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</si>
  <si>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</si>
  <si>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</si>
  <si>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</si>
  <si>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</si>
  <si>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</si>
  <si>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</si>
  <si>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</si>
  <si>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</si>
  <si>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</si>
  <si>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</si>
  <si>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</si>
  <si>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</si>
  <si>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</si>
  <si>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</si>
  <si>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</si>
  <si>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</si>
  <si>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</si>
  <si>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</si>
  <si>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</si>
  <si>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</si>
  <si>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</si>
  <si>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</si>
  <si>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</si>
  <si>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</si>
  <si>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</si>
  <si>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</si>
  <si>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</si>
  <si>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</si>
  <si>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</si>
  <si>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</si>
  <si>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</si>
  <si>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</si>
  <si>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</si>
  <si>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</si>
  <si>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</si>
  <si>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</si>
  <si>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</si>
  <si>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</si>
  <si>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</si>
  <si>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</si>
  <si>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</si>
  <si>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</si>
  <si>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</si>
  <si>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</si>
  <si>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</si>
  <si>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</si>
  <si>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</si>
  <si>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</si>
  <si>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</si>
  <si>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</si>
  <si>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</si>
  <si>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</si>
  <si>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</si>
  <si>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</si>
  <si>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</si>
  <si>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</si>
  <si>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</si>
  <si>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</si>
  <si>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</si>
  <si>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</si>
  <si>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</si>
  <si>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</si>
  <si>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</si>
  <si>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</si>
  <si>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</si>
  <si>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</si>
  <si>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</si>
  <si>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</si>
  <si>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</si>
  <si>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</si>
  <si>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</si>
  <si>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</si>
  <si>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</si>
  <si>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</si>
  <si>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</si>
  <si>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</si>
  <si>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</si>
  <si>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</si>
  <si>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</si>
  <si>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</si>
  <si>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</si>
  <si>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</si>
  <si>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</si>
  <si>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</si>
  <si>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</si>
  <si>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</si>
  <si>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</si>
  <si>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</si>
  <si>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</si>
  <si>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</si>
  <si>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</si>
  <si>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</si>
  <si>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</si>
  <si>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</si>
  <si>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</si>
  <si>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</si>
  <si>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</si>
  <si>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</si>
  <si>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</si>
  <si>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</si>
  <si>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</si>
  <si>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</si>
  <si>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</si>
  <si>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</si>
  <si>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</si>
  <si>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</si>
  <si>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</si>
  <si>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</si>
  <si>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</si>
  <si>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</si>
  <si>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</si>
  <si>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</si>
  <si>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</si>
  <si>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</si>
  <si>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Адрес:A15E2T5, г. Алматы, пр.Аль-Фараби 5, БЦ «Нурлы Тау», блок 1А, офис 206</t>
  </si>
  <si>
    <t>Адрес: A15E2T5, г. Алматы, пр.Аль-Фараби 5, БЦ «Нурлы Тау», блок 1А, офис 206</t>
  </si>
  <si>
    <t>"Прочие обязательства" на 01.04.23 года составили 15 728 тыс.тенге-резервы по неиспользованным отпускам(сч.3390.13), "Прочие обязательства" на 01.01.23 года составили 19 151 тыс. тенге -резервы по неиспользованным отпускам(сч.3390.13),         в том числе по филиалу на МФЦА:в строке 32- 17 тыс.тенге налоги и платежи в бюджет (в том числе 4 тыс.тенге налоги,13 тыс.тенге прочие отчисления в бюджет).</t>
  </si>
  <si>
    <t>дата 06.04.2023</t>
  </si>
  <si>
    <t>"Прочие доходы" за март 2023г. составили-5 тыс.тенге -удерж. с з/платы сотрудников, за   март  2022г.-5 тыс.тенге -удерж. с з/платы сотрудников; "Прочие расходы" за   март   2023г.-818 тыс.тенге , так же за    март   2022г.-913 тыс.тг.  ( расходы по комиссии брокера) (сч 7470.82), в том числе по филиалу на МФЦА: в строке 26.1-69 тыс.тенге расходы по зп , в строке 26.3 - 50 тыс.тенге-аренда помещения, в строке 26.5-8 тыс.тенге налоги и платежи в бюджет.</t>
  </si>
  <si>
    <t>по состоянию на "01"апреля 2023 года</t>
  </si>
</sst>
</file>

<file path=xl/styles.xml><?xml version="1.0" encoding="utf-8"?>
<styleSheet xmlns="http://schemas.openxmlformats.org/spreadsheetml/2006/main">
  <numFmts count="1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  <numFmt numFmtId="172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9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0" fillId="0" borderId="19" xfId="195" applyFont="1" applyFill="1" applyBorder="1" applyAlignment="1" quotePrefix="1">
      <alignment horizontal="center" vertical="top" wrapText="1"/>
      <protection/>
    </xf>
    <xf numFmtId="0" fontId="50" fillId="0" borderId="20" xfId="195" applyFont="1" applyFill="1" applyBorder="1" applyAlignment="1" quotePrefix="1">
      <alignment horizontal="center" vertical="top" wrapText="1"/>
      <protection/>
    </xf>
    <xf numFmtId="0" fontId="50" fillId="0" borderId="21" xfId="195" applyFont="1" applyFill="1" applyBorder="1" applyAlignment="1" quotePrefix="1">
      <alignment horizontal="center" vertical="top" wrapText="1"/>
      <protection/>
    </xf>
    <xf numFmtId="0" fontId="50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50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9" fillId="0" borderId="19" xfId="193" applyFont="1" applyFill="1" applyBorder="1" applyAlignment="1" quotePrefix="1">
      <alignment horizontal="center" vertical="top" wrapText="1"/>
      <protection/>
    </xf>
    <xf numFmtId="0" fontId="49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9" fillId="0" borderId="20" xfId="193" applyFont="1" applyFill="1" applyBorder="1" applyAlignment="1" quotePrefix="1">
      <alignment horizontal="center" vertical="top" wrapText="1"/>
      <protection/>
    </xf>
    <xf numFmtId="0" fontId="49" fillId="0" borderId="16" xfId="193" applyFont="1" applyFill="1" applyBorder="1" applyAlignment="1" quotePrefix="1">
      <alignment horizontal="center" vertical="top" wrapText="1"/>
      <protection/>
    </xf>
    <xf numFmtId="0" fontId="49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22" xfId="193" applyFont="1" applyFill="1" applyBorder="1" applyAlignment="1" quotePrefix="1">
      <alignment horizontal="center" vertical="top" wrapText="1"/>
      <protection/>
    </xf>
    <xf numFmtId="0" fontId="49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9" fillId="0" borderId="0" xfId="193" applyFont="1" applyFill="1" applyBorder="1" applyAlignment="1" quotePrefix="1">
      <alignment horizontal="center" vertical="top" wrapText="1"/>
      <protection/>
    </xf>
    <xf numFmtId="0" fontId="49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1" fillId="0" borderId="16" xfId="0" applyFont="1" applyBorder="1" applyAlignment="1">
      <alignment horizontal="left" vertical="top" wrapText="1" indent="1"/>
    </xf>
    <xf numFmtId="3" fontId="36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36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3" fontId="35" fillId="0" borderId="13" xfId="599" applyNumberFormat="1" applyFont="1" applyFill="1" applyBorder="1" applyAlignment="1">
      <alignment horizontal="right" vertical="top" wrapText="1"/>
      <protection/>
    </xf>
    <xf numFmtId="3" fontId="35" fillId="0" borderId="13" xfId="599" applyNumberFormat="1" applyFont="1" applyBorder="1" applyAlignment="1">
      <alignment horizontal="right" vertical="top" wrapText="1"/>
      <protection/>
    </xf>
    <xf numFmtId="3" fontId="0" fillId="0" borderId="0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3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Обычный_Ф1" xfId="599"/>
    <cellStyle name="Followed Hyperlink" xfId="600"/>
    <cellStyle name="Плохой" xfId="601"/>
    <cellStyle name="Плохой 2" xfId="602"/>
    <cellStyle name="Плохой 3" xfId="603"/>
    <cellStyle name="Плохой 4" xfId="604"/>
    <cellStyle name="Плохой 5" xfId="605"/>
    <cellStyle name="Плохой 6" xfId="606"/>
    <cellStyle name="Плохой 7" xfId="607"/>
    <cellStyle name="Плохой 8" xfId="608"/>
    <cellStyle name="Плохой 9" xfId="609"/>
    <cellStyle name="Пояснение" xfId="610"/>
    <cellStyle name="Пояснение 2" xfId="611"/>
    <cellStyle name="Пояснение 3" xfId="612"/>
    <cellStyle name="Пояснение 4" xfId="613"/>
    <cellStyle name="Пояснение 5" xfId="614"/>
    <cellStyle name="Пояснение 6" xfId="615"/>
    <cellStyle name="Пояснение 7" xfId="616"/>
    <cellStyle name="Пояснение 8" xfId="617"/>
    <cellStyle name="Пояснение 9" xfId="618"/>
    <cellStyle name="Примечание" xfId="619"/>
    <cellStyle name="Примечание 2" xfId="620"/>
    <cellStyle name="Примечание 2 10" xfId="621"/>
    <cellStyle name="Примечание 2 11" xfId="622"/>
    <cellStyle name="Примечание 2 12" xfId="623"/>
    <cellStyle name="Примечание 2 13" xfId="624"/>
    <cellStyle name="Примечание 2 14" xfId="625"/>
    <cellStyle name="Примечание 2 15" xfId="626"/>
    <cellStyle name="Примечание 2 16" xfId="627"/>
    <cellStyle name="Примечание 2 17" xfId="628"/>
    <cellStyle name="Примечание 2 18" xfId="629"/>
    <cellStyle name="Примечание 2 19" xfId="630"/>
    <cellStyle name="Примечание 2 2" xfId="631"/>
    <cellStyle name="Примечание 2 20" xfId="632"/>
    <cellStyle name="Примечание 2 21" xfId="633"/>
    <cellStyle name="Примечание 2 22" xfId="634"/>
    <cellStyle name="Примечание 2 23" xfId="635"/>
    <cellStyle name="Примечание 2 24" xfId="636"/>
    <cellStyle name="Примечание 2 25" xfId="637"/>
    <cellStyle name="Примечание 2 26" xfId="638"/>
    <cellStyle name="Примечание 2 27" xfId="639"/>
    <cellStyle name="Примечание 2 28" xfId="640"/>
    <cellStyle name="Примечание 2 29" xfId="641"/>
    <cellStyle name="Примечание 2 3" xfId="642"/>
    <cellStyle name="Примечание 2 30" xfId="643"/>
    <cellStyle name="Примечание 2 31" xfId="644"/>
    <cellStyle name="Примечание 2 32" xfId="645"/>
    <cellStyle name="Примечание 2 33" xfId="646"/>
    <cellStyle name="Примечание 2 34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3" xfId="654"/>
    <cellStyle name="Примечание 4" xfId="655"/>
    <cellStyle name="Примечание 5" xfId="656"/>
    <cellStyle name="Примечание 6" xfId="657"/>
    <cellStyle name="Примечание 7" xfId="658"/>
    <cellStyle name="Примечание 8" xfId="659"/>
    <cellStyle name="Примечание 9" xfId="660"/>
    <cellStyle name="Percent" xfId="661"/>
    <cellStyle name="Процентный 2" xfId="662"/>
    <cellStyle name="Процентный 2 2" xfId="663"/>
    <cellStyle name="Процентный 3" xfId="664"/>
    <cellStyle name="Процентный 3 2" xfId="665"/>
    <cellStyle name="Процентный 3 3" xfId="666"/>
    <cellStyle name="Процентный 3 4" xfId="667"/>
    <cellStyle name="Процентный 3 5" xfId="668"/>
    <cellStyle name="Процентный 4" xfId="669"/>
    <cellStyle name="Процентный 5" xfId="670"/>
    <cellStyle name="Процентный 6" xfId="671"/>
    <cellStyle name="Процентный 7" xfId="672"/>
    <cellStyle name="Связанная ячейка" xfId="673"/>
    <cellStyle name="Связанная ячейка 2" xfId="674"/>
    <cellStyle name="Связанная ячейка 3" xfId="675"/>
    <cellStyle name="Связанная ячейка 4" xfId="676"/>
    <cellStyle name="Связанная ячейка 5" xfId="677"/>
    <cellStyle name="Связанная ячейка 6" xfId="678"/>
    <cellStyle name="Связанная ячейка 7" xfId="679"/>
    <cellStyle name="Связанная ячейка 8" xfId="680"/>
    <cellStyle name="Связанная ячейка 9" xfId="681"/>
    <cellStyle name="Текст предупреждения" xfId="682"/>
    <cellStyle name="Текст предупреждения 2" xfId="683"/>
    <cellStyle name="Текст предупреждения 3" xfId="684"/>
    <cellStyle name="Текст предупреждения 4" xfId="685"/>
    <cellStyle name="Текст предупреждения 5" xfId="686"/>
    <cellStyle name="Текст предупреждения 6" xfId="687"/>
    <cellStyle name="Текст предупреждения 7" xfId="688"/>
    <cellStyle name="Текст предупреждения 8" xfId="689"/>
    <cellStyle name="Текст предупреждения 9" xfId="690"/>
    <cellStyle name="Comma" xfId="691"/>
    <cellStyle name="Comma [0]" xfId="692"/>
    <cellStyle name="Финансовый 10" xfId="693"/>
    <cellStyle name="Финансовый 10 2" xfId="694"/>
    <cellStyle name="Финансовый 11" xfId="695"/>
    <cellStyle name="Финансовый 11 2" xfId="696"/>
    <cellStyle name="Финансовый 12" xfId="697"/>
    <cellStyle name="Финансовый 13" xfId="698"/>
    <cellStyle name="Финансовый 14" xfId="699"/>
    <cellStyle name="Финансовый 14 2" xfId="700"/>
    <cellStyle name="Финансовый 15" xfId="701"/>
    <cellStyle name="Финансовый 2" xfId="702"/>
    <cellStyle name="Финансовый 2 10" xfId="703"/>
    <cellStyle name="Финансовый 2 11" xfId="704"/>
    <cellStyle name="Финансовый 2 12" xfId="705"/>
    <cellStyle name="Финансовый 2 2" xfId="706"/>
    <cellStyle name="Финансовый 2 2 2" xfId="707"/>
    <cellStyle name="Финансовый 2 3" xfId="708"/>
    <cellStyle name="Финансовый 2 4" xfId="709"/>
    <cellStyle name="Финансовый 2 5" xfId="710"/>
    <cellStyle name="Финансовый 2 6" xfId="711"/>
    <cellStyle name="Финансовый 2 7" xfId="712"/>
    <cellStyle name="Финансовый 2 8" xfId="713"/>
    <cellStyle name="Финансовый 2 9" xfId="714"/>
    <cellStyle name="Финансовый 3" xfId="715"/>
    <cellStyle name="Финансовый 3 2" xfId="716"/>
    <cellStyle name="Финансовый 3 3" xfId="717"/>
    <cellStyle name="Финансовый 3 4" xfId="718"/>
    <cellStyle name="Финансовый 3 5" xfId="719"/>
    <cellStyle name="Финансовый 3 6" xfId="720"/>
    <cellStyle name="Финансовый 4" xfId="721"/>
    <cellStyle name="Финансовый 4 2" xfId="722"/>
    <cellStyle name="Финансовый 4 3" xfId="723"/>
    <cellStyle name="Финансовый 5" xfId="724"/>
    <cellStyle name="Финансовый 5 2" xfId="725"/>
    <cellStyle name="Финансовый 5 3" xfId="726"/>
    <cellStyle name="Финансовый 6" xfId="727"/>
    <cellStyle name="Финансовый 6 2" xfId="728"/>
    <cellStyle name="Финансовый 6 3" xfId="729"/>
    <cellStyle name="Финансовый 7" xfId="730"/>
    <cellStyle name="Финансовый 7 2" xfId="731"/>
    <cellStyle name="Финансовый 7 3" xfId="732"/>
    <cellStyle name="Финансовый 8" xfId="733"/>
    <cellStyle name="Финансовый 8 2" xfId="734"/>
    <cellStyle name="Финансовый 8 3" xfId="735"/>
    <cellStyle name="Финансовый 9" xfId="736"/>
    <cellStyle name="Финансовый 9 2" xfId="737"/>
    <cellStyle name="Хороший" xfId="738"/>
    <cellStyle name="Хороший 2" xfId="739"/>
    <cellStyle name="Хороший 3" xfId="740"/>
    <cellStyle name="Хороший 4" xfId="741"/>
    <cellStyle name="Хороший 5" xfId="742"/>
    <cellStyle name="Хороший 6" xfId="743"/>
    <cellStyle name="Хороший 7" xfId="744"/>
    <cellStyle name="Хороший 8" xfId="745"/>
    <cellStyle name="Хороший 9" xfId="7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4"/>
  <sheetViews>
    <sheetView zoomScaleSheetLayoutView="100" workbookViewId="0" topLeftCell="A64">
      <selection activeCell="D129" sqref="D129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21.28125" style="5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8" t="s">
        <v>251</v>
      </c>
      <c r="B2" s="88"/>
      <c r="C2" s="88"/>
      <c r="D2" s="88"/>
    </row>
    <row r="3" spans="1:4" ht="15.75">
      <c r="A3" s="89" t="s">
        <v>40</v>
      </c>
      <c r="B3" s="89"/>
      <c r="C3" s="89"/>
      <c r="D3" s="89"/>
    </row>
    <row r="4" spans="1:4" ht="15.75">
      <c r="A4" s="89" t="s">
        <v>335</v>
      </c>
      <c r="B4" s="89"/>
      <c r="C4" s="89"/>
      <c r="D4" s="89"/>
    </row>
    <row r="5" spans="1:4" ht="15.75">
      <c r="A5" s="4"/>
      <c r="B5" s="4"/>
      <c r="C5" s="14"/>
      <c r="D5" s="14"/>
    </row>
    <row r="6" spans="1:4" ht="15.75">
      <c r="A6" s="87" t="s">
        <v>23</v>
      </c>
      <c r="B6" s="87"/>
      <c r="C6" s="87"/>
      <c r="D6" s="87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3679</v>
      </c>
      <c r="D10" s="71">
        <f>D13</f>
        <v>5893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3679</v>
      </c>
      <c r="D13" s="71">
        <v>5893</v>
      </c>
      <c r="E13" s="5"/>
      <c r="F13" s="5">
        <f>(2541329.2/1000)</f>
        <v>2541.3292</v>
      </c>
    </row>
    <row r="14" spans="1:6" ht="15.75">
      <c r="A14" s="69" t="s">
        <v>311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80">
        <v>73044</v>
      </c>
      <c r="D19" s="71"/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8" ht="15.75">
      <c r="A21" s="25" t="s">
        <v>41</v>
      </c>
      <c r="B21" s="56" t="s">
        <v>94</v>
      </c>
      <c r="C21" s="17">
        <v>33</v>
      </c>
      <c r="D21" s="71"/>
      <c r="E21" s="5"/>
      <c r="F21" s="5">
        <f>(3339.66)/1000</f>
        <v>3.33966</v>
      </c>
      <c r="H21" s="81"/>
    </row>
    <row r="22" spans="1:7" ht="31.5">
      <c r="A22" s="58" t="s">
        <v>35</v>
      </c>
      <c r="B22" s="59" t="s">
        <v>95</v>
      </c>
      <c r="C22" s="17">
        <v>1846672</v>
      </c>
      <c r="D22" s="71">
        <v>1884058</v>
      </c>
      <c r="E22" s="5" t="s">
        <v>259</v>
      </c>
      <c r="F22" s="5">
        <f>(1730760876.4-14011232.28+22883330.25)/1000</f>
        <v>1739632.9743700002</v>
      </c>
      <c r="G22" s="5" t="e">
        <f>#REF!-F22</f>
        <v>#REF!</v>
      </c>
    </row>
    <row r="23" spans="1:6" ht="15.75">
      <c r="A23" s="25" t="s">
        <v>4</v>
      </c>
      <c r="B23" s="59"/>
      <c r="C23" s="18"/>
      <c r="D23" s="84"/>
      <c r="E23" s="5"/>
      <c r="F23" s="5"/>
    </row>
    <row r="24" spans="1:6" ht="15.75">
      <c r="A24" s="25" t="s">
        <v>41</v>
      </c>
      <c r="B24" s="60" t="s">
        <v>96</v>
      </c>
      <c r="C24" s="17">
        <v>11965</v>
      </c>
      <c r="D24" s="71">
        <v>56834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312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43</v>
      </c>
      <c r="D33" s="71">
        <v>7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313</v>
      </c>
      <c r="B35" s="56" t="s">
        <v>105</v>
      </c>
      <c r="C35" s="17">
        <v>18056</v>
      </c>
      <c r="D35" s="71">
        <v>19557</v>
      </c>
      <c r="F35" s="5">
        <f>(18903822.97)/1000</f>
        <v>18903.822969999997</v>
      </c>
      <c r="G35" s="5"/>
    </row>
    <row r="36" spans="1:7" ht="15.75">
      <c r="A36" s="25" t="s">
        <v>314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315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15009</v>
      </c>
      <c r="D38" s="71">
        <v>47943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15723</v>
      </c>
      <c r="D39" s="71">
        <f>D41+D44+D45+D46+D47+D48+D49+D50+D51</f>
        <v>5629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71"/>
      <c r="E44" s="5"/>
      <c r="F44" s="5"/>
    </row>
    <row r="45" spans="1:7" ht="15.75">
      <c r="A45" s="25" t="s">
        <v>52</v>
      </c>
      <c r="B45" s="61" t="s">
        <v>118</v>
      </c>
      <c r="C45" s="17"/>
      <c r="D45" s="71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12469</v>
      </c>
      <c r="D46" s="71">
        <v>1125</v>
      </c>
      <c r="F46" s="5"/>
    </row>
    <row r="47" spans="1:6" ht="15.75">
      <c r="A47" s="25" t="s">
        <v>54</v>
      </c>
      <c r="B47" s="61" t="s">
        <v>240</v>
      </c>
      <c r="C47" s="17">
        <v>463</v>
      </c>
      <c r="D47" s="71">
        <v>384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71">
        <v>140</v>
      </c>
      <c r="F48" s="5"/>
    </row>
    <row r="49" spans="1:6" ht="15.75">
      <c r="A49" s="25" t="s">
        <v>56</v>
      </c>
      <c r="B49" s="61" t="s">
        <v>263</v>
      </c>
      <c r="C49" s="17"/>
      <c r="D49" s="71"/>
      <c r="F49" s="5"/>
    </row>
    <row r="50" spans="1:6" ht="15.75">
      <c r="A50" s="25" t="s">
        <v>57</v>
      </c>
      <c r="B50" s="61" t="s">
        <v>264</v>
      </c>
      <c r="C50" s="17"/>
      <c r="D50" s="71"/>
      <c r="F50" s="5"/>
    </row>
    <row r="51" spans="1:6" ht="15.75">
      <c r="A51" s="25" t="s">
        <v>58</v>
      </c>
      <c r="B51" s="61" t="s">
        <v>265</v>
      </c>
      <c r="C51" s="17">
        <v>2791</v>
      </c>
      <c r="D51" s="71">
        <v>3980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71">
        <f>D56</f>
        <v>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/>
      <c r="F56" s="5"/>
    </row>
    <row r="57" spans="1:15" ht="15.75">
      <c r="A57" s="25" t="s">
        <v>62</v>
      </c>
      <c r="B57" s="61" t="s">
        <v>269</v>
      </c>
      <c r="C57" s="17"/>
      <c r="D57" s="71"/>
      <c r="E57" s="5"/>
      <c r="F57" s="62"/>
      <c r="K57" s="3"/>
      <c r="L57" s="3"/>
      <c r="M57" s="3"/>
      <c r="O57" s="3"/>
    </row>
    <row r="58" spans="1:6" ht="15.75">
      <c r="A58" s="25" t="s">
        <v>270</v>
      </c>
      <c r="B58" s="61" t="s">
        <v>121</v>
      </c>
      <c r="C58" s="17">
        <v>64848</v>
      </c>
      <c r="D58" s="71">
        <v>64848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2656</v>
      </c>
      <c r="D59" s="71">
        <v>2656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319</v>
      </c>
      <c r="B62" s="61" t="s">
        <v>125</v>
      </c>
      <c r="C62" s="19">
        <f>C10+C15+C16+C22+C33+C35+C36+C38+C39+C52+C58+C59+C32+C34+C19</f>
        <v>2139717</v>
      </c>
      <c r="D62" s="72">
        <f>D10+D15+D16+D22+D33+D35+D36+D38+D39+D52+D58+D59+D32+D34</f>
        <v>2130578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2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7"/>
      <c r="I69" s="6"/>
      <c r="J69" s="6"/>
      <c r="K69" s="6"/>
      <c r="L69" s="6"/>
    </row>
    <row r="70" spans="1:12" ht="15.75">
      <c r="A70" s="25" t="s">
        <v>15</v>
      </c>
      <c r="B70" s="61" t="s">
        <v>132</v>
      </c>
      <c r="C70" s="17">
        <v>9306</v>
      </c>
      <c r="D70" s="71">
        <v>1758</v>
      </c>
      <c r="E70" s="5"/>
      <c r="F70" s="5">
        <f>(1939207.09+4421.92)/1000-F71</f>
        <v>1004.9326400000002</v>
      </c>
      <c r="G70" s="7">
        <f>F70-C70</f>
        <v>-8301.06736</v>
      </c>
      <c r="H70" s="7"/>
      <c r="I70" s="6"/>
      <c r="J70" s="6"/>
      <c r="K70" s="6"/>
      <c r="L70" s="6"/>
    </row>
    <row r="71" spans="1:12" ht="15.75">
      <c r="A71" s="25" t="s">
        <v>68</v>
      </c>
      <c r="B71" s="61" t="s">
        <v>133</v>
      </c>
      <c r="C71" s="17">
        <f>SUM(C73:C83)</f>
        <v>1311</v>
      </c>
      <c r="D71" s="71">
        <f>SUM(D73:D83)</f>
        <v>1436</v>
      </c>
      <c r="E71" s="5"/>
      <c r="F71" s="5">
        <f>F79+F80+F81+F83+F82</f>
        <v>938.6963699999999</v>
      </c>
      <c r="G71" s="6"/>
      <c r="H71" s="7"/>
      <c r="I71" s="6"/>
      <c r="J71" s="6"/>
      <c r="K71" s="6"/>
      <c r="L71" s="6"/>
    </row>
    <row r="72" spans="1:12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7"/>
      <c r="I72" s="8"/>
      <c r="J72" s="6"/>
      <c r="K72" s="6"/>
      <c r="L72" s="6"/>
    </row>
    <row r="73" spans="1:12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7"/>
      <c r="I73" s="6"/>
      <c r="J73" s="6"/>
      <c r="K73" s="6"/>
      <c r="L73" s="6"/>
    </row>
    <row r="74" spans="1:12" ht="15.75">
      <c r="A74" s="25" t="s">
        <v>70</v>
      </c>
      <c r="B74" s="61" t="s">
        <v>135</v>
      </c>
      <c r="C74" s="17"/>
      <c r="D74" s="71"/>
      <c r="G74" s="6"/>
      <c r="H74" s="7"/>
      <c r="I74" s="6"/>
      <c r="J74" s="6"/>
      <c r="K74" s="6"/>
      <c r="L74" s="6"/>
    </row>
    <row r="75" spans="1:12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7"/>
      <c r="I75" s="6"/>
      <c r="J75" s="6"/>
      <c r="K75" s="6"/>
      <c r="L75" s="6"/>
    </row>
    <row r="76" spans="1:12" ht="15.75">
      <c r="A76" s="25" t="s">
        <v>72</v>
      </c>
      <c r="B76" s="61" t="s">
        <v>137</v>
      </c>
      <c r="C76" s="17"/>
      <c r="D76" s="71"/>
      <c r="G76" s="8"/>
      <c r="H76" s="7"/>
      <c r="I76" s="6"/>
      <c r="J76" s="6"/>
      <c r="K76" s="6"/>
      <c r="L76" s="6"/>
    </row>
    <row r="77" spans="1:12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7"/>
      <c r="I77" s="6"/>
      <c r="J77" s="6"/>
      <c r="K77" s="6"/>
      <c r="L77" s="6"/>
    </row>
    <row r="78" spans="1:12" ht="15.75">
      <c r="A78" s="25" t="s">
        <v>74</v>
      </c>
      <c r="B78" s="61" t="s">
        <v>273</v>
      </c>
      <c r="C78" s="17"/>
      <c r="D78" s="71"/>
      <c r="G78" s="6"/>
      <c r="H78" s="7"/>
      <c r="I78" s="6"/>
      <c r="J78" s="6"/>
      <c r="K78" s="6"/>
      <c r="L78" s="6"/>
    </row>
    <row r="79" spans="1:12" ht="15.75">
      <c r="A79" s="25" t="s">
        <v>75</v>
      </c>
      <c r="B79" s="61" t="s">
        <v>274</v>
      </c>
      <c r="C79" s="17">
        <v>516</v>
      </c>
      <c r="D79" s="71">
        <v>501</v>
      </c>
      <c r="E79" s="5"/>
      <c r="F79" s="5">
        <f>(453001.98+4421.92)/1000</f>
        <v>457.42389999999995</v>
      </c>
      <c r="G79" s="6"/>
      <c r="H79" s="81"/>
      <c r="I79" s="6"/>
      <c r="J79" s="6"/>
      <c r="K79" s="6"/>
      <c r="L79" s="6"/>
    </row>
    <row r="80" spans="1:12" ht="15.75">
      <c r="A80" s="25" t="s">
        <v>76</v>
      </c>
      <c r="B80" s="61" t="s">
        <v>275</v>
      </c>
      <c r="C80" s="17"/>
      <c r="D80" s="71"/>
      <c r="F80" s="5"/>
      <c r="G80" s="6"/>
      <c r="H80" s="7"/>
      <c r="I80" s="6"/>
      <c r="J80" s="6"/>
      <c r="K80" s="6"/>
      <c r="L80" s="6"/>
    </row>
    <row r="81" spans="1:12" ht="21" customHeight="1">
      <c r="A81" s="25" t="s">
        <v>77</v>
      </c>
      <c r="B81" s="61" t="s">
        <v>276</v>
      </c>
      <c r="C81" s="17"/>
      <c r="D81" s="71"/>
      <c r="F81" s="5"/>
      <c r="G81" s="6"/>
      <c r="H81" s="7"/>
      <c r="I81" s="6"/>
      <c r="J81" s="6"/>
      <c r="K81" s="6"/>
      <c r="L81" s="6"/>
    </row>
    <row r="82" spans="1:12" ht="15.75">
      <c r="A82" s="25" t="s">
        <v>78</v>
      </c>
      <c r="B82" s="61" t="s">
        <v>277</v>
      </c>
      <c r="C82" s="17">
        <v>795</v>
      </c>
      <c r="D82" s="71">
        <v>935</v>
      </c>
      <c r="E82" s="5"/>
      <c r="F82" s="5">
        <f>(481272.47)/1000</f>
        <v>481.27247</v>
      </c>
      <c r="G82" s="6"/>
      <c r="H82" s="82"/>
      <c r="I82" s="6"/>
      <c r="J82" s="6"/>
      <c r="K82" s="6"/>
      <c r="L82" s="6"/>
    </row>
    <row r="83" spans="1:12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7"/>
      <c r="I83" s="6"/>
      <c r="J83" s="6"/>
      <c r="K83" s="6"/>
      <c r="L83" s="6"/>
    </row>
    <row r="84" spans="1:12" ht="15.75">
      <c r="A84" s="25" t="s">
        <v>39</v>
      </c>
      <c r="B84" s="61" t="s">
        <v>138</v>
      </c>
      <c r="C84" s="17">
        <f>C88</f>
        <v>0</v>
      </c>
      <c r="D84" s="71">
        <f>D88</f>
        <v>0</v>
      </c>
      <c r="F84" s="5">
        <f>F86+F87+F88+F89</f>
        <v>0</v>
      </c>
      <c r="G84" s="6"/>
      <c r="H84" s="7"/>
      <c r="I84" s="6"/>
      <c r="J84" s="6"/>
      <c r="K84" s="6"/>
      <c r="L84" s="6"/>
    </row>
    <row r="85" spans="1:12" ht="15.75">
      <c r="A85" s="25" t="s">
        <v>4</v>
      </c>
      <c r="B85" s="61" t="s">
        <v>64</v>
      </c>
      <c r="C85" s="17"/>
      <c r="D85" s="71"/>
      <c r="F85" s="5"/>
      <c r="G85" s="6"/>
      <c r="H85" s="7"/>
      <c r="I85" s="6"/>
      <c r="J85" s="6"/>
      <c r="K85" s="6"/>
      <c r="L85" s="6"/>
    </row>
    <row r="86" spans="1:12" ht="15.75">
      <c r="A86" s="25" t="s">
        <v>80</v>
      </c>
      <c r="B86" s="61" t="s">
        <v>279</v>
      </c>
      <c r="C86" s="17"/>
      <c r="D86" s="71"/>
      <c r="G86" s="8"/>
      <c r="H86" s="7"/>
      <c r="I86" s="7"/>
      <c r="J86" s="6"/>
      <c r="K86" s="6"/>
      <c r="L86" s="6"/>
    </row>
    <row r="87" spans="1:12" ht="15.75">
      <c r="A87" s="25" t="s">
        <v>81</v>
      </c>
      <c r="B87" s="61" t="s">
        <v>280</v>
      </c>
      <c r="C87" s="17"/>
      <c r="D87" s="71"/>
      <c r="G87" s="8"/>
      <c r="H87" s="7"/>
      <c r="I87" s="6"/>
      <c r="J87" s="9"/>
      <c r="K87" s="6"/>
      <c r="L87" s="6"/>
    </row>
    <row r="88" spans="1:12" ht="15.75">
      <c r="A88" s="25" t="s">
        <v>82</v>
      </c>
      <c r="B88" s="61" t="s">
        <v>281</v>
      </c>
      <c r="C88" s="17"/>
      <c r="D88" s="71"/>
      <c r="F88" s="5"/>
      <c r="G88" s="6"/>
      <c r="H88" s="82"/>
      <c r="I88" s="6"/>
      <c r="J88" s="8"/>
      <c r="K88" s="6"/>
      <c r="L88" s="6"/>
    </row>
    <row r="89" spans="1:12" ht="15.75">
      <c r="A89" s="25" t="s">
        <v>83</v>
      </c>
      <c r="B89" s="61" t="s">
        <v>282</v>
      </c>
      <c r="C89" s="17"/>
      <c r="D89" s="71"/>
      <c r="G89" s="8"/>
      <c r="H89" s="7"/>
      <c r="I89" s="6"/>
      <c r="J89" s="8"/>
      <c r="K89" s="6"/>
      <c r="L89" s="6"/>
    </row>
    <row r="90" spans="1:12" ht="31.5">
      <c r="A90" s="25" t="s">
        <v>283</v>
      </c>
      <c r="B90" s="61">
        <v>32</v>
      </c>
      <c r="C90" s="17">
        <v>6815</v>
      </c>
      <c r="D90" s="71">
        <v>4691</v>
      </c>
      <c r="F90" s="5">
        <f>(1782270.62+1702399.63)/1000</f>
        <v>3484.67025</v>
      </c>
      <c r="G90" s="6"/>
      <c r="H90" s="7"/>
      <c r="I90" s="6"/>
      <c r="J90" s="8"/>
      <c r="K90" s="6"/>
      <c r="L90" s="6"/>
    </row>
    <row r="91" spans="1:12" ht="15.75">
      <c r="A91" s="25" t="s">
        <v>84</v>
      </c>
      <c r="B91" s="61">
        <v>33</v>
      </c>
      <c r="C91" s="17"/>
      <c r="D91" s="71"/>
      <c r="G91" s="6"/>
      <c r="H91" s="83"/>
      <c r="I91" s="6"/>
      <c r="J91" s="8"/>
      <c r="K91" s="6"/>
      <c r="L91" s="6"/>
    </row>
    <row r="92" spans="1:12" ht="15.75">
      <c r="A92" s="25" t="s">
        <v>85</v>
      </c>
      <c r="B92" s="61">
        <v>34</v>
      </c>
      <c r="C92" s="17"/>
      <c r="D92" s="71"/>
      <c r="G92" s="8"/>
      <c r="H92" s="7"/>
      <c r="I92" s="6"/>
      <c r="J92" s="6"/>
      <c r="K92" s="6"/>
      <c r="L92" s="6"/>
    </row>
    <row r="93" spans="1:8" ht="15.75">
      <c r="A93" s="25" t="s">
        <v>86</v>
      </c>
      <c r="B93" s="61">
        <v>35</v>
      </c>
      <c r="C93" s="17"/>
      <c r="D93" s="71"/>
      <c r="G93" s="3"/>
      <c r="H93" s="82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8" ht="15.75">
      <c r="A95" s="25" t="s">
        <v>8</v>
      </c>
      <c r="B95" s="61">
        <v>37</v>
      </c>
      <c r="C95" s="17">
        <v>15728</v>
      </c>
      <c r="D95" s="71">
        <v>19151</v>
      </c>
      <c r="E95" s="3"/>
      <c r="F95" s="5">
        <f>(15147457.59)/1000</f>
        <v>15147.45759</v>
      </c>
      <c r="H95" s="82"/>
    </row>
    <row r="96" spans="1:7" ht="15.75">
      <c r="A96" s="26" t="s">
        <v>318</v>
      </c>
      <c r="B96" s="61">
        <v>38</v>
      </c>
      <c r="C96" s="19">
        <f>C70+C90+C95+C71+C84+C93</f>
        <v>33160</v>
      </c>
      <c r="D96" s="72">
        <f>D70+D90+D95+D71+D84+D93</f>
        <v>27036</v>
      </c>
      <c r="E96" s="3"/>
      <c r="F96" s="5"/>
      <c r="G96" s="3"/>
    </row>
    <row r="97" spans="1:10" ht="15.75">
      <c r="A97" s="25" t="s">
        <v>17</v>
      </c>
      <c r="B97" s="61" t="s">
        <v>64</v>
      </c>
      <c r="C97" s="17"/>
      <c r="D97" s="71"/>
      <c r="E97" s="3"/>
      <c r="F97" s="3"/>
      <c r="J97" s="5"/>
    </row>
    <row r="98" spans="1:10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J98" s="3"/>
    </row>
    <row r="99" spans="1:10" ht="15.75">
      <c r="A99" s="25" t="s">
        <v>4</v>
      </c>
      <c r="B99" s="61" t="s">
        <v>64</v>
      </c>
      <c r="C99" s="17"/>
      <c r="D99" s="71"/>
      <c r="E99" s="3"/>
      <c r="F99" s="3"/>
      <c r="J99" s="3"/>
    </row>
    <row r="100" spans="1:10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J100" s="3"/>
    </row>
    <row r="101" spans="1:10" ht="15.75">
      <c r="A101" s="25" t="s">
        <v>144</v>
      </c>
      <c r="B101" s="61" t="s">
        <v>286</v>
      </c>
      <c r="C101" s="17"/>
      <c r="D101" s="71"/>
      <c r="E101" s="3"/>
      <c r="F101" s="3"/>
      <c r="J101" s="3"/>
    </row>
    <row r="102" spans="1:4" ht="15.75">
      <c r="A102" s="25" t="s">
        <v>316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-2351661</v>
      </c>
      <c r="D109" s="71">
        <f>D111+D112</f>
        <v>-2354676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-2354676</v>
      </c>
      <c r="D111" s="71">
        <v>-2416954</v>
      </c>
    </row>
    <row r="112" spans="1:8" ht="15.75">
      <c r="A112" s="25" t="s">
        <v>147</v>
      </c>
      <c r="B112" s="64" t="s">
        <v>291</v>
      </c>
      <c r="C112" s="17">
        <v>3015</v>
      </c>
      <c r="D112" s="71">
        <v>62278</v>
      </c>
      <c r="F112" s="5">
        <f>(139718536.14)/1000</f>
        <v>139718.53613999998</v>
      </c>
      <c r="H112" s="81"/>
    </row>
    <row r="113" spans="1:4" ht="15.75">
      <c r="A113" s="26" t="s">
        <v>317</v>
      </c>
      <c r="B113" s="64" t="s">
        <v>292</v>
      </c>
      <c r="C113" s="19">
        <f>C98+C102+C103+C104+C109</f>
        <v>2106557</v>
      </c>
      <c r="D113" s="72">
        <f>D98+D102+D103+D104+D109</f>
        <v>2103542</v>
      </c>
    </row>
    <row r="114" spans="1:4" ht="15.75">
      <c r="A114" s="26" t="s">
        <v>305</v>
      </c>
      <c r="B114" s="64" t="s">
        <v>293</v>
      </c>
      <c r="C114" s="19">
        <f>C113+C96</f>
        <v>2139717</v>
      </c>
      <c r="D114" s="72">
        <f>D113+D96</f>
        <v>2130578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90" t="s">
        <v>332</v>
      </c>
      <c r="B117" s="91"/>
      <c r="C117" s="91"/>
      <c r="D117" s="92"/>
    </row>
    <row r="118" spans="1:4" ht="15.75">
      <c r="A118" s="12"/>
      <c r="B118" s="13"/>
      <c r="C118" s="21"/>
      <c r="D118" s="9"/>
    </row>
    <row r="119" spans="1:11" s="31" customFormat="1" ht="37.5" customHeight="1">
      <c r="A119" s="4" t="s">
        <v>295</v>
      </c>
      <c r="B119" s="86" t="s">
        <v>330</v>
      </c>
      <c r="C119" s="86"/>
      <c r="D119" s="86"/>
      <c r="E119" s="55"/>
      <c r="F119" s="55"/>
      <c r="G119" s="42"/>
      <c r="H119" s="44"/>
      <c r="I119" s="42"/>
      <c r="J119" s="42"/>
      <c r="K119" s="42"/>
    </row>
    <row r="120" spans="1:11" s="31" customFormat="1" ht="15.75">
      <c r="A120" s="29" t="s">
        <v>296</v>
      </c>
      <c r="B120" s="32"/>
      <c r="C120" s="55"/>
      <c r="D120" s="55"/>
      <c r="E120" s="55"/>
      <c r="F120" s="55"/>
      <c r="G120" s="42"/>
      <c r="H120" s="44"/>
      <c r="I120" s="42"/>
      <c r="J120" s="42"/>
      <c r="K120" s="42"/>
    </row>
    <row r="121" spans="1:11" s="31" customFormat="1" ht="15.75">
      <c r="A121" s="4" t="s">
        <v>297</v>
      </c>
      <c r="B121" s="32"/>
      <c r="C121" s="33"/>
      <c r="D121" s="33"/>
      <c r="E121" s="33"/>
      <c r="F121" s="33"/>
      <c r="G121" s="42"/>
      <c r="H121" s="44"/>
      <c r="I121" s="42"/>
      <c r="J121" s="42"/>
      <c r="K121" s="42"/>
    </row>
    <row r="122" spans="2:11" s="31" customFormat="1" ht="15.75">
      <c r="B122" s="32"/>
      <c r="C122" s="33"/>
      <c r="D122" s="33"/>
      <c r="E122" s="33"/>
      <c r="F122" s="33"/>
      <c r="G122" s="42"/>
      <c r="H122" s="44"/>
      <c r="I122" s="42"/>
      <c r="J122" s="42"/>
      <c r="K122" s="42"/>
    </row>
    <row r="123" spans="1:11" s="31" customFormat="1" ht="15.75">
      <c r="A123" s="4" t="s">
        <v>298</v>
      </c>
      <c r="B123" s="32"/>
      <c r="C123" s="33"/>
      <c r="D123" s="33"/>
      <c r="E123" s="33"/>
      <c r="F123" s="33"/>
      <c r="G123" s="42"/>
      <c r="H123" s="44"/>
      <c r="I123" s="42"/>
      <c r="J123" s="42"/>
      <c r="K123" s="42"/>
    </row>
    <row r="124" spans="1:11" s="31" customFormat="1" ht="15.75">
      <c r="A124" s="93" t="s">
        <v>304</v>
      </c>
      <c r="B124" s="93"/>
      <c r="C124" s="93"/>
      <c r="D124" s="93"/>
      <c r="E124" s="93"/>
      <c r="F124" s="93"/>
      <c r="G124" s="42"/>
      <c r="H124" s="44"/>
      <c r="I124" s="42"/>
      <c r="J124" s="42"/>
      <c r="K124" s="42"/>
    </row>
    <row r="125" spans="1:11" s="31" customFormat="1" ht="15.75">
      <c r="A125" s="4" t="s">
        <v>300</v>
      </c>
      <c r="B125" s="54">
        <v>45022</v>
      </c>
      <c r="C125" s="52"/>
      <c r="D125" s="52"/>
      <c r="E125" s="52"/>
      <c r="F125" s="52"/>
      <c r="G125" s="42"/>
      <c r="H125" s="44"/>
      <c r="I125" s="42"/>
      <c r="J125" s="42"/>
      <c r="K125" s="42"/>
    </row>
    <row r="126" spans="1:11" s="31" customFormat="1" ht="15.75">
      <c r="A126" s="94" t="s">
        <v>301</v>
      </c>
      <c r="B126" s="94"/>
      <c r="C126" s="94"/>
      <c r="D126" s="94"/>
      <c r="E126" s="94"/>
      <c r="F126" s="94"/>
      <c r="G126" s="42"/>
      <c r="H126" s="44"/>
      <c r="I126" s="42"/>
      <c r="J126" s="42"/>
      <c r="K126" s="42"/>
    </row>
    <row r="127" spans="1:11" s="31" customFormat="1" ht="15.75">
      <c r="A127" s="52"/>
      <c r="B127" s="52"/>
      <c r="C127" s="52"/>
      <c r="D127" s="52"/>
      <c r="E127" s="52"/>
      <c r="F127" s="52"/>
      <c r="G127" s="42"/>
      <c r="H127" s="44"/>
      <c r="I127" s="42"/>
      <c r="J127" s="42"/>
      <c r="K127" s="42"/>
    </row>
    <row r="128" spans="1:11" s="31" customFormat="1" ht="15.75">
      <c r="A128" s="52"/>
      <c r="B128" s="52"/>
      <c r="C128" s="52"/>
      <c r="D128" s="52"/>
      <c r="E128" s="52"/>
      <c r="F128" s="52"/>
      <c r="G128" s="42"/>
      <c r="H128" s="44"/>
      <c r="I128" s="42"/>
      <c r="J128" s="42"/>
      <c r="K128" s="42"/>
    </row>
    <row r="129" spans="1:11" s="31" customFormat="1" ht="15.75">
      <c r="A129" s="4" t="s">
        <v>302</v>
      </c>
      <c r="B129" s="4"/>
      <c r="C129" s="14"/>
      <c r="D129" s="54">
        <v>45022</v>
      </c>
      <c r="F129" s="4"/>
      <c r="G129" s="42"/>
      <c r="H129" s="44"/>
      <c r="I129" s="42"/>
      <c r="J129" s="42"/>
      <c r="K129" s="42"/>
    </row>
    <row r="130" spans="1:11" s="31" customFormat="1" ht="15.75">
      <c r="A130" s="85" t="s">
        <v>303</v>
      </c>
      <c r="B130" s="85"/>
      <c r="C130" s="85"/>
      <c r="D130" s="85"/>
      <c r="E130" s="85"/>
      <c r="F130" s="85"/>
      <c r="G130" s="42"/>
      <c r="H130" s="44"/>
      <c r="I130" s="42"/>
      <c r="J130" s="42"/>
      <c r="K130" s="42"/>
    </row>
    <row r="131" spans="1:11" s="31" customFormat="1" ht="15.75">
      <c r="A131" s="2"/>
      <c r="B131" s="4"/>
      <c r="C131" s="14"/>
      <c r="D131" s="14"/>
      <c r="E131" s="2"/>
      <c r="F131" s="2"/>
      <c r="G131" s="42"/>
      <c r="H131" s="44"/>
      <c r="I131" s="42"/>
      <c r="J131" s="42"/>
      <c r="K131" s="42"/>
    </row>
    <row r="132" spans="1:11" s="31" customFormat="1" ht="15.75">
      <c r="A132" s="11" t="s">
        <v>333</v>
      </c>
      <c r="B132" s="29"/>
      <c r="C132" s="29"/>
      <c r="D132" s="29"/>
      <c r="E132" s="2"/>
      <c r="F132" s="2"/>
      <c r="G132" s="42"/>
      <c r="H132" s="44"/>
      <c r="I132" s="42"/>
      <c r="J132" s="42"/>
      <c r="K132" s="42"/>
    </row>
    <row r="133" spans="1:4" ht="15">
      <c r="A133" s="53" t="s">
        <v>0</v>
      </c>
      <c r="B133" s="29"/>
      <c r="C133" s="29"/>
      <c r="D133" s="29"/>
    </row>
    <row r="134" ht="15.75">
      <c r="I134" s="11"/>
    </row>
    <row r="135" spans="6:9" ht="15.75">
      <c r="F135" s="3"/>
      <c r="I135" s="11"/>
    </row>
    <row r="136" spans="5:6" ht="15.75">
      <c r="E136" s="3"/>
      <c r="F136" s="3"/>
    </row>
    <row r="137" spans="5:9" ht="15.75">
      <c r="E137" s="3"/>
      <c r="F137" s="3"/>
      <c r="I137" s="11"/>
    </row>
    <row r="138" spans="5:9" ht="15.75">
      <c r="E138" s="3"/>
      <c r="F138" s="3"/>
      <c r="I138" s="11"/>
    </row>
    <row r="140" ht="15.75">
      <c r="I140" s="11"/>
    </row>
    <row r="141" ht="15.75">
      <c r="I141" s="11"/>
    </row>
    <row r="142" ht="15.75">
      <c r="I142" s="11"/>
    </row>
    <row r="145" spans="5:6" ht="15.75">
      <c r="E145" s="3"/>
      <c r="F145" s="3"/>
    </row>
    <row r="146" spans="5:6" ht="15.75">
      <c r="E146" s="3"/>
      <c r="F146" s="3"/>
    </row>
    <row r="147" spans="5:9" ht="15.75">
      <c r="E147" s="3"/>
      <c r="F147" s="3"/>
      <c r="I147" s="11"/>
    </row>
    <row r="148" spans="6:9" ht="15.75">
      <c r="F148" s="3"/>
      <c r="I148" s="11"/>
    </row>
    <row r="149" spans="6:9" ht="15.75">
      <c r="F149" s="3"/>
      <c r="I149" s="11"/>
    </row>
    <row r="150" ht="15.75">
      <c r="I150" s="11"/>
    </row>
    <row r="151" spans="5:6" ht="15.75">
      <c r="E151" s="3"/>
      <c r="F151" s="3"/>
    </row>
    <row r="152" spans="5:9" ht="15.75">
      <c r="E152" s="3"/>
      <c r="F152" s="3"/>
      <c r="I152" s="11"/>
    </row>
    <row r="153" ht="15.75">
      <c r="I153" s="11"/>
    </row>
    <row r="154" spans="5:9" ht="15.75">
      <c r="E154" s="3"/>
      <c r="F154" s="3"/>
      <c r="I154" s="11"/>
    </row>
    <row r="157" spans="5:6" ht="15.75">
      <c r="E157" s="3"/>
      <c r="F157" s="3"/>
    </row>
    <row r="158" spans="6:9" ht="15.75">
      <c r="F158" s="3"/>
      <c r="I158" s="11"/>
    </row>
    <row r="159" spans="6:9" ht="15.75">
      <c r="F159" s="3"/>
      <c r="I159" s="11"/>
    </row>
    <row r="160" ht="15.75">
      <c r="I160" s="11"/>
    </row>
    <row r="161" spans="6:9" ht="15.75">
      <c r="F161" s="3"/>
      <c r="I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tabSelected="1" view="pageBreakPreview" zoomScaleSheetLayoutView="100" workbookViewId="0" topLeftCell="A1">
      <selection activeCell="A105" sqref="A105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97" t="s">
        <v>13</v>
      </c>
      <c r="B2" s="97"/>
      <c r="C2" s="97"/>
      <c r="D2" s="97"/>
      <c r="E2" s="97"/>
      <c r="F2" s="97"/>
    </row>
    <row r="3" spans="1:6" ht="15.75">
      <c r="A3" s="98" t="str">
        <f>'[2]Ф1'!A3</f>
        <v>Акционерное общество "Инвестиционный Дом "Астана-Инвест"</v>
      </c>
      <c r="B3" s="98"/>
      <c r="C3" s="98"/>
      <c r="D3" s="98"/>
      <c r="E3" s="98"/>
      <c r="F3" s="98"/>
    </row>
    <row r="4" spans="1:6" ht="15.75">
      <c r="A4" s="97" t="str">
        <f>'Ф1'!A4</f>
        <v>по состоянию на "01"апреля 2023 года</v>
      </c>
      <c r="B4" s="97"/>
      <c r="C4" s="97"/>
      <c r="D4" s="97"/>
      <c r="E4" s="97"/>
      <c r="F4" s="97"/>
    </row>
    <row r="5" spans="1:6" ht="15.75">
      <c r="A5" s="97"/>
      <c r="B5" s="97"/>
      <c r="C5" s="97"/>
      <c r="D5" s="97"/>
      <c r="E5" s="97"/>
      <c r="F5" s="97"/>
    </row>
    <row r="6" spans="1:6" ht="15.75">
      <c r="A6" s="35"/>
      <c r="B6" s="34"/>
      <c r="C6" s="14"/>
      <c r="D6" s="14"/>
      <c r="E6" s="14"/>
      <c r="F6" s="14"/>
    </row>
    <row r="7" spans="1:6" ht="15.75">
      <c r="A7" s="96" t="s">
        <v>25</v>
      </c>
      <c r="B7" s="96"/>
      <c r="C7" s="96"/>
      <c r="D7" s="96"/>
      <c r="E7" s="96"/>
      <c r="F7" s="96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25814</v>
      </c>
      <c r="D10" s="22">
        <f>D12+D13+D26</f>
        <v>74958</v>
      </c>
      <c r="E10" s="73">
        <f>E12+E13+E26</f>
        <v>16663</v>
      </c>
      <c r="F10" s="73">
        <f>F12+F13+F26</f>
        <v>47891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74"/>
      <c r="F11" s="74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74"/>
      <c r="F12" s="74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25246</v>
      </c>
      <c r="D13" s="23">
        <v>74244</v>
      </c>
      <c r="E13" s="74">
        <v>16262</v>
      </c>
      <c r="F13" s="74">
        <v>47284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74"/>
      <c r="F14" s="74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320</v>
      </c>
      <c r="C15" s="23"/>
      <c r="D15" s="23"/>
      <c r="E15" s="74"/>
      <c r="F15" s="74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74"/>
      <c r="F16" s="74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321</v>
      </c>
      <c r="C17" s="23"/>
      <c r="D17" s="23"/>
      <c r="E17" s="74"/>
      <c r="F17" s="74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322</v>
      </c>
      <c r="C18" s="23"/>
      <c r="D18" s="23"/>
      <c r="E18" s="74"/>
      <c r="F18" s="74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323</v>
      </c>
      <c r="C19" s="23">
        <v>25246</v>
      </c>
      <c r="D19" s="23">
        <v>74244</v>
      </c>
      <c r="E19" s="74">
        <v>16262</v>
      </c>
      <c r="F19" s="74">
        <v>47284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74"/>
      <c r="F20" s="74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324</v>
      </c>
      <c r="C21" s="23"/>
      <c r="D21" s="23"/>
      <c r="E21" s="74"/>
      <c r="F21" s="74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325</v>
      </c>
      <c r="C22" s="30">
        <v>10290</v>
      </c>
      <c r="D22" s="30">
        <v>29375</v>
      </c>
      <c r="E22" s="75">
        <v>2352</v>
      </c>
      <c r="F22" s="75">
        <v>4489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326</v>
      </c>
      <c r="B23" s="36" t="s">
        <v>327</v>
      </c>
      <c r="C23" s="23"/>
      <c r="D23" s="23"/>
      <c r="E23" s="74"/>
      <c r="F23" s="74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74"/>
      <c r="F24" s="74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328</v>
      </c>
      <c r="C25" s="22"/>
      <c r="D25" s="22"/>
      <c r="E25" s="73"/>
      <c r="F25" s="73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568</v>
      </c>
      <c r="D26" s="23">
        <v>714</v>
      </c>
      <c r="E26" s="74">
        <v>401</v>
      </c>
      <c r="F26" s="74">
        <v>607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74"/>
      <c r="F27" s="74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16479</v>
      </c>
      <c r="D28" s="22">
        <f>SUM(D34:D39)</f>
        <v>30583</v>
      </c>
      <c r="E28" s="73">
        <f>SUM(E34:E39)</f>
        <v>2709</v>
      </c>
      <c r="F28" s="73">
        <f>SUM(F34:F39)</f>
        <v>12376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74"/>
      <c r="F29" s="74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74"/>
      <c r="F30" s="74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74"/>
      <c r="F31" s="74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74"/>
      <c r="F32" s="74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73"/>
      <c r="F33" s="73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2250</v>
      </c>
      <c r="E34" s="74">
        <v>540</v>
      </c>
      <c r="F34" s="74">
        <v>1620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74"/>
      <c r="F35" s="74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407</v>
      </c>
      <c r="D36" s="23">
        <v>1139</v>
      </c>
      <c r="E36" s="74">
        <v>-1175</v>
      </c>
      <c r="F36" s="74">
        <v>477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12567</v>
      </c>
      <c r="D37" s="23">
        <v>19946</v>
      </c>
      <c r="E37" s="74">
        <v>1291</v>
      </c>
      <c r="F37" s="74">
        <v>5106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420</v>
      </c>
      <c r="E38" s="74">
        <v>140</v>
      </c>
      <c r="F38" s="74">
        <v>420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2615</v>
      </c>
      <c r="D39" s="23">
        <v>6828</v>
      </c>
      <c r="E39" s="74">
        <v>1913</v>
      </c>
      <c r="F39" s="74">
        <v>4753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73"/>
      <c r="F40" s="73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73"/>
      <c r="F41" s="73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74"/>
      <c r="F42" s="74"/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28289</v>
      </c>
      <c r="D43" s="23">
        <v>58235</v>
      </c>
      <c r="E43" s="74">
        <v>109715</v>
      </c>
      <c r="F43" s="74">
        <v>172955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>
        <v>17</v>
      </c>
      <c r="D44" s="23">
        <v>17</v>
      </c>
      <c r="E44" s="74"/>
      <c r="F44" s="74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134</v>
      </c>
      <c r="D45" s="70">
        <v>264</v>
      </c>
      <c r="E45" s="79">
        <v>27572</v>
      </c>
      <c r="F45" s="79">
        <v>64464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9000</v>
      </c>
      <c r="E46" s="74"/>
      <c r="F46" s="74">
        <v>47387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74"/>
      <c r="F47" s="74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74"/>
      <c r="F48" s="74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/>
      <c r="D49" s="23"/>
      <c r="E49" s="74">
        <f>E53</f>
        <v>0</v>
      </c>
      <c r="F49" s="74">
        <f>F53</f>
        <v>459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74"/>
      <c r="F50" s="74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74"/>
      <c r="F51" s="74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73"/>
      <c r="F52" s="73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/>
      <c r="E53" s="74"/>
      <c r="F53" s="74">
        <v>459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74"/>
      <c r="F54" s="74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>
        <v>12</v>
      </c>
      <c r="E55" s="74">
        <v>5</v>
      </c>
      <c r="F55" s="74">
        <v>129</v>
      </c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6</v>
      </c>
      <c r="D56" s="23">
        <v>481</v>
      </c>
      <c r="E56" s="74">
        <v>5</v>
      </c>
      <c r="F56" s="74">
        <v>16</v>
      </c>
      <c r="G56" s="9"/>
      <c r="H56" s="45"/>
      <c r="I56" s="44"/>
      <c r="J56" s="43"/>
      <c r="K56" s="43"/>
    </row>
    <row r="57" spans="1:11" ht="15.75">
      <c r="A57" s="26" t="s">
        <v>306</v>
      </c>
      <c r="B57" s="38" t="s">
        <v>106</v>
      </c>
      <c r="C57" s="22">
        <f>C10+C28+C42+C43+C44+C45+C46+C47+C48+C49+C55+C56</f>
        <v>70739</v>
      </c>
      <c r="D57" s="22">
        <f>D10+D28+D42+D43+D44+D45+D46+D47+D48+D49+D55+D56</f>
        <v>173550</v>
      </c>
      <c r="E57" s="73">
        <f>E10+E28+E42+E43+E44+E45+E46+E47+E48+E49+E55+E56</f>
        <v>156669</v>
      </c>
      <c r="F57" s="73">
        <f>F10+F28+F42+F43+F44+F45+F46+F47+F48+F49+F55+F56</f>
        <v>345677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73"/>
      <c r="F58" s="73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74"/>
      <c r="F59" s="74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74"/>
      <c r="F60" s="74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74"/>
      <c r="F61" s="74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73"/>
      <c r="F62" s="73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71"/>
      <c r="F63" s="71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1660</v>
      </c>
      <c r="D64" s="19">
        <f>D67+D68+D71+D69+D70</f>
        <v>4951</v>
      </c>
      <c r="E64" s="72">
        <f>E67+E68+E71+E69+E70</f>
        <v>1921</v>
      </c>
      <c r="F64" s="72">
        <f>F67+F68+F71+F69+F70</f>
        <v>5118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71"/>
      <c r="F65" s="71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71"/>
      <c r="F66" s="71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59</v>
      </c>
      <c r="D67" s="17">
        <v>119</v>
      </c>
      <c r="E67" s="71">
        <v>30</v>
      </c>
      <c r="F67" s="71">
        <v>90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805</v>
      </c>
      <c r="D68" s="17">
        <v>2473</v>
      </c>
      <c r="E68" s="71">
        <v>1139</v>
      </c>
      <c r="F68" s="71">
        <v>2953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796</v>
      </c>
      <c r="D69" s="23">
        <v>2359</v>
      </c>
      <c r="E69" s="74">
        <v>752</v>
      </c>
      <c r="F69" s="74">
        <v>2075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76"/>
      <c r="F70" s="76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71"/>
      <c r="F71" s="71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76"/>
      <c r="F72" s="76"/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73"/>
      <c r="F73" s="73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76"/>
      <c r="F74" s="76"/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73"/>
      <c r="F75" s="73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77"/>
      <c r="F76" s="77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74"/>
      <c r="F77" s="74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77"/>
      <c r="F78" s="77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/>
      <c r="E79" s="74"/>
      <c r="F79" s="74">
        <v>373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39656</v>
      </c>
      <c r="D80" s="28">
        <v>80127</v>
      </c>
      <c r="E80" s="76">
        <v>140889</v>
      </c>
      <c r="F80" s="76">
        <v>273306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/>
      <c r="D81" s="17"/>
      <c r="E81" s="71"/>
      <c r="F81" s="71">
        <v>202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145</v>
      </c>
      <c r="D82" s="17">
        <v>324</v>
      </c>
      <c r="E82" s="71">
        <v>31935</v>
      </c>
      <c r="F82" s="71">
        <v>51806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77"/>
      <c r="F83" s="77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73"/>
      <c r="F84" s="73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77"/>
      <c r="F85" s="77"/>
      <c r="G85" s="44"/>
      <c r="H85" s="45"/>
      <c r="K85" s="44"/>
    </row>
    <row r="86" spans="1:11" ht="31.5">
      <c r="A86" s="25" t="s">
        <v>209</v>
      </c>
      <c r="B86" s="38" t="s">
        <v>127</v>
      </c>
      <c r="C86" s="28"/>
      <c r="D86" s="28"/>
      <c r="E86" s="76">
        <f>E90</f>
        <v>0</v>
      </c>
      <c r="F86" s="76">
        <f>F90</f>
        <v>848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78"/>
      <c r="F87" s="78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77"/>
      <c r="F88" s="77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77"/>
      <c r="F89" s="77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/>
      <c r="E90" s="71"/>
      <c r="F90" s="71">
        <v>848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71"/>
      <c r="F91" s="71"/>
      <c r="G91" s="44"/>
    </row>
    <row r="92" spans="1:7" ht="47.25">
      <c r="A92" s="25" t="s">
        <v>214</v>
      </c>
      <c r="B92" s="38" t="s">
        <v>128</v>
      </c>
      <c r="C92" s="17">
        <v>5</v>
      </c>
      <c r="D92" s="17">
        <v>5</v>
      </c>
      <c r="E92" s="71">
        <v>5</v>
      </c>
      <c r="F92" s="71">
        <v>5</v>
      </c>
      <c r="G92" s="44"/>
    </row>
    <row r="93" spans="1:8" ht="15.75">
      <c r="A93" s="25" t="s">
        <v>32</v>
      </c>
      <c r="B93" s="38" t="s">
        <v>129</v>
      </c>
      <c r="C93" s="19">
        <f>C95+C96+C97+C98+C99+C100</f>
        <v>35502</v>
      </c>
      <c r="D93" s="19">
        <f>D95+D96+D97+D98+D99+D100</f>
        <v>82634</v>
      </c>
      <c r="E93" s="72">
        <f>E95+E96+E97+E98+E99+E100</f>
        <v>24902</v>
      </c>
      <c r="F93" s="72">
        <f>F95+F96+F97+F98+F99+F100</f>
        <v>69228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71"/>
      <c r="F94" s="71"/>
      <c r="G94" s="50"/>
    </row>
    <row r="95" spans="1:8" ht="15.75">
      <c r="A95" s="25" t="s">
        <v>215</v>
      </c>
      <c r="B95" s="38" t="s">
        <v>245</v>
      </c>
      <c r="C95" s="17">
        <v>16181</v>
      </c>
      <c r="D95" s="17">
        <v>44772</v>
      </c>
      <c r="E95" s="71">
        <v>14916</v>
      </c>
      <c r="F95" s="71">
        <v>40889</v>
      </c>
      <c r="G95" s="44"/>
      <c r="H95" s="44"/>
    </row>
    <row r="96" spans="1:8" ht="15.75">
      <c r="A96" s="25" t="s">
        <v>216</v>
      </c>
      <c r="B96" s="38" t="s">
        <v>246</v>
      </c>
      <c r="C96" s="17">
        <v>180</v>
      </c>
      <c r="D96" s="17">
        <v>540</v>
      </c>
      <c r="E96" s="71">
        <v>180</v>
      </c>
      <c r="F96" s="71">
        <v>510</v>
      </c>
      <c r="G96" s="50"/>
      <c r="H96" s="50"/>
    </row>
    <row r="97" spans="1:7" ht="15.75">
      <c r="A97" s="25" t="s">
        <v>257</v>
      </c>
      <c r="B97" s="38" t="s">
        <v>247</v>
      </c>
      <c r="C97" s="17">
        <v>16379</v>
      </c>
      <c r="D97" s="17">
        <v>29932</v>
      </c>
      <c r="E97" s="71">
        <v>7202</v>
      </c>
      <c r="F97" s="71">
        <v>21185</v>
      </c>
      <c r="G97" s="44"/>
    </row>
    <row r="98" spans="1:7" ht="15.75">
      <c r="A98" s="25" t="s">
        <v>329</v>
      </c>
      <c r="B98" s="38" t="s">
        <v>248</v>
      </c>
      <c r="C98" s="17">
        <v>500</v>
      </c>
      <c r="D98" s="17">
        <v>1501</v>
      </c>
      <c r="E98" s="71">
        <v>499</v>
      </c>
      <c r="F98" s="71">
        <v>1469</v>
      </c>
      <c r="G98" s="50"/>
    </row>
    <row r="99" spans="1:7" ht="31.5">
      <c r="A99" s="25" t="s">
        <v>217</v>
      </c>
      <c r="B99" s="38" t="s">
        <v>249</v>
      </c>
      <c r="C99" s="17">
        <v>2262</v>
      </c>
      <c r="D99" s="17">
        <v>5889</v>
      </c>
      <c r="E99" s="71">
        <v>2105</v>
      </c>
      <c r="F99" s="71">
        <v>5175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71"/>
      <c r="F100" s="71"/>
    </row>
    <row r="101" spans="1:7" ht="15.75">
      <c r="A101" s="25" t="s">
        <v>9</v>
      </c>
      <c r="B101" s="41" t="s">
        <v>130</v>
      </c>
      <c r="C101" s="17">
        <v>818</v>
      </c>
      <c r="D101" s="17">
        <v>2494</v>
      </c>
      <c r="E101" s="71">
        <v>913</v>
      </c>
      <c r="F101" s="71">
        <v>2497</v>
      </c>
      <c r="G101" s="50"/>
    </row>
    <row r="102" spans="1:7" ht="15.75">
      <c r="A102" s="26" t="s">
        <v>307</v>
      </c>
      <c r="B102" s="41" t="s">
        <v>131</v>
      </c>
      <c r="C102" s="19">
        <f>C64+C72+C79+C80+C81+C82+C83+C84+C85+C86+C92+C93+C101</f>
        <v>77786</v>
      </c>
      <c r="D102" s="19">
        <f>D64+D72+D79+D80+D81+D82+D83+D84+D85+D86+D92+D93+D101</f>
        <v>170535</v>
      </c>
      <c r="E102" s="72">
        <f>E64+E72+E79+E80+E81+E82+E83+E84+E85+E86+E92+E93+E101</f>
        <v>200565</v>
      </c>
      <c r="F102" s="72">
        <f>F64+F72+F79+F80+F81+F82+F83+F84+F85+F86+F92+F93+F101</f>
        <v>403383</v>
      </c>
      <c r="G102" s="44"/>
    </row>
    <row r="103" spans="1:11" ht="31.5">
      <c r="A103" s="25" t="s">
        <v>308</v>
      </c>
      <c r="B103" s="41" t="s">
        <v>132</v>
      </c>
      <c r="C103" s="19">
        <f>C57-C102</f>
        <v>-7047</v>
      </c>
      <c r="D103" s="19">
        <f>D57-D102</f>
        <v>3015</v>
      </c>
      <c r="E103" s="72">
        <f>E57-E102</f>
        <v>-43896</v>
      </c>
      <c r="F103" s="72">
        <f>F57-F102</f>
        <v>-57706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71"/>
      <c r="F104" s="71"/>
    </row>
    <row r="105" spans="1:6" ht="31.5">
      <c r="A105" s="25" t="s">
        <v>309</v>
      </c>
      <c r="B105" s="41" t="s">
        <v>138</v>
      </c>
      <c r="C105" s="19">
        <f>C103-C104</f>
        <v>-7047</v>
      </c>
      <c r="D105" s="19">
        <f>D103-D104</f>
        <v>3015</v>
      </c>
      <c r="E105" s="72">
        <f>E103-E104</f>
        <v>-43896</v>
      </c>
      <c r="F105" s="72">
        <f>F103-F104</f>
        <v>-57706</v>
      </c>
    </row>
    <row r="106" spans="1:6" ht="15.75">
      <c r="A106" s="25" t="s">
        <v>12</v>
      </c>
      <c r="B106" s="41" t="s">
        <v>139</v>
      </c>
      <c r="C106" s="17"/>
      <c r="D106" s="17"/>
      <c r="E106" s="71"/>
      <c r="F106" s="71"/>
    </row>
    <row r="107" spans="1:7" ht="15.75">
      <c r="A107" s="25" t="s">
        <v>310</v>
      </c>
      <c r="B107" s="41" t="s">
        <v>140</v>
      </c>
      <c r="C107" s="19">
        <f>C105</f>
        <v>-7047</v>
      </c>
      <c r="D107" s="19">
        <f>D105</f>
        <v>3015</v>
      </c>
      <c r="E107" s="72">
        <f>E105</f>
        <v>-43896</v>
      </c>
      <c r="F107" s="72">
        <f>F105</f>
        <v>-57706</v>
      </c>
      <c r="G107" s="50"/>
    </row>
    <row r="109" ht="15.75">
      <c r="A109" s="10" t="s">
        <v>1</v>
      </c>
    </row>
    <row r="110" spans="1:6" ht="63" customHeight="1">
      <c r="A110" s="90" t="s">
        <v>334</v>
      </c>
      <c r="B110" s="91"/>
      <c r="C110" s="91"/>
      <c r="D110" s="91"/>
      <c r="E110" s="91"/>
      <c r="F110" s="92"/>
    </row>
    <row r="111" ht="15.75">
      <c r="A111" s="4"/>
    </row>
    <row r="112" ht="15.75">
      <c r="A112" s="4"/>
    </row>
    <row r="113" spans="1:6" ht="15.75">
      <c r="A113" s="4" t="s">
        <v>295</v>
      </c>
      <c r="C113" s="95" t="s">
        <v>331</v>
      </c>
      <c r="D113" s="95"/>
      <c r="E113" s="95"/>
      <c r="F113" s="95"/>
    </row>
    <row r="114" spans="1:6" ht="15.75">
      <c r="A114" s="29" t="s">
        <v>296</v>
      </c>
      <c r="C114" s="95"/>
      <c r="D114" s="95"/>
      <c r="E114" s="95"/>
      <c r="F114" s="95"/>
    </row>
    <row r="115" ht="15.75">
      <c r="A115" s="4" t="s">
        <v>297</v>
      </c>
    </row>
    <row r="117" ht="15.75">
      <c r="A117" s="4" t="s">
        <v>298</v>
      </c>
    </row>
    <row r="118" spans="1:6" ht="15.75">
      <c r="A118" s="93" t="s">
        <v>299</v>
      </c>
      <c r="B118" s="93"/>
      <c r="C118" s="93"/>
      <c r="D118" s="93"/>
      <c r="E118" s="93"/>
      <c r="F118" s="93"/>
    </row>
    <row r="119" spans="1:6" ht="15.75">
      <c r="A119" s="4" t="s">
        <v>300</v>
      </c>
      <c r="B119" s="54">
        <v>45022</v>
      </c>
      <c r="C119" s="52"/>
      <c r="D119" s="52"/>
      <c r="E119" s="52"/>
      <c r="F119" s="52"/>
    </row>
    <row r="120" spans="1:6" ht="15.75">
      <c r="A120" s="94" t="s">
        <v>301</v>
      </c>
      <c r="B120" s="94"/>
      <c r="C120" s="94"/>
      <c r="D120" s="94"/>
      <c r="E120" s="94"/>
      <c r="F120" s="94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302</v>
      </c>
      <c r="B123" s="4"/>
      <c r="C123" s="14"/>
      <c r="D123" s="14"/>
      <c r="E123" s="54">
        <v>45022</v>
      </c>
      <c r="F123" s="4"/>
    </row>
    <row r="124" spans="1:6" ht="15.75">
      <c r="A124" s="85" t="s">
        <v>303</v>
      </c>
      <c r="B124" s="85"/>
      <c r="C124" s="85"/>
      <c r="D124" s="85"/>
      <c r="E124" s="85"/>
      <c r="F124" s="85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333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Кириллов Денис</cp:lastModifiedBy>
  <cp:lastPrinted>2023-04-06T15:12:34Z</cp:lastPrinted>
  <dcterms:created xsi:type="dcterms:W3CDTF">1996-10-08T23:32:33Z</dcterms:created>
  <dcterms:modified xsi:type="dcterms:W3CDTF">2023-04-10T05:16:50Z</dcterms:modified>
  <cp:category/>
  <cp:version/>
  <cp:contentType/>
  <cp:contentStatus/>
</cp:coreProperties>
</file>