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<sst xmlns="http://schemas.openxmlformats.org/spreadsheetml/2006/main" count="212" uniqueCount="177">
  <si>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</si>
  <si>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</si>
  <si>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</si>
  <si>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</si>
  <si>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</si>
  <si>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</si>
  <si>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</si>
  <si>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</si>
  <si>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</si>
  <si>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</si>
  <si>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</si>
  <si>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</si>
  <si>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</si>
  <si>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</si>
  <si>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</si>
  <si>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</si>
  <si>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</si>
  <si>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</si>
  <si>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</si>
  <si>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</si>
  <si>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</si>
  <si>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</si>
  <si>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</si>
  <si>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</si>
  <si>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</si>
  <si>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</si>
  <si>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</si>
  <si>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</si>
  <si>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</si>
  <si>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</si>
  <si>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</si>
  <si>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</si>
  <si>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</si>
  <si>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</si>
  <si>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</si>
  <si>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</si>
  <si>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</si>
  <si>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</si>
  <si>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</si>
  <si>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</si>
  <si>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</si>
  <si>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</si>
  <si>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</si>
  <si>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</si>
  <si>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</si>
  <si>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</si>
  <si>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</si>
  <si>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</si>
  <si>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</si>
  <si>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</si>
  <si>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</si>
  <si>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</si>
  <si>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</si>
  <si>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</si>
  <si>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</si>
  <si>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</si>
  <si>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</si>
  <si>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</si>
  <si>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</si>
  <si>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</si>
  <si>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</si>
  <si>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</si>
  <si>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</si>
  <si>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</si>
  <si>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</si>
  <si>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</si>
  <si>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</si>
  <si>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</si>
  <si>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</si>
  <si>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</si>
  <si>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</si>
  <si>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</si>
  <si>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</si>
  <si>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</si>
  <si>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</si>
  <si>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</si>
  <si>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</si>
  <si>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</si>
  <si>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</si>
  <si>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</si>
  <si>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</si>
  <si>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</si>
  <si>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</si>
  <si>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</si>
  <si>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</si>
  <si>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</si>
  <si>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</si>
  <si>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</si>
  <si>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</si>
  <si>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</si>
  <si>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</si>
  <si>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</si>
  <si>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</si>
  <si>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</si>
  <si>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</si>
  <si>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</si>
  <si>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</si>
  <si>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</si>
  <si>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</si>
  <si>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</si>
  <si>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</si>
  <si>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</si>
  <si>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</si>
  <si>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</si>
  <si>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</si>
  <si>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</si>
  <si>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</si>
  <si>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</si>
  <si>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</si>
  <si>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</si>
  <si>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</si>
  <si>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</si>
  <si>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</si>
  <si>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</si>
  <si>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</si>
  <si>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</si>
  <si>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</si>
  <si>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</si>
  <si>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</si>
  <si>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</si>
  <si>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</si>
  <si>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</si>
  <si>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</si>
  <si>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</si>
  <si>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</si>
  <si>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</si>
  <si>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</si>
  <si>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</si>
  <si>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</si>
  <si>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</si>
  <si>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</si>
  <si>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</si>
  <si>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</si>
  <si>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</si>
  <si>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</si>
  <si>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</si>
  <si>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</si>
  <si>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</si>
  <si>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</si>
  <si>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</si>
  <si>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</si>
  <si>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</si>
  <si>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</si>
  <si>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</si>
  <si>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</si>
  <si>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</si>
  <si>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</si>
  <si>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</si>
  <si>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</si>
  <si>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</si>
  <si>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</si>
  <si>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</si>
  <si>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</si>
  <si>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</si>
  <si>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</si>
  <si>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</si>
  <si>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</si>
  <si>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</si>
  <si>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</si>
  <si>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</si>
  <si>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</si>
  <si>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</si>
  <si>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</si>
  <si>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</si>
  <si>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</si>
  <si>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</si>
  <si>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</si>
  <si>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</si>
  <si>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</si>
  <si>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</si>
  <si>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по состоянию на "01" апреля 2019 года</t>
  </si>
  <si>
    <t>Первый руководитель _________________________Камаров Т.К.</t>
  </si>
  <si>
    <t>За период с 01.01.19 по 31.03.19</t>
  </si>
  <si>
    <t>За период с 01.01.18 по 31.03.18</t>
  </si>
  <si>
    <t>Сальдо на начало предыдущего периода (на 01.01.2018)</t>
  </si>
  <si>
    <t>Сальдо на конец отчетного периода (на 01.04.2019)</t>
  </si>
  <si>
    <t>Сальдо на начало отчетного периода (на 01.01.2019)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</si>
</sst>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zoomScalePageLayoutView="0" workbookViewId="0" topLeftCell="A28">
      <selection activeCell="C59" sqref="C59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7" t="s">
        <v>1</v>
      </c>
      <c r="B3" s="97"/>
      <c r="C3" s="97"/>
      <c r="D3" s="97"/>
      <c r="E3" s="7"/>
      <c r="F3" s="3"/>
      <c r="G3" s="3"/>
    </row>
    <row r="4" spans="1:7" ht="12.75">
      <c r="A4" s="97" t="s">
        <v>165</v>
      </c>
      <c r="B4" s="97"/>
      <c r="C4" s="97"/>
      <c r="D4" s="97"/>
      <c r="E4" s="7"/>
      <c r="F4" s="3"/>
      <c r="G4" s="3"/>
    </row>
    <row r="5" spans="1:7" ht="12.75">
      <c r="A5" s="97" t="s">
        <v>131</v>
      </c>
      <c r="B5" s="97"/>
      <c r="C5" s="97"/>
      <c r="D5" s="97"/>
      <c r="E5" s="7"/>
      <c r="F5" s="8"/>
      <c r="G5" s="8"/>
    </row>
    <row r="6" spans="1:7" ht="12.75" customHeight="1">
      <c r="A6" s="97" t="s">
        <v>170</v>
      </c>
      <c r="B6" s="97"/>
      <c r="C6" s="97"/>
      <c r="D6" s="97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14332</v>
      </c>
      <c r="D11" s="20">
        <v>13537</v>
      </c>
      <c r="F11" s="5"/>
      <c r="G11" s="5"/>
    </row>
    <row r="12" spans="1:7" ht="12.75">
      <c r="A12" s="43" t="s">
        <v>8</v>
      </c>
      <c r="B12" s="21">
        <v>11</v>
      </c>
      <c r="C12" s="20">
        <v>1698</v>
      </c>
      <c r="D12" s="20">
        <v>2099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v>45500</v>
      </c>
      <c r="D16" s="20">
        <v>65577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/>
    </row>
    <row r="19" spans="1:4" ht="12.75">
      <c r="A19" s="43" t="s">
        <v>13</v>
      </c>
      <c r="B19" s="21">
        <v>12</v>
      </c>
      <c r="C19" s="20">
        <v>6622</v>
      </c>
      <c r="D19" s="20">
        <v>6622</v>
      </c>
    </row>
    <row r="20" spans="1:4" ht="12.75">
      <c r="A20" s="43" t="s">
        <v>14</v>
      </c>
      <c r="B20" s="21">
        <v>12</v>
      </c>
      <c r="C20" s="20">
        <v>12670</v>
      </c>
      <c r="D20" s="20">
        <v>24413</v>
      </c>
    </row>
    <row r="21" spans="1:4" ht="12.75">
      <c r="A21" s="43" t="s">
        <v>15</v>
      </c>
      <c r="B21" s="21">
        <v>10</v>
      </c>
      <c r="C21" s="20">
        <v>112</v>
      </c>
      <c r="D21" s="20">
        <v>94</v>
      </c>
    </row>
    <row r="22" spans="1:4" ht="12.75">
      <c r="A22" s="43" t="s">
        <v>16</v>
      </c>
      <c r="B22" s="21">
        <v>7</v>
      </c>
      <c r="C22" s="20"/>
      <c r="D22" s="20">
        <v>707897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2214755</v>
      </c>
      <c r="D24" s="20">
        <v>1468211</v>
      </c>
    </row>
    <row r="25" spans="1:4" ht="12.75">
      <c r="A25" s="43" t="s">
        <v>70</v>
      </c>
      <c r="B25" s="21">
        <v>6</v>
      </c>
      <c r="C25" s="20">
        <v>32104</v>
      </c>
      <c r="D25" s="20">
        <v>30797</v>
      </c>
    </row>
    <row r="26" spans="1:4" ht="12.75">
      <c r="A26" s="43" t="s">
        <v>135</v>
      </c>
      <c r="B26" s="21">
        <v>5</v>
      </c>
      <c r="C26" s="20">
        <v>9030</v>
      </c>
      <c r="D26" s="20">
        <v>55491</v>
      </c>
    </row>
    <row r="27" spans="1:4" ht="12.75">
      <c r="A27" s="43" t="s">
        <v>18</v>
      </c>
      <c r="B27" s="21"/>
      <c r="C27" s="45">
        <f>C11+C12+C13+C14+C15+C16+C17+C18+C19+C20+C21+C22+C23+C24+C25+C26</f>
        <v>2336823</v>
      </c>
      <c r="D27" s="45">
        <f>D11+D12+D13+D14+D15+D16+D17+D18+D19+D20+D21+D22+D23+D24+D25+D26</f>
        <v>2374738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1800000</v>
      </c>
      <c r="D30" s="20">
        <v>1800000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/>
      <c r="D34" s="20"/>
    </row>
    <row r="35" spans="1:4" ht="12.75">
      <c r="A35" s="66" t="s">
        <v>137</v>
      </c>
      <c r="B35" s="21"/>
      <c r="C35" s="45">
        <f>C37+C38</f>
        <v>482965</v>
      </c>
      <c r="D35" s="45">
        <f>D37+D38</f>
        <v>395062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395062</v>
      </c>
      <c r="D37" s="20">
        <v>148277</v>
      </c>
    </row>
    <row r="38" spans="1:4" ht="12.75">
      <c r="A38" s="43" t="s">
        <v>26</v>
      </c>
      <c r="B38" s="21"/>
      <c r="C38" s="20">
        <v>87903</v>
      </c>
      <c r="D38" s="20">
        <v>246785</v>
      </c>
    </row>
    <row r="39" spans="1:4" ht="12.75">
      <c r="A39" s="43" t="s">
        <v>27</v>
      </c>
      <c r="B39" s="21"/>
      <c r="C39" s="45">
        <f>C30+C31-C32+C33+C34+C35</f>
        <v>2282965</v>
      </c>
      <c r="D39" s="45">
        <f>D30+D31-D32+D33+D34+D35</f>
        <v>2195062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8113</v>
      </c>
      <c r="D45" s="20">
        <v>6215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5283</v>
      </c>
      <c r="D50" s="20">
        <v>8596</v>
      </c>
    </row>
    <row r="51" spans="1:4" ht="26.25">
      <c r="A51" s="44" t="s">
        <v>36</v>
      </c>
      <c r="B51" s="21"/>
      <c r="C51" s="20">
        <v>33338</v>
      </c>
      <c r="D51" s="20">
        <v>33517</v>
      </c>
    </row>
    <row r="52" spans="1:4" ht="12.75">
      <c r="A52" s="44" t="s">
        <v>37</v>
      </c>
      <c r="B52" s="21">
        <v>13</v>
      </c>
      <c r="C52" s="20"/>
      <c r="D52" s="20">
        <v>117548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7124</v>
      </c>
      <c r="D54" s="20">
        <v>13800</v>
      </c>
    </row>
    <row r="55" spans="1:4" ht="12.75">
      <c r="A55" s="43" t="s">
        <v>39</v>
      </c>
      <c r="B55" s="21">
        <v>13</v>
      </c>
      <c r="C55" s="45">
        <f>C44+C45+C46+C47+C48+C49+C50+C51+C52+C53+C54</f>
        <v>53858</v>
      </c>
      <c r="D55" s="45">
        <f>D44+D45+D46+D47+D48+D49+D50+D51+D52+D53+D54</f>
        <v>179676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2336823</v>
      </c>
      <c r="D57" s="45">
        <f>D39+D55</f>
        <v>2374738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1267.3705555555555</v>
      </c>
      <c r="D59" s="76">
        <f>(D27-D12-D55)/D30*1000</f>
        <v>1218.312777777778</v>
      </c>
    </row>
    <row r="62" spans="1:3" ht="12.75">
      <c r="A62" s="16" t="s">
        <v>171</v>
      </c>
      <c r="C62" s="77">
        <v>43564</v>
      </c>
    </row>
    <row r="63" spans="1:3" ht="12.75">
      <c r="A63" s="16" t="s">
        <v>168</v>
      </c>
      <c r="C63" s="77">
        <f>C62</f>
        <v>43564</v>
      </c>
    </row>
    <row r="64" spans="1:3" ht="12.75">
      <c r="A64" s="16" t="s">
        <v>169</v>
      </c>
      <c r="C64" s="77">
        <f>C63</f>
        <v>43564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0"/>
      <c r="C120" s="15"/>
    </row>
    <row r="121" spans="2:3" ht="12.75">
      <c r="B121" s="90"/>
      <c r="C121" s="15"/>
    </row>
    <row r="122" spans="2:3" ht="12.75">
      <c r="B122" s="90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0"/>
      <c r="C191" s="15"/>
    </row>
    <row r="192" spans="2:3" ht="12.75">
      <c r="B192" s="90"/>
      <c r="C192" s="15"/>
    </row>
    <row r="193" spans="2:3" ht="12.75">
      <c r="B193" s="90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1"/>
      <c r="C200" s="34"/>
      <c r="D200" s="94"/>
      <c r="E200" s="13"/>
      <c r="F200" s="13"/>
      <c r="G200" s="13" t="s">
        <v>64</v>
      </c>
      <c r="H200" s="13" t="s">
        <v>67</v>
      </c>
      <c r="I200" s="87" t="s">
        <v>69</v>
      </c>
    </row>
    <row r="201" spans="2:9" ht="66">
      <c r="B201" s="92"/>
      <c r="C201" s="35"/>
      <c r="D201" s="95"/>
      <c r="E201" s="14"/>
      <c r="F201" s="14"/>
      <c r="G201" s="14" t="s">
        <v>65</v>
      </c>
      <c r="H201" s="14" t="s">
        <v>68</v>
      </c>
      <c r="I201" s="88"/>
    </row>
    <row r="202" spans="2:9" ht="12.75">
      <c r="B202" s="92"/>
      <c r="C202" s="36"/>
      <c r="D202" s="95"/>
      <c r="E202" s="14"/>
      <c r="F202" s="14"/>
      <c r="G202" s="14" t="s">
        <v>66</v>
      </c>
      <c r="H202" s="6"/>
      <c r="I202" s="88"/>
    </row>
    <row r="203" spans="2:9" ht="12.75">
      <c r="B203" s="93"/>
      <c r="C203" s="37"/>
      <c r="D203" s="96"/>
      <c r="E203" s="11"/>
      <c r="F203" s="2"/>
      <c r="G203" s="2"/>
      <c r="H203" s="2"/>
      <c r="I203" s="89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6">
      <selection activeCell="C47" sqref="C47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8" t="s">
        <v>140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9" t="s">
        <v>131</v>
      </c>
      <c r="B5" s="99"/>
      <c r="C5" s="99"/>
      <c r="D5" s="99"/>
    </row>
    <row r="6" spans="1:4" ht="12.75">
      <c r="A6" s="98" t="str">
        <f>'Ф1'!A6</f>
        <v>по состоянию на "01" апреля 2019 года</v>
      </c>
      <c r="B6" s="98"/>
      <c r="C6" s="98"/>
      <c r="D6" s="98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172</v>
      </c>
      <c r="D8" s="39" t="s">
        <v>173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96369</v>
      </c>
      <c r="D10" s="20">
        <v>107728</v>
      </c>
    </row>
    <row r="11" spans="1:4" ht="12.75">
      <c r="A11" s="65" t="s">
        <v>45</v>
      </c>
      <c r="B11" s="67">
        <v>18</v>
      </c>
      <c r="C11" s="20">
        <v>2113</v>
      </c>
      <c r="D11" s="20">
        <v>13520</v>
      </c>
    </row>
    <row r="12" spans="1:4" ht="26.25">
      <c r="A12" s="65" t="s">
        <v>46</v>
      </c>
      <c r="B12" s="67">
        <v>18</v>
      </c>
      <c r="C12" s="20">
        <v>29965</v>
      </c>
      <c r="D12" s="20">
        <v>19323</v>
      </c>
    </row>
    <row r="13" spans="1:4" ht="12.75">
      <c r="A13" s="65" t="s">
        <v>141</v>
      </c>
      <c r="B13" s="67">
        <v>17</v>
      </c>
      <c r="C13" s="20">
        <v>4661</v>
      </c>
      <c r="D13" s="20">
        <v>1116</v>
      </c>
    </row>
    <row r="14" spans="1:4" ht="12.75">
      <c r="A14" s="65" t="s">
        <v>142</v>
      </c>
      <c r="B14" s="67">
        <v>17</v>
      </c>
      <c r="C14" s="20">
        <v>61561</v>
      </c>
      <c r="D14" s="20">
        <v>43161</v>
      </c>
    </row>
    <row r="15" spans="1:4" ht="12.75">
      <c r="A15" s="65" t="s">
        <v>143</v>
      </c>
      <c r="B15" s="67">
        <v>18</v>
      </c>
      <c r="C15" s="20">
        <v>20850</v>
      </c>
      <c r="D15" s="20">
        <v>8677</v>
      </c>
    </row>
    <row r="16" spans="1:4" ht="12.75">
      <c r="A16" s="65" t="s">
        <v>144</v>
      </c>
      <c r="B16" s="67">
        <v>19</v>
      </c>
      <c r="C16" s="20">
        <v>-7315</v>
      </c>
      <c r="D16" s="20">
        <v>-18113</v>
      </c>
    </row>
    <row r="17" spans="1:4" ht="12.75">
      <c r="A17" s="65" t="s">
        <v>47</v>
      </c>
      <c r="B17" s="67">
        <v>20</v>
      </c>
      <c r="C17" s="20"/>
      <c r="D17" s="20"/>
    </row>
    <row r="18" spans="1:4" ht="12.75">
      <c r="A18" s="65" t="s">
        <v>48</v>
      </c>
      <c r="B18" s="67">
        <v>20</v>
      </c>
      <c r="C18" s="20">
        <v>192</v>
      </c>
      <c r="D18" s="20">
        <v>11199</v>
      </c>
    </row>
    <row r="19" spans="1:4" ht="12.75">
      <c r="A19" s="65" t="s">
        <v>49</v>
      </c>
      <c r="B19" s="67"/>
      <c r="C19" s="45">
        <f>C10+C11+C12+C13+C14+C15+C16+C17+C18</f>
        <v>208396</v>
      </c>
      <c r="D19" s="45">
        <f>D10+D11+D12+D13+D14+D15+D16+D17+D18</f>
        <v>186611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14478</v>
      </c>
      <c r="D21" s="20">
        <v>20159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3953</v>
      </c>
      <c r="D24" s="20">
        <v>2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96710</v>
      </c>
      <c r="D26" s="20">
        <v>67476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115141</v>
      </c>
      <c r="D29" s="45">
        <f>D21+D22+D23+D24+D25+D26+D27+D28</f>
        <v>87637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93255</v>
      </c>
      <c r="D31" s="45">
        <f>D19-D29</f>
        <v>98974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2639</v>
      </c>
      <c r="D33" s="20">
        <v>-86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90616</v>
      </c>
      <c r="D38" s="45">
        <f>D31-D33+D34+D35+D36</f>
        <v>99060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2713</v>
      </c>
      <c r="D40" s="20">
        <v>2487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87903</v>
      </c>
      <c r="D42" s="45">
        <f>D38-D40</f>
        <v>96573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87903</v>
      </c>
      <c r="D46" s="45">
        <f>D42+D44</f>
        <v>96573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</v>
      </c>
      <c r="B48" s="16"/>
      <c r="C48" s="77">
        <f>'Ф1'!C62</f>
        <v>43564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43564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43564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8" t="s">
        <v>72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8" t="s">
        <v>131</v>
      </c>
      <c r="B5" s="98"/>
      <c r="C5" s="98"/>
      <c r="D5" s="98"/>
    </row>
    <row r="6" spans="1:4" ht="12.75">
      <c r="A6" s="98" t="str">
        <f>'Ф2'!A6</f>
        <v>по состоянию на "01" апреля 2019 года</v>
      </c>
      <c r="B6" s="98"/>
      <c r="C6" s="98"/>
      <c r="D6" s="98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01.01.19 по 31.03.19</v>
      </c>
      <c r="D9" s="53" t="str">
        <f>'Ф2'!D8</f>
        <v>За период с 01.01.18 по 31.03.18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90616</v>
      </c>
      <c r="D12" s="32">
        <f>'Ф2'!D38</f>
        <v>99060</v>
      </c>
    </row>
    <row r="13" spans="1:4" ht="12.75">
      <c r="A13" s="58" t="s">
        <v>76</v>
      </c>
      <c r="B13" s="61"/>
      <c r="C13" s="61">
        <f>C15+C16+C17+C18+C19+C20</f>
        <v>1495</v>
      </c>
      <c r="D13" s="61">
        <f>D15+D16+D17+D18+D19+D20</f>
        <v>-21491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1495</v>
      </c>
      <c r="D15" s="84">
        <v>1057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/>
      <c r="D17" s="84">
        <v>-20061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>
        <v>-2487</v>
      </c>
    </row>
    <row r="21" spans="1:4" ht="26.25">
      <c r="A21" s="60" t="s">
        <v>83</v>
      </c>
      <c r="B21" s="50"/>
      <c r="C21" s="61">
        <f>C13+C12</f>
        <v>92111</v>
      </c>
      <c r="D21" s="61">
        <f>D13+D12</f>
        <v>77569</v>
      </c>
    </row>
    <row r="22" spans="1:4" ht="12.75">
      <c r="A22" s="58" t="s">
        <v>84</v>
      </c>
      <c r="B22" s="50"/>
      <c r="C22" s="61">
        <f>C23+C24+C25+C26+C27+C28+C29+C30</f>
        <v>-8152</v>
      </c>
      <c r="D22" s="61">
        <f>D23+D24+D25+D26+D27+D28+D29+D30</f>
        <v>-76781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58162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20077</v>
      </c>
      <c r="D26" s="32">
        <v>21783</v>
      </c>
    </row>
    <row r="27" spans="1:4" ht="12.75">
      <c r="A27" s="57" t="s">
        <v>89</v>
      </c>
      <c r="B27" s="31"/>
      <c r="C27" s="32">
        <f>'Ф1'!D22-'Ф1'!C22</f>
        <v>707897</v>
      </c>
      <c r="D27" s="32">
        <v>-416351</v>
      </c>
    </row>
    <row r="28" spans="1:4" ht="12.75">
      <c r="A28" s="57" t="s">
        <v>90</v>
      </c>
      <c r="B28" s="31"/>
      <c r="C28" s="32">
        <f>'Ф1'!D24-'Ф1'!C24</f>
        <v>-746544</v>
      </c>
      <c r="D28" s="32">
        <v>19509</v>
      </c>
    </row>
    <row r="29" spans="1:4" ht="12.75">
      <c r="A29" s="57" t="s">
        <v>91</v>
      </c>
      <c r="B29" s="31"/>
      <c r="C29" s="32">
        <f>'Ф1'!D25-'Ф1'!C25</f>
        <v>-1307</v>
      </c>
      <c r="D29" s="32">
        <v>230970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11725</v>
      </c>
      <c r="D30" s="32">
        <v>9146</v>
      </c>
    </row>
    <row r="31" spans="1:4" ht="12.75">
      <c r="A31" s="58" t="s">
        <v>93</v>
      </c>
      <c r="B31" s="50"/>
      <c r="C31" s="64">
        <f>C32+C33+C34+C35+C36</f>
        <v>-125818</v>
      </c>
      <c r="D31" s="64">
        <f>D32+D33+D34+D35+D36</f>
        <v>-1204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-1594</v>
      </c>
      <c r="D34" s="32">
        <v>-1425</v>
      </c>
    </row>
    <row r="35" spans="1:4" ht="12.75">
      <c r="A35" s="57" t="s">
        <v>97</v>
      </c>
      <c r="B35" s="31"/>
      <c r="C35" s="32">
        <f>'Ф1'!C52-'Ф1'!D52</f>
        <v>-117548</v>
      </c>
      <c r="D35" s="32">
        <v>306</v>
      </c>
    </row>
    <row r="36" spans="1:4" ht="12.75">
      <c r="A36" s="57" t="s">
        <v>98</v>
      </c>
      <c r="B36" s="31"/>
      <c r="C36" s="32">
        <f>'Ф1'!C54-'Ф1'!D54</f>
        <v>-6676</v>
      </c>
      <c r="D36" s="32">
        <v>-85</v>
      </c>
    </row>
    <row r="37" spans="1:4" ht="26.25">
      <c r="A37" s="58" t="s">
        <v>99</v>
      </c>
      <c r="B37" s="50"/>
      <c r="C37" s="61">
        <f>C22+C31</f>
        <v>-133970</v>
      </c>
      <c r="D37" s="61">
        <f>D22+D31</f>
        <v>-77985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2713</v>
      </c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-136683</v>
      </c>
      <c r="D41" s="62">
        <f>D37-D39</f>
        <v>-77985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-1889</v>
      </c>
      <c r="D45" s="32">
        <v>-1125</v>
      </c>
    </row>
    <row r="46" spans="1:4" ht="12.75">
      <c r="A46" s="57" t="s">
        <v>105</v>
      </c>
      <c r="B46" s="31"/>
      <c r="C46" s="32"/>
      <c r="D46" s="32">
        <v>0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-1889</v>
      </c>
      <c r="D49" s="62">
        <f>D44+D45+D46+D47+D48</f>
        <v>-1125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-46461</v>
      </c>
      <c r="D60" s="63">
        <f>D21+D41+D49+D58</f>
        <v>-1541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55491</v>
      </c>
      <c r="D62" s="32">
        <v>81728</v>
      </c>
    </row>
    <row r="63" spans="1:4" ht="12.75">
      <c r="A63" s="57" t="s">
        <v>117</v>
      </c>
      <c r="B63" s="31"/>
      <c r="C63" s="32">
        <f>C60+C62</f>
        <v>9030</v>
      </c>
      <c r="D63" s="32">
        <f>D60+D62</f>
        <v>80187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</v>
      </c>
      <c r="B65" s="16"/>
      <c r="C65" s="77">
        <f>'Ф2'!C48</f>
        <v>43564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43564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43564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5">
      <selection activeCell="B35" sqref="B35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8" t="s">
        <v>149</v>
      </c>
      <c r="B3" s="98"/>
      <c r="C3" s="98"/>
      <c r="D3" s="98"/>
      <c r="E3" s="98"/>
      <c r="F3" s="98"/>
    </row>
    <row r="4" spans="1:6" ht="12.75">
      <c r="A4" s="98" t="s">
        <v>165</v>
      </c>
      <c r="B4" s="98"/>
      <c r="C4" s="98"/>
      <c r="D4" s="98"/>
      <c r="E4" s="98"/>
      <c r="F4" s="98"/>
    </row>
    <row r="5" spans="1:6" ht="12.75">
      <c r="A5" s="98" t="s">
        <v>131</v>
      </c>
      <c r="B5" s="98"/>
      <c r="C5" s="98"/>
      <c r="D5" s="98"/>
      <c r="E5" s="98"/>
      <c r="F5" s="98"/>
    </row>
    <row r="6" spans="1:6" ht="12.75">
      <c r="A6" s="98" t="str">
        <f>'Ф3'!A6</f>
        <v>по состоянию на "01" апреля 2019 года</v>
      </c>
      <c r="B6" s="98"/>
      <c r="C6" s="98"/>
      <c r="D6" s="98"/>
      <c r="E6" s="98"/>
      <c r="F6" s="98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174</v>
      </c>
      <c r="B10" s="70">
        <v>1300000</v>
      </c>
      <c r="C10" s="71">
        <v>0</v>
      </c>
      <c r="D10" s="81">
        <v>20062</v>
      </c>
      <c r="E10" s="71">
        <v>645795</v>
      </c>
      <c r="F10" s="81">
        <v>1965857</v>
      </c>
    </row>
    <row r="11" spans="1:6" ht="12.75">
      <c r="A11" s="43" t="s">
        <v>152</v>
      </c>
      <c r="B11" s="53"/>
      <c r="C11" s="39"/>
      <c r="D11" s="78">
        <v>-20062</v>
      </c>
      <c r="E11" s="39">
        <v>2482</v>
      </c>
      <c r="F11" s="81">
        <f>SUM(B11:E11)</f>
        <v>-17580</v>
      </c>
    </row>
    <row r="12" spans="1:6" ht="12.75">
      <c r="A12" s="43" t="s">
        <v>153</v>
      </c>
      <c r="B12" s="73">
        <v>1300000</v>
      </c>
      <c r="C12" s="73">
        <v>0</v>
      </c>
      <c r="D12" s="85">
        <f>D10+D11</f>
        <v>0</v>
      </c>
      <c r="E12" s="73">
        <f>E10+E11</f>
        <v>648277</v>
      </c>
      <c r="F12" s="81">
        <f>SUM(B12:E12)</f>
        <v>1948277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v>246785</v>
      </c>
      <c r="F18" s="39">
        <f>E18</f>
        <v>246785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500000</v>
      </c>
      <c r="C21" s="39"/>
      <c r="D21" s="39"/>
      <c r="E21" s="39">
        <v>-500000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176</v>
      </c>
      <c r="B28" s="70">
        <f>SUM(B12:B27)</f>
        <v>1800000</v>
      </c>
      <c r="C28" s="70">
        <f>SUM(C12:C27)</f>
        <v>0</v>
      </c>
      <c r="D28" s="79">
        <f>SUM(D12:D27)</f>
        <v>0</v>
      </c>
      <c r="E28" s="70">
        <f>SUM(E12:E27)</f>
        <v>395062</v>
      </c>
      <c r="F28" s="79">
        <f>SUM(B28:E28)</f>
        <v>2195062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1800000</v>
      </c>
      <c r="C30" s="39"/>
      <c r="D30" s="78">
        <f>D28</f>
        <v>0</v>
      </c>
      <c r="E30" s="39">
        <f>E28</f>
        <v>395062</v>
      </c>
      <c r="F30" s="78">
        <f>F28</f>
        <v>2195062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87903</v>
      </c>
      <c r="F37" s="81">
        <f>SUM(B37:E37)</f>
        <v>87903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/>
      <c r="C39" s="39"/>
      <c r="D39" s="39"/>
      <c r="E39" s="39"/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175</v>
      </c>
      <c r="B47" s="53">
        <f>SUM(B30:B46)</f>
        <v>1800000</v>
      </c>
      <c r="C47" s="53">
        <f>SUM(C30:C46)</f>
        <v>0</v>
      </c>
      <c r="D47" s="80">
        <f>SUM(D30:D46)</f>
        <v>0</v>
      </c>
      <c r="E47" s="80">
        <f>SUM(E30:E46)</f>
        <v>482965</v>
      </c>
      <c r="F47" s="79">
        <f>SUM(B47:E47)</f>
        <v>2282965</v>
      </c>
    </row>
    <row r="48" spans="6:7" ht="12.75">
      <c r="F48" s="82"/>
      <c r="G48" s="86"/>
    </row>
    <row r="49" spans="1:6" ht="12.75">
      <c r="A49" s="16" t="str">
        <f>'Ф3'!A65</f>
        <v>Первый руководитель _________________________Камаров Т.К.</v>
      </c>
      <c r="C49" s="77">
        <f>'Ф3'!C65</f>
        <v>43564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43564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43564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2019-04-12T03:43:28Z</dcterms:modified>
  <cp:category/>
  <cp:version/>
  <cp:contentType/>
  <cp:contentStatus/>
</cp:coreProperties>
</file>