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90" windowWidth="13755" windowHeight="471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<sst xmlns="http://schemas.openxmlformats.org/spreadsheetml/2006/main" count="212" uniqueCount="177">
  <si>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</si>
  <si>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</si>
  <si>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</si>
  <si>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</si>
  <si>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</si>
  <si>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</si>
  <si>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</si>
  <si>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</si>
  <si>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</si>
  <si>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</si>
  <si>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</si>
  <si>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</si>
  <si>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</si>
  <si>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</si>
  <si>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</si>
  <si>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</si>
  <si>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</si>
  <si>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</si>
  <si>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</si>
  <si>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</si>
  <si>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</si>
  <si>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</si>
  <si>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</si>
  <si>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</si>
  <si>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</si>
  <si>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</si>
  <si>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</si>
  <si>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</si>
  <si>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</si>
  <si>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</si>
  <si>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</si>
  <si>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</si>
  <si>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</si>
  <si>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</si>
  <si>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</si>
  <si>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</si>
  <si>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</si>
  <si>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</si>
  <si>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</si>
  <si>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</si>
  <si>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</si>
  <si>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</si>
  <si>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</si>
  <si>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</si>
  <si>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</si>
  <si>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</si>
  <si>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</si>
  <si>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</si>
  <si>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</si>
  <si>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</si>
  <si>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</si>
  <si>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</si>
  <si>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</si>
  <si>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</si>
  <si>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</si>
  <si>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</si>
  <si>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</si>
  <si>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</si>
  <si>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</si>
  <si>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</si>
  <si>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</si>
  <si>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</si>
  <si>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</si>
  <si>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</si>
  <si>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</si>
  <si>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</si>
  <si>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</si>
  <si>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</si>
  <si>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</si>
  <si>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</si>
  <si>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</si>
  <si>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</si>
  <si>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</si>
  <si>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</si>
  <si>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</si>
  <si>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</si>
  <si>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</si>
  <si>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</si>
  <si>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</si>
  <si>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</si>
  <si>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</si>
  <si>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</si>
  <si>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</si>
  <si>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</si>
  <si>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</si>
  <si>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</si>
  <si>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</si>
  <si>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</si>
  <si>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</si>
  <si>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</si>
  <si>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</si>
  <si>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</si>
  <si>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</si>
  <si>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</si>
  <si>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</si>
  <si>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</si>
  <si>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</si>
  <si>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</si>
  <si>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</si>
  <si>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</si>
  <si>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</si>
  <si>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</si>
  <si>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</si>
  <si>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</si>
  <si>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</si>
  <si>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</si>
  <si>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</si>
  <si>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</si>
  <si>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</si>
  <si>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</si>
  <si>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</si>
  <si>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</si>
  <si>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</si>
  <si>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</si>
  <si>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</si>
  <si>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</si>
  <si>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</si>
  <si>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</si>
  <si>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</si>
  <si>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</si>
  <si>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</si>
  <si>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</si>
  <si>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</si>
  <si>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</si>
  <si>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</si>
  <si>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</si>
  <si>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</si>
  <si>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</si>
  <si>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</si>
  <si>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</si>
  <si>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</si>
  <si>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</si>
  <si>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</si>
  <si>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</si>
  <si>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</si>
  <si>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</si>
  <si>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</si>
  <si>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</si>
  <si>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</si>
  <si>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</si>
  <si>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</si>
  <si>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</si>
  <si>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</si>
  <si>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</si>
  <si>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</si>
  <si>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</si>
  <si>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</si>
  <si>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</si>
  <si>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</si>
  <si>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</si>
  <si>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</si>
  <si>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</si>
  <si>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</si>
  <si>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</si>
  <si>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</si>
  <si>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</si>
  <si>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</si>
  <si>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</si>
  <si>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</si>
  <si>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</si>
  <si>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</si>
  <si>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</si>
  <si>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</si>
  <si>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</si>
  <si>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</si>
  <si>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</si>
  <si>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</si>
  <si>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</si>
  <si>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</si>
  <si>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</si>
  <si>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_________________________Акинов М.Е.</t>
  </si>
  <si>
    <t>Сальдо на начало отчетного периода (на 01.01.2020)</t>
  </si>
  <si>
    <t>Сальдо на начало предыдущего периода (на 01.01.2019)</t>
  </si>
  <si>
    <t>по состоянию на "01" октября 2020 года</t>
  </si>
  <si>
    <t>За период с 01.01.2020 по 30.09.2020</t>
  </si>
  <si>
    <t>За период с 01.01.2019 по 30.09.2019</t>
  </si>
  <si>
    <t>Сальдо на конец отчетного периода (на 01.10.2020)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</si>
</sst>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?_р_._-;_-@_-"/>
    <numFmt numFmtId="187" formatCode="[$-FC19]d\ mmmm\ yyyy\ &quot;г.&quot;"/>
    <numFmt numFmtId="188" formatCode="0.00;[Red]\-0.00"/>
    <numFmt numFmtId="18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6">
      <selection activeCell="C59" sqref="C59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8" t="s">
        <v>1</v>
      </c>
      <c r="B3" s="98"/>
      <c r="C3" s="98"/>
      <c r="D3" s="98"/>
      <c r="E3" s="7"/>
      <c r="F3" s="3"/>
      <c r="G3" s="3"/>
    </row>
    <row r="4" spans="1:7" ht="12.75">
      <c r="A4" s="98" t="s">
        <v>165</v>
      </c>
      <c r="B4" s="98"/>
      <c r="C4" s="98"/>
      <c r="D4" s="98"/>
      <c r="E4" s="7"/>
      <c r="F4" s="3"/>
      <c r="G4" s="3"/>
    </row>
    <row r="5" spans="1:7" ht="12.75">
      <c r="A5" s="98" t="s">
        <v>131</v>
      </c>
      <c r="B5" s="98"/>
      <c r="C5" s="98"/>
      <c r="D5" s="98"/>
      <c r="E5" s="7"/>
      <c r="F5" s="8"/>
      <c r="G5" s="8"/>
    </row>
    <row r="6" spans="1:7" ht="12.75" customHeight="1">
      <c r="A6" s="98" t="s">
        <v>173</v>
      </c>
      <c r="B6" s="98"/>
      <c r="C6" s="98"/>
      <c r="D6" s="98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10</v>
      </c>
      <c r="C11" s="20">
        <v>57372</v>
      </c>
      <c r="D11" s="20">
        <v>80011</v>
      </c>
      <c r="F11" s="5"/>
      <c r="G11" s="5"/>
    </row>
    <row r="12" spans="1:7" ht="12.75">
      <c r="A12" s="43" t="s">
        <v>8</v>
      </c>
      <c r="B12" s="21">
        <v>10</v>
      </c>
      <c r="C12" s="20">
        <v>3370</v>
      </c>
      <c r="D12" s="20">
        <v>3957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/>
      <c r="C15" s="20"/>
      <c r="D15" s="20"/>
    </row>
    <row r="16" spans="1:4" ht="12.75">
      <c r="A16" s="43" t="s">
        <v>10</v>
      </c>
      <c r="B16" s="21">
        <v>9</v>
      </c>
      <c r="C16" s="20">
        <v>174421</v>
      </c>
      <c r="D16" s="20">
        <f>77303</f>
        <v>77303</v>
      </c>
    </row>
    <row r="17" spans="1:4" ht="25.5">
      <c r="A17" s="43" t="s">
        <v>11</v>
      </c>
      <c r="B17" s="21"/>
      <c r="C17" s="20"/>
      <c r="D17" s="20"/>
    </row>
    <row r="18" spans="1:4" ht="25.5">
      <c r="A18" s="43" t="s">
        <v>12</v>
      </c>
      <c r="B18" s="21"/>
      <c r="C18" s="20"/>
      <c r="D18" s="20"/>
    </row>
    <row r="19" spans="1:4" ht="12.75">
      <c r="A19" s="43" t="s">
        <v>13</v>
      </c>
      <c r="B19" s="21">
        <v>11</v>
      </c>
      <c r="C19" s="20">
        <v>3177</v>
      </c>
      <c r="D19" s="20">
        <v>3177</v>
      </c>
    </row>
    <row r="20" spans="1:4" ht="12.75">
      <c r="A20" s="43" t="s">
        <v>14</v>
      </c>
      <c r="B20" s="21">
        <v>11</v>
      </c>
      <c r="C20" s="20">
        <v>2620</v>
      </c>
      <c r="D20" s="20">
        <f>12318+27670+117</f>
        <v>40105</v>
      </c>
    </row>
    <row r="21" spans="1:4" ht="25.5">
      <c r="A21" s="43" t="s">
        <v>15</v>
      </c>
      <c r="B21" s="21">
        <v>9</v>
      </c>
      <c r="C21" s="20">
        <v>29325</v>
      </c>
      <c r="D21" s="20">
        <v>29325</v>
      </c>
    </row>
    <row r="22" spans="1:4" ht="12.75">
      <c r="A22" s="43" t="s">
        <v>16</v>
      </c>
      <c r="B22" s="21">
        <v>7</v>
      </c>
      <c r="C22" s="20">
        <v>207197</v>
      </c>
      <c r="D22" s="20">
        <v>97676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3003209</v>
      </c>
      <c r="D24" s="20">
        <v>2256305</v>
      </c>
    </row>
    <row r="25" spans="1:4" ht="12.75">
      <c r="A25" s="43" t="s">
        <v>70</v>
      </c>
      <c r="B25" s="21">
        <v>6</v>
      </c>
      <c r="C25" s="20">
        <v>26809</v>
      </c>
      <c r="D25" s="20">
        <v>26818</v>
      </c>
    </row>
    <row r="26" spans="1:4" ht="12.75">
      <c r="A26" s="43" t="s">
        <v>135</v>
      </c>
      <c r="B26" s="21">
        <v>5</v>
      </c>
      <c r="C26" s="20">
        <v>19438</v>
      </c>
      <c r="D26" s="20">
        <v>82161</v>
      </c>
    </row>
    <row r="27" spans="1:4" ht="12.75">
      <c r="A27" s="43" t="s">
        <v>18</v>
      </c>
      <c r="B27" s="21"/>
      <c r="C27" s="45">
        <f>C11+C12+C13+C14+C15+C16+C17+C18+C19+C20+C21+C22+C23+C24+C25+C26</f>
        <v>3526938</v>
      </c>
      <c r="D27" s="45">
        <f>D11+D12+D13+D14+D15+D16+D17+D18+D19+D20+D21+D22+D23+D24+D25+D26</f>
        <v>2696838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2205000</v>
      </c>
      <c r="D30" s="20">
        <v>2000000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/>
      <c r="C34" s="20"/>
      <c r="D34" s="20"/>
    </row>
    <row r="35" spans="1:4" ht="12.75">
      <c r="A35" s="66" t="s">
        <v>137</v>
      </c>
      <c r="B35" s="21"/>
      <c r="C35" s="45">
        <f>C37+C38</f>
        <v>799791</v>
      </c>
      <c r="D35" s="45">
        <f>D37+D38</f>
        <v>375982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633809</v>
      </c>
      <c r="D37" s="20">
        <v>210920</v>
      </c>
    </row>
    <row r="38" spans="1:4" ht="12.75">
      <c r="A38" s="43" t="s">
        <v>26</v>
      </c>
      <c r="B38" s="21"/>
      <c r="C38" s="20">
        <v>165982</v>
      </c>
      <c r="D38" s="20">
        <v>165062</v>
      </c>
    </row>
    <row r="39" spans="1:4" ht="12.75">
      <c r="A39" s="43" t="s">
        <v>27</v>
      </c>
      <c r="B39" s="21"/>
      <c r="C39" s="45">
        <f>C30+C31-C32+C33+C34+C35</f>
        <v>3004791</v>
      </c>
      <c r="D39" s="45">
        <f>D30+D31-D32+D33+D34+D35</f>
        <v>2375982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12681</v>
      </c>
      <c r="D45" s="20">
        <f>5095+4651</f>
        <v>9746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1873</v>
      </c>
      <c r="D50" s="20">
        <v>6036</v>
      </c>
    </row>
    <row r="51" spans="1:4" ht="25.5">
      <c r="A51" s="44" t="s">
        <v>36</v>
      </c>
      <c r="B51" s="21">
        <v>13</v>
      </c>
      <c r="C51" s="20">
        <v>41</v>
      </c>
      <c r="D51" s="20"/>
    </row>
    <row r="52" spans="1:4" ht="12.75">
      <c r="A52" s="44" t="s">
        <v>37</v>
      </c>
      <c r="B52" s="21">
        <v>12</v>
      </c>
      <c r="C52" s="20">
        <v>460688</v>
      </c>
      <c r="D52" s="20">
        <v>239421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46864</v>
      </c>
      <c r="D54" s="20">
        <f>1729+63924</f>
        <v>65653</v>
      </c>
    </row>
    <row r="55" spans="1:4" ht="12.75">
      <c r="A55" s="43" t="s">
        <v>39</v>
      </c>
      <c r="B55" s="21"/>
      <c r="C55" s="45">
        <f>C44+C45+C46+C47+C48+C49+C50+C51+C52+C53+C54</f>
        <v>522147</v>
      </c>
      <c r="D55" s="45">
        <f>D44+D45+D46+D47+D48+D49+D50+D51+D52+D53+D54</f>
        <v>320856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3526938</v>
      </c>
      <c r="D57" s="45">
        <f>D39+D55</f>
        <v>2696838</v>
      </c>
    </row>
    <row r="58" spans="3:4" ht="13.5" thickBot="1">
      <c r="C58" s="16">
        <f>C57-C27</f>
        <v>0</v>
      </c>
      <c r="D58" s="16">
        <f>D57-D27</f>
        <v>0</v>
      </c>
    </row>
    <row r="59" spans="1:4" ht="13.5" thickTop="1">
      <c r="A59" s="75" t="s">
        <v>167</v>
      </c>
      <c r="B59" s="21">
        <v>15</v>
      </c>
      <c r="C59" s="76">
        <f>(C27-C12-C55)/C30*1000</f>
        <v>1361.1886621315193</v>
      </c>
      <c r="D59" s="76">
        <f>(D27-D12-D55)/D30*1000</f>
        <v>1186.0124999999998</v>
      </c>
    </row>
    <row r="62" spans="1:3" ht="12.75">
      <c r="A62" s="16" t="s">
        <v>170</v>
      </c>
      <c r="C62" s="77">
        <v>44113</v>
      </c>
    </row>
    <row r="63" spans="1:3" ht="12.75">
      <c r="A63" s="16" t="s">
        <v>168</v>
      </c>
      <c r="C63" s="77">
        <f>C62</f>
        <v>44113</v>
      </c>
    </row>
    <row r="64" spans="1:3" ht="12.75">
      <c r="A64" s="16" t="s">
        <v>169</v>
      </c>
      <c r="C64" s="77">
        <f>C63</f>
        <v>44113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1"/>
      <c r="C120" s="15"/>
    </row>
    <row r="121" spans="2:3" ht="12.75">
      <c r="B121" s="91"/>
      <c r="C121" s="15"/>
    </row>
    <row r="122" spans="2:3" ht="12.75">
      <c r="B122" s="91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1"/>
      <c r="C191" s="15"/>
    </row>
    <row r="192" spans="2:3" ht="12.75">
      <c r="B192" s="91"/>
      <c r="C192" s="15"/>
    </row>
    <row r="193" spans="2:3" ht="12.75">
      <c r="B193" s="91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5.5">
      <c r="B200" s="92"/>
      <c r="C200" s="34"/>
      <c r="D200" s="95"/>
      <c r="E200" s="13"/>
      <c r="F200" s="13"/>
      <c r="G200" s="13" t="s">
        <v>64</v>
      </c>
      <c r="H200" s="13" t="s">
        <v>67</v>
      </c>
      <c r="I200" s="88" t="s">
        <v>69</v>
      </c>
    </row>
    <row r="201" spans="2:9" ht="63.75">
      <c r="B201" s="93"/>
      <c r="C201" s="35"/>
      <c r="D201" s="96"/>
      <c r="E201" s="14"/>
      <c r="F201" s="14"/>
      <c r="G201" s="14" t="s">
        <v>65</v>
      </c>
      <c r="H201" s="14" t="s">
        <v>68</v>
      </c>
      <c r="I201" s="89"/>
    </row>
    <row r="202" spans="2:9" ht="12.75">
      <c r="B202" s="93"/>
      <c r="C202" s="36"/>
      <c r="D202" s="96"/>
      <c r="E202" s="14"/>
      <c r="F202" s="14"/>
      <c r="G202" s="14" t="s">
        <v>66</v>
      </c>
      <c r="H202" s="6"/>
      <c r="I202" s="89"/>
    </row>
    <row r="203" spans="2:9" ht="12.75">
      <c r="B203" s="94"/>
      <c r="C203" s="37"/>
      <c r="D203" s="97"/>
      <c r="E203" s="11"/>
      <c r="F203" s="2"/>
      <c r="G203" s="2"/>
      <c r="H203" s="2"/>
      <c r="I203" s="90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5">
      <selection activeCell="D47" sqref="D47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9" t="s">
        <v>140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100" t="s">
        <v>131</v>
      </c>
      <c r="B5" s="100"/>
      <c r="C5" s="100"/>
      <c r="D5" s="100"/>
    </row>
    <row r="6" spans="1:4" ht="12.75">
      <c r="A6" s="99" t="str">
        <f>'Ф1'!A6</f>
        <v>по состоянию на "01" октября 2020 года</v>
      </c>
      <c r="B6" s="99"/>
      <c r="C6" s="99"/>
      <c r="D6" s="99"/>
    </row>
    <row r="7" spans="1:4" ht="12.75">
      <c r="A7" s="16"/>
      <c r="B7" s="16"/>
      <c r="C7" s="16"/>
      <c r="D7" s="23" t="s">
        <v>2</v>
      </c>
    </row>
    <row r="8" spans="1:4" ht="38.25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384816</v>
      </c>
      <c r="D10" s="20">
        <v>265717</v>
      </c>
    </row>
    <row r="11" spans="1:4" ht="25.5">
      <c r="A11" s="65" t="s">
        <v>45</v>
      </c>
      <c r="B11" s="67">
        <v>18</v>
      </c>
      <c r="C11" s="20">
        <v>2406</v>
      </c>
      <c r="D11" s="20">
        <v>3813</v>
      </c>
    </row>
    <row r="12" spans="1:4" ht="25.5">
      <c r="A12" s="65" t="s">
        <v>46</v>
      </c>
      <c r="B12" s="67">
        <v>18</v>
      </c>
      <c r="C12" s="20">
        <v>103288</v>
      </c>
      <c r="D12" s="20">
        <v>110812</v>
      </c>
    </row>
    <row r="13" spans="1:4" ht="12.75">
      <c r="A13" s="65" t="s">
        <v>141</v>
      </c>
      <c r="B13" s="67">
        <v>17</v>
      </c>
      <c r="C13" s="20">
        <v>88316</v>
      </c>
      <c r="D13" s="20">
        <v>117654</v>
      </c>
    </row>
    <row r="14" spans="1:4" ht="12.75">
      <c r="A14" s="65" t="s">
        <v>142</v>
      </c>
      <c r="B14" s="67">
        <v>17</v>
      </c>
      <c r="C14" s="20">
        <v>234536</v>
      </c>
      <c r="D14" s="20">
        <v>42329</v>
      </c>
    </row>
    <row r="15" spans="1:4" ht="12.75">
      <c r="A15" s="65" t="s">
        <v>143</v>
      </c>
      <c r="B15" s="67">
        <v>18</v>
      </c>
      <c r="C15" s="20">
        <v>8523</v>
      </c>
      <c r="D15" s="20">
        <v>24373</v>
      </c>
    </row>
    <row r="16" spans="1:4" ht="12.75">
      <c r="A16" s="65" t="s">
        <v>144</v>
      </c>
      <c r="B16" s="67">
        <v>19</v>
      </c>
      <c r="C16" s="20">
        <v>136707</v>
      </c>
      <c r="D16" s="20">
        <v>14080</v>
      </c>
    </row>
    <row r="17" spans="1:4" ht="12.75">
      <c r="A17" s="65" t="s">
        <v>47</v>
      </c>
      <c r="B17" s="67">
        <v>20</v>
      </c>
      <c r="C17" s="20">
        <v>0</v>
      </c>
      <c r="D17" s="20"/>
    </row>
    <row r="18" spans="1:4" ht="12.75">
      <c r="A18" s="65" t="s">
        <v>48</v>
      </c>
      <c r="B18" s="67">
        <v>20</v>
      </c>
      <c r="C18" s="20">
        <v>51584</v>
      </c>
      <c r="D18" s="20">
        <v>20004</v>
      </c>
    </row>
    <row r="19" spans="1:4" ht="12.75">
      <c r="A19" s="65" t="s">
        <v>49</v>
      </c>
      <c r="B19" s="67"/>
      <c r="C19" s="45">
        <f>C10+C11+C12+C13+C14+C15+C16+C17+C18</f>
        <v>1010176</v>
      </c>
      <c r="D19" s="45">
        <f>D10+D11+D12+D13+D14+D15+D16+D17+D18</f>
        <v>598782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77332</v>
      </c>
      <c r="D21" s="20">
        <v>55309</v>
      </c>
    </row>
    <row r="22" spans="1:4" ht="25.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18479</v>
      </c>
      <c r="D24" s="20">
        <v>4917</v>
      </c>
    </row>
    <row r="25" spans="1:4" ht="25.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276252</v>
      </c>
      <c r="D26" s="20">
        <v>285455</v>
      </c>
    </row>
    <row r="27" spans="1:4" ht="12.75">
      <c r="A27" s="65" t="s">
        <v>55</v>
      </c>
      <c r="B27" s="67"/>
      <c r="C27" s="20">
        <v>52</v>
      </c>
      <c r="D27" s="20"/>
    </row>
    <row r="28" spans="1:4" ht="12.75">
      <c r="A28" s="65" t="s">
        <v>56</v>
      </c>
      <c r="B28" s="67"/>
      <c r="C28" s="20">
        <v>5099</v>
      </c>
      <c r="D28" s="20"/>
    </row>
    <row r="29" spans="1:4" ht="12.75">
      <c r="A29" s="65" t="s">
        <v>146</v>
      </c>
      <c r="B29" s="67"/>
      <c r="C29" s="45">
        <f>C21+C22+C23+C24+C25+C26+C27+C28</f>
        <v>377214</v>
      </c>
      <c r="D29" s="45">
        <f>D21+D22+D23+D24+D25+D26+D27+D28</f>
        <v>345681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632962</v>
      </c>
      <c r="D31" s="45">
        <f>D19-D29</f>
        <v>253101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-2155</v>
      </c>
      <c r="D33" s="20">
        <v>5507</v>
      </c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635117</v>
      </c>
      <c r="D38" s="45">
        <f>D31-D33+D34+D35+D36</f>
        <v>247594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1308</v>
      </c>
      <c r="D40" s="20">
        <v>20904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633809</v>
      </c>
      <c r="D42" s="45">
        <f>D38-D40</f>
        <v>226690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633809</v>
      </c>
      <c r="D46" s="45">
        <f>D42+D44</f>
        <v>226690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_________________________Акинов М.Е.</v>
      </c>
      <c r="B48" s="16"/>
      <c r="C48" s="77">
        <f>'Ф1'!C62</f>
        <v>44113</v>
      </c>
      <c r="D48" s="87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44113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44113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3">
      <selection activeCell="C18" sqref="C18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9" t="s">
        <v>72</v>
      </c>
      <c r="B3" s="99"/>
      <c r="C3" s="99"/>
      <c r="D3" s="99"/>
    </row>
    <row r="4" spans="1:4" ht="12.75">
      <c r="A4" s="99" t="s">
        <v>165</v>
      </c>
      <c r="B4" s="99"/>
      <c r="C4" s="99"/>
      <c r="D4" s="99"/>
    </row>
    <row r="5" spans="1:4" ht="12.75">
      <c r="A5" s="99" t="s">
        <v>131</v>
      </c>
      <c r="B5" s="99"/>
      <c r="C5" s="99"/>
      <c r="D5" s="99"/>
    </row>
    <row r="6" spans="1:4" ht="12.75">
      <c r="A6" s="99" t="str">
        <f>'Ф2'!A6</f>
        <v>по состоянию на "01" октября 2020 года</v>
      </c>
      <c r="B6" s="99"/>
      <c r="C6" s="99"/>
      <c r="D6" s="99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38.25">
      <c r="A9" s="39" t="s">
        <v>42</v>
      </c>
      <c r="B9" s="52" t="s">
        <v>43</v>
      </c>
      <c r="C9" s="53" t="str">
        <f>'Ф2'!C8</f>
        <v>За период с 01.01.2020 по 30.09.2020</v>
      </c>
      <c r="D9" s="53" t="str">
        <f>'Ф2'!D8</f>
        <v>За период с 01.01.2019 по 30.09.2019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5.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635117</v>
      </c>
      <c r="D12" s="32">
        <f>'Ф2'!D38</f>
        <v>247594</v>
      </c>
    </row>
    <row r="13" spans="1:4" ht="12.75">
      <c r="A13" s="58" t="s">
        <v>76</v>
      </c>
      <c r="B13" s="61"/>
      <c r="C13" s="61">
        <f>C15+C16+C17+C18+C19+C20</f>
        <v>27093</v>
      </c>
      <c r="D13" s="61">
        <f>D15+D16+D17+D18+D19+D20</f>
        <v>4900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29266</v>
      </c>
      <c r="D15" s="84">
        <v>4900</v>
      </c>
    </row>
    <row r="16" spans="1:4" ht="12.75">
      <c r="A16" s="59" t="s">
        <v>78</v>
      </c>
      <c r="B16" s="31"/>
      <c r="C16" s="32"/>
      <c r="D16" s="84"/>
    </row>
    <row r="17" spans="1:4" ht="25.5">
      <c r="A17" s="59" t="s">
        <v>79</v>
      </c>
      <c r="B17" s="31"/>
      <c r="C17" s="84">
        <v>-2173</v>
      </c>
      <c r="D17" s="84"/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5.5">
      <c r="A21" s="60" t="s">
        <v>83</v>
      </c>
      <c r="B21" s="50"/>
      <c r="C21" s="61">
        <f>C13+C12</f>
        <v>662210</v>
      </c>
      <c r="D21" s="61">
        <f>D13+D12</f>
        <v>252494</v>
      </c>
    </row>
    <row r="22" spans="1:4" ht="12.75">
      <c r="A22" s="58" t="s">
        <v>84</v>
      </c>
      <c r="B22" s="50"/>
      <c r="C22" s="61">
        <f>C23+C24+C25+C26+C27+C28+C29+C30</f>
        <v>-916049</v>
      </c>
      <c r="D22" s="61">
        <f>D23+D24+D25+D26+D27+D28+D29+D30</f>
        <v>-190341</v>
      </c>
    </row>
    <row r="23" spans="1:4" ht="25.5">
      <c r="A23" s="57" t="s">
        <v>85</v>
      </c>
      <c r="B23" s="31"/>
      <c r="C23" s="32"/>
      <c r="D23" s="32"/>
    </row>
    <row r="24" spans="1:4" ht="25.5">
      <c r="A24" s="57" t="s">
        <v>86</v>
      </c>
      <c r="B24" s="31"/>
      <c r="C24" s="32">
        <f>'Ф1'!D18-'Ф1'!C18</f>
        <v>0</v>
      </c>
      <c r="D24" s="32">
        <v>0</v>
      </c>
    </row>
    <row r="25" spans="1:4" ht="12.75">
      <c r="A25" s="57" t="s">
        <v>87</v>
      </c>
      <c r="B25" s="31"/>
      <c r="C25" s="32"/>
      <c r="D25" s="32"/>
    </row>
    <row r="26" spans="1:4" ht="25.5">
      <c r="A26" s="57" t="s">
        <v>88</v>
      </c>
      <c r="B26" s="31"/>
      <c r="C26" s="32">
        <f>('Ф1'!D16-'Ф1'!C16)</f>
        <v>-97118</v>
      </c>
      <c r="D26" s="32">
        <v>1951</v>
      </c>
    </row>
    <row r="27" spans="1:4" ht="12.75">
      <c r="A27" s="57" t="s">
        <v>89</v>
      </c>
      <c r="B27" s="31"/>
      <c r="C27" s="32">
        <f>'Ф1'!D22-'Ф1'!C22</f>
        <v>-109521</v>
      </c>
      <c r="D27" s="32">
        <v>430095</v>
      </c>
    </row>
    <row r="28" spans="1:4" ht="12.75">
      <c r="A28" s="57" t="s">
        <v>90</v>
      </c>
      <c r="B28" s="31"/>
      <c r="C28" s="32">
        <f>'Ф1'!D24-'Ф1'!C24</f>
        <v>-746904</v>
      </c>
      <c r="D28" s="32">
        <v>-605072</v>
      </c>
    </row>
    <row r="29" spans="1:4" ht="12.75">
      <c r="A29" s="57" t="s">
        <v>91</v>
      </c>
      <c r="B29" s="31"/>
      <c r="C29" s="32">
        <f>'Ф1'!D25-'Ф1'!C25</f>
        <v>9</v>
      </c>
      <c r="D29" s="32">
        <v>3988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37485</v>
      </c>
      <c r="D30" s="32">
        <v>-21303</v>
      </c>
    </row>
    <row r="31" spans="1:4" ht="12.75">
      <c r="A31" s="58" t="s">
        <v>93</v>
      </c>
      <c r="B31" s="50"/>
      <c r="C31" s="64">
        <f>C32+C33+C34+C35+C36</f>
        <v>201291</v>
      </c>
      <c r="D31" s="64">
        <f>D32+D33+D34+D35+D36</f>
        <v>-36190</v>
      </c>
    </row>
    <row r="32" spans="1:4" ht="25.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5.5">
      <c r="A34" s="57" t="s">
        <v>96</v>
      </c>
      <c r="B34" s="31"/>
      <c r="C34" s="32">
        <f>'Ф1'!C45-'Ф1'!D45+'Ф1'!C50-'Ф1'!D50+'Ф1'!C51-'Ф1'!D51</f>
        <v>-1187</v>
      </c>
      <c r="D34" s="32">
        <v>-33382</v>
      </c>
    </row>
    <row r="35" spans="1:4" ht="12.75">
      <c r="A35" s="57" t="s">
        <v>97</v>
      </c>
      <c r="B35" s="31"/>
      <c r="C35" s="32">
        <f>'Ф1'!C52-'Ф1'!D52</f>
        <v>221267</v>
      </c>
      <c r="D35" s="32">
        <v>8545</v>
      </c>
    </row>
    <row r="36" spans="1:4" ht="12.75">
      <c r="A36" s="57" t="s">
        <v>98</v>
      </c>
      <c r="B36" s="31"/>
      <c r="C36" s="32">
        <f>'Ф1'!C54-'Ф1'!D54</f>
        <v>-18789</v>
      </c>
      <c r="D36" s="32">
        <v>-11353</v>
      </c>
    </row>
    <row r="37" spans="1:4" ht="25.5">
      <c r="A37" s="58" t="s">
        <v>99</v>
      </c>
      <c r="B37" s="50"/>
      <c r="C37" s="61">
        <f>C22+C31</f>
        <v>-714758</v>
      </c>
      <c r="D37" s="61">
        <f>D22+D31</f>
        <v>-226531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1308</v>
      </c>
      <c r="D39" s="32">
        <v>20904</v>
      </c>
    </row>
    <row r="40" spans="1:4" ht="12.75">
      <c r="A40" s="59"/>
      <c r="B40" s="31"/>
      <c r="C40" s="32"/>
      <c r="D40" s="32"/>
    </row>
    <row r="41" spans="1:4" ht="25.5">
      <c r="A41" s="60" t="s">
        <v>101</v>
      </c>
      <c r="B41" s="51"/>
      <c r="C41" s="62">
        <f>C37-C39</f>
        <v>-716066</v>
      </c>
      <c r="D41" s="62">
        <f>D37-D39</f>
        <v>-247435</v>
      </c>
    </row>
    <row r="42" spans="1:4" ht="12.75">
      <c r="A42" s="59"/>
      <c r="B42" s="31"/>
      <c r="C42" s="32"/>
      <c r="D42" s="32"/>
    </row>
    <row r="43" spans="1:4" ht="25.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v>-3867</v>
      </c>
      <c r="D45" s="32">
        <v>-8561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5.5">
      <c r="A49" s="60" t="s">
        <v>107</v>
      </c>
      <c r="B49" s="62"/>
      <c r="C49" s="62">
        <f>C44+C45+C46+C47+C48</f>
        <v>-3867</v>
      </c>
      <c r="D49" s="62">
        <f>D44+D45+D46+D47+D48</f>
        <v>-8561</v>
      </c>
    </row>
    <row r="50" spans="1:4" ht="12.75">
      <c r="A50" s="59"/>
      <c r="B50" s="31"/>
      <c r="C50" s="32"/>
      <c r="D50" s="32"/>
    </row>
    <row r="51" spans="1:4" ht="25.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-5000</v>
      </c>
      <c r="D56" s="32">
        <v>-30000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5.5">
      <c r="A58" s="60" t="s">
        <v>114</v>
      </c>
      <c r="B58" s="51"/>
      <c r="C58" s="62">
        <f>C52+C53+C54+C55+C56+C57</f>
        <v>-5000</v>
      </c>
      <c r="D58" s="62">
        <f>D52+D53+D54+D55+D56+D57</f>
        <v>-30000</v>
      </c>
    </row>
    <row r="59" spans="1:4" ht="12.75">
      <c r="A59" s="59"/>
      <c r="B59" s="31"/>
      <c r="C59" s="32"/>
      <c r="D59" s="32"/>
    </row>
    <row r="60" spans="1:4" ht="25.5">
      <c r="A60" s="57" t="s">
        <v>115</v>
      </c>
      <c r="B60" s="31"/>
      <c r="C60" s="63">
        <f>C21+C41+C49+C58</f>
        <v>-62723</v>
      </c>
      <c r="D60" s="63">
        <f>D21+D41+D49+D58</f>
        <v>-33502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82161</v>
      </c>
      <c r="D62" s="32">
        <v>55491</v>
      </c>
    </row>
    <row r="63" spans="1:4" ht="12.75">
      <c r="A63" s="57" t="s">
        <v>117</v>
      </c>
      <c r="B63" s="31"/>
      <c r="C63" s="32">
        <f>C60+C62</f>
        <v>19438</v>
      </c>
      <c r="D63" s="32">
        <f>D60+D62</f>
        <v>21989</v>
      </c>
    </row>
    <row r="64" spans="1:4" ht="12.75">
      <c r="A64" s="16"/>
      <c r="B64" s="16"/>
      <c r="C64" s="16">
        <f>C63-'Ф1'!C26</f>
        <v>0</v>
      </c>
      <c r="D64" s="16"/>
    </row>
    <row r="65" spans="1:4" ht="12.75">
      <c r="A65" s="16" t="str">
        <f>'Ф2'!A48</f>
        <v>Первый руководитель _________________________Акинов М.Е.</v>
      </c>
      <c r="B65" s="16"/>
      <c r="C65" s="77">
        <f>'Ф2'!C48</f>
        <v>44113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44113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44113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6">
      <selection activeCell="F48" sqref="F48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9" t="s">
        <v>149</v>
      </c>
      <c r="B3" s="99"/>
      <c r="C3" s="99"/>
      <c r="D3" s="99"/>
      <c r="E3" s="99"/>
      <c r="F3" s="99"/>
    </row>
    <row r="4" spans="1:6" ht="12.75">
      <c r="A4" s="99" t="s">
        <v>165</v>
      </c>
      <c r="B4" s="99"/>
      <c r="C4" s="99"/>
      <c r="D4" s="99"/>
      <c r="E4" s="99"/>
      <c r="F4" s="99"/>
    </row>
    <row r="5" spans="1:6" ht="12.75">
      <c r="A5" s="99" t="s">
        <v>131</v>
      </c>
      <c r="B5" s="99"/>
      <c r="C5" s="99"/>
      <c r="D5" s="99"/>
      <c r="E5" s="99"/>
      <c r="F5" s="99"/>
    </row>
    <row r="6" spans="1:6" ht="12.75">
      <c r="A6" s="99" t="str">
        <f>'Ф3'!A6</f>
        <v>по состоянию на "01" октября 2020 года</v>
      </c>
      <c r="B6" s="99"/>
      <c r="C6" s="99"/>
      <c r="D6" s="99"/>
      <c r="E6" s="99"/>
      <c r="F6" s="99"/>
    </row>
    <row r="8" spans="1:6" ht="38.25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172</v>
      </c>
      <c r="B10" s="70">
        <v>1800000</v>
      </c>
      <c r="C10" s="71">
        <v>0</v>
      </c>
      <c r="D10" s="81">
        <v>0</v>
      </c>
      <c r="E10" s="71">
        <v>395062</v>
      </c>
      <c r="F10" s="81">
        <v>2195062</v>
      </c>
    </row>
    <row r="11" spans="1:6" ht="12.75">
      <c r="A11" s="43" t="s">
        <v>152</v>
      </c>
      <c r="B11" s="53"/>
      <c r="C11" s="39"/>
      <c r="D11" s="78">
        <v>0</v>
      </c>
      <c r="E11" s="39">
        <v>0</v>
      </c>
      <c r="F11" s="81">
        <f>SUM(B11:E11)</f>
        <v>0</v>
      </c>
    </row>
    <row r="12" spans="1:6" ht="12.75">
      <c r="A12" s="43" t="s">
        <v>153</v>
      </c>
      <c r="B12" s="73">
        <v>1800000</v>
      </c>
      <c r="C12" s="73"/>
      <c r="D12" s="85">
        <v>0</v>
      </c>
      <c r="E12" s="73">
        <v>395062</v>
      </c>
      <c r="F12" s="81">
        <f>SUM(B12:E12)</f>
        <v>2195062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5.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5.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>
        <f>E18</f>
        <v>0</v>
      </c>
    </row>
    <row r="19" spans="1:6" ht="12.75">
      <c r="A19" s="43" t="s">
        <v>157</v>
      </c>
      <c r="B19" s="53"/>
      <c r="C19" s="39"/>
      <c r="D19" s="39"/>
      <c r="E19" s="39">
        <f>'Ф1'!D37</f>
        <v>210920</v>
      </c>
      <c r="F19" s="39">
        <f>E19</f>
        <v>210920</v>
      </c>
    </row>
    <row r="20" spans="1:6" ht="12.75">
      <c r="A20" s="43" t="s">
        <v>158</v>
      </c>
      <c r="B20" s="53">
        <v>-30000</v>
      </c>
      <c r="C20" s="39"/>
      <c r="D20" s="39"/>
      <c r="E20" s="39"/>
      <c r="F20" s="39"/>
    </row>
    <row r="21" spans="1:6" ht="12.75">
      <c r="A21" s="43" t="s">
        <v>159</v>
      </c>
      <c r="B21" s="53">
        <v>230000</v>
      </c>
      <c r="C21" s="39"/>
      <c r="D21" s="39"/>
      <c r="E21" s="39">
        <v>-230000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8" ht="12.75">
      <c r="A28" s="43" t="s">
        <v>171</v>
      </c>
      <c r="B28" s="70">
        <f>SUM(B12:B27)</f>
        <v>2000000</v>
      </c>
      <c r="C28" s="70">
        <f>SUM(C12:C27)</f>
        <v>0</v>
      </c>
      <c r="D28" s="79">
        <f>SUM(D12:D27)</f>
        <v>0</v>
      </c>
      <c r="E28" s="70">
        <f>SUM(E12:E27)</f>
        <v>375982</v>
      </c>
      <c r="F28" s="79">
        <f>SUM(B28:E28)</f>
        <v>2375982</v>
      </c>
      <c r="H28" s="86"/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2000000</v>
      </c>
      <c r="C30" s="39"/>
      <c r="D30" s="78">
        <f>D28</f>
        <v>0</v>
      </c>
      <c r="E30" s="39">
        <f>E28</f>
        <v>375982</v>
      </c>
      <c r="F30" s="78">
        <f>F28</f>
        <v>2375982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5.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5.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633809</v>
      </c>
      <c r="F37" s="81">
        <f>SUM(B37:E37)</f>
        <v>633809</v>
      </c>
    </row>
    <row r="38" spans="1:6" ht="12.75">
      <c r="A38" s="43" t="s">
        <v>158</v>
      </c>
      <c r="B38" s="53">
        <v>-5000</v>
      </c>
      <c r="C38" s="39"/>
      <c r="D38" s="39"/>
      <c r="E38" s="39"/>
      <c r="F38" s="81">
        <f>SUM(B38:E38)</f>
        <v>-5000</v>
      </c>
    </row>
    <row r="39" spans="1:6" ht="12.75">
      <c r="A39" s="43" t="s">
        <v>159</v>
      </c>
      <c r="B39" s="53">
        <v>210000</v>
      </c>
      <c r="C39" s="39"/>
      <c r="D39" s="39"/>
      <c r="E39" s="39">
        <v>-210000</v>
      </c>
      <c r="F39" s="8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7" ht="12.75">
      <c r="A47" s="43" t="s">
        <v>176</v>
      </c>
      <c r="B47" s="53">
        <f>SUM(B30:B46)</f>
        <v>2205000</v>
      </c>
      <c r="C47" s="53">
        <f>SUM(C30:C46)</f>
        <v>0</v>
      </c>
      <c r="D47" s="80">
        <f>SUM(D30:D46)</f>
        <v>0</v>
      </c>
      <c r="E47" s="80">
        <f>SUM(E30:E46)</f>
        <v>799791</v>
      </c>
      <c r="F47" s="79">
        <f>SUM(B47:E47)</f>
        <v>3004791</v>
      </c>
      <c r="G47" s="86"/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_________________________Акинов М.Е.</v>
      </c>
      <c r="C49" s="77">
        <f>'Ф3'!C65</f>
        <v>44113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44113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44113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 Dauletbakova</cp:lastModifiedBy>
  <cp:lastPrinted>2019-04-12T03:42:38Z</cp:lastPrinted>
  <dcterms:created xsi:type="dcterms:W3CDTF">1996-10-08T23:32:33Z</dcterms:created>
  <dcterms:modified xsi:type="dcterms:W3CDTF">2020-10-09T09:49:47Z</dcterms:modified>
  <cp:category/>
  <cp:version/>
  <cp:contentType/>
  <cp:contentStatus/>
</cp:coreProperties>
</file>