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055" activeTab="0"/>
  </bookViews>
  <sheets>
    <sheet name="Пр10" sheetId="1" r:id="rId1"/>
    <sheet name="Пр11" sheetId="2" r:id="rId2"/>
  </sheets>
  <definedNames/>
  <calcPr fullCalcOnLoad="1"/>
</workbook>
</file>

<file path=xl/sharedStrings.xml><?xml version="1.0" encoding="utf-8"?>
<sst xmlns="http://schemas.openxmlformats.org/spreadsheetml/2006/main" count="605" uniqueCount="366">
  <si>
    <t>Бухгалтерский баланс</t>
  </si>
  <si>
    <t>АО Казкоммерц Секьюритиз (ДО АО Казкоммерцбанк)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</si>
  <si>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</si>
  <si>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</si>
  <si>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</si>
  <si>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</si>
  <si>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</si>
  <si>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</si>
  <si>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</si>
  <si>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</si>
  <si>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</si>
  <si>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</si>
  <si>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</si>
  <si>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</si>
  <si>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</si>
  <si>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</si>
  <si>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</si>
  <si>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</si>
  <si>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</si>
  <si>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</si>
  <si>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</si>
  <si>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</si>
  <si>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</si>
  <si>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</si>
  <si>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</si>
  <si>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</si>
  <si>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</si>
  <si>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</si>
  <si>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</si>
  <si>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имеющиеся в наличии для продажи (за вычетом резервов на обесценение)</t>
  </si>
  <si>
    <t>6</t>
  </si>
  <si>
    <t xml:space="preserve">    начисленные, но не полученные доходы в виде вознаграждения</t>
  </si>
  <si>
    <t>6.1</t>
  </si>
  <si>
    <t>Ценные бумаги, удерживаемые до погашения (за вычетом резервов на обесценение)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</si>
  <si>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</si>
  <si>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</si>
  <si>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</si>
  <si>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</si>
  <si>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</si>
  <si>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</si>
  <si>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</si>
  <si>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</si>
  <si>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</si>
  <si>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</si>
  <si>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</si>
  <si>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</si>
  <si>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</si>
  <si>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</si>
  <si>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Дебиторская задолженность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</si>
  <si>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</si>
  <si>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</si>
  <si>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</si>
  <si>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</si>
  <si>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</si>
  <si>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</si>
  <si>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</si>
  <si>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</si>
  <si>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</si>
  <si>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</si>
  <si>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</si>
  <si>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</si>
  <si>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</si>
  <si>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</si>
  <si>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</si>
  <si>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</si>
  <si>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</si>
  <si>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</si>
  <si>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</si>
  <si>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</si>
  <si>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</si>
  <si>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</si>
  <si>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</si>
  <si>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</si>
  <si>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</si>
  <si>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</si>
  <si>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</si>
  <si>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</si>
  <si>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</si>
  <si>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</si>
  <si>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</si>
  <si>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</si>
  <si>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</si>
  <si>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</si>
  <si>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</si>
  <si>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</si>
  <si>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17</t>
  </si>
  <si>
    <t>18</t>
  </si>
  <si>
    <t>Авансы выданные и предоплата</t>
  </si>
  <si>
    <t>19</t>
  </si>
  <si>
    <t>Прочие активы</t>
  </si>
  <si>
    <t>20</t>
  </si>
  <si>
    <t>Итого активы:</t>
  </si>
  <si>
    <t>21</t>
  </si>
  <si>
    <t>Обязательства</t>
  </si>
  <si>
    <t>Операция «РЕПО»</t>
  </si>
  <si>
    <t>22</t>
  </si>
  <si>
    <t>Выпущенные долговые ценные бумаги</t>
  </si>
  <si>
    <t>23</t>
  </si>
  <si>
    <t>Займы полученные</t>
  </si>
  <si>
    <t>24</t>
  </si>
  <si>
    <t>Субординированный долг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</si>
  <si>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</si>
  <si>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</si>
  <si>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</si>
  <si>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</si>
  <si>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</si>
  <si>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</si>
  <si>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</si>
  <si>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</si>
  <si>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</si>
  <si>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</si>
  <si>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</si>
  <si>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</si>
  <si>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</si>
  <si>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</si>
  <si>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</si>
  <si>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</si>
  <si>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</si>
  <si>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</si>
  <si>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</si>
  <si>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</si>
  <si>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</si>
  <si>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</si>
  <si>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</si>
  <si>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</si>
  <si>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</si>
  <si>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</si>
  <si>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</si>
  <si>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</si>
  <si>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</si>
  <si>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</si>
  <si>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</si>
  <si>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</si>
  <si>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</si>
  <si>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</si>
  <si>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</si>
  <si>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</si>
  <si>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</si>
  <si>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</si>
  <si>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</si>
  <si>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</si>
  <si>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</si>
  <si>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</si>
  <si>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</si>
  <si>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31</t>
  </si>
  <si>
    <t>Отложенное налоговое обязательство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</si>
  <si>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</si>
  <si>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</si>
  <si>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</si>
  <si>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</si>
  <si>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</si>
  <si>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Прочие обязательства</t>
  </si>
  <si>
    <t>35</t>
  </si>
  <si>
    <t>Итого обязательства:</t>
  </si>
  <si>
    <t>36</t>
  </si>
  <si>
    <t>Собственный капитал</t>
  </si>
  <si>
    <t>Уставный капитал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</si>
  <si>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</si>
  <si>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</si>
  <si>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</si>
  <si>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</si>
  <si>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</si>
  <si>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Премии (дополнительный оплаченный капитал)</t>
  </si>
  <si>
    <t>38</t>
  </si>
  <si>
    <t>Изъятый капитал</t>
  </si>
  <si>
    <t>39</t>
  </si>
  <si>
    <t>Резервный капитал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</si>
  <si>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</si>
  <si>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</si>
  <si>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</si>
  <si>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</si>
  <si>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</si>
  <si>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Прочие резервы</t>
  </si>
  <si>
    <t>41</t>
  </si>
  <si>
    <t xml:space="preserve">Нераспределенная прибыль (непокрытый убыток): </t>
  </si>
  <si>
    <t>42</t>
  </si>
  <si>
    <t xml:space="preserve">     предыдущих лет</t>
  </si>
  <si>
    <t>42.1</t>
  </si>
  <si>
    <t xml:space="preserve">     отчетного периода</t>
  </si>
  <si>
    <t>42.2</t>
  </si>
  <si>
    <t xml:space="preserve">Итого капитал: </t>
  </si>
  <si>
    <t>43</t>
  </si>
  <si>
    <t>Итого капитал и обязательства (стр. 36+стр.43)</t>
  </si>
  <si>
    <t>44</t>
  </si>
  <si>
    <t>Примечание:</t>
  </si>
  <si>
    <t>Первый руководитель (на период его отсутствия - лицо, его замещающее)</t>
  </si>
  <si>
    <t xml:space="preserve">Главный бухгалтер </t>
  </si>
  <si>
    <t>Исполнитель</t>
  </si>
  <si>
    <t>Телефон</t>
  </si>
  <si>
    <t>Отложенное налоговое требование</t>
  </si>
  <si>
    <t>Жақсыбек Ш.</t>
  </si>
  <si>
    <t>Жаманаков А.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</si>
  <si>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</si>
  <si>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</si>
  <si>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</si>
  <si>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</si>
  <si>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</si>
  <si>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</si>
  <si>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</si>
  <si>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</si>
  <si>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</si>
  <si>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</si>
  <si>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</si>
  <si>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</si>
  <si>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</si>
  <si>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</si>
  <si>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</si>
  <si>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</si>
  <si>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</si>
  <si>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</si>
  <si>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</si>
  <si>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</si>
  <si>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</si>
  <si>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</si>
  <si>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</si>
  <si>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</si>
  <si>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</si>
  <si>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</si>
  <si>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</si>
  <si>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</si>
  <si>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</si>
  <si>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</si>
  <si>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</si>
  <si>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</si>
  <si>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</si>
  <si>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</si>
  <si>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</si>
  <si>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</si>
  <si>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</si>
  <si>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</si>
  <si>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</si>
  <si>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</si>
  <si>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</si>
  <si>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</si>
  <si>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</si>
  <si>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</si>
  <si>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</si>
  <si>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</si>
  <si>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</si>
  <si>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</si>
  <si>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</si>
  <si>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</si>
  <si>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</si>
  <si>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</si>
  <si>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</si>
  <si>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</si>
  <si>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</si>
  <si>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</si>
  <si>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</si>
  <si>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</si>
  <si>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</si>
  <si>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</si>
  <si>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</si>
  <si>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</si>
  <si>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</si>
  <si>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</si>
  <si>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</si>
  <si>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</si>
  <si>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</si>
  <si>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</si>
  <si>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</si>
  <si>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</si>
  <si>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</si>
  <si>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</si>
  <si>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</si>
  <si>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</si>
  <si>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</si>
  <si>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</si>
  <si>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</si>
  <si>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</si>
  <si>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</si>
  <si>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</si>
  <si>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</si>
  <si>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</si>
  <si>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</si>
  <si>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</si>
  <si>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</si>
  <si>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</si>
  <si>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</si>
  <si>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</si>
  <si>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</si>
  <si>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</si>
  <si>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</si>
  <si>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</si>
  <si>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</si>
  <si>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</si>
  <si>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</si>
  <si>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</si>
  <si>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</si>
  <si>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</si>
  <si>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</si>
  <si>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</si>
  <si>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</si>
  <si>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</si>
  <si>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</si>
  <si>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</si>
  <si>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</si>
  <si>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</si>
  <si>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</si>
  <si>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</si>
  <si>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</si>
  <si>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</si>
  <si>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</si>
  <si>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</si>
  <si>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</si>
  <si>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</si>
  <si>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</si>
  <si>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</si>
  <si>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общехозяйственные расходы</t>
  </si>
  <si>
    <t>26.2</t>
  </si>
  <si>
    <t xml:space="preserve">   транспортные расходы</t>
  </si>
  <si>
    <t>26.3</t>
  </si>
  <si>
    <t xml:space="preserve">   административные расходы</t>
  </si>
  <si>
    <t>26.4</t>
  </si>
  <si>
    <t xml:space="preserve">   амортизационные отчисления</t>
  </si>
  <si>
    <t>26.5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</si>
  <si>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</si>
  <si>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26.6</t>
  </si>
  <si>
    <t xml:space="preserve">   неустойка (штраф, пеня)</t>
  </si>
  <si>
    <t>26.7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</si>
  <si>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</si>
  <si>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</si>
  <si>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</si>
  <si>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</si>
  <si>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</si>
  <si>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</si>
  <si>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</si>
  <si>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Первый руководитель (на период его отсутствия – лицо, его замещающее)</t>
  </si>
  <si>
    <t>Главный бухгалтер</t>
  </si>
  <si>
    <t>Место для печати</t>
  </si>
  <si>
    <t>Сумма строк 1.1, 1.2, 1.3, 1.4, 1.5</t>
  </si>
  <si>
    <t>Сумма строк 1.3.1,  1.3.2, 1.3.3</t>
  </si>
  <si>
    <t>6110.01-7310.02</t>
  </si>
  <si>
    <t>субконто "Имеющиеся. для продажи"</t>
  </si>
  <si>
    <t>субконто "Удерж.до погашения"</t>
  </si>
  <si>
    <t>Сумма строк 2.1,  2.2, 2.3, 2.4, 2.5, 2.6, 2.7, 2.8, 2.9</t>
  </si>
  <si>
    <t>Сумма строк 2.1.1,  2.1.2</t>
  </si>
  <si>
    <t>6110.82.1</t>
  </si>
  <si>
    <t>Проверять признак аффилированности по контрагентам</t>
  </si>
  <si>
    <t>6110.82.2</t>
  </si>
  <si>
    <t>6110.82.3</t>
  </si>
  <si>
    <t>6110.82.4</t>
  </si>
  <si>
    <t>6110.81.1</t>
  </si>
  <si>
    <t>6110.81.2</t>
  </si>
  <si>
    <t>6110.82.5</t>
  </si>
  <si>
    <t>6280.07+6280.08</t>
  </si>
  <si>
    <t>сумма строк с 1 по 12</t>
  </si>
  <si>
    <t>Сумма строк 15.1,  15.2, 15.3, 15.4, 15.5, 15.6</t>
  </si>
  <si>
    <t>7470.84.2</t>
  </si>
  <si>
    <t>7470.84.1+7470.21+7470.23+7470.24+7470.27</t>
  </si>
  <si>
    <t>7470.03+7470.06</t>
  </si>
  <si>
    <t>Сумма строк 26.1, 26.2, 26.3, 26.4, 26.5, 26.6, 26.7</t>
  </si>
  <si>
    <t>7210.01+7210.03</t>
  </si>
  <si>
    <t>7200+7450-7210.01-7210.03-7210.21-7210.22-7210.23-7220</t>
  </si>
  <si>
    <t>сумма строк с 14 по 27</t>
  </si>
  <si>
    <t>стр. 13-стр.28</t>
  </si>
  <si>
    <t>стр.29-стр.30</t>
  </si>
  <si>
    <t>стр.31+/-стр.32</t>
  </si>
  <si>
    <t>субконто "Предназн. для торговли"</t>
  </si>
  <si>
    <t>6110.01+6110.03-7310.02</t>
  </si>
  <si>
    <t>6110.01+6110.03+6120-7310.02</t>
  </si>
  <si>
    <t>259-77-06</t>
  </si>
  <si>
    <t>1. По строке 20 "Прочие активы" отражены краткосрочные расходы будущих периодов;  2. По строке 35 "Прочие обязательства" отражена задолженность перед подотчетными лицами и прочая кредиторская задолженность</t>
  </si>
  <si>
    <t>Дата 10.01.2017</t>
  </si>
  <si>
    <t>по состоянию на 01 января 2017 г.</t>
  </si>
  <si>
    <t>1. По строке 12 "Прочие доходы" отражены доходы по списанию кредиторской задолженности.  2. По строке 15.6 "за прочие услуги" отражены комиссионные расходы по услугам центрального депозитария и банковские комиссии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</si>
</sst>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left" vertical="top"/>
      <protection/>
    </xf>
    <xf numFmtId="0" fontId="26" fillId="0" borderId="0">
      <alignment horizontal="left" vertical="top"/>
      <protection/>
    </xf>
    <xf numFmtId="0" fontId="26" fillId="0" borderId="0">
      <alignment horizontal="right" vertical="top"/>
      <protection/>
    </xf>
    <xf numFmtId="0" fontId="27" fillId="0" borderId="0">
      <alignment horizontal="center" vertical="top"/>
      <protection/>
    </xf>
    <xf numFmtId="0" fontId="28" fillId="0" borderId="0">
      <alignment horizontal="center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top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6" fillId="0" borderId="0" xfId="34" applyAlignment="1" quotePrefix="1">
      <alignment horizontal="left" vertical="top" wrapText="1"/>
      <protection/>
    </xf>
    <xf numFmtId="0" fontId="28" fillId="0" borderId="10" xfId="37" applyBorder="1" applyAlignment="1" quotePrefix="1">
      <alignment horizontal="center" vertical="top" wrapText="1"/>
      <protection/>
    </xf>
    <xf numFmtId="0" fontId="28" fillId="0" borderId="11" xfId="37" applyBorder="1" applyAlignment="1" quotePrefix="1">
      <alignment horizontal="center" vertical="top" wrapText="1"/>
      <protection/>
    </xf>
    <xf numFmtId="0" fontId="28" fillId="0" borderId="12" xfId="37" applyBorder="1" applyAlignment="1" quotePrefix="1">
      <alignment horizontal="center" vertical="top" wrapText="1"/>
      <protection/>
    </xf>
    <xf numFmtId="0" fontId="28" fillId="0" borderId="13" xfId="37" applyBorder="1" applyAlignment="1" quotePrefix="1">
      <alignment horizontal="center" vertical="top" wrapText="1"/>
      <protection/>
    </xf>
    <xf numFmtId="0" fontId="28" fillId="0" borderId="14" xfId="37" applyBorder="1" applyAlignment="1" quotePrefix="1">
      <alignment horizontal="center" vertical="top" wrapText="1"/>
      <protection/>
    </xf>
    <xf numFmtId="0" fontId="28" fillId="0" borderId="15" xfId="37" applyBorder="1" applyAlignment="1" quotePrefix="1">
      <alignment horizontal="center" vertical="top" wrapText="1"/>
      <protection/>
    </xf>
    <xf numFmtId="0" fontId="29" fillId="0" borderId="16" xfId="38" applyBorder="1" applyAlignment="1" quotePrefix="1">
      <alignment horizontal="left" vertical="top" wrapText="1"/>
      <protection/>
    </xf>
    <xf numFmtId="0" fontId="28" fillId="0" borderId="16" xfId="39" applyBorder="1" applyAlignment="1" quotePrefix="1">
      <alignment horizontal="left" vertical="top" wrapText="1"/>
      <protection/>
    </xf>
    <xf numFmtId="0" fontId="28" fillId="0" borderId="15" xfId="39" applyBorder="1" applyAlignment="1" quotePrefix="1">
      <alignment horizontal="left" vertical="top" wrapText="1"/>
      <protection/>
    </xf>
    <xf numFmtId="0" fontId="26" fillId="0" borderId="16" xfId="33" applyBorder="1" applyAlignment="1" quotePrefix="1">
      <alignment horizontal="left" vertical="top" wrapText="1"/>
      <protection/>
    </xf>
    <xf numFmtId="172" fontId="26" fillId="0" borderId="16" xfId="35" applyNumberFormat="1" applyBorder="1" applyAlignment="1">
      <alignment horizontal="right" vertical="top" wrapText="1"/>
      <protection/>
    </xf>
    <xf numFmtId="172" fontId="26" fillId="0" borderId="15" xfId="35" applyNumberFormat="1" applyBorder="1" applyAlignment="1">
      <alignment horizontal="right" vertical="top" wrapText="1"/>
      <protection/>
    </xf>
    <xf numFmtId="172" fontId="26" fillId="0" borderId="17" xfId="35" applyNumberFormat="1" applyBorder="1" applyAlignment="1">
      <alignment horizontal="right" vertical="top" wrapText="1"/>
      <protection/>
    </xf>
    <xf numFmtId="0" fontId="28" fillId="0" borderId="18" xfId="37" applyBorder="1" applyAlignment="1" quotePrefix="1">
      <alignment horizontal="center" vertical="top" wrapText="1"/>
      <protection/>
    </xf>
    <xf numFmtId="172" fontId="26" fillId="0" borderId="19" xfId="35" applyNumberFormat="1" applyBorder="1" applyAlignment="1">
      <alignment horizontal="right" vertical="top" wrapText="1"/>
      <protection/>
    </xf>
    <xf numFmtId="0" fontId="28" fillId="0" borderId="20" xfId="37" applyBorder="1" applyAlignment="1" quotePrefix="1">
      <alignment horizontal="center" vertical="top" wrapText="1"/>
      <protection/>
    </xf>
    <xf numFmtId="0" fontId="28" fillId="0" borderId="19" xfId="39" applyBorder="1" applyAlignment="1" quotePrefix="1">
      <alignment horizontal="left" vertical="top" wrapText="1"/>
      <protection/>
    </xf>
    <xf numFmtId="0" fontId="28" fillId="0" borderId="21" xfId="39" applyBorder="1" applyAlignment="1" quotePrefix="1">
      <alignment horizontal="left" vertical="top" wrapText="1"/>
      <protection/>
    </xf>
    <xf numFmtId="0" fontId="28" fillId="0" borderId="22" xfId="37" applyBorder="1" applyAlignment="1" quotePrefix="1">
      <alignment horizontal="center" vertical="top" wrapText="1"/>
      <protection/>
    </xf>
    <xf numFmtId="0" fontId="26" fillId="0" borderId="23" xfId="33" applyBorder="1" applyAlignment="1" quotePrefix="1">
      <alignment horizontal="left" vertical="top" wrapText="1"/>
      <protection/>
    </xf>
    <xf numFmtId="172" fontId="26" fillId="0" borderId="23" xfId="35" applyNumberFormat="1" applyBorder="1" applyAlignment="1">
      <alignment horizontal="right" vertical="top" wrapText="1"/>
      <protection/>
    </xf>
    <xf numFmtId="0" fontId="28" fillId="0" borderId="23" xfId="39" applyBorder="1" applyAlignment="1" quotePrefix="1">
      <alignment horizontal="left" vertical="top" wrapText="1"/>
      <protection/>
    </xf>
    <xf numFmtId="0" fontId="29" fillId="0" borderId="23" xfId="38" applyBorder="1" applyAlignment="1" quotePrefix="1">
      <alignment horizontal="left" vertical="top" wrapText="1"/>
      <protection/>
    </xf>
    <xf numFmtId="172" fontId="26" fillId="0" borderId="21" xfId="35" applyNumberFormat="1" applyBorder="1" applyAlignment="1">
      <alignment horizontal="right" vertical="top" wrapText="1"/>
      <protection/>
    </xf>
    <xf numFmtId="172" fontId="26" fillId="0" borderId="24" xfId="35" applyNumberFormat="1" applyBorder="1" applyAlignment="1">
      <alignment horizontal="right" vertical="top" wrapText="1"/>
      <protection/>
    </xf>
    <xf numFmtId="0" fontId="26" fillId="0" borderId="25" xfId="33" applyBorder="1" applyAlignment="1" quotePrefix="1">
      <alignment horizontal="left" vertical="top" wrapText="1"/>
      <protection/>
    </xf>
    <xf numFmtId="0" fontId="28" fillId="0" borderId="24" xfId="37" applyBorder="1" applyAlignment="1" quotePrefix="1">
      <alignment horizontal="center" vertical="top" wrapText="1"/>
      <protection/>
    </xf>
    <xf numFmtId="172" fontId="26" fillId="0" borderId="25" xfId="35" applyNumberFormat="1" applyBorder="1" applyAlignment="1">
      <alignment horizontal="right" vertical="top" wrapText="1"/>
      <protection/>
    </xf>
    <xf numFmtId="0" fontId="26" fillId="0" borderId="24" xfId="33" applyBorder="1" applyAlignment="1" quotePrefix="1">
      <alignment horizontal="left" vertical="top" wrapText="1"/>
      <protection/>
    </xf>
    <xf numFmtId="0" fontId="28" fillId="0" borderId="24" xfId="39" applyBorder="1" applyAlignment="1" quotePrefix="1">
      <alignment horizontal="left" vertical="top" wrapText="1"/>
      <protection/>
    </xf>
    <xf numFmtId="0" fontId="29" fillId="0" borderId="24" xfId="38" applyBorder="1" applyAlignment="1" quotePrefix="1">
      <alignment horizontal="left" vertical="top" wrapText="1"/>
      <protection/>
    </xf>
    <xf numFmtId="172" fontId="28" fillId="0" borderId="16" xfId="35" applyNumberFormat="1" applyFont="1" applyBorder="1" applyAlignment="1">
      <alignment horizontal="right" vertical="top" wrapText="1"/>
      <protection/>
    </xf>
    <xf numFmtId="172" fontId="28" fillId="0" borderId="23" xfId="35" applyNumberFormat="1" applyFont="1" applyBorder="1" applyAlignment="1">
      <alignment horizontal="right" vertical="top" wrapText="1"/>
      <protection/>
    </xf>
    <xf numFmtId="172" fontId="28" fillId="0" borderId="24" xfId="35" applyNumberFormat="1" applyFont="1" applyBorder="1" applyAlignment="1">
      <alignment horizontal="right" vertical="top" wrapText="1"/>
      <protection/>
    </xf>
    <xf numFmtId="0" fontId="0" fillId="0" borderId="0" xfId="0" applyAlignment="1">
      <alignment horizontal="right" wrapText="1"/>
    </xf>
    <xf numFmtId="0" fontId="26" fillId="0" borderId="0" xfId="34" applyAlignment="1" quotePrefix="1">
      <alignment horizontal="left" vertical="top" wrapText="1"/>
      <protection/>
    </xf>
    <xf numFmtId="0" fontId="27" fillId="0" borderId="16" xfId="36" applyBorder="1" applyAlignment="1" quotePrefix="1">
      <alignment horizontal="center" vertical="top" wrapText="1"/>
      <protection/>
    </xf>
    <xf numFmtId="0" fontId="27" fillId="0" borderId="14" xfId="36" applyBorder="1" applyAlignment="1" quotePrefix="1">
      <alignment horizontal="center" vertical="top" wrapText="1"/>
      <protection/>
    </xf>
    <xf numFmtId="0" fontId="27" fillId="0" borderId="15" xfId="36" applyBorder="1" applyAlignment="1" quotePrefix="1">
      <alignment horizontal="center" vertical="top" wrapText="1"/>
      <protection/>
    </xf>
    <xf numFmtId="0" fontId="28" fillId="0" borderId="16" xfId="37" applyBorder="1" applyAlignment="1" quotePrefix="1">
      <alignment horizontal="left" vertical="top" wrapText="1"/>
      <protection/>
    </xf>
    <xf numFmtId="0" fontId="28" fillId="0" borderId="14" xfId="39" applyBorder="1" applyAlignment="1" quotePrefix="1">
      <alignment horizontal="center" vertical="top" wrapText="1"/>
      <protection/>
    </xf>
    <xf numFmtId="172" fontId="26" fillId="0" borderId="16" xfId="33" applyNumberFormat="1" applyBorder="1" applyAlignment="1">
      <alignment horizontal="right" vertical="top" wrapText="1"/>
      <protection/>
    </xf>
    <xf numFmtId="0" fontId="28" fillId="0" borderId="16" xfId="40" applyBorder="1" applyAlignment="1" quotePrefix="1">
      <alignment horizontal="left" vertical="top" wrapText="1"/>
      <protection/>
    </xf>
    <xf numFmtId="0" fontId="28" fillId="0" borderId="14" xfId="40" applyBorder="1" applyAlignment="1" quotePrefix="1">
      <alignment horizontal="left" vertical="top" wrapText="1"/>
      <protection/>
    </xf>
    <xf numFmtId="0" fontId="28" fillId="0" borderId="15" xfId="40" applyBorder="1" applyAlignment="1" quotePrefix="1">
      <alignment horizontal="left" vertical="top" wrapText="1"/>
      <protection/>
    </xf>
    <xf numFmtId="0" fontId="26" fillId="0" borderId="16" xfId="35" applyBorder="1" applyAlignment="1" quotePrefix="1">
      <alignment horizontal="left" vertical="top" wrapText="1"/>
      <protection/>
    </xf>
    <xf numFmtId="172" fontId="26" fillId="0" borderId="14" xfId="33" applyNumberFormat="1" applyBorder="1" applyAlignment="1">
      <alignment horizontal="right" vertical="top" wrapText="1"/>
      <protection/>
    </xf>
    <xf numFmtId="172" fontId="26" fillId="0" borderId="15" xfId="33" applyNumberFormat="1" applyBorder="1" applyAlignment="1">
      <alignment horizontal="right" vertical="top" wrapText="1"/>
      <protection/>
    </xf>
    <xf numFmtId="0" fontId="28" fillId="0" borderId="18" xfId="39" applyBorder="1" applyAlignment="1" quotePrefix="1">
      <alignment horizontal="center" vertical="top" wrapText="1"/>
      <protection/>
    </xf>
    <xf numFmtId="0" fontId="28" fillId="0" borderId="18" xfId="40" applyBorder="1" applyAlignment="1" quotePrefix="1">
      <alignment horizontal="left" vertical="top" wrapText="1"/>
      <protection/>
    </xf>
    <xf numFmtId="0" fontId="28" fillId="0" borderId="19" xfId="40" applyBorder="1" applyAlignment="1" quotePrefix="1">
      <alignment horizontal="left" vertical="top" wrapText="1"/>
      <protection/>
    </xf>
    <xf numFmtId="0" fontId="28" fillId="0" borderId="20" xfId="39" applyBorder="1" applyAlignment="1" quotePrefix="1">
      <alignment horizontal="center" vertical="top" wrapText="1"/>
      <protection/>
    </xf>
    <xf numFmtId="172" fontId="26" fillId="0" borderId="20" xfId="33" applyNumberFormat="1" applyBorder="1" applyAlignment="1">
      <alignment horizontal="right" vertical="top" wrapText="1"/>
      <protection/>
    </xf>
    <xf numFmtId="172" fontId="26" fillId="0" borderId="19" xfId="33" applyNumberFormat="1" applyBorder="1" applyAlignment="1">
      <alignment horizontal="right" vertical="top" wrapText="1"/>
      <protection/>
    </xf>
    <xf numFmtId="172" fontId="26" fillId="0" borderId="20" xfId="33" applyNumberFormat="1" applyFill="1" applyBorder="1" applyAlignment="1">
      <alignment horizontal="right" vertical="top" wrapText="1"/>
      <protection/>
    </xf>
    <xf numFmtId="0" fontId="28" fillId="0" borderId="20" xfId="40" applyBorder="1" applyAlignment="1" quotePrefix="1">
      <alignment horizontal="left" vertical="top" wrapText="1"/>
      <protection/>
    </xf>
    <xf numFmtId="0" fontId="28" fillId="0" borderId="22" xfId="39" applyBorder="1" applyAlignment="1" quotePrefix="1">
      <alignment horizontal="center" vertical="top" wrapText="1"/>
      <protection/>
    </xf>
    <xf numFmtId="172" fontId="26" fillId="0" borderId="22" xfId="33" applyNumberFormat="1" applyBorder="1" applyAlignment="1">
      <alignment horizontal="right" vertical="top" wrapText="1"/>
      <protection/>
    </xf>
    <xf numFmtId="172" fontId="26" fillId="0" borderId="21" xfId="33" applyNumberFormat="1" applyBorder="1" applyAlignment="1">
      <alignment horizontal="right" vertical="top" wrapText="1"/>
      <protection/>
    </xf>
    <xf numFmtId="172" fontId="28" fillId="0" borderId="16" xfId="33" applyNumberFormat="1" applyFont="1" applyBorder="1" applyAlignment="1">
      <alignment horizontal="right" vertical="top" wrapText="1"/>
      <protection/>
    </xf>
    <xf numFmtId="0" fontId="28" fillId="0" borderId="22" xfId="40" applyBorder="1" applyAlignment="1" quotePrefix="1">
      <alignment horizontal="left" vertical="top" wrapText="1"/>
      <protection/>
    </xf>
    <xf numFmtId="0" fontId="28" fillId="0" borderId="23" xfId="40" applyBorder="1" applyAlignment="1" quotePrefix="1">
      <alignment horizontal="left" vertical="top" wrapText="1"/>
      <protection/>
    </xf>
    <xf numFmtId="0" fontId="26" fillId="0" borderId="23" xfId="35" applyBorder="1" applyAlignment="1" quotePrefix="1">
      <alignment horizontal="left" vertical="top" wrapText="1"/>
      <protection/>
    </xf>
    <xf numFmtId="172" fontId="26" fillId="0" borderId="23" xfId="33" applyNumberFormat="1" applyBorder="1" applyAlignment="1">
      <alignment horizontal="right" vertical="top" wrapText="1"/>
      <protection/>
    </xf>
    <xf numFmtId="172" fontId="28" fillId="0" borderId="23" xfId="33" applyNumberFormat="1" applyFont="1" applyBorder="1" applyAlignment="1">
      <alignment horizontal="right" vertical="top" wrapText="1"/>
      <protection/>
    </xf>
    <xf numFmtId="0" fontId="37" fillId="0" borderId="0" xfId="0" applyFont="1" applyAlignment="1">
      <alignment horizontal="right" wrapText="1"/>
    </xf>
    <xf numFmtId="2" fontId="0" fillId="0" borderId="0" xfId="0" applyNumberFormat="1" applyAlignment="1">
      <alignment wrapText="1"/>
    </xf>
    <xf numFmtId="0" fontId="0" fillId="0" borderId="0" xfId="0" applyFont="1" applyAlignment="1">
      <alignment horizontal="right" wrapText="1"/>
    </xf>
    <xf numFmtId="0" fontId="0" fillId="33" borderId="0" xfId="0" applyFill="1" applyAlignment="1">
      <alignment wrapText="1"/>
    </xf>
    <xf numFmtId="0" fontId="0" fillId="34" borderId="0" xfId="0" applyFont="1" applyFill="1" applyAlignment="1">
      <alignment horizontal="right"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 horizontal="right" wrapText="1"/>
    </xf>
    <xf numFmtId="0" fontId="0" fillId="35" borderId="0" xfId="0" applyFill="1" applyAlignment="1">
      <alignment wrapText="1"/>
    </xf>
    <xf numFmtId="0" fontId="26" fillId="0" borderId="0" xfId="34" applyAlignment="1" quotePrefix="1">
      <alignment horizontal="right" vertical="top" wrapText="1"/>
      <protection/>
    </xf>
    <xf numFmtId="0" fontId="26" fillId="0" borderId="0" xfId="34" applyAlignment="1" quotePrefix="1">
      <alignment horizontal="right" vertical="top" wrapText="1"/>
      <protection/>
    </xf>
    <xf numFmtId="0" fontId="0" fillId="0" borderId="0" xfId="0" applyAlignment="1">
      <alignment horizontal="right" vertical="top" wrapText="1"/>
    </xf>
    <xf numFmtId="0" fontId="27" fillId="0" borderId="0" xfId="36" applyAlignment="1" quotePrefix="1">
      <alignment horizontal="center" vertical="top" wrapText="1"/>
      <protection/>
    </xf>
    <xf numFmtId="0" fontId="0" fillId="0" borderId="0" xfId="0" applyAlignment="1">
      <alignment vertical="top" wrapText="1"/>
    </xf>
    <xf numFmtId="0" fontId="26" fillId="0" borderId="26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6" fillId="0" borderId="0" xfId="34" applyAlignment="1" quotePrefix="1">
      <alignment horizontal="left" vertical="top" wrapText="1"/>
      <protection/>
    </xf>
    <xf numFmtId="0" fontId="26" fillId="0" borderId="20" xfId="33" applyBorder="1" applyAlignment="1" quotePrefix="1">
      <alignment horizontal="left" vertical="top" wrapText="1"/>
      <protection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27" fillId="0" borderId="0" xfId="41" applyAlignment="1" quotePrefix="1">
      <alignment horizontal="center" vertical="top" wrapText="1"/>
      <protection/>
    </xf>
    <xf numFmtId="0" fontId="26" fillId="0" borderId="30" xfId="35" applyBorder="1" applyAlignment="1" quotePrefix="1">
      <alignment horizontal="left" vertical="top" wrapText="1"/>
      <protection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7"/>
  <sheetViews>
    <sheetView tabSelected="1" zoomScalePageLayoutView="0" workbookViewId="0" topLeftCell="A1">
      <selection activeCell="A130" sqref="A130"/>
    </sheetView>
  </sheetViews>
  <sheetFormatPr defaultColWidth="9.140625" defaultRowHeight="15"/>
  <cols>
    <col min="1" max="1" width="62.57421875" style="1" customWidth="1"/>
    <col min="2" max="2" width="12.00390625" style="1" customWidth="1"/>
    <col min="3" max="3" width="17.57421875" style="1" customWidth="1"/>
    <col min="4" max="4" width="17.00390625" style="1" customWidth="1"/>
    <col min="5" max="5" width="21.00390625" style="1" customWidth="1"/>
    <col min="6" max="16384" width="9.140625" style="1" customWidth="1"/>
  </cols>
  <sheetData>
    <row r="1" spans="1:4" ht="11.25" customHeight="1">
      <c r="A1" s="79" t="s">
        <v>0</v>
      </c>
      <c r="B1" s="80"/>
      <c r="C1" s="80"/>
      <c r="D1" s="80"/>
    </row>
    <row r="2" ht="11.25" customHeight="1"/>
    <row r="3" spans="1:4" ht="14.25" customHeight="1">
      <c r="A3" s="81" t="s">
        <v>1</v>
      </c>
      <c r="B3" s="82"/>
      <c r="C3" s="82"/>
      <c r="D3" s="83"/>
    </row>
    <row r="4" ht="12" customHeight="1"/>
    <row r="5" spans="1:3" ht="15" customHeight="1">
      <c r="A5" s="84" t="s">
        <v>364</v>
      </c>
      <c r="B5" s="80"/>
      <c r="C5" s="80"/>
    </row>
    <row r="6" ht="14.25" customHeight="1">
      <c r="D6" s="2" t="s">
        <v>2</v>
      </c>
    </row>
    <row r="7" spans="1:4" ht="33" customHeight="1">
      <c r="A7" s="3" t="s">
        <v>3</v>
      </c>
      <c r="B7" s="4" t="s">
        <v>4</v>
      </c>
      <c r="C7" s="3" t="s">
        <v>5</v>
      </c>
      <c r="D7" s="5" t="s">
        <v>6</v>
      </c>
    </row>
    <row r="8" spans="1:4" ht="14.25" customHeight="1">
      <c r="A8" s="6" t="s">
        <v>7</v>
      </c>
      <c r="B8" s="7" t="s">
        <v>8</v>
      </c>
      <c r="C8" s="6" t="s">
        <v>9</v>
      </c>
      <c r="D8" s="8" t="s">
        <v>10</v>
      </c>
    </row>
    <row r="9" spans="1:4" ht="18" customHeight="1">
      <c r="A9" s="9" t="s">
        <v>11</v>
      </c>
      <c r="B9" s="7" t="s">
        <v>12</v>
      </c>
      <c r="C9" s="10" t="s">
        <v>12</v>
      </c>
      <c r="D9" s="11" t="s">
        <v>12</v>
      </c>
    </row>
    <row r="10" spans="1:4" ht="18" customHeight="1">
      <c r="A10" s="12" t="s">
        <v>13</v>
      </c>
      <c r="B10" s="7" t="s">
        <v>14</v>
      </c>
      <c r="C10" s="13">
        <v>1163774</v>
      </c>
      <c r="D10" s="14">
        <v>3194315</v>
      </c>
    </row>
    <row r="11" spans="1:4" ht="18" customHeight="1">
      <c r="A11" s="12" t="s">
        <v>15</v>
      </c>
      <c r="B11" s="7" t="s">
        <v>12</v>
      </c>
      <c r="C11" s="10" t="s">
        <v>12</v>
      </c>
      <c r="D11" s="11" t="s">
        <v>12</v>
      </c>
    </row>
    <row r="12" spans="1:4" ht="18" customHeight="1">
      <c r="A12" s="12" t="s">
        <v>16</v>
      </c>
      <c r="B12" s="7" t="s">
        <v>17</v>
      </c>
      <c r="C12" s="13">
        <v>0</v>
      </c>
      <c r="D12" s="14">
        <v>0</v>
      </c>
    </row>
    <row r="13" spans="1:4" ht="21.75" customHeight="1">
      <c r="A13" s="12" t="s">
        <v>18</v>
      </c>
      <c r="B13" s="7" t="s">
        <v>19</v>
      </c>
      <c r="C13" s="13">
        <v>1163774</v>
      </c>
      <c r="D13" s="14">
        <v>3194315</v>
      </c>
    </row>
    <row r="14" spans="1:4" ht="18" customHeight="1">
      <c r="A14" s="12" t="s">
        <v>20</v>
      </c>
      <c r="B14" s="7" t="s">
        <v>8</v>
      </c>
      <c r="C14" s="13">
        <v>0</v>
      </c>
      <c r="D14" s="14">
        <v>0</v>
      </c>
    </row>
    <row r="15" spans="1:4" ht="18" customHeight="1">
      <c r="A15" s="12" t="s">
        <v>21</v>
      </c>
      <c r="B15" s="7" t="s">
        <v>9</v>
      </c>
      <c r="C15" s="13">
        <v>272561</v>
      </c>
      <c r="D15" s="14">
        <v>1705242</v>
      </c>
    </row>
    <row r="16" spans="1:4" ht="18" customHeight="1">
      <c r="A16" s="12" t="s">
        <v>15</v>
      </c>
      <c r="B16" s="7" t="s">
        <v>12</v>
      </c>
      <c r="C16" s="10" t="s">
        <v>12</v>
      </c>
      <c r="D16" s="11" t="s">
        <v>12</v>
      </c>
    </row>
    <row r="17" spans="1:4" ht="18" customHeight="1">
      <c r="A17" s="12" t="s">
        <v>22</v>
      </c>
      <c r="B17" s="7" t="s">
        <v>23</v>
      </c>
      <c r="C17" s="13">
        <v>3366</v>
      </c>
      <c r="D17" s="14">
        <v>5402</v>
      </c>
    </row>
    <row r="18" spans="1:4" ht="18" customHeight="1">
      <c r="A18" s="12" t="s">
        <v>24</v>
      </c>
      <c r="B18" s="7" t="s">
        <v>10</v>
      </c>
      <c r="C18" s="13">
        <v>421384</v>
      </c>
      <c r="D18" s="14">
        <v>0</v>
      </c>
    </row>
    <row r="19" spans="1:4" ht="18" customHeight="1">
      <c r="A19" s="12" t="s">
        <v>15</v>
      </c>
      <c r="B19" s="7" t="s">
        <v>12</v>
      </c>
      <c r="C19" s="10" t="s">
        <v>12</v>
      </c>
      <c r="D19" s="11" t="s">
        <v>12</v>
      </c>
    </row>
    <row r="20" spans="1:4" ht="18" customHeight="1">
      <c r="A20" s="12" t="s">
        <v>22</v>
      </c>
      <c r="B20" s="7" t="s">
        <v>25</v>
      </c>
      <c r="C20" s="13">
        <v>1381</v>
      </c>
      <c r="D20" s="14">
        <v>0</v>
      </c>
    </row>
    <row r="21" spans="1:4" ht="21.75" customHeight="1">
      <c r="A21" s="12" t="s">
        <v>26</v>
      </c>
      <c r="B21" s="7" t="s">
        <v>27</v>
      </c>
      <c r="C21" s="13">
        <v>12593785</v>
      </c>
      <c r="D21" s="14">
        <v>8552599</v>
      </c>
    </row>
    <row r="22" spans="1:4" ht="18" customHeight="1">
      <c r="A22" s="12" t="s">
        <v>15</v>
      </c>
      <c r="B22" s="7" t="s">
        <v>12</v>
      </c>
      <c r="C22" s="10" t="s">
        <v>12</v>
      </c>
      <c r="D22" s="11" t="s">
        <v>12</v>
      </c>
    </row>
    <row r="23" spans="1:4" ht="18" customHeight="1">
      <c r="A23" s="12" t="s">
        <v>22</v>
      </c>
      <c r="B23" s="7" t="s">
        <v>28</v>
      </c>
      <c r="C23" s="13">
        <v>50751</v>
      </c>
      <c r="D23" s="14">
        <f>48929+76499</f>
        <v>125428</v>
      </c>
    </row>
    <row r="24" spans="1:4" ht="30.75" customHeight="1">
      <c r="A24" s="12" t="s">
        <v>29</v>
      </c>
      <c r="B24" s="7" t="s">
        <v>30</v>
      </c>
      <c r="C24" s="13">
        <v>49253</v>
      </c>
      <c r="D24" s="14">
        <v>45250</v>
      </c>
    </row>
    <row r="25" spans="1:4" ht="18" customHeight="1">
      <c r="A25" s="12" t="s">
        <v>15</v>
      </c>
      <c r="B25" s="7" t="s">
        <v>12</v>
      </c>
      <c r="C25" s="10" t="s">
        <v>12</v>
      </c>
      <c r="D25" s="11" t="s">
        <v>12</v>
      </c>
    </row>
    <row r="26" spans="1:4" ht="18" customHeight="1">
      <c r="A26" s="12" t="s">
        <v>31</v>
      </c>
      <c r="B26" s="7" t="s">
        <v>32</v>
      </c>
      <c r="C26" s="13">
        <v>4928</v>
      </c>
      <c r="D26" s="14">
        <v>2646</v>
      </c>
    </row>
    <row r="27" spans="1:4" ht="25.5" customHeight="1">
      <c r="A27" s="12" t="s">
        <v>33</v>
      </c>
      <c r="B27" s="7" t="s">
        <v>34</v>
      </c>
      <c r="C27" s="13">
        <v>0</v>
      </c>
      <c r="D27" s="14">
        <v>0</v>
      </c>
    </row>
    <row r="28" spans="1:4" ht="18" customHeight="1">
      <c r="A28" s="12" t="s">
        <v>15</v>
      </c>
      <c r="B28" s="7" t="s">
        <v>12</v>
      </c>
      <c r="C28" s="10" t="s">
        <v>12</v>
      </c>
      <c r="D28" s="11" t="s">
        <v>12</v>
      </c>
    </row>
    <row r="29" spans="1:4" ht="18" customHeight="1">
      <c r="A29" s="12" t="s">
        <v>31</v>
      </c>
      <c r="B29" s="7" t="s">
        <v>35</v>
      </c>
      <c r="C29" s="13">
        <v>0</v>
      </c>
      <c r="D29" s="14">
        <v>0</v>
      </c>
    </row>
    <row r="30" spans="1:4" ht="18" customHeight="1">
      <c r="A30" s="12" t="s">
        <v>36</v>
      </c>
      <c r="B30" s="7" t="s">
        <v>37</v>
      </c>
      <c r="C30" s="13">
        <v>0</v>
      </c>
      <c r="D30" s="14">
        <v>0</v>
      </c>
    </row>
    <row r="31" spans="1:4" ht="18" customHeight="1">
      <c r="A31" s="12" t="s">
        <v>38</v>
      </c>
      <c r="B31" s="7" t="s">
        <v>39</v>
      </c>
      <c r="C31" s="13">
        <v>0</v>
      </c>
      <c r="D31" s="14">
        <v>0</v>
      </c>
    </row>
    <row r="32" spans="1:4" ht="18" customHeight="1">
      <c r="A32" s="12" t="s">
        <v>40</v>
      </c>
      <c r="B32" s="7" t="s">
        <v>41</v>
      </c>
      <c r="C32" s="13">
        <v>96</v>
      </c>
      <c r="D32" s="14">
        <v>96</v>
      </c>
    </row>
    <row r="33" spans="1:4" ht="18" customHeight="1">
      <c r="A33" s="12" t="s">
        <v>42</v>
      </c>
      <c r="B33" s="7" t="s">
        <v>43</v>
      </c>
      <c r="C33" s="13">
        <v>0</v>
      </c>
      <c r="D33" s="14">
        <v>0</v>
      </c>
    </row>
    <row r="34" spans="1:4" ht="18" customHeight="1">
      <c r="A34" s="12" t="s">
        <v>44</v>
      </c>
      <c r="B34" s="7" t="s">
        <v>45</v>
      </c>
      <c r="C34" s="13">
        <v>30161</v>
      </c>
      <c r="D34" s="14">
        <v>8124</v>
      </c>
    </row>
    <row r="35" spans="1:4" ht="18" customHeight="1">
      <c r="A35" s="12" t="s">
        <v>46</v>
      </c>
      <c r="B35" s="7" t="s">
        <v>47</v>
      </c>
      <c r="C35" s="13">
        <v>5615</v>
      </c>
      <c r="D35" s="14">
        <v>3839</v>
      </c>
    </row>
    <row r="36" spans="1:4" ht="18" customHeight="1">
      <c r="A36" s="12" t="s">
        <v>48</v>
      </c>
      <c r="B36" s="7" t="s">
        <v>49</v>
      </c>
      <c r="C36" s="13">
        <v>79636</v>
      </c>
      <c r="D36" s="14">
        <v>9993</v>
      </c>
    </row>
    <row r="37" spans="1:4" ht="18" customHeight="1">
      <c r="A37" s="12" t="s">
        <v>50</v>
      </c>
      <c r="B37" s="7" t="s">
        <v>51</v>
      </c>
      <c r="C37" s="13">
        <f>C39+C42+C43+C44+C45+C46+C47+C48+C49</f>
        <v>326672</v>
      </c>
      <c r="D37" s="14">
        <v>26801</v>
      </c>
    </row>
    <row r="38" spans="1:4" ht="18" customHeight="1">
      <c r="A38" s="12" t="s">
        <v>15</v>
      </c>
      <c r="B38" s="7" t="s">
        <v>12</v>
      </c>
      <c r="C38" s="10" t="s">
        <v>12</v>
      </c>
      <c r="D38" s="11" t="s">
        <v>12</v>
      </c>
    </row>
    <row r="39" spans="1:4" ht="18" customHeight="1">
      <c r="A39" s="12" t="s">
        <v>52</v>
      </c>
      <c r="B39" s="7" t="s">
        <v>53</v>
      </c>
      <c r="C39" s="13">
        <f>C40+C41</f>
        <v>360</v>
      </c>
      <c r="D39" s="15">
        <v>5400</v>
      </c>
    </row>
    <row r="40" spans="1:4" ht="18" customHeight="1">
      <c r="A40" s="12" t="s">
        <v>54</v>
      </c>
      <c r="B40" s="16" t="s">
        <v>55</v>
      </c>
      <c r="C40" s="13">
        <v>0</v>
      </c>
      <c r="D40" s="17">
        <v>0</v>
      </c>
    </row>
    <row r="41" spans="1:4" ht="18" customHeight="1">
      <c r="A41" s="12" t="s">
        <v>56</v>
      </c>
      <c r="B41" s="18" t="s">
        <v>57</v>
      </c>
      <c r="C41" s="13">
        <v>360</v>
      </c>
      <c r="D41" s="17">
        <v>5400</v>
      </c>
    </row>
    <row r="42" spans="1:4" ht="18" customHeight="1">
      <c r="A42" s="12" t="s">
        <v>58</v>
      </c>
      <c r="B42" s="18" t="s">
        <v>59</v>
      </c>
      <c r="C42" s="13">
        <v>280</v>
      </c>
      <c r="D42" s="17">
        <v>300</v>
      </c>
    </row>
    <row r="43" spans="1:4" ht="18" customHeight="1">
      <c r="A43" s="12" t="s">
        <v>60</v>
      </c>
      <c r="B43" s="18" t="s">
        <v>61</v>
      </c>
      <c r="C43" s="13">
        <v>0</v>
      </c>
      <c r="D43" s="17">
        <v>3195</v>
      </c>
    </row>
    <row r="44" spans="1:4" ht="18" customHeight="1">
      <c r="A44" s="12" t="s">
        <v>62</v>
      </c>
      <c r="B44" s="18" t="s">
        <v>63</v>
      </c>
      <c r="C44" s="13">
        <v>2500</v>
      </c>
      <c r="D44" s="17">
        <f>17525-D46</f>
        <v>8655</v>
      </c>
    </row>
    <row r="45" spans="1:4" ht="18" customHeight="1">
      <c r="A45" s="12" t="s">
        <v>64</v>
      </c>
      <c r="B45" s="18" t="s">
        <v>65</v>
      </c>
      <c r="C45" s="13">
        <v>315597</v>
      </c>
      <c r="D45" s="17">
        <v>381</v>
      </c>
    </row>
    <row r="46" spans="1:4" ht="18" customHeight="1">
      <c r="A46" s="12" t="s">
        <v>66</v>
      </c>
      <c r="B46" s="18" t="s">
        <v>67</v>
      </c>
      <c r="C46" s="13">
        <v>7935</v>
      </c>
      <c r="D46" s="17">
        <v>8870</v>
      </c>
    </row>
    <row r="47" spans="1:4" ht="18" customHeight="1">
      <c r="A47" s="12" t="s">
        <v>68</v>
      </c>
      <c r="B47" s="18" t="s">
        <v>69</v>
      </c>
      <c r="C47" s="13">
        <v>0</v>
      </c>
      <c r="D47" s="17">
        <v>0</v>
      </c>
    </row>
    <row r="48" spans="1:4" ht="18" customHeight="1">
      <c r="A48" s="12" t="s">
        <v>70</v>
      </c>
      <c r="B48" s="18" t="s">
        <v>71</v>
      </c>
      <c r="C48" s="13">
        <v>0</v>
      </c>
      <c r="D48" s="17">
        <v>0</v>
      </c>
    </row>
    <row r="49" spans="1:4" ht="18" customHeight="1">
      <c r="A49" s="12" t="s">
        <v>72</v>
      </c>
      <c r="B49" s="18" t="s">
        <v>73</v>
      </c>
      <c r="C49" s="13">
        <v>0</v>
      </c>
      <c r="D49" s="17">
        <v>0</v>
      </c>
    </row>
    <row r="50" spans="1:4" ht="18" customHeight="1">
      <c r="A50" s="12" t="s">
        <v>74</v>
      </c>
      <c r="B50" s="18" t="s">
        <v>75</v>
      </c>
      <c r="C50" s="13">
        <v>0</v>
      </c>
      <c r="D50" s="17">
        <v>0</v>
      </c>
    </row>
    <row r="51" spans="1:4" ht="18" customHeight="1">
      <c r="A51" s="12" t="s">
        <v>15</v>
      </c>
      <c r="B51" s="18" t="s">
        <v>12</v>
      </c>
      <c r="C51" s="10" t="s">
        <v>12</v>
      </c>
      <c r="D51" s="19" t="s">
        <v>12</v>
      </c>
    </row>
    <row r="52" spans="1:4" ht="18" customHeight="1">
      <c r="A52" s="12" t="s">
        <v>76</v>
      </c>
      <c r="B52" s="18" t="s">
        <v>77</v>
      </c>
      <c r="C52" s="13">
        <v>0</v>
      </c>
      <c r="D52" s="17">
        <v>0</v>
      </c>
    </row>
    <row r="53" spans="1:4" ht="18" customHeight="1">
      <c r="A53" s="12" t="s">
        <v>78</v>
      </c>
      <c r="B53" s="18" t="s">
        <v>79</v>
      </c>
      <c r="C53" s="13">
        <v>0</v>
      </c>
      <c r="D53" s="17">
        <v>0</v>
      </c>
    </row>
    <row r="54" spans="1:4" ht="18" customHeight="1">
      <c r="A54" s="12" t="s">
        <v>80</v>
      </c>
      <c r="B54" s="18" t="s">
        <v>81</v>
      </c>
      <c r="C54" s="13">
        <v>0</v>
      </c>
      <c r="D54" s="17">
        <v>0</v>
      </c>
    </row>
    <row r="55" spans="1:4" ht="18" customHeight="1">
      <c r="A55" s="12" t="s">
        <v>82</v>
      </c>
      <c r="B55" s="18" t="s">
        <v>83</v>
      </c>
      <c r="C55" s="13">
        <v>0</v>
      </c>
      <c r="D55" s="17">
        <v>0</v>
      </c>
    </row>
    <row r="56" spans="1:4" ht="18" customHeight="1">
      <c r="A56" s="12" t="s">
        <v>84</v>
      </c>
      <c r="B56" s="18" t="s">
        <v>85</v>
      </c>
      <c r="C56" s="13">
        <v>0</v>
      </c>
      <c r="D56" s="17">
        <v>48</v>
      </c>
    </row>
    <row r="57" spans="1:4" ht="18" customHeight="1">
      <c r="A57" s="12" t="s">
        <v>189</v>
      </c>
      <c r="B57" s="18" t="s">
        <v>86</v>
      </c>
      <c r="C57" s="13">
        <v>3811</v>
      </c>
      <c r="D57" s="17">
        <v>125287</v>
      </c>
    </row>
    <row r="58" spans="1:4" ht="18" customHeight="1">
      <c r="A58" s="12" t="s">
        <v>87</v>
      </c>
      <c r="B58" s="18" t="s">
        <v>88</v>
      </c>
      <c r="C58" s="13">
        <v>9380</v>
      </c>
      <c r="D58" s="17">
        <v>356</v>
      </c>
    </row>
    <row r="59" spans="1:4" ht="18" customHeight="1">
      <c r="A59" s="12" t="s">
        <v>89</v>
      </c>
      <c r="B59" s="18" t="s">
        <v>90</v>
      </c>
      <c r="C59" s="13">
        <v>884</v>
      </c>
      <c r="D59" s="17">
        <v>1679</v>
      </c>
    </row>
    <row r="60" spans="1:4" ht="18" customHeight="1">
      <c r="A60" s="9" t="s">
        <v>91</v>
      </c>
      <c r="B60" s="18" t="s">
        <v>92</v>
      </c>
      <c r="C60" s="34">
        <f>C10+C14+C15+C18+C21+C24+C27+C30+C31+C32+C33+C34+C35+C36+C37+C50+C56+C57+C58+C59</f>
        <v>14957012</v>
      </c>
      <c r="D60" s="34">
        <f>D10+D14+D15+D18+D21+D24+D27+D30+D31+D32+D33+D34+D35+D36+D37+D50+D56+D57+D58+D59</f>
        <v>13673629</v>
      </c>
    </row>
    <row r="61" spans="1:4" ht="18" customHeight="1">
      <c r="A61" s="12" t="s">
        <v>12</v>
      </c>
      <c r="B61" s="18" t="s">
        <v>12</v>
      </c>
      <c r="C61" s="10" t="s">
        <v>12</v>
      </c>
      <c r="D61" s="19" t="s">
        <v>12</v>
      </c>
    </row>
    <row r="62" spans="1:4" ht="18" customHeight="1">
      <c r="A62" s="9" t="s">
        <v>93</v>
      </c>
      <c r="B62" s="18" t="s">
        <v>12</v>
      </c>
      <c r="C62" s="10" t="s">
        <v>12</v>
      </c>
      <c r="D62" s="19" t="s">
        <v>12</v>
      </c>
    </row>
    <row r="63" spans="1:4" ht="18" customHeight="1">
      <c r="A63" s="12" t="s">
        <v>94</v>
      </c>
      <c r="B63" s="18" t="s">
        <v>95</v>
      </c>
      <c r="C63" s="13">
        <v>0</v>
      </c>
      <c r="D63" s="17">
        <v>0</v>
      </c>
    </row>
    <row r="64" spans="1:4" ht="18" customHeight="1">
      <c r="A64" s="12" t="s">
        <v>96</v>
      </c>
      <c r="B64" s="18" t="s">
        <v>97</v>
      </c>
      <c r="C64" s="13">
        <v>0</v>
      </c>
      <c r="D64" s="17">
        <v>0</v>
      </c>
    </row>
    <row r="65" spans="1:4" ht="18" customHeight="1">
      <c r="A65" s="12" t="s">
        <v>98</v>
      </c>
      <c r="B65" s="18" t="s">
        <v>99</v>
      </c>
      <c r="C65" s="13">
        <v>0</v>
      </c>
      <c r="D65" s="17">
        <v>0</v>
      </c>
    </row>
    <row r="66" spans="1:4" ht="18" customHeight="1">
      <c r="A66" s="12" t="s">
        <v>100</v>
      </c>
      <c r="B66" s="18" t="s">
        <v>101</v>
      </c>
      <c r="C66" s="13">
        <v>0</v>
      </c>
      <c r="D66" s="17">
        <v>0</v>
      </c>
    </row>
    <row r="67" spans="1:4" ht="18" customHeight="1">
      <c r="A67" s="12" t="s">
        <v>102</v>
      </c>
      <c r="B67" s="18" t="s">
        <v>103</v>
      </c>
      <c r="C67" s="13">
        <v>9999</v>
      </c>
      <c r="D67" s="17">
        <v>615222</v>
      </c>
    </row>
    <row r="68" spans="1:4" ht="18" customHeight="1">
      <c r="A68" s="12" t="s">
        <v>104</v>
      </c>
      <c r="B68" s="18" t="s">
        <v>105</v>
      </c>
      <c r="C68" s="13">
        <v>0</v>
      </c>
      <c r="D68" s="17">
        <v>0</v>
      </c>
    </row>
    <row r="69" spans="1:4" ht="18" customHeight="1">
      <c r="A69" s="12" t="s">
        <v>106</v>
      </c>
      <c r="B69" s="18" t="s">
        <v>107</v>
      </c>
      <c r="C69" s="13">
        <v>8681</v>
      </c>
      <c r="D69" s="17">
        <v>20496</v>
      </c>
    </row>
    <row r="70" spans="1:4" ht="18" customHeight="1">
      <c r="A70" s="12" t="s">
        <v>108</v>
      </c>
      <c r="B70" s="18" t="s">
        <v>109</v>
      </c>
      <c r="C70" s="13">
        <f>C72+C73+C74+C75+C76+C77+C78+C79+C80+C81+C82+C83</f>
        <v>3209</v>
      </c>
      <c r="D70" s="17">
        <v>3636</v>
      </c>
    </row>
    <row r="71" spans="1:4" ht="18" customHeight="1">
      <c r="A71" s="12" t="s">
        <v>15</v>
      </c>
      <c r="B71" s="18" t="s">
        <v>12</v>
      </c>
      <c r="C71" s="10" t="s">
        <v>12</v>
      </c>
      <c r="D71" s="20" t="s">
        <v>12</v>
      </c>
    </row>
    <row r="72" spans="1:4" ht="18" customHeight="1">
      <c r="A72" s="12" t="s">
        <v>110</v>
      </c>
      <c r="B72" s="21" t="s">
        <v>111</v>
      </c>
      <c r="C72" s="13">
        <v>0</v>
      </c>
      <c r="D72" s="17">
        <v>0</v>
      </c>
    </row>
    <row r="73" spans="1:4" ht="18" customHeight="1">
      <c r="A73" s="22" t="s">
        <v>112</v>
      </c>
      <c r="B73" s="18" t="s">
        <v>113</v>
      </c>
      <c r="C73" s="23">
        <v>0</v>
      </c>
      <c r="D73" s="17">
        <v>0</v>
      </c>
    </row>
    <row r="74" spans="1:4" ht="18" customHeight="1">
      <c r="A74" s="22" t="s">
        <v>114</v>
      </c>
      <c r="B74" s="18" t="s">
        <v>115</v>
      </c>
      <c r="C74" s="23">
        <v>0</v>
      </c>
      <c r="D74" s="17">
        <v>0</v>
      </c>
    </row>
    <row r="75" spans="1:4" ht="18" customHeight="1">
      <c r="A75" s="22" t="s">
        <v>116</v>
      </c>
      <c r="B75" s="18" t="s">
        <v>117</v>
      </c>
      <c r="C75" s="23">
        <v>0</v>
      </c>
      <c r="D75" s="17">
        <v>0</v>
      </c>
    </row>
    <row r="76" spans="1:4" ht="18" customHeight="1">
      <c r="A76" s="22" t="s">
        <v>118</v>
      </c>
      <c r="B76" s="18" t="s">
        <v>119</v>
      </c>
      <c r="C76" s="23">
        <v>0</v>
      </c>
      <c r="D76" s="17">
        <v>0</v>
      </c>
    </row>
    <row r="77" spans="1:4" ht="18" customHeight="1">
      <c r="A77" s="22" t="s">
        <v>120</v>
      </c>
      <c r="B77" s="18" t="s">
        <v>121</v>
      </c>
      <c r="C77" s="23">
        <v>0</v>
      </c>
      <c r="D77" s="17">
        <v>0</v>
      </c>
    </row>
    <row r="78" spans="1:4" ht="18" customHeight="1">
      <c r="A78" s="22" t="s">
        <v>122</v>
      </c>
      <c r="B78" s="18" t="s">
        <v>123</v>
      </c>
      <c r="C78" s="23">
        <v>297</v>
      </c>
      <c r="D78" s="17">
        <v>927</v>
      </c>
    </row>
    <row r="79" spans="1:4" ht="18" customHeight="1">
      <c r="A79" s="22" t="s">
        <v>124</v>
      </c>
      <c r="B79" s="18" t="s">
        <v>125</v>
      </c>
      <c r="C79" s="23">
        <v>2043</v>
      </c>
      <c r="D79" s="17">
        <v>988</v>
      </c>
    </row>
    <row r="80" spans="1:4" ht="18" customHeight="1">
      <c r="A80" s="22" t="s">
        <v>126</v>
      </c>
      <c r="B80" s="18" t="s">
        <v>127</v>
      </c>
      <c r="C80" s="23">
        <v>0</v>
      </c>
      <c r="D80" s="17">
        <v>0</v>
      </c>
    </row>
    <row r="81" spans="1:4" ht="18" customHeight="1">
      <c r="A81" s="22" t="s">
        <v>128</v>
      </c>
      <c r="B81" s="18" t="s">
        <v>129</v>
      </c>
      <c r="C81" s="23">
        <v>839</v>
      </c>
      <c r="D81" s="17">
        <v>1696</v>
      </c>
    </row>
    <row r="82" spans="1:4" ht="18" customHeight="1">
      <c r="A82" s="22" t="s">
        <v>130</v>
      </c>
      <c r="B82" s="18" t="s">
        <v>131</v>
      </c>
      <c r="C82" s="23">
        <v>30</v>
      </c>
      <c r="D82" s="17">
        <v>25</v>
      </c>
    </row>
    <row r="83" spans="1:4" ht="18" customHeight="1">
      <c r="A83" s="22" t="s">
        <v>132</v>
      </c>
      <c r="B83" s="18" t="s">
        <v>133</v>
      </c>
      <c r="C83" s="23">
        <v>0</v>
      </c>
      <c r="D83" s="17">
        <v>0</v>
      </c>
    </row>
    <row r="84" spans="1:4" ht="18" customHeight="1">
      <c r="A84" s="22" t="s">
        <v>74</v>
      </c>
      <c r="B84" s="18" t="s">
        <v>134</v>
      </c>
      <c r="C84" s="23">
        <v>0</v>
      </c>
      <c r="D84" s="17">
        <v>0</v>
      </c>
    </row>
    <row r="85" spans="1:4" ht="18" customHeight="1">
      <c r="A85" s="22" t="s">
        <v>15</v>
      </c>
      <c r="B85" s="18" t="s">
        <v>12</v>
      </c>
      <c r="C85" s="24" t="s">
        <v>12</v>
      </c>
      <c r="D85" s="19" t="s">
        <v>12</v>
      </c>
    </row>
    <row r="86" spans="1:4" ht="18" customHeight="1">
      <c r="A86" s="22" t="s">
        <v>135</v>
      </c>
      <c r="B86" s="18" t="s">
        <v>136</v>
      </c>
      <c r="C86" s="23">
        <v>0</v>
      </c>
      <c r="D86" s="17">
        <v>0</v>
      </c>
    </row>
    <row r="87" spans="1:4" ht="18" customHeight="1">
      <c r="A87" s="22" t="s">
        <v>137</v>
      </c>
      <c r="B87" s="18" t="s">
        <v>138</v>
      </c>
      <c r="C87" s="23">
        <v>0</v>
      </c>
      <c r="D87" s="17">
        <v>0</v>
      </c>
    </row>
    <row r="88" spans="1:4" ht="18" customHeight="1">
      <c r="A88" s="22" t="s">
        <v>139</v>
      </c>
      <c r="B88" s="18" t="s">
        <v>140</v>
      </c>
      <c r="C88" s="23">
        <v>0</v>
      </c>
      <c r="D88" s="17">
        <v>0</v>
      </c>
    </row>
    <row r="89" spans="1:4" ht="18" customHeight="1">
      <c r="A89" s="22" t="s">
        <v>141</v>
      </c>
      <c r="B89" s="18" t="s">
        <v>142</v>
      </c>
      <c r="C89" s="23">
        <v>0</v>
      </c>
      <c r="D89" s="17">
        <v>0</v>
      </c>
    </row>
    <row r="90" spans="1:4" ht="18" customHeight="1">
      <c r="A90" s="22" t="s">
        <v>143</v>
      </c>
      <c r="B90" s="18" t="s">
        <v>144</v>
      </c>
      <c r="C90" s="23">
        <v>255474</v>
      </c>
      <c r="D90" s="17">
        <v>814107</v>
      </c>
    </row>
    <row r="91" spans="1:4" ht="18" customHeight="1">
      <c r="A91" s="22" t="s">
        <v>145</v>
      </c>
      <c r="B91" s="18" t="s">
        <v>146</v>
      </c>
      <c r="C91" s="23">
        <v>0</v>
      </c>
      <c r="D91" s="17">
        <v>0</v>
      </c>
    </row>
    <row r="92" spans="1:4" ht="18" customHeight="1">
      <c r="A92" s="22" t="s">
        <v>147</v>
      </c>
      <c r="B92" s="18" t="s">
        <v>148</v>
      </c>
      <c r="C92" s="23">
        <v>333</v>
      </c>
      <c r="D92" s="17">
        <f>2767</f>
        <v>2767</v>
      </c>
    </row>
    <row r="93" spans="1:4" ht="18" customHeight="1">
      <c r="A93" s="22" t="s">
        <v>149</v>
      </c>
      <c r="B93" s="18" t="s">
        <v>150</v>
      </c>
      <c r="C93" s="23">
        <v>0</v>
      </c>
      <c r="D93" s="17">
        <v>0</v>
      </c>
    </row>
    <row r="94" spans="1:4" ht="18" customHeight="1">
      <c r="A94" s="22" t="s">
        <v>151</v>
      </c>
      <c r="B94" s="18" t="s">
        <v>152</v>
      </c>
      <c r="C94" s="23">
        <v>67</v>
      </c>
      <c r="D94" s="17">
        <f>25+7</f>
        <v>32</v>
      </c>
    </row>
    <row r="95" spans="1:4" ht="19.5" customHeight="1">
      <c r="A95" s="24" t="s">
        <v>153</v>
      </c>
      <c r="B95" s="18" t="s">
        <v>154</v>
      </c>
      <c r="C95" s="35">
        <f>C63+C64+C65+C66+C67+C68+C69+C70+C84+C90+C91+C92+C93+C94</f>
        <v>277763</v>
      </c>
      <c r="D95" s="35">
        <f>D63+D64+D65+D66+D67+D68+D69+D70+D84+D90+D91+D92+D93+D94</f>
        <v>1456260</v>
      </c>
    </row>
    <row r="96" spans="1:4" ht="18" customHeight="1">
      <c r="A96" s="22" t="s">
        <v>12</v>
      </c>
      <c r="B96" s="18" t="s">
        <v>12</v>
      </c>
      <c r="C96" s="24" t="s">
        <v>12</v>
      </c>
      <c r="D96" s="19" t="s">
        <v>12</v>
      </c>
    </row>
    <row r="97" spans="1:4" ht="18" customHeight="1">
      <c r="A97" s="25" t="s">
        <v>155</v>
      </c>
      <c r="B97" s="18" t="s">
        <v>12</v>
      </c>
      <c r="C97" s="24" t="s">
        <v>12</v>
      </c>
      <c r="D97" s="19" t="s">
        <v>12</v>
      </c>
    </row>
    <row r="98" spans="1:4" ht="18" customHeight="1">
      <c r="A98" s="22" t="s">
        <v>156</v>
      </c>
      <c r="B98" s="18" t="s">
        <v>157</v>
      </c>
      <c r="C98" s="23">
        <v>1475180</v>
      </c>
      <c r="D98" s="17">
        <v>1475180</v>
      </c>
    </row>
    <row r="99" spans="1:4" ht="18" customHeight="1">
      <c r="A99" s="22" t="s">
        <v>15</v>
      </c>
      <c r="B99" s="18" t="s">
        <v>12</v>
      </c>
      <c r="C99" s="24" t="s">
        <v>12</v>
      </c>
      <c r="D99" s="19" t="s">
        <v>12</v>
      </c>
    </row>
    <row r="100" spans="1:4" ht="18" customHeight="1">
      <c r="A100" s="22" t="s">
        <v>158</v>
      </c>
      <c r="B100" s="18" t="s">
        <v>159</v>
      </c>
      <c r="C100" s="23">
        <v>1475180</v>
      </c>
      <c r="D100" s="17">
        <v>1475180</v>
      </c>
    </row>
    <row r="101" spans="1:4" ht="18" customHeight="1">
      <c r="A101" s="22" t="s">
        <v>160</v>
      </c>
      <c r="B101" s="18" t="s">
        <v>161</v>
      </c>
      <c r="C101" s="23">
        <v>0</v>
      </c>
      <c r="D101" s="17">
        <v>0</v>
      </c>
    </row>
    <row r="102" spans="1:4" ht="18" customHeight="1">
      <c r="A102" s="22" t="s">
        <v>162</v>
      </c>
      <c r="B102" s="18" t="s">
        <v>163</v>
      </c>
      <c r="C102" s="23">
        <v>3843913</v>
      </c>
      <c r="D102" s="26">
        <v>3843913</v>
      </c>
    </row>
    <row r="103" spans="1:4" ht="18" customHeight="1">
      <c r="A103" s="22" t="s">
        <v>164</v>
      </c>
      <c r="B103" s="21" t="s">
        <v>165</v>
      </c>
      <c r="C103" s="23">
        <v>0</v>
      </c>
      <c r="D103" s="27">
        <v>0</v>
      </c>
    </row>
    <row r="104" spans="1:4" ht="18" customHeight="1">
      <c r="A104" s="28" t="s">
        <v>166</v>
      </c>
      <c r="B104" s="29" t="s">
        <v>167</v>
      </c>
      <c r="C104" s="30">
        <f>C106+C107</f>
        <v>-541</v>
      </c>
      <c r="D104" s="27">
        <v>-2424</v>
      </c>
    </row>
    <row r="105" spans="1:4" ht="18" customHeight="1">
      <c r="A105" s="31" t="s">
        <v>15</v>
      </c>
      <c r="B105" s="29" t="s">
        <v>12</v>
      </c>
      <c r="C105" s="32" t="s">
        <v>12</v>
      </c>
      <c r="D105" s="32" t="s">
        <v>12</v>
      </c>
    </row>
    <row r="106" spans="1:4" ht="18" customHeight="1">
      <c r="A106" s="31" t="s">
        <v>168</v>
      </c>
      <c r="B106" s="29" t="s">
        <v>169</v>
      </c>
      <c r="C106" s="27">
        <v>-541</v>
      </c>
      <c r="D106" s="27">
        <v>-2424</v>
      </c>
    </row>
    <row r="107" spans="1:4" ht="18" customHeight="1">
      <c r="A107" s="31" t="s">
        <v>170</v>
      </c>
      <c r="B107" s="29" t="s">
        <v>171</v>
      </c>
      <c r="C107" s="27">
        <v>0</v>
      </c>
      <c r="D107" s="27">
        <v>0</v>
      </c>
    </row>
    <row r="108" spans="1:4" ht="18" customHeight="1">
      <c r="A108" s="31" t="s">
        <v>172</v>
      </c>
      <c r="B108" s="29" t="s">
        <v>173</v>
      </c>
      <c r="C108" s="27">
        <v>0</v>
      </c>
      <c r="D108" s="27">
        <v>0</v>
      </c>
    </row>
    <row r="109" spans="1:4" ht="18" customHeight="1">
      <c r="A109" s="31" t="s">
        <v>174</v>
      </c>
      <c r="B109" s="29" t="s">
        <v>175</v>
      </c>
      <c r="C109" s="27">
        <f>C111+C112</f>
        <v>9360697</v>
      </c>
      <c r="D109" s="27">
        <f>D111+D112</f>
        <v>6900700</v>
      </c>
    </row>
    <row r="110" spans="1:4" ht="18" customHeight="1">
      <c r="A110" s="31" t="s">
        <v>15</v>
      </c>
      <c r="B110" s="29" t="s">
        <v>12</v>
      </c>
      <c r="C110" s="32" t="s">
        <v>12</v>
      </c>
      <c r="D110" s="32" t="s">
        <v>12</v>
      </c>
    </row>
    <row r="111" spans="1:4" ht="18" customHeight="1">
      <c r="A111" s="31" t="s">
        <v>176</v>
      </c>
      <c r="B111" s="29" t="s">
        <v>177</v>
      </c>
      <c r="C111" s="27">
        <v>6900700</v>
      </c>
      <c r="D111" s="27">
        <v>950431</v>
      </c>
    </row>
    <row r="112" spans="1:4" ht="18" customHeight="1">
      <c r="A112" s="31" t="s">
        <v>178</v>
      </c>
      <c r="B112" s="29" t="s">
        <v>179</v>
      </c>
      <c r="C112" s="27">
        <v>2459997</v>
      </c>
      <c r="D112" s="27">
        <v>5950269</v>
      </c>
    </row>
    <row r="113" spans="1:4" ht="18" customHeight="1">
      <c r="A113" s="32" t="s">
        <v>180</v>
      </c>
      <c r="B113" s="29" t="s">
        <v>181</v>
      </c>
      <c r="C113" s="36">
        <f>C98+C102+C103+C104+C108+C109</f>
        <v>14679249</v>
      </c>
      <c r="D113" s="36">
        <f>D98+D102+D103+D104+D108+D109</f>
        <v>12217369</v>
      </c>
    </row>
    <row r="114" spans="1:4" ht="18" customHeight="1">
      <c r="A114" s="31" t="s">
        <v>12</v>
      </c>
      <c r="B114" s="29" t="s">
        <v>12</v>
      </c>
      <c r="C114" s="32" t="s">
        <v>12</v>
      </c>
      <c r="D114" s="32" t="s">
        <v>12</v>
      </c>
    </row>
    <row r="115" spans="1:4" ht="18" customHeight="1">
      <c r="A115" s="33" t="s">
        <v>182</v>
      </c>
      <c r="B115" s="29" t="s">
        <v>183</v>
      </c>
      <c r="C115" s="36">
        <f>C95+C113</f>
        <v>14957012</v>
      </c>
      <c r="D115" s="36">
        <f>D95+D113</f>
        <v>13673629</v>
      </c>
    </row>
    <row r="116" ht="16.5" customHeight="1"/>
    <row r="117" ht="14.25" customHeight="1">
      <c r="A117" s="2" t="s">
        <v>184</v>
      </c>
    </row>
    <row r="118" ht="10.5" customHeight="1"/>
    <row r="119" spans="1:4" ht="42" customHeight="1">
      <c r="A119" s="85" t="s">
        <v>362</v>
      </c>
      <c r="B119" s="86"/>
      <c r="C119" s="86"/>
      <c r="D119" s="87"/>
    </row>
    <row r="120" ht="21" customHeight="1"/>
    <row r="121" spans="1:4" ht="14.25" customHeight="1">
      <c r="A121" s="2" t="s">
        <v>185</v>
      </c>
      <c r="B121" s="77" t="s">
        <v>190</v>
      </c>
      <c r="C121" s="78"/>
      <c r="D121" s="76" t="s">
        <v>363</v>
      </c>
    </row>
    <row r="122" ht="23.25" customHeight="1">
      <c r="D122" s="37"/>
    </row>
    <row r="123" spans="1:4" ht="14.25" customHeight="1">
      <c r="A123" s="2" t="s">
        <v>186</v>
      </c>
      <c r="B123" s="77" t="s">
        <v>191</v>
      </c>
      <c r="C123" s="78"/>
      <c r="D123" s="76" t="s">
        <v>363</v>
      </c>
    </row>
    <row r="124" ht="18" customHeight="1">
      <c r="D124" s="37"/>
    </row>
    <row r="125" spans="1:4" ht="14.25" customHeight="1">
      <c r="A125" s="2" t="s">
        <v>187</v>
      </c>
      <c r="B125" s="77" t="s">
        <v>191</v>
      </c>
      <c r="C125" s="78"/>
      <c r="D125" s="76" t="s">
        <v>363</v>
      </c>
    </row>
    <row r="126" ht="15.75" customHeight="1"/>
    <row r="127" spans="1:3" ht="14.25" customHeight="1">
      <c r="A127" s="2" t="s">
        <v>188</v>
      </c>
      <c r="B127" s="77" t="s">
        <v>361</v>
      </c>
      <c r="C127" s="78"/>
    </row>
    <row r="128" ht="18" customHeight="1"/>
  </sheetData>
  <sheetProtection/>
  <mergeCells count="8">
    <mergeCell ref="B125:C125"/>
    <mergeCell ref="B127:C127"/>
    <mergeCell ref="A1:D1"/>
    <mergeCell ref="A3:D3"/>
    <mergeCell ref="A5:C5"/>
    <mergeCell ref="A119:D119"/>
    <mergeCell ref="B121:C121"/>
    <mergeCell ref="B123:C123"/>
  </mergeCells>
  <printOptions/>
  <pageMargins left="0.7874015748031497" right="0" top="0" bottom="0" header="0.31496062992125984" footer="0.31496062992125984"/>
  <pageSetup fitToHeight="2" fitToWidth="1" horizontalDpi="600" verticalDpi="600" orientation="portrait" paperSize="9" scale="72" r:id="rId1"/>
  <rowBreaks count="1" manualBreakCount="1"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zoomScalePageLayoutView="0" workbookViewId="0" topLeftCell="A1">
      <selection activeCell="C121" sqref="C121:D121"/>
    </sheetView>
  </sheetViews>
  <sheetFormatPr defaultColWidth="9.140625" defaultRowHeight="15"/>
  <cols>
    <col min="1" max="1" width="50.7109375" style="1" customWidth="1"/>
    <col min="2" max="2" width="10.7109375" style="1" customWidth="1"/>
    <col min="3" max="6" width="17.00390625" style="1" customWidth="1"/>
    <col min="7" max="7" width="56.00390625" style="1" hidden="1" customWidth="1"/>
    <col min="8" max="8" width="67.28125" style="1" hidden="1" customWidth="1"/>
    <col min="9" max="9" width="0" style="1" hidden="1" customWidth="1"/>
    <col min="10" max="16384" width="9.140625" style="1" customWidth="1"/>
  </cols>
  <sheetData>
    <row r="1" spans="1:6" ht="11.25" customHeight="1">
      <c r="A1" s="88" t="s">
        <v>192</v>
      </c>
      <c r="B1" s="80"/>
      <c r="C1" s="80"/>
      <c r="D1" s="80"/>
      <c r="E1" s="80"/>
      <c r="F1" s="80"/>
    </row>
    <row r="2" ht="11.25" customHeight="1"/>
    <row r="3" spans="2:5" ht="14.25" customHeight="1">
      <c r="B3" s="89" t="s">
        <v>1</v>
      </c>
      <c r="C3" s="90"/>
      <c r="D3" s="90"/>
      <c r="E3" s="91"/>
    </row>
    <row r="4" ht="15.75" customHeight="1"/>
    <row r="5" spans="1:3" ht="15" customHeight="1">
      <c r="A5" s="84" t="str">
        <f>Пр10!A5</f>
        <v>по состоянию на 01 января 2017 г.</v>
      </c>
      <c r="B5" s="80"/>
      <c r="C5" s="80"/>
    </row>
    <row r="6" ht="30.75" customHeight="1"/>
    <row r="7" ht="14.25" customHeight="1">
      <c r="F7" s="38" t="s">
        <v>2</v>
      </c>
    </row>
    <row r="8" spans="1:6" ht="53.25" customHeight="1">
      <c r="A8" s="39" t="s">
        <v>193</v>
      </c>
      <c r="B8" s="40" t="s">
        <v>4</v>
      </c>
      <c r="C8" s="39" t="s">
        <v>194</v>
      </c>
      <c r="D8" s="40" t="s">
        <v>195</v>
      </c>
      <c r="E8" s="39" t="s">
        <v>196</v>
      </c>
      <c r="F8" s="41" t="s">
        <v>197</v>
      </c>
    </row>
    <row r="9" spans="1:6" ht="14.25" customHeight="1">
      <c r="A9" s="39" t="s">
        <v>7</v>
      </c>
      <c r="B9" s="40" t="s">
        <v>8</v>
      </c>
      <c r="C9" s="39" t="s">
        <v>9</v>
      </c>
      <c r="D9" s="40" t="s">
        <v>10</v>
      </c>
      <c r="E9" s="39" t="s">
        <v>27</v>
      </c>
      <c r="F9" s="41" t="s">
        <v>30</v>
      </c>
    </row>
    <row r="10" spans="1:7" ht="18" customHeight="1">
      <c r="A10" s="42" t="s">
        <v>198</v>
      </c>
      <c r="B10" s="43" t="s">
        <v>14</v>
      </c>
      <c r="C10" s="44">
        <f>C12+C13+C14+C24+C25</f>
        <v>115395</v>
      </c>
      <c r="D10" s="44">
        <f>D12+D13+D14+D24+D25</f>
        <v>1218853</v>
      </c>
      <c r="E10" s="44">
        <f>E12+E13+E14+E24+E25</f>
        <v>44879</v>
      </c>
      <c r="F10" s="44">
        <f>F12+F13+F14+F24+F25</f>
        <v>561170</v>
      </c>
      <c r="G10" s="68" t="s">
        <v>330</v>
      </c>
    </row>
    <row r="11" spans="1:6" ht="18" customHeight="1">
      <c r="A11" s="9" t="s">
        <v>199</v>
      </c>
      <c r="B11" s="43" t="s">
        <v>12</v>
      </c>
      <c r="C11" s="45" t="s">
        <v>12</v>
      </c>
      <c r="D11" s="46" t="s">
        <v>12</v>
      </c>
      <c r="E11" s="45" t="s">
        <v>12</v>
      </c>
      <c r="F11" s="47" t="s">
        <v>12</v>
      </c>
    </row>
    <row r="12" spans="1:7" ht="18" customHeight="1">
      <c r="A12" s="48" t="s">
        <v>200</v>
      </c>
      <c r="B12" s="43" t="s">
        <v>17</v>
      </c>
      <c r="C12" s="44">
        <v>5</v>
      </c>
      <c r="D12" s="49">
        <f>C12+140+10+23+3+7</f>
        <v>188</v>
      </c>
      <c r="E12" s="44">
        <v>0</v>
      </c>
      <c r="F12" s="50">
        <v>0</v>
      </c>
      <c r="G12" s="1">
        <v>6110.28</v>
      </c>
    </row>
    <row r="13" spans="1:7" ht="18" customHeight="1">
      <c r="A13" s="48" t="s">
        <v>201</v>
      </c>
      <c r="B13" s="43" t="s">
        <v>19</v>
      </c>
      <c r="C13" s="44">
        <v>4325</v>
      </c>
      <c r="D13" s="49">
        <f>36377+C13-1+86185+24539+15092+4766+4281+4459+4350</f>
        <v>184373</v>
      </c>
      <c r="E13" s="44">
        <f>14586-663</f>
        <v>13923</v>
      </c>
      <c r="F13" s="50">
        <f>7280+E13+5269+17369</f>
        <v>43841</v>
      </c>
      <c r="G13" s="69">
        <v>6110.3</v>
      </c>
    </row>
    <row r="14" spans="1:7" ht="18" customHeight="1">
      <c r="A14" s="48" t="s">
        <v>202</v>
      </c>
      <c r="B14" s="43" t="s">
        <v>203</v>
      </c>
      <c r="C14" s="44">
        <f>C16+C19+C22</f>
        <v>104612</v>
      </c>
      <c r="D14" s="44">
        <f>D16+D19+D22</f>
        <v>862425</v>
      </c>
      <c r="E14" s="44">
        <f>E16+E19+E22</f>
        <v>30648</v>
      </c>
      <c r="F14" s="44">
        <f>F16+F19+F22</f>
        <v>474979</v>
      </c>
      <c r="G14" s="68" t="s">
        <v>331</v>
      </c>
    </row>
    <row r="15" spans="1:6" ht="18" customHeight="1">
      <c r="A15" s="9" t="s">
        <v>199</v>
      </c>
      <c r="B15" s="43" t="s">
        <v>12</v>
      </c>
      <c r="C15" s="45" t="s">
        <v>12</v>
      </c>
      <c r="D15" s="45" t="s">
        <v>12</v>
      </c>
      <c r="E15" s="45" t="s">
        <v>12</v>
      </c>
      <c r="F15" s="47" t="s">
        <v>12</v>
      </c>
    </row>
    <row r="16" spans="1:8" ht="23.25" customHeight="1">
      <c r="A16" s="48" t="s">
        <v>204</v>
      </c>
      <c r="B16" s="43" t="s">
        <v>205</v>
      </c>
      <c r="C16" s="44">
        <v>534</v>
      </c>
      <c r="D16" s="44">
        <f>1430-74+C16+20+534+534+534+534+534+534+534</f>
        <v>5648</v>
      </c>
      <c r="E16" s="44">
        <f>294+5-19</f>
        <v>280</v>
      </c>
      <c r="F16" s="44">
        <f>2315+45-163+E16+280+281</f>
        <v>3038</v>
      </c>
      <c r="G16" s="72" t="s">
        <v>359</v>
      </c>
      <c r="H16" s="1" t="s">
        <v>333</v>
      </c>
    </row>
    <row r="17" spans="1:6" ht="27" customHeight="1">
      <c r="A17" s="48" t="s">
        <v>206</v>
      </c>
      <c r="B17" s="43" t="s">
        <v>207</v>
      </c>
      <c r="C17" s="44">
        <v>0</v>
      </c>
      <c r="D17" s="44">
        <v>0</v>
      </c>
      <c r="E17" s="44">
        <v>0</v>
      </c>
      <c r="F17" s="50">
        <v>0</v>
      </c>
    </row>
    <row r="18" spans="1:8" ht="26.25" customHeight="1">
      <c r="A18" s="48" t="s">
        <v>208</v>
      </c>
      <c r="B18" s="43" t="s">
        <v>209</v>
      </c>
      <c r="C18" s="44">
        <v>5</v>
      </c>
      <c r="D18" s="44">
        <f>20+C18+5+5+5+5+5+1+5+5</f>
        <v>61</v>
      </c>
      <c r="E18" s="44">
        <v>5</v>
      </c>
      <c r="F18" s="50">
        <f>45+E18+5+5</f>
        <v>60</v>
      </c>
      <c r="G18" s="1">
        <v>6110.03</v>
      </c>
      <c r="H18" s="1" t="s">
        <v>333</v>
      </c>
    </row>
    <row r="19" spans="1:8" ht="24.75" customHeight="1">
      <c r="A19" s="48" t="s">
        <v>210</v>
      </c>
      <c r="B19" s="43" t="s">
        <v>211</v>
      </c>
      <c r="C19" s="44">
        <v>104078</v>
      </c>
      <c r="D19" s="44">
        <f>167956+C19+143058+58943+53111+101872+115521+112238</f>
        <v>856777</v>
      </c>
      <c r="E19" s="44">
        <f>20444+5678-125+4371</f>
        <v>30368</v>
      </c>
      <c r="F19" s="44">
        <f>204915+68834+86695-14638+E19+60184+35583</f>
        <v>471941</v>
      </c>
      <c r="G19" s="72" t="s">
        <v>360</v>
      </c>
      <c r="H19" s="71" t="s">
        <v>358</v>
      </c>
    </row>
    <row r="20" spans="1:7" ht="42" customHeight="1">
      <c r="A20" s="48" t="s">
        <v>212</v>
      </c>
      <c r="B20" s="43" t="s">
        <v>213</v>
      </c>
      <c r="C20" s="44">
        <v>-408</v>
      </c>
      <c r="D20" s="49">
        <f>3526+C20+2985+59706-188-1257+1501+1+2650+244</f>
        <v>68760</v>
      </c>
      <c r="E20" s="44">
        <v>4371</v>
      </c>
      <c r="F20" s="50">
        <f>86695+E20+7234</f>
        <v>98300</v>
      </c>
      <c r="G20" s="1">
        <v>6120</v>
      </c>
    </row>
    <row r="21" spans="1:8" ht="27" customHeight="1">
      <c r="A21" s="48" t="s">
        <v>214</v>
      </c>
      <c r="B21" s="43" t="s">
        <v>215</v>
      </c>
      <c r="C21" s="44">
        <v>75191</v>
      </c>
      <c r="D21" s="49">
        <f>29778+C21+10173+57531+33359+29707+71712+84362+77294</f>
        <v>469107</v>
      </c>
      <c r="E21" s="44">
        <v>9970</v>
      </c>
      <c r="F21" s="50">
        <f>68834+E21+16455</f>
        <v>95259</v>
      </c>
      <c r="G21" s="1">
        <v>6110.03</v>
      </c>
      <c r="H21" s="71" t="s">
        <v>358</v>
      </c>
    </row>
    <row r="22" spans="1:8" ht="22.5" customHeight="1">
      <c r="A22" s="48" t="s">
        <v>216</v>
      </c>
      <c r="B22" s="43" t="s">
        <v>217</v>
      </c>
      <c r="C22" s="44">
        <v>0</v>
      </c>
      <c r="D22" s="49">
        <v>0</v>
      </c>
      <c r="E22" s="44">
        <v>0</v>
      </c>
      <c r="F22" s="50">
        <v>0</v>
      </c>
      <c r="G22" s="70" t="s">
        <v>332</v>
      </c>
      <c r="H22" s="1" t="s">
        <v>334</v>
      </c>
    </row>
    <row r="23" spans="1:8" ht="22.5" customHeight="1">
      <c r="A23" s="48" t="s">
        <v>218</v>
      </c>
      <c r="B23" s="43" t="s">
        <v>219</v>
      </c>
      <c r="C23" s="44">
        <v>0</v>
      </c>
      <c r="D23" s="49">
        <v>0</v>
      </c>
      <c r="E23" s="44">
        <v>0</v>
      </c>
      <c r="F23" s="50">
        <v>0</v>
      </c>
      <c r="G23" s="1">
        <v>6110.03</v>
      </c>
      <c r="H23" s="1" t="s">
        <v>334</v>
      </c>
    </row>
    <row r="24" spans="1:7" ht="18" customHeight="1">
      <c r="A24" s="48" t="s">
        <v>220</v>
      </c>
      <c r="B24" s="43" t="s">
        <v>221</v>
      </c>
      <c r="C24" s="44">
        <v>6453</v>
      </c>
      <c r="D24" s="49">
        <f>14453+C24+11630+42116+62023+18431+8079+8682</f>
        <v>171867</v>
      </c>
      <c r="E24" s="44">
        <v>308</v>
      </c>
      <c r="F24" s="50">
        <f>41738+E24+304</f>
        <v>42350</v>
      </c>
      <c r="G24" s="1">
        <v>6110.04</v>
      </c>
    </row>
    <row r="25" spans="1:6" ht="18" customHeight="1">
      <c r="A25" s="48" t="s">
        <v>222</v>
      </c>
      <c r="B25" s="43" t="s">
        <v>223</v>
      </c>
      <c r="C25" s="44">
        <v>0</v>
      </c>
      <c r="D25" s="49">
        <v>0</v>
      </c>
      <c r="E25" s="44">
        <v>0</v>
      </c>
      <c r="F25" s="50">
        <v>0</v>
      </c>
    </row>
    <row r="26" spans="1:7" ht="18" customHeight="1">
      <c r="A26" s="48" t="s">
        <v>224</v>
      </c>
      <c r="B26" s="43" t="s">
        <v>8</v>
      </c>
      <c r="C26" s="44">
        <f>C28+C32+C33+C34+C35+C36+C37+C38+C39</f>
        <v>90157</v>
      </c>
      <c r="D26" s="44">
        <f>D28+D32+D33+D34+D35+D36+D37+D38+D39</f>
        <v>634457</v>
      </c>
      <c r="E26" s="44">
        <f>E28+E32+E33+E34+E35+E36+E37+E38+E39</f>
        <v>53276</v>
      </c>
      <c r="F26" s="44">
        <f>F28+F32+F33+F34+F35+F36+F37+F38+F39</f>
        <v>1580324</v>
      </c>
      <c r="G26" s="68" t="s">
        <v>335</v>
      </c>
    </row>
    <row r="27" spans="1:6" ht="18" customHeight="1">
      <c r="A27" s="9" t="s">
        <v>15</v>
      </c>
      <c r="B27" s="43" t="s">
        <v>12</v>
      </c>
      <c r="C27" s="45" t="s">
        <v>12</v>
      </c>
      <c r="D27" s="46" t="s">
        <v>12</v>
      </c>
      <c r="E27" s="45" t="s">
        <v>12</v>
      </c>
      <c r="F27" s="47" t="s">
        <v>12</v>
      </c>
    </row>
    <row r="28" spans="1:7" ht="18" customHeight="1">
      <c r="A28" s="48" t="s">
        <v>225</v>
      </c>
      <c r="B28" s="43" t="s">
        <v>226</v>
      </c>
      <c r="C28" s="44">
        <f>C30+C31</f>
        <v>860</v>
      </c>
      <c r="D28" s="44">
        <f>D30+D31</f>
        <v>15510</v>
      </c>
      <c r="E28" s="44">
        <f>E30+E31</f>
        <v>29815</v>
      </c>
      <c r="F28" s="44">
        <f>F30+F31</f>
        <v>93215</v>
      </c>
      <c r="G28" s="68" t="s">
        <v>336</v>
      </c>
    </row>
    <row r="29" spans="1:6" ht="18" customHeight="1">
      <c r="A29" s="9" t="s">
        <v>15</v>
      </c>
      <c r="B29" s="51" t="s">
        <v>12</v>
      </c>
      <c r="C29" s="45" t="s">
        <v>12</v>
      </c>
      <c r="D29" s="52" t="s">
        <v>12</v>
      </c>
      <c r="E29" s="45" t="s">
        <v>12</v>
      </c>
      <c r="F29" s="53" t="s">
        <v>12</v>
      </c>
    </row>
    <row r="30" spans="1:8" ht="18" customHeight="1">
      <c r="A30" s="48" t="s">
        <v>227</v>
      </c>
      <c r="B30" s="54" t="s">
        <v>228</v>
      </c>
      <c r="C30" s="44">
        <v>0</v>
      </c>
      <c r="D30" s="55">
        <v>0</v>
      </c>
      <c r="E30" s="44">
        <v>3000</v>
      </c>
      <c r="F30" s="56">
        <f>E30+58000</f>
        <v>61000</v>
      </c>
      <c r="G30" s="37" t="s">
        <v>337</v>
      </c>
      <c r="H30" s="1" t="s">
        <v>338</v>
      </c>
    </row>
    <row r="31" spans="1:8" ht="18" customHeight="1">
      <c r="A31" s="48" t="s">
        <v>229</v>
      </c>
      <c r="B31" s="54" t="s">
        <v>230</v>
      </c>
      <c r="C31" s="44">
        <v>860</v>
      </c>
      <c r="D31" s="55">
        <f>6000+C31+4000+4650</f>
        <v>15510</v>
      </c>
      <c r="E31" s="44">
        <v>26815</v>
      </c>
      <c r="F31" s="56">
        <f>E31+5400</f>
        <v>32215</v>
      </c>
      <c r="G31" s="37" t="s">
        <v>337</v>
      </c>
      <c r="H31" s="1" t="s">
        <v>338</v>
      </c>
    </row>
    <row r="32" spans="1:7" ht="18" customHeight="1">
      <c r="A32" s="48" t="s">
        <v>231</v>
      </c>
      <c r="B32" s="54" t="s">
        <v>232</v>
      </c>
      <c r="C32" s="44">
        <v>280</v>
      </c>
      <c r="D32" s="55">
        <f>1560+C32+480+480+480+480+480+480+447</f>
        <v>5167</v>
      </c>
      <c r="E32" s="44">
        <v>300</v>
      </c>
      <c r="F32" s="56">
        <f>1200+E32+300+300+300+300+300+300+300</f>
        <v>3600</v>
      </c>
      <c r="G32" s="37" t="s">
        <v>339</v>
      </c>
    </row>
    <row r="33" spans="1:7" ht="18" customHeight="1">
      <c r="A33" s="48" t="s">
        <v>233</v>
      </c>
      <c r="B33" s="54" t="s">
        <v>234</v>
      </c>
      <c r="C33" s="44">
        <v>13000</v>
      </c>
      <c r="D33" s="55">
        <f>C33+8056+1120</f>
        <v>22176</v>
      </c>
      <c r="E33" s="44">
        <v>5195</v>
      </c>
      <c r="F33" s="56">
        <f>3000+E33+1149120+7747+1794</f>
        <v>1166856</v>
      </c>
      <c r="G33" s="37" t="s">
        <v>340</v>
      </c>
    </row>
    <row r="34" spans="1:7" ht="18" customHeight="1">
      <c r="A34" s="48" t="s">
        <v>235</v>
      </c>
      <c r="B34" s="54" t="s">
        <v>236</v>
      </c>
      <c r="C34" s="44">
        <v>65028</v>
      </c>
      <c r="D34" s="55">
        <f>1567+C34+387+38881+85799+54184+54054+88668+72321</f>
        <v>460889</v>
      </c>
      <c r="E34" s="44">
        <v>381</v>
      </c>
      <c r="F34" s="56">
        <f>90763+E34+21127+15509+13604+6744+296+326+346</f>
        <v>149096</v>
      </c>
      <c r="G34" s="37" t="s">
        <v>341</v>
      </c>
    </row>
    <row r="35" spans="1:7" ht="18" customHeight="1">
      <c r="A35" s="48" t="s">
        <v>237</v>
      </c>
      <c r="B35" s="54" t="s">
        <v>238</v>
      </c>
      <c r="C35" s="44">
        <v>2913</v>
      </c>
      <c r="D35" s="55">
        <f>28274+C35+7205+4163+1375+2867+1467+1700+2409</f>
        <v>52373</v>
      </c>
      <c r="E35" s="44">
        <f>4332+4383</f>
        <v>8715</v>
      </c>
      <c r="F35" s="56">
        <f>44888+E35+6776+5667-9598+6517+8381+7158+6900</f>
        <v>85404</v>
      </c>
      <c r="G35" s="37" t="s">
        <v>342</v>
      </c>
    </row>
    <row r="36" spans="1:7" ht="18" customHeight="1">
      <c r="A36" s="48" t="s">
        <v>239</v>
      </c>
      <c r="B36" s="54" t="s">
        <v>240</v>
      </c>
      <c r="C36" s="44">
        <v>8076</v>
      </c>
      <c r="D36" s="55">
        <f>24401+C36+5691+5690+5691+5690+5691+5690+5685</f>
        <v>72305</v>
      </c>
      <c r="E36" s="44">
        <v>8870</v>
      </c>
      <c r="F36" s="56">
        <f>26372+E36+7143+6768+6768+6768+6595+6479+6390</f>
        <v>82153</v>
      </c>
      <c r="G36" s="37" t="s">
        <v>343</v>
      </c>
    </row>
    <row r="37" spans="1:7" ht="18" customHeight="1">
      <c r="A37" s="48" t="s">
        <v>241</v>
      </c>
      <c r="B37" s="54" t="s">
        <v>242</v>
      </c>
      <c r="C37" s="44">
        <v>0</v>
      </c>
      <c r="D37" s="57">
        <f>6037+C37</f>
        <v>6037</v>
      </c>
      <c r="E37" s="44">
        <v>0</v>
      </c>
      <c r="F37" s="56">
        <v>0</v>
      </c>
      <c r="G37" s="37" t="s">
        <v>344</v>
      </c>
    </row>
    <row r="38" spans="1:7" ht="18" customHeight="1">
      <c r="A38" s="48" t="s">
        <v>243</v>
      </c>
      <c r="B38" s="54" t="s">
        <v>244</v>
      </c>
      <c r="C38" s="44">
        <v>0</v>
      </c>
      <c r="D38" s="55">
        <v>0</v>
      </c>
      <c r="E38" s="44">
        <v>0</v>
      </c>
      <c r="F38" s="56">
        <v>0</v>
      </c>
      <c r="G38" s="1">
        <v>6110.62</v>
      </c>
    </row>
    <row r="39" spans="1:7" ht="18" customHeight="1">
      <c r="A39" s="48" t="s">
        <v>70</v>
      </c>
      <c r="B39" s="54" t="s">
        <v>245</v>
      </c>
      <c r="C39" s="44">
        <v>0</v>
      </c>
      <c r="D39" s="55">
        <v>0</v>
      </c>
      <c r="E39" s="44">
        <v>0</v>
      </c>
      <c r="F39" s="56">
        <v>0</v>
      </c>
      <c r="G39" s="1">
        <v>6110.61</v>
      </c>
    </row>
    <row r="40" spans="1:7" ht="18" customHeight="1">
      <c r="A40" s="48" t="s">
        <v>246</v>
      </c>
      <c r="B40" s="54" t="s">
        <v>9</v>
      </c>
      <c r="C40" s="44">
        <v>786</v>
      </c>
      <c r="D40" s="55">
        <f>116387+C40+4800+886+17865+7608+3342+2678+4781</f>
        <v>159133</v>
      </c>
      <c r="E40" s="44">
        <v>3862</v>
      </c>
      <c r="F40" s="56">
        <f>113254+E40+1636+4516+2740+7678+6585+8286+8733</f>
        <v>157290</v>
      </c>
      <c r="G40" s="71">
        <v>6280.09</v>
      </c>
    </row>
    <row r="41" spans="1:7" ht="34.5" customHeight="1">
      <c r="A41" s="48" t="s">
        <v>247</v>
      </c>
      <c r="B41" s="54" t="s">
        <v>10</v>
      </c>
      <c r="C41" s="44">
        <v>190553</v>
      </c>
      <c r="D41" s="55">
        <f>2791753+C41+97323+76212+88866+135434+166633+236185+365570</f>
        <v>4148529</v>
      </c>
      <c r="E41" s="44">
        <f>601061-218103</f>
        <v>382958</v>
      </c>
      <c r="F41" s="56">
        <f>384584+E41+68893+130249+54613+27046+255677+276648+274518</f>
        <v>1855186</v>
      </c>
      <c r="G41" s="73">
        <v>6150</v>
      </c>
    </row>
    <row r="42" spans="1:7" ht="18" customHeight="1">
      <c r="A42" s="48" t="s">
        <v>248</v>
      </c>
      <c r="B42" s="54" t="s">
        <v>27</v>
      </c>
      <c r="C42" s="44">
        <v>0</v>
      </c>
      <c r="D42" s="55">
        <f>15470+C42+630</f>
        <v>16100</v>
      </c>
      <c r="E42" s="44">
        <v>667</v>
      </c>
      <c r="F42" s="56">
        <f>E42+10</f>
        <v>677</v>
      </c>
      <c r="G42" s="1">
        <v>6280.02</v>
      </c>
    </row>
    <row r="43" spans="1:7" ht="18" customHeight="1">
      <c r="A43" s="48" t="s">
        <v>249</v>
      </c>
      <c r="B43" s="54" t="s">
        <v>30</v>
      </c>
      <c r="C43" s="44">
        <v>290895</v>
      </c>
      <c r="D43" s="55">
        <f>4566592+C43-1+362258+273435+269091+135852+89767+144680+425561</f>
        <v>6558130</v>
      </c>
      <c r="E43" s="44">
        <f>2746261-616814</f>
        <v>2129447</v>
      </c>
      <c r="F43" s="56">
        <f>42358+E43+3996+7507+40096+3386878+2154532+369286+1331036</f>
        <v>9465136</v>
      </c>
      <c r="G43" s="75">
        <v>6250</v>
      </c>
    </row>
    <row r="44" spans="1:6" ht="18" customHeight="1">
      <c r="A44" s="48" t="s">
        <v>250</v>
      </c>
      <c r="B44" s="54" t="s">
        <v>34</v>
      </c>
      <c r="C44" s="44">
        <v>0</v>
      </c>
      <c r="D44" s="55">
        <v>0</v>
      </c>
      <c r="E44" s="44">
        <v>0</v>
      </c>
      <c r="F44" s="56">
        <v>0</v>
      </c>
    </row>
    <row r="45" spans="1:7" ht="18" customHeight="1">
      <c r="A45" s="48" t="s">
        <v>251</v>
      </c>
      <c r="B45" s="54" t="s">
        <v>37</v>
      </c>
      <c r="C45" s="44">
        <v>0</v>
      </c>
      <c r="D45" s="55">
        <f>251+C45+3249</f>
        <v>3500</v>
      </c>
      <c r="E45" s="44">
        <v>0</v>
      </c>
      <c r="F45" s="56">
        <f>E45+50+439</f>
        <v>489</v>
      </c>
      <c r="G45" s="1">
        <v>6210</v>
      </c>
    </row>
    <row r="46" spans="1:6" ht="24.75" customHeight="1">
      <c r="A46" s="48" t="s">
        <v>252</v>
      </c>
      <c r="B46" s="54" t="s">
        <v>39</v>
      </c>
      <c r="C46" s="44">
        <v>0</v>
      </c>
      <c r="D46" s="55">
        <v>0</v>
      </c>
      <c r="E46" s="44">
        <v>0</v>
      </c>
      <c r="F46" s="56">
        <v>0</v>
      </c>
    </row>
    <row r="47" spans="1:6" ht="27.75" customHeight="1">
      <c r="A47" s="48" t="s">
        <v>253</v>
      </c>
      <c r="B47" s="54" t="s">
        <v>41</v>
      </c>
      <c r="C47" s="44">
        <v>0</v>
      </c>
      <c r="D47" s="55">
        <v>0</v>
      </c>
      <c r="E47" s="44">
        <v>0</v>
      </c>
      <c r="F47" s="56">
        <v>0</v>
      </c>
    </row>
    <row r="48" spans="1:6" ht="18" customHeight="1">
      <c r="A48" s="9" t="s">
        <v>15</v>
      </c>
      <c r="B48" s="54" t="s">
        <v>12</v>
      </c>
      <c r="C48" s="45" t="s">
        <v>12</v>
      </c>
      <c r="D48" s="58" t="s">
        <v>12</v>
      </c>
      <c r="E48" s="45" t="s">
        <v>12</v>
      </c>
      <c r="F48" s="53" t="s">
        <v>12</v>
      </c>
    </row>
    <row r="49" spans="1:6" ht="18" customHeight="1">
      <c r="A49" s="48" t="s">
        <v>254</v>
      </c>
      <c r="B49" s="54" t="s">
        <v>255</v>
      </c>
      <c r="C49" s="44">
        <v>0</v>
      </c>
      <c r="D49" s="55">
        <v>0</v>
      </c>
      <c r="E49" s="44">
        <v>0</v>
      </c>
      <c r="F49" s="56">
        <v>0</v>
      </c>
    </row>
    <row r="50" spans="1:6" ht="18" customHeight="1">
      <c r="A50" s="48" t="s">
        <v>256</v>
      </c>
      <c r="B50" s="59" t="s">
        <v>257</v>
      </c>
      <c r="C50" s="44">
        <v>0</v>
      </c>
      <c r="D50" s="60">
        <v>0</v>
      </c>
      <c r="E50" s="44">
        <v>0</v>
      </c>
      <c r="F50" s="61">
        <v>0</v>
      </c>
    </row>
    <row r="51" spans="1:6" ht="18" customHeight="1">
      <c r="A51" s="48" t="s">
        <v>258</v>
      </c>
      <c r="B51" s="54" t="s">
        <v>259</v>
      </c>
      <c r="C51" s="44">
        <v>0</v>
      </c>
      <c r="D51" s="55">
        <v>0</v>
      </c>
      <c r="E51" s="44">
        <v>0</v>
      </c>
      <c r="F51" s="56">
        <v>0</v>
      </c>
    </row>
    <row r="52" spans="1:6" ht="18" customHeight="1">
      <c r="A52" s="48" t="s">
        <v>260</v>
      </c>
      <c r="B52" s="54" t="s">
        <v>261</v>
      </c>
      <c r="C52" s="44">
        <v>0</v>
      </c>
      <c r="D52" s="55">
        <v>0</v>
      </c>
      <c r="E52" s="44">
        <v>0</v>
      </c>
      <c r="F52" s="56">
        <v>0</v>
      </c>
    </row>
    <row r="53" spans="1:7" ht="35.25" customHeight="1">
      <c r="A53" s="48" t="s">
        <v>262</v>
      </c>
      <c r="B53" s="54" t="s">
        <v>43</v>
      </c>
      <c r="C53" s="44">
        <v>0</v>
      </c>
      <c r="D53" s="55">
        <v>0</v>
      </c>
      <c r="E53" s="44">
        <v>0</v>
      </c>
      <c r="F53" s="56">
        <v>0</v>
      </c>
      <c r="G53" s="1">
        <v>6240</v>
      </c>
    </row>
    <row r="54" spans="1:7" ht="18" customHeight="1">
      <c r="A54" s="48" t="s">
        <v>263</v>
      </c>
      <c r="B54" s="54" t="s">
        <v>45</v>
      </c>
      <c r="C54" s="44">
        <v>1</v>
      </c>
      <c r="D54" s="55">
        <f>C54</f>
        <v>1</v>
      </c>
      <c r="E54" s="44">
        <v>3</v>
      </c>
      <c r="F54" s="56">
        <f>E54+47</f>
        <v>50</v>
      </c>
      <c r="G54" s="37" t="s">
        <v>345</v>
      </c>
    </row>
    <row r="55" spans="1:7" ht="18" customHeight="1">
      <c r="A55" s="45" t="s">
        <v>264</v>
      </c>
      <c r="B55" s="54" t="s">
        <v>47</v>
      </c>
      <c r="C55" s="62">
        <f>C10+C26+C40+C41+C42+C43+C44+C45+C46+C47+C53+C54</f>
        <v>687787</v>
      </c>
      <c r="D55" s="62">
        <f>D10+D26+D40+D41+D42+D43+D44+D45+D46+D47+D53+D54</f>
        <v>12738703</v>
      </c>
      <c r="E55" s="62">
        <f>E10+E26+E40+E41+E42+E43+E44+E45+E46+E47+E53+E54</f>
        <v>2615092</v>
      </c>
      <c r="F55" s="62">
        <f>F10+F26+F40+F41+F42+F43+F44+F45+F46+F47+F53+F54</f>
        <v>13620322</v>
      </c>
      <c r="G55" s="68" t="s">
        <v>346</v>
      </c>
    </row>
    <row r="56" spans="1:6" ht="18" customHeight="1">
      <c r="A56" s="48" t="s">
        <v>12</v>
      </c>
      <c r="B56" s="54" t="s">
        <v>12</v>
      </c>
      <c r="C56" s="45" t="s">
        <v>12</v>
      </c>
      <c r="D56" s="58" t="s">
        <v>12</v>
      </c>
      <c r="E56" s="45" t="s">
        <v>12</v>
      </c>
      <c r="F56" s="53" t="s">
        <v>12</v>
      </c>
    </row>
    <row r="57" spans="1:6" ht="18" customHeight="1">
      <c r="A57" s="48" t="s">
        <v>265</v>
      </c>
      <c r="B57" s="54" t="s">
        <v>49</v>
      </c>
      <c r="C57" s="44">
        <v>0</v>
      </c>
      <c r="D57" s="55">
        <v>0</v>
      </c>
      <c r="E57" s="44">
        <v>0</v>
      </c>
      <c r="F57" s="56">
        <v>0</v>
      </c>
    </row>
    <row r="58" spans="1:6" ht="18" customHeight="1">
      <c r="A58" s="9" t="s">
        <v>199</v>
      </c>
      <c r="B58" s="54" t="s">
        <v>12</v>
      </c>
      <c r="C58" s="45" t="s">
        <v>12</v>
      </c>
      <c r="D58" s="58" t="s">
        <v>12</v>
      </c>
      <c r="E58" s="45" t="s">
        <v>12</v>
      </c>
      <c r="F58" s="53" t="s">
        <v>12</v>
      </c>
    </row>
    <row r="59" spans="1:6" ht="18" customHeight="1">
      <c r="A59" s="48" t="s">
        <v>266</v>
      </c>
      <c r="B59" s="54" t="s">
        <v>267</v>
      </c>
      <c r="C59" s="44">
        <v>0</v>
      </c>
      <c r="D59" s="55">
        <v>0</v>
      </c>
      <c r="E59" s="44">
        <v>0</v>
      </c>
      <c r="F59" s="56">
        <v>0</v>
      </c>
    </row>
    <row r="60" spans="1:6" ht="18" customHeight="1">
      <c r="A60" s="48" t="s">
        <v>268</v>
      </c>
      <c r="B60" s="54" t="s">
        <v>269</v>
      </c>
      <c r="C60" s="44">
        <v>0</v>
      </c>
      <c r="D60" s="55">
        <v>0</v>
      </c>
      <c r="E60" s="44">
        <v>0</v>
      </c>
      <c r="F60" s="56">
        <v>0</v>
      </c>
    </row>
    <row r="61" spans="1:6" ht="18" customHeight="1">
      <c r="A61" s="48" t="s">
        <v>270</v>
      </c>
      <c r="B61" s="54" t="s">
        <v>271</v>
      </c>
      <c r="C61" s="44">
        <v>0</v>
      </c>
      <c r="D61" s="55">
        <v>0</v>
      </c>
      <c r="E61" s="44">
        <v>0</v>
      </c>
      <c r="F61" s="56">
        <v>0</v>
      </c>
    </row>
    <row r="62" spans="1:6" ht="18" customHeight="1">
      <c r="A62" s="48" t="s">
        <v>272</v>
      </c>
      <c r="B62" s="54" t="s">
        <v>273</v>
      </c>
      <c r="C62" s="44">
        <v>0</v>
      </c>
      <c r="D62" s="55">
        <v>0</v>
      </c>
      <c r="E62" s="44">
        <v>0</v>
      </c>
      <c r="F62" s="56">
        <v>0</v>
      </c>
    </row>
    <row r="63" spans="1:7" ht="18" customHeight="1">
      <c r="A63" s="48" t="s">
        <v>274</v>
      </c>
      <c r="B63" s="54" t="s">
        <v>51</v>
      </c>
      <c r="C63" s="44">
        <f>C65+C66+C67+C68+C69+C70</f>
        <v>2421</v>
      </c>
      <c r="D63" s="44">
        <f>D65+D66+D67+D68+D69+D70</f>
        <v>14316</v>
      </c>
      <c r="E63" s="44">
        <f>E65+E66+E67+E68+E69+E70</f>
        <v>1222</v>
      </c>
      <c r="F63" s="44">
        <f>F65+F66+F67+F68+F69+F70</f>
        <v>10439</v>
      </c>
      <c r="G63" s="68" t="s">
        <v>347</v>
      </c>
    </row>
    <row r="64" spans="1:6" ht="18" customHeight="1">
      <c r="A64" s="9" t="s">
        <v>15</v>
      </c>
      <c r="B64" s="54" t="s">
        <v>12</v>
      </c>
      <c r="C64" s="45" t="s">
        <v>12</v>
      </c>
      <c r="D64" s="58" t="s">
        <v>12</v>
      </c>
      <c r="E64" s="45" t="s">
        <v>12</v>
      </c>
      <c r="F64" s="53" t="s">
        <v>12</v>
      </c>
    </row>
    <row r="65" spans="1:6" ht="18" customHeight="1">
      <c r="A65" s="48" t="s">
        <v>275</v>
      </c>
      <c r="B65" s="54" t="s">
        <v>53</v>
      </c>
      <c r="C65" s="44">
        <v>0</v>
      </c>
      <c r="D65" s="55">
        <v>0</v>
      </c>
      <c r="E65" s="44">
        <v>0</v>
      </c>
      <c r="F65" s="56">
        <v>0</v>
      </c>
    </row>
    <row r="66" spans="1:7" ht="18" customHeight="1">
      <c r="A66" s="48" t="s">
        <v>276</v>
      </c>
      <c r="B66" s="54" t="s">
        <v>59</v>
      </c>
      <c r="C66" s="44">
        <v>1711</v>
      </c>
      <c r="D66" s="55">
        <f>889+C66+152+163+31+120+44-1+254+465</f>
        <v>3828</v>
      </c>
      <c r="E66" s="44">
        <v>296</v>
      </c>
      <c r="F66" s="56">
        <f>1407+E66+1006+1214+119+94+68</f>
        <v>4204</v>
      </c>
      <c r="G66" s="1">
        <v>7470.83</v>
      </c>
    </row>
    <row r="67" spans="1:7" ht="18" customHeight="1">
      <c r="A67" s="48" t="s">
        <v>277</v>
      </c>
      <c r="B67" s="54" t="s">
        <v>61</v>
      </c>
      <c r="C67" s="44">
        <v>81</v>
      </c>
      <c r="D67" s="55">
        <f>322+C67+1+51+61+123+379-1+213+277+232</f>
        <v>1739</v>
      </c>
      <c r="E67" s="44">
        <v>159</v>
      </c>
      <c r="F67" s="56">
        <f>405+E67+102+149+88+114+98+91+121</f>
        <v>1327</v>
      </c>
      <c r="G67" s="1">
        <v>7470.81</v>
      </c>
    </row>
    <row r="68" spans="1:7" ht="18" customHeight="1">
      <c r="A68" s="48" t="s">
        <v>278</v>
      </c>
      <c r="B68" s="54" t="s">
        <v>63</v>
      </c>
      <c r="C68" s="44">
        <v>35</v>
      </c>
      <c r="D68" s="55">
        <f>54+C68+7+34+7+8+34+8+7</f>
        <v>194</v>
      </c>
      <c r="E68" s="44">
        <v>0</v>
      </c>
      <c r="F68" s="56">
        <v>0</v>
      </c>
      <c r="G68" s="37" t="s">
        <v>348</v>
      </c>
    </row>
    <row r="69" spans="1:7" ht="18" customHeight="1">
      <c r="A69" s="48" t="s">
        <v>279</v>
      </c>
      <c r="B69" s="54" t="s">
        <v>65</v>
      </c>
      <c r="C69" s="44">
        <v>126</v>
      </c>
      <c r="D69" s="55">
        <f>1375+C69-1+289+296+880-115+145+132+125</f>
        <v>3252</v>
      </c>
      <c r="E69" s="44">
        <v>295</v>
      </c>
      <c r="F69" s="56">
        <f>646+E69+165+164+169+168+217+239+271</f>
        <v>2334</v>
      </c>
      <c r="G69" s="1">
        <v>7470.82</v>
      </c>
    </row>
    <row r="70" spans="1:7" ht="18" customHeight="1">
      <c r="A70" s="48" t="s">
        <v>280</v>
      </c>
      <c r="B70" s="54" t="s">
        <v>67</v>
      </c>
      <c r="C70" s="44">
        <v>468</v>
      </c>
      <c r="D70" s="57">
        <f>620+711+C70+351+345+679+710+425+439+555</f>
        <v>5303</v>
      </c>
      <c r="E70" s="44">
        <f>134+318+2+18</f>
        <v>472</v>
      </c>
      <c r="F70" s="56">
        <f>434+166+E70+188+1+149+147+226+267+232+292</f>
        <v>2574</v>
      </c>
      <c r="G70" s="37" t="s">
        <v>349</v>
      </c>
    </row>
    <row r="71" spans="1:6" ht="30.75" customHeight="1">
      <c r="A71" s="48" t="s">
        <v>281</v>
      </c>
      <c r="B71" s="54" t="s">
        <v>75</v>
      </c>
      <c r="C71" s="44">
        <f>C73+C74+C75+C76+C77</f>
        <v>0</v>
      </c>
      <c r="D71" s="44">
        <f>D73+D74+D75+D76+D77</f>
        <v>0</v>
      </c>
      <c r="E71" s="44">
        <f>E73+E74+E75+E76+E77</f>
        <v>0</v>
      </c>
      <c r="F71" s="44">
        <f>F73+F74+F75+F76+F77</f>
        <v>0</v>
      </c>
    </row>
    <row r="72" spans="1:6" ht="18" customHeight="1">
      <c r="A72" s="9" t="s">
        <v>15</v>
      </c>
      <c r="B72" s="59" t="s">
        <v>12</v>
      </c>
      <c r="C72" s="45" t="s">
        <v>12</v>
      </c>
      <c r="D72" s="58" t="s">
        <v>12</v>
      </c>
      <c r="E72" s="45" t="s">
        <v>12</v>
      </c>
      <c r="F72" s="53" t="s">
        <v>12</v>
      </c>
    </row>
    <row r="73" spans="1:6" ht="18" customHeight="1">
      <c r="A73" s="48" t="s">
        <v>282</v>
      </c>
      <c r="B73" s="54" t="s">
        <v>77</v>
      </c>
      <c r="C73" s="44">
        <v>0</v>
      </c>
      <c r="D73" s="55">
        <v>0</v>
      </c>
      <c r="E73" s="44">
        <v>0</v>
      </c>
      <c r="F73" s="56">
        <v>0</v>
      </c>
    </row>
    <row r="74" spans="1:6" ht="18" customHeight="1">
      <c r="A74" s="48" t="s">
        <v>283</v>
      </c>
      <c r="B74" s="54" t="s">
        <v>79</v>
      </c>
      <c r="C74" s="44">
        <v>0</v>
      </c>
      <c r="D74" s="55">
        <v>0</v>
      </c>
      <c r="E74" s="44">
        <v>0</v>
      </c>
      <c r="F74" s="56">
        <v>0</v>
      </c>
    </row>
    <row r="75" spans="1:6" ht="18" customHeight="1">
      <c r="A75" s="48" t="s">
        <v>284</v>
      </c>
      <c r="B75" s="54" t="s">
        <v>81</v>
      </c>
      <c r="C75" s="44">
        <v>0</v>
      </c>
      <c r="D75" s="55">
        <v>0</v>
      </c>
      <c r="E75" s="44">
        <v>0</v>
      </c>
      <c r="F75" s="56">
        <v>0</v>
      </c>
    </row>
    <row r="76" spans="1:6" ht="18" customHeight="1">
      <c r="A76" s="48" t="s">
        <v>285</v>
      </c>
      <c r="B76" s="54" t="s">
        <v>83</v>
      </c>
      <c r="C76" s="44">
        <v>0</v>
      </c>
      <c r="D76" s="55">
        <v>0</v>
      </c>
      <c r="E76" s="44">
        <v>0</v>
      </c>
      <c r="F76" s="56">
        <v>0</v>
      </c>
    </row>
    <row r="77" spans="1:6" ht="18" customHeight="1">
      <c r="A77" s="48" t="s">
        <v>286</v>
      </c>
      <c r="B77" s="54" t="s">
        <v>287</v>
      </c>
      <c r="C77" s="44">
        <v>0</v>
      </c>
      <c r="D77" s="55">
        <v>0</v>
      </c>
      <c r="E77" s="44">
        <v>0</v>
      </c>
      <c r="F77" s="56">
        <v>0</v>
      </c>
    </row>
    <row r="78" spans="1:7" ht="18" customHeight="1">
      <c r="A78" s="48" t="s">
        <v>288</v>
      </c>
      <c r="B78" s="54" t="s">
        <v>85</v>
      </c>
      <c r="C78" s="44">
        <v>2372</v>
      </c>
      <c r="D78" s="55">
        <f>15169+C78+265+85+183+2776+8022+1079</f>
        <v>29951</v>
      </c>
      <c r="E78" s="44">
        <v>18775</v>
      </c>
      <c r="F78" s="56">
        <f>17740+E78+2079+281+10119+1720+664+295+10495</f>
        <v>62168</v>
      </c>
      <c r="G78" s="71">
        <v>7470.1</v>
      </c>
    </row>
    <row r="79" spans="1:7" ht="36.75" customHeight="1">
      <c r="A79" s="48" t="s">
        <v>289</v>
      </c>
      <c r="B79" s="54" t="s">
        <v>86</v>
      </c>
      <c r="C79" s="44">
        <v>170306</v>
      </c>
      <c r="D79" s="55">
        <f>1291988+C79-1+47681+133003+74545+108068+112971+171346+299372</f>
        <v>2409279</v>
      </c>
      <c r="E79" s="44">
        <v>560945</v>
      </c>
      <c r="F79" s="56">
        <f>438702+E79+15539+90128+73279+229767+299227+156913+117377</f>
        <v>1981877</v>
      </c>
      <c r="G79" s="74" t="s">
        <v>350</v>
      </c>
    </row>
    <row r="80" spans="1:7" ht="18" customHeight="1">
      <c r="A80" s="48" t="s">
        <v>290</v>
      </c>
      <c r="B80" s="54" t="s">
        <v>88</v>
      </c>
      <c r="C80" s="44">
        <v>14</v>
      </c>
      <c r="D80" s="55">
        <f>29266+C80+56+1127+51+4+121+973</f>
        <v>31612</v>
      </c>
      <c r="E80" s="44">
        <v>123</v>
      </c>
      <c r="F80" s="56">
        <f>2134+E80+263+120+806+513+26+6148</f>
        <v>10133</v>
      </c>
      <c r="G80" s="1">
        <v>7470.02</v>
      </c>
    </row>
    <row r="81" spans="1:7" ht="18" customHeight="1">
      <c r="A81" s="48" t="s">
        <v>291</v>
      </c>
      <c r="B81" s="54" t="s">
        <v>90</v>
      </c>
      <c r="C81" s="44">
        <v>426472</v>
      </c>
      <c r="D81" s="55">
        <f>4899162+C81+229767+225987+88537+281563+147304+1+149114+338042</f>
        <v>6785949</v>
      </c>
      <c r="E81" s="44">
        <f>1231022-258632</f>
        <v>972390</v>
      </c>
      <c r="F81" s="56">
        <f>19164+E81+876+988+5572+1663430+997717+76676+334402</f>
        <v>4071215</v>
      </c>
      <c r="G81" s="75">
        <v>7430</v>
      </c>
    </row>
    <row r="82" spans="1:6" ht="18" customHeight="1">
      <c r="A82" s="48" t="s">
        <v>292</v>
      </c>
      <c r="B82" s="54" t="s">
        <v>92</v>
      </c>
      <c r="C82" s="44">
        <v>0</v>
      </c>
      <c r="D82" s="55">
        <v>0</v>
      </c>
      <c r="E82" s="44">
        <v>0</v>
      </c>
      <c r="F82" s="56">
        <v>0</v>
      </c>
    </row>
    <row r="83" spans="1:7" ht="18" customHeight="1">
      <c r="A83" s="48" t="s">
        <v>293</v>
      </c>
      <c r="B83" s="54" t="s">
        <v>95</v>
      </c>
      <c r="C83" s="44">
        <v>0</v>
      </c>
      <c r="D83" s="55">
        <v>1046</v>
      </c>
      <c r="E83" s="44">
        <v>0</v>
      </c>
      <c r="F83" s="56">
        <f>E83+100+1027</f>
        <v>1127</v>
      </c>
      <c r="G83" s="1">
        <v>7410</v>
      </c>
    </row>
    <row r="84" spans="1:6" ht="24.75" customHeight="1">
      <c r="A84" s="48" t="s">
        <v>294</v>
      </c>
      <c r="B84" s="54" t="s">
        <v>97</v>
      </c>
      <c r="C84" s="44">
        <v>0</v>
      </c>
      <c r="D84" s="55">
        <v>0</v>
      </c>
      <c r="E84" s="44">
        <v>0</v>
      </c>
      <c r="F84" s="56">
        <v>0</v>
      </c>
    </row>
    <row r="85" spans="1:6" ht="25.5" customHeight="1">
      <c r="A85" s="48" t="s">
        <v>295</v>
      </c>
      <c r="B85" s="54" t="s">
        <v>99</v>
      </c>
      <c r="C85" s="44">
        <v>0</v>
      </c>
      <c r="D85" s="55">
        <v>0</v>
      </c>
      <c r="E85" s="44">
        <v>0</v>
      </c>
      <c r="F85" s="56">
        <v>0</v>
      </c>
    </row>
    <row r="86" spans="1:6" ht="18" customHeight="1">
      <c r="A86" s="9" t="s">
        <v>15</v>
      </c>
      <c r="B86" s="54" t="s">
        <v>12</v>
      </c>
      <c r="C86" s="45" t="s">
        <v>12</v>
      </c>
      <c r="D86" s="58" t="s">
        <v>12</v>
      </c>
      <c r="E86" s="45" t="s">
        <v>12</v>
      </c>
      <c r="F86" s="53" t="s">
        <v>12</v>
      </c>
    </row>
    <row r="87" spans="1:6" ht="18" customHeight="1">
      <c r="A87" s="48" t="s">
        <v>296</v>
      </c>
      <c r="B87" s="54" t="s">
        <v>297</v>
      </c>
      <c r="C87" s="44">
        <v>0</v>
      </c>
      <c r="D87" s="55">
        <v>0</v>
      </c>
      <c r="E87" s="44">
        <v>0</v>
      </c>
      <c r="F87" s="56">
        <v>0</v>
      </c>
    </row>
    <row r="88" spans="1:6" ht="18" customHeight="1">
      <c r="A88" s="48" t="s">
        <v>298</v>
      </c>
      <c r="B88" s="54" t="s">
        <v>299</v>
      </c>
      <c r="C88" s="44">
        <v>0</v>
      </c>
      <c r="D88" s="55">
        <v>0</v>
      </c>
      <c r="E88" s="44">
        <v>0</v>
      </c>
      <c r="F88" s="56">
        <v>0</v>
      </c>
    </row>
    <row r="89" spans="1:6" ht="18" customHeight="1">
      <c r="A89" s="48" t="s">
        <v>300</v>
      </c>
      <c r="B89" s="54" t="s">
        <v>301</v>
      </c>
      <c r="C89" s="44">
        <v>0</v>
      </c>
      <c r="D89" s="55">
        <v>0</v>
      </c>
      <c r="E89" s="44">
        <v>0</v>
      </c>
      <c r="F89" s="56">
        <v>0</v>
      </c>
    </row>
    <row r="90" spans="1:6" ht="18" customHeight="1">
      <c r="A90" s="48" t="s">
        <v>302</v>
      </c>
      <c r="B90" s="54" t="s">
        <v>303</v>
      </c>
      <c r="C90" s="44">
        <v>0</v>
      </c>
      <c r="D90" s="55">
        <v>0</v>
      </c>
      <c r="E90" s="44">
        <v>0</v>
      </c>
      <c r="F90" s="56">
        <v>0</v>
      </c>
    </row>
    <row r="91" spans="1:7" ht="32.25" customHeight="1">
      <c r="A91" s="48" t="s">
        <v>304</v>
      </c>
      <c r="B91" s="54" t="s">
        <v>101</v>
      </c>
      <c r="C91" s="44">
        <v>1619</v>
      </c>
      <c r="D91" s="55">
        <f>C91</f>
        <v>1619</v>
      </c>
      <c r="E91" s="44">
        <v>1186</v>
      </c>
      <c r="F91" s="56">
        <f>E91</f>
        <v>1186</v>
      </c>
      <c r="G91" s="1">
        <v>7440</v>
      </c>
    </row>
    <row r="92" spans="1:7" ht="18" customHeight="1">
      <c r="A92" s="48" t="s">
        <v>305</v>
      </c>
      <c r="B92" s="54" t="s">
        <v>103</v>
      </c>
      <c r="C92" s="44">
        <f>C94+C95+C96+C97+C98+C99+C100</f>
        <v>78643</v>
      </c>
      <c r="D92" s="44">
        <f>D94+D95+D96+D97+D98+D99+D100</f>
        <v>600065</v>
      </c>
      <c r="E92" s="44">
        <f>E94+E95+E96+E97+E98+E99+E100</f>
        <v>635735</v>
      </c>
      <c r="F92" s="44">
        <f>F94+F95+F96+F97+F98+F99+F100</f>
        <v>816724</v>
      </c>
      <c r="G92" s="68" t="s">
        <v>351</v>
      </c>
    </row>
    <row r="93" spans="1:6" ht="18" customHeight="1">
      <c r="A93" s="9" t="s">
        <v>15</v>
      </c>
      <c r="B93" s="59" t="s">
        <v>12</v>
      </c>
      <c r="C93" s="45" t="s">
        <v>12</v>
      </c>
      <c r="D93" s="63" t="s">
        <v>12</v>
      </c>
      <c r="E93" s="64" t="s">
        <v>12</v>
      </c>
      <c r="F93" s="53" t="s">
        <v>12</v>
      </c>
    </row>
    <row r="94" spans="1:7" ht="18" customHeight="1">
      <c r="A94" s="65" t="s">
        <v>306</v>
      </c>
      <c r="B94" s="54" t="s">
        <v>307</v>
      </c>
      <c r="C94" s="66">
        <v>39118</v>
      </c>
      <c r="D94" s="55">
        <f>93188+C94-1+22145+20723+21335+20256+1+24571+22403+21155</f>
        <v>284894</v>
      </c>
      <c r="E94" s="66">
        <f>620045-8+207</f>
        <v>620244</v>
      </c>
      <c r="F94" s="56">
        <f>39762+E94+11536+10923+10616+10317+10915+1+11725+11604</f>
        <v>737643</v>
      </c>
      <c r="G94" s="37" t="s">
        <v>352</v>
      </c>
    </row>
    <row r="95" spans="1:6" ht="18" customHeight="1">
      <c r="A95" s="65" t="s">
        <v>308</v>
      </c>
      <c r="B95" s="54" t="s">
        <v>309</v>
      </c>
      <c r="C95" s="66">
        <v>0</v>
      </c>
      <c r="D95" s="55">
        <v>0</v>
      </c>
      <c r="E95" s="66">
        <v>0</v>
      </c>
      <c r="F95" s="56">
        <v>0</v>
      </c>
    </row>
    <row r="96" spans="1:7" ht="18" customHeight="1">
      <c r="A96" s="65" t="s">
        <v>310</v>
      </c>
      <c r="B96" s="54" t="s">
        <v>311</v>
      </c>
      <c r="C96" s="66">
        <v>0</v>
      </c>
      <c r="D96" s="55">
        <f>C96+50+178+12</f>
        <v>240</v>
      </c>
      <c r="E96" s="66">
        <v>0</v>
      </c>
      <c r="F96" s="56">
        <v>0</v>
      </c>
      <c r="G96" s="1">
        <v>7210.21</v>
      </c>
    </row>
    <row r="97" spans="1:7" ht="18" customHeight="1">
      <c r="A97" s="65" t="s">
        <v>312</v>
      </c>
      <c r="B97" s="54" t="s">
        <v>313</v>
      </c>
      <c r="C97" s="66">
        <v>34913</v>
      </c>
      <c r="D97" s="66">
        <f>150451+C97+13791+13437</f>
        <v>212592</v>
      </c>
      <c r="E97" s="66">
        <f>635735-E94-E95-E96-E98-E99-E100</f>
        <v>13985</v>
      </c>
      <c r="F97" s="66">
        <f>816724-F94-F95-F96-F98-F99-F100</f>
        <v>61659</v>
      </c>
      <c r="G97" s="37" t="s">
        <v>353</v>
      </c>
    </row>
    <row r="98" spans="1:7" ht="18" customHeight="1">
      <c r="A98" s="65" t="s">
        <v>314</v>
      </c>
      <c r="B98" s="54" t="s">
        <v>315</v>
      </c>
      <c r="C98" s="66">
        <v>451</v>
      </c>
      <c r="D98" s="55">
        <f>1029+C98+1+231+231+282+342+347+405+422</f>
        <v>3741</v>
      </c>
      <c r="E98" s="66">
        <v>379</v>
      </c>
      <c r="F98" s="56">
        <f>1291+E98+452+451+450+449+445+440+429</f>
        <v>4786</v>
      </c>
      <c r="G98" s="1">
        <v>7210.23</v>
      </c>
    </row>
    <row r="99" spans="1:7" ht="28.5" customHeight="1">
      <c r="A99" s="65" t="s">
        <v>316</v>
      </c>
      <c r="B99" s="54" t="s">
        <v>317</v>
      </c>
      <c r="C99" s="66">
        <v>4161</v>
      </c>
      <c r="D99" s="55">
        <f>75888+C99+2076+1932+2002+1975+1991+2063+1974</f>
        <v>94062</v>
      </c>
      <c r="E99" s="66">
        <v>1127</v>
      </c>
      <c r="F99" s="56">
        <f>3703+E99+1039+1053+1020+1096+1040+1064+1073</f>
        <v>12215</v>
      </c>
      <c r="G99" s="1">
        <v>7220</v>
      </c>
    </row>
    <row r="100" spans="1:7" ht="18" customHeight="1">
      <c r="A100" s="65" t="s">
        <v>318</v>
      </c>
      <c r="B100" s="54" t="s">
        <v>319</v>
      </c>
      <c r="C100" s="66">
        <v>0</v>
      </c>
      <c r="D100" s="55">
        <f>C100+19+4517</f>
        <v>4536</v>
      </c>
      <c r="E100" s="66">
        <v>0</v>
      </c>
      <c r="F100" s="56">
        <f>377+E100+44</f>
        <v>421</v>
      </c>
      <c r="G100" s="1">
        <v>7210.22</v>
      </c>
    </row>
    <row r="101" spans="1:7" ht="18" customHeight="1">
      <c r="A101" s="65" t="s">
        <v>320</v>
      </c>
      <c r="B101" s="54" t="s">
        <v>105</v>
      </c>
      <c r="C101" s="66">
        <v>0</v>
      </c>
      <c r="D101" s="55">
        <v>0</v>
      </c>
      <c r="E101" s="66">
        <v>0</v>
      </c>
      <c r="F101" s="56">
        <v>0</v>
      </c>
      <c r="G101" s="1">
        <v>7470.09</v>
      </c>
    </row>
    <row r="102" spans="1:7" ht="18" customHeight="1">
      <c r="A102" s="64" t="s">
        <v>321</v>
      </c>
      <c r="B102" s="54" t="s">
        <v>107</v>
      </c>
      <c r="C102" s="67">
        <f>C57+C63+C71+C78+C79+C80+C81+C82+C83+C84+C85+C91+C101+C92</f>
        <v>681847</v>
      </c>
      <c r="D102" s="67">
        <f>D57+D63+D71+D78+D79+D80+D81+D82+D83+D84+D85+D91+D101+D92</f>
        <v>9873837</v>
      </c>
      <c r="E102" s="67">
        <f>E57+E63+E71+E78+E79+E80+E81+E82+E83+E84+E85+E91+E101+E92</f>
        <v>2190376</v>
      </c>
      <c r="F102" s="67">
        <f>F57+F63+F71+F78+F79+F80+F81+F82+F83+F84+F85+F91+F101+F92</f>
        <v>6954869</v>
      </c>
      <c r="G102" s="68" t="s">
        <v>354</v>
      </c>
    </row>
    <row r="103" spans="1:6" ht="18" customHeight="1">
      <c r="A103" s="65" t="s">
        <v>12</v>
      </c>
      <c r="B103" s="54" t="s">
        <v>12</v>
      </c>
      <c r="C103" s="64" t="s">
        <v>12</v>
      </c>
      <c r="D103" s="58" t="s">
        <v>12</v>
      </c>
      <c r="E103" s="64" t="s">
        <v>12</v>
      </c>
      <c r="F103" s="53" t="s">
        <v>12</v>
      </c>
    </row>
    <row r="104" spans="1:7" ht="21" customHeight="1">
      <c r="A104" s="64" t="s">
        <v>322</v>
      </c>
      <c r="B104" s="54" t="s">
        <v>109</v>
      </c>
      <c r="C104" s="67">
        <f>C55-C102</f>
        <v>5940</v>
      </c>
      <c r="D104" s="67">
        <f>D55-D102</f>
        <v>2864866</v>
      </c>
      <c r="E104" s="67">
        <f>E55-E102</f>
        <v>424716</v>
      </c>
      <c r="F104" s="67">
        <f>F55-F102</f>
        <v>6665453</v>
      </c>
      <c r="G104" s="68" t="s">
        <v>355</v>
      </c>
    </row>
    <row r="105" spans="1:6" ht="14.25" customHeight="1">
      <c r="A105" s="65" t="s">
        <v>12</v>
      </c>
      <c r="B105" s="54" t="s">
        <v>12</v>
      </c>
      <c r="C105" s="64" t="s">
        <v>12</v>
      </c>
      <c r="D105" s="58" t="s">
        <v>12</v>
      </c>
      <c r="E105" s="64" t="s">
        <v>12</v>
      </c>
      <c r="F105" s="53" t="s">
        <v>12</v>
      </c>
    </row>
    <row r="106" spans="1:8" ht="18" customHeight="1">
      <c r="A106" s="65" t="s">
        <v>323</v>
      </c>
      <c r="B106" s="54" t="s">
        <v>134</v>
      </c>
      <c r="C106" s="66">
        <v>-16996</v>
      </c>
      <c r="D106" s="55">
        <f>229937+C106+31063+25987+55463-1-5511+28874+14907+41146</f>
        <v>404869</v>
      </c>
      <c r="E106" s="56">
        <f>307561-122996</f>
        <v>184565</v>
      </c>
      <c r="F106" s="56">
        <f>48061+E106+3597+2976+226103+27275-20370+235919+7058</f>
        <v>715184</v>
      </c>
      <c r="G106" s="1">
        <v>7700</v>
      </c>
      <c r="H106" s="71">
        <v>42792</v>
      </c>
    </row>
    <row r="107" spans="1:6" ht="18" customHeight="1">
      <c r="A107" s="65" t="s">
        <v>12</v>
      </c>
      <c r="B107" s="54" t="s">
        <v>12</v>
      </c>
      <c r="C107" s="64" t="s">
        <v>12</v>
      </c>
      <c r="D107" s="58" t="s">
        <v>12</v>
      </c>
      <c r="E107" s="64" t="s">
        <v>12</v>
      </c>
      <c r="F107" s="53" t="s">
        <v>12</v>
      </c>
    </row>
    <row r="108" spans="1:7" ht="21.75" customHeight="1">
      <c r="A108" s="64" t="s">
        <v>324</v>
      </c>
      <c r="B108" s="54" t="s">
        <v>144</v>
      </c>
      <c r="C108" s="67">
        <f>C104-C106</f>
        <v>22936</v>
      </c>
      <c r="D108" s="67">
        <f>D104-D106</f>
        <v>2459997</v>
      </c>
      <c r="E108" s="67">
        <f>E104-E106</f>
        <v>240151</v>
      </c>
      <c r="F108" s="67">
        <f>F104-F106</f>
        <v>5950269</v>
      </c>
      <c r="G108" s="68" t="s">
        <v>356</v>
      </c>
    </row>
    <row r="109" spans="1:6" ht="18" customHeight="1">
      <c r="A109" s="65" t="s">
        <v>325</v>
      </c>
      <c r="B109" s="54" t="s">
        <v>146</v>
      </c>
      <c r="C109" s="66">
        <v>0</v>
      </c>
      <c r="D109" s="55">
        <v>0</v>
      </c>
      <c r="E109" s="66">
        <v>0</v>
      </c>
      <c r="F109" s="56">
        <v>0</v>
      </c>
    </row>
    <row r="110" spans="1:6" ht="18" customHeight="1">
      <c r="A110" s="65" t="s">
        <v>12</v>
      </c>
      <c r="B110" s="54" t="s">
        <v>12</v>
      </c>
      <c r="C110" s="64" t="s">
        <v>12</v>
      </c>
      <c r="D110" s="58" t="s">
        <v>12</v>
      </c>
      <c r="E110" s="64" t="s">
        <v>12</v>
      </c>
      <c r="F110" s="53" t="s">
        <v>12</v>
      </c>
    </row>
    <row r="111" spans="1:7" ht="18" customHeight="1">
      <c r="A111" s="64" t="s">
        <v>326</v>
      </c>
      <c r="B111" s="54" t="s">
        <v>148</v>
      </c>
      <c r="C111" s="67">
        <f>C108+C109</f>
        <v>22936</v>
      </c>
      <c r="D111" s="67">
        <f>D108+D109</f>
        <v>2459997</v>
      </c>
      <c r="E111" s="67">
        <f>E108+E109</f>
        <v>240151</v>
      </c>
      <c r="F111" s="67">
        <f>F108+F109</f>
        <v>5950269</v>
      </c>
      <c r="G111" s="68" t="s">
        <v>357</v>
      </c>
    </row>
    <row r="112" ht="18.75" customHeight="1"/>
    <row r="113" spans="1:4" ht="29.25" customHeight="1">
      <c r="A113" s="85" t="s">
        <v>365</v>
      </c>
      <c r="B113" s="86"/>
      <c r="C113" s="86"/>
      <c r="D113" s="87"/>
    </row>
    <row r="114" ht="18" customHeight="1"/>
    <row r="115" spans="1:6" ht="27" customHeight="1">
      <c r="A115" s="38" t="s">
        <v>327</v>
      </c>
      <c r="C115" s="77" t="s">
        <v>190</v>
      </c>
      <c r="D115" s="78"/>
      <c r="F115" s="76" t="s">
        <v>363</v>
      </c>
    </row>
    <row r="116" ht="18" customHeight="1"/>
    <row r="117" spans="1:6" ht="14.25" customHeight="1">
      <c r="A117" s="38" t="s">
        <v>328</v>
      </c>
      <c r="C117" s="77" t="s">
        <v>191</v>
      </c>
      <c r="D117" s="78"/>
      <c r="F117" s="76" t="s">
        <v>363</v>
      </c>
    </row>
    <row r="118" ht="18.75" customHeight="1"/>
    <row r="119" spans="1:6" ht="14.25" customHeight="1">
      <c r="A119" s="38" t="s">
        <v>187</v>
      </c>
      <c r="C119" s="77" t="s">
        <v>191</v>
      </c>
      <c r="D119" s="78"/>
      <c r="F119" s="76" t="s">
        <v>363</v>
      </c>
    </row>
    <row r="120" ht="17.25" customHeight="1"/>
    <row r="121" spans="1:4" ht="14.25" customHeight="1">
      <c r="A121" s="38" t="s">
        <v>188</v>
      </c>
      <c r="C121" s="77" t="s">
        <v>361</v>
      </c>
      <c r="D121" s="78"/>
    </row>
    <row r="122" ht="15.75" customHeight="1"/>
    <row r="123" ht="9.75" customHeight="1">
      <c r="A123" s="38" t="s">
        <v>329</v>
      </c>
    </row>
    <row r="124" ht="18" customHeight="1"/>
  </sheetData>
  <sheetProtection/>
  <mergeCells count="8">
    <mergeCell ref="C121:D121"/>
    <mergeCell ref="A1:F1"/>
    <mergeCell ref="B3:E3"/>
    <mergeCell ref="A5:C5"/>
    <mergeCell ref="C115:D115"/>
    <mergeCell ref="C117:D117"/>
    <mergeCell ref="C119:D119"/>
    <mergeCell ref="A113:D113"/>
  </mergeCells>
  <printOptions/>
  <pageMargins left="0.7086614173228347" right="0.7086614173228347" top="0" bottom="0" header="0.31496062992125984" footer="0.31496062992125984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Жаманаков Аманжол</dc:creator>
  <cp:keywords/>
  <dc:description/>
  <cp:lastModifiedBy>Жаманаков Аманжол</cp:lastModifiedBy>
  <cp:lastPrinted>2017-01-10T06:14:08Z</cp:lastPrinted>
  <dcterms:created xsi:type="dcterms:W3CDTF">2016-05-07T05:12:09Z</dcterms:created>
  <dcterms:modified xsi:type="dcterms:W3CDTF">2017-01-11T12:39:55Z</dcterms:modified>
  <cp:category/>
  <cp:version/>
  <cp:contentType/>
  <cp:contentStatus/>
</cp:coreProperties>
</file>