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055" activeTab="0"/>
  </bookViews>
  <sheets>
    <sheet name="Пр10" sheetId="1" r:id="rId1"/>
    <sheet name="Пр11" sheetId="2" r:id="rId2"/>
  </sheets>
  <definedNames/>
  <calcPr fullCalcOnLoad="1"/>
</workbook>
</file>

<file path=xl/sharedStrings.xml><?xml version="1.0" encoding="utf-8"?>
<sst xmlns="http://schemas.openxmlformats.org/spreadsheetml/2006/main" count="603" uniqueCount="365">
  <si>
    <t>Бухгалтерский баланс</t>
  </si>
  <si>
    <t>АО Казкоммерц Секьюритиз (ДО АО Казкоммерцбанк)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</si>
  <si>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</si>
  <si>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</si>
  <si>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</si>
  <si>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</si>
  <si>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</si>
  <si>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</si>
  <si>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</si>
  <si>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</si>
  <si>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</si>
  <si>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</si>
  <si>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</si>
  <si>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</si>
  <si>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</si>
  <si>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</si>
  <si>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</si>
  <si>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</si>
  <si>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</si>
  <si>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</si>
  <si>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</si>
  <si>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</si>
  <si>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</si>
  <si>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</si>
  <si>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</si>
  <si>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</si>
  <si>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</si>
  <si>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</si>
  <si>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</si>
  <si>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</si>
  <si>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</si>
  <si>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</si>
  <si>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</si>
  <si>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</si>
  <si>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</si>
  <si>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</si>
  <si>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</si>
  <si>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</si>
  <si>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</si>
  <si>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</si>
  <si>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</si>
  <si>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</si>
  <si>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</si>
  <si>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</si>
  <si>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</si>
  <si>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</si>
  <si>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</si>
  <si>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</si>
  <si>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</si>
  <si>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</si>
  <si>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</si>
  <si>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</si>
  <si>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</si>
  <si>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</si>
  <si>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</si>
  <si>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</si>
  <si>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</si>
  <si>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</si>
  <si>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</si>
  <si>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</si>
  <si>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</si>
  <si>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</si>
  <si>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</si>
  <si>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</si>
  <si>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</si>
  <si>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</si>
  <si>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</si>
  <si>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</si>
  <si>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</si>
  <si>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</si>
  <si>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</si>
  <si>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</si>
  <si>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</si>
  <si>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</si>
  <si>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</si>
  <si>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</si>
  <si>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</si>
  <si>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</si>
  <si>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</si>
  <si>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</si>
  <si>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</si>
  <si>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</si>
  <si>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</si>
  <si>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</si>
  <si>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</si>
  <si>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</si>
  <si>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</si>
  <si>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</si>
  <si>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</si>
  <si>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</si>
  <si>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</si>
  <si>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</si>
  <si>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</si>
  <si>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</si>
  <si>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</si>
  <si>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</si>
  <si>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</si>
  <si>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</si>
  <si>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</si>
  <si>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</si>
  <si>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</si>
  <si>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</si>
  <si>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</si>
  <si>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</si>
  <si>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</si>
  <si>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</si>
  <si>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</si>
  <si>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</si>
  <si>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</si>
  <si>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</si>
  <si>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</si>
  <si>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</si>
  <si>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</si>
  <si>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</si>
  <si>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</si>
  <si>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</si>
  <si>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</si>
  <si>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</si>
  <si>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</si>
  <si>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</si>
  <si>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</si>
  <si>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</si>
  <si>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</si>
  <si>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</si>
  <si>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</si>
  <si>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</si>
  <si>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</si>
  <si>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</si>
  <si>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</si>
  <si>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</si>
  <si>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</si>
  <si>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</si>
  <si>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</si>
  <si>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</si>
  <si>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</si>
  <si>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</si>
  <si>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</si>
  <si>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</si>
  <si>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</si>
  <si>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</si>
  <si>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</si>
  <si>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</si>
  <si>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</si>
  <si>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</si>
  <si>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</si>
  <si>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</si>
  <si>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</si>
  <si>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</si>
  <si>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</si>
  <si>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</si>
  <si>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</si>
  <si>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</si>
  <si>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</si>
  <si>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</si>
  <si>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</si>
  <si>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</si>
  <si>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</si>
  <si>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</si>
  <si>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</si>
  <si>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</si>
  <si>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</si>
  <si>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</si>
  <si>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</si>
  <si>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</si>
  <si>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</si>
  <si>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</si>
  <si>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</si>
  <si>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</si>
  <si>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</si>
  <si>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</si>
  <si>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</si>
  <si>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</si>
  <si>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</si>
  <si>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</si>
  <si>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</si>
  <si>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</si>
  <si>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</si>
  <si>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</si>
  <si>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</si>
  <si>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</si>
  <si>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</si>
  <si>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</si>
  <si>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</si>
  <si>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</si>
  <si>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</si>
  <si>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Главный бухгалтер </t>
  </si>
  <si>
    <t>Исполнитель</t>
  </si>
  <si>
    <t>Телефон</t>
  </si>
  <si>
    <t>Отложенное налоговое требование</t>
  </si>
  <si>
    <t>Жақсыбек Ш.</t>
  </si>
  <si>
    <t>Жаманаков А.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</si>
  <si>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</si>
  <si>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</si>
  <si>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</si>
  <si>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</si>
  <si>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</si>
  <si>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</si>
  <si>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</si>
  <si>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</si>
  <si>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</si>
  <si>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</si>
  <si>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</si>
  <si>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</si>
  <si>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</si>
  <si>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</si>
  <si>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</si>
  <si>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</si>
  <si>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</si>
  <si>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</si>
  <si>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</si>
  <si>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</si>
  <si>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</si>
  <si>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</si>
  <si>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</si>
  <si>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</si>
  <si>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</si>
  <si>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</si>
  <si>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</si>
  <si>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</si>
  <si>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</si>
  <si>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</si>
  <si>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</si>
  <si>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</si>
  <si>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</si>
  <si>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</si>
  <si>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</si>
  <si>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</si>
  <si>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</si>
  <si>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</si>
  <si>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</si>
  <si>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</si>
  <si>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</si>
  <si>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</si>
  <si>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</si>
  <si>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</si>
  <si>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</si>
  <si>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</si>
  <si>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</si>
  <si>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</si>
  <si>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</si>
  <si>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</si>
  <si>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</si>
  <si>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</si>
  <si>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</si>
  <si>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</si>
  <si>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</si>
  <si>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</si>
  <si>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</si>
  <si>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</si>
  <si>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</si>
  <si>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</si>
  <si>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</si>
  <si>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</si>
  <si>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</si>
  <si>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</si>
  <si>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</si>
  <si>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</si>
  <si>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</si>
  <si>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</si>
  <si>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</si>
  <si>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</si>
  <si>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</si>
  <si>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</si>
  <si>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</si>
  <si>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</si>
  <si>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</si>
  <si>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</si>
  <si>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</si>
  <si>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</si>
  <si>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</si>
  <si>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</si>
  <si>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</si>
  <si>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</si>
  <si>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</si>
  <si>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</si>
  <si>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</si>
  <si>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</si>
  <si>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</si>
  <si>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</si>
  <si>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</si>
  <si>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</si>
  <si>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</si>
  <si>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</si>
  <si>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</si>
  <si>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</si>
  <si>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</si>
  <si>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</si>
  <si>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</si>
  <si>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</si>
  <si>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</si>
  <si>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</si>
  <si>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</si>
  <si>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</si>
  <si>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</si>
  <si>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</si>
  <si>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</si>
  <si>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</si>
  <si>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</si>
  <si>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</si>
  <si>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</si>
  <si>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</si>
  <si>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</si>
  <si>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</si>
  <si>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</si>
  <si>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</si>
  <si>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</si>
  <si>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</si>
  <si>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>26.2</t>
  </si>
  <si>
    <t xml:space="preserve">   транспортные расходы</t>
  </si>
  <si>
    <t>26.3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</si>
  <si>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</si>
  <si>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</si>
  <si>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</si>
  <si>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</si>
  <si>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</si>
  <si>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</si>
  <si>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</si>
  <si>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</si>
  <si>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</si>
  <si>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</si>
  <si>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</si>
  <si>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</si>
  <si>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</si>
  <si>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</si>
  <si>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</si>
  <si>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</si>
  <si>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Сумма строк 1.1, 1.2, 1.3, 1.4, 1.5</t>
  </si>
  <si>
    <t>Сумма строк 1.3.1,  1.3.2, 1.3.3</t>
  </si>
  <si>
    <t>6110.01-7310.02</t>
  </si>
  <si>
    <t>субконто "Имеющиеся. для продажи"</t>
  </si>
  <si>
    <t>субконто "Удерж.до погашения"</t>
  </si>
  <si>
    <t>Сумма строк 2.1,  2.2, 2.3, 2.4, 2.5, 2.6, 2.7, 2.8, 2.9</t>
  </si>
  <si>
    <t>Сумма строк 2.1.1,  2.1.2</t>
  </si>
  <si>
    <t>6110.82.1</t>
  </si>
  <si>
    <t>Проверять признак аффилированности по контрагентам</t>
  </si>
  <si>
    <t>6110.82.2</t>
  </si>
  <si>
    <t>6110.82.3</t>
  </si>
  <si>
    <t>6110.82.4</t>
  </si>
  <si>
    <t>6110.81.1</t>
  </si>
  <si>
    <t>6110.81.2</t>
  </si>
  <si>
    <t>6110.82.5</t>
  </si>
  <si>
    <t>6280.07+6280.08</t>
  </si>
  <si>
    <t>сумма строк с 1 по 12</t>
  </si>
  <si>
    <t>Сумма строк 15.1,  15.2, 15.3, 15.4, 15.5, 15.6</t>
  </si>
  <si>
    <t>7470.84.2</t>
  </si>
  <si>
    <t>7470.84.1+7470.21+7470.23+7470.24+7470.27</t>
  </si>
  <si>
    <t>7470.03+7470.06</t>
  </si>
  <si>
    <t>Сумма строк 26.1, 26.2, 26.3, 26.4, 26.5, 26.6, 26.7</t>
  </si>
  <si>
    <t>7210.01+7210.03</t>
  </si>
  <si>
    <t>7200+7450-7210.01-7210.03-7210.21-7210.22-7210.23-7220</t>
  </si>
  <si>
    <t>сумма строк с 14 по 27</t>
  </si>
  <si>
    <t>стр. 13-стр.28</t>
  </si>
  <si>
    <t>стр.29-стр.30</t>
  </si>
  <si>
    <t>стр.31+/-стр.32</t>
  </si>
  <si>
    <t>субконто "Предназн. для торговли"</t>
  </si>
  <si>
    <t>6110.01+6110.03-7310.02</t>
  </si>
  <si>
    <t>6110.01+6110.03+6120-7310.02</t>
  </si>
  <si>
    <t>1. По строке 20 "Прочие активы" отражены краткосрочные расходы будущих периодов;  2. По строке 35 "Прочие обязательства" отражена задолженность перед подотчетными лицами и прочая кредиторская задолженность</t>
  </si>
  <si>
    <t>1. По строке 12 "Прочие доходы" отражены доходы по списанию кредиторской задолженности.  2. По строке 15.6 "за прочие услуги" отражены комиссионные расходы по услугам центрального депозитария и банковские комиссии</t>
  </si>
  <si>
    <t>Жаманаков А.М.</t>
  </si>
  <si>
    <t>На конец предыдущего года</t>
  </si>
  <si>
    <t xml:space="preserve">   общехозяйственные и административные расходы</t>
  </si>
  <si>
    <t>244-65-05 вн.58014</t>
  </si>
  <si>
    <t>по состоянию на 01 апреля 2017 г.</t>
  </si>
  <si>
    <t>Дата 07.04.2017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</si>
</sst>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7" fillId="0" borderId="0">
      <alignment horizontal="center" vertical="top"/>
      <protection/>
    </xf>
    <xf numFmtId="0" fontId="2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34" applyAlignment="1" quotePrefix="1">
      <alignment horizontal="left" vertical="top" wrapText="1"/>
      <protection/>
    </xf>
    <xf numFmtId="0" fontId="28" fillId="0" borderId="10" xfId="37" applyBorder="1" applyAlignment="1" quotePrefix="1">
      <alignment horizontal="center" vertical="top" wrapText="1"/>
      <protection/>
    </xf>
    <xf numFmtId="0" fontId="28" fillId="0" borderId="11" xfId="37" applyBorder="1" applyAlignment="1" quotePrefix="1">
      <alignment horizontal="center" vertical="top" wrapText="1"/>
      <protection/>
    </xf>
    <xf numFmtId="0" fontId="28" fillId="0" borderId="12" xfId="37" applyBorder="1" applyAlignment="1" quotePrefix="1">
      <alignment horizontal="center" vertical="top" wrapText="1"/>
      <protection/>
    </xf>
    <xf numFmtId="0" fontId="28" fillId="0" borderId="13" xfId="37" applyBorder="1" applyAlignment="1" quotePrefix="1">
      <alignment horizontal="center" vertical="top" wrapText="1"/>
      <protection/>
    </xf>
    <xf numFmtId="0" fontId="28" fillId="0" borderId="14" xfId="37" applyBorder="1" applyAlignment="1" quotePrefix="1">
      <alignment horizontal="center" vertical="top" wrapText="1"/>
      <protection/>
    </xf>
    <xf numFmtId="0" fontId="28" fillId="0" borderId="15" xfId="37" applyBorder="1" applyAlignment="1" quotePrefix="1">
      <alignment horizontal="center" vertical="top" wrapText="1"/>
      <protection/>
    </xf>
    <xf numFmtId="0" fontId="29" fillId="0" borderId="16" xfId="38" applyBorder="1" applyAlignment="1" quotePrefix="1">
      <alignment horizontal="left" vertical="top" wrapText="1"/>
      <protection/>
    </xf>
    <xf numFmtId="0" fontId="28" fillId="0" borderId="16" xfId="39" applyBorder="1" applyAlignment="1" quotePrefix="1">
      <alignment horizontal="left" vertical="top" wrapText="1"/>
      <protection/>
    </xf>
    <xf numFmtId="0" fontId="28" fillId="0" borderId="15" xfId="39" applyBorder="1" applyAlignment="1" quotePrefix="1">
      <alignment horizontal="left" vertical="top" wrapText="1"/>
      <protection/>
    </xf>
    <xf numFmtId="0" fontId="26" fillId="0" borderId="16" xfId="33" applyBorder="1" applyAlignment="1" quotePrefix="1">
      <alignment horizontal="left" vertical="top" wrapText="1"/>
      <protection/>
    </xf>
    <xf numFmtId="172" fontId="26" fillId="0" borderId="16" xfId="35" applyNumberFormat="1" applyBorder="1" applyAlignment="1">
      <alignment horizontal="right" vertical="top" wrapText="1"/>
      <protection/>
    </xf>
    <xf numFmtId="0" fontId="28" fillId="0" borderId="17" xfId="37" applyBorder="1" applyAlignment="1" quotePrefix="1">
      <alignment horizontal="center" vertical="top" wrapText="1"/>
      <protection/>
    </xf>
    <xf numFmtId="172" fontId="26" fillId="0" borderId="18" xfId="35" applyNumberFormat="1" applyBorder="1" applyAlignment="1">
      <alignment horizontal="right" vertical="top" wrapText="1"/>
      <protection/>
    </xf>
    <xf numFmtId="0" fontId="28" fillId="0" borderId="19" xfId="37" applyBorder="1" applyAlignment="1" quotePrefix="1">
      <alignment horizontal="center" vertical="top" wrapText="1"/>
      <protection/>
    </xf>
    <xf numFmtId="0" fontId="28" fillId="0" borderId="18" xfId="39" applyBorder="1" applyAlignment="1" quotePrefix="1">
      <alignment horizontal="left" vertical="top" wrapText="1"/>
      <protection/>
    </xf>
    <xf numFmtId="0" fontId="28" fillId="0" borderId="20" xfId="39" applyBorder="1" applyAlignment="1" quotePrefix="1">
      <alignment horizontal="left" vertical="top" wrapText="1"/>
      <protection/>
    </xf>
    <xf numFmtId="0" fontId="28" fillId="0" borderId="21" xfId="37" applyBorder="1" applyAlignment="1" quotePrefix="1">
      <alignment horizontal="center" vertical="top" wrapText="1"/>
      <protection/>
    </xf>
    <xf numFmtId="0" fontId="26" fillId="0" borderId="22" xfId="33" applyBorder="1" applyAlignment="1" quotePrefix="1">
      <alignment horizontal="left" vertical="top" wrapText="1"/>
      <protection/>
    </xf>
    <xf numFmtId="172" fontId="26" fillId="0" borderId="22" xfId="35" applyNumberFormat="1" applyBorder="1" applyAlignment="1">
      <alignment horizontal="right" vertical="top" wrapText="1"/>
      <protection/>
    </xf>
    <xf numFmtId="0" fontId="28" fillId="0" borderId="22" xfId="39" applyBorder="1" applyAlignment="1" quotePrefix="1">
      <alignment horizontal="left" vertical="top" wrapText="1"/>
      <protection/>
    </xf>
    <xf numFmtId="0" fontId="29" fillId="0" borderId="22" xfId="38" applyBorder="1" applyAlignment="1" quotePrefix="1">
      <alignment horizontal="left" vertical="top" wrapText="1"/>
      <protection/>
    </xf>
    <xf numFmtId="172" fontId="26" fillId="0" borderId="20" xfId="35" applyNumberFormat="1" applyBorder="1" applyAlignment="1">
      <alignment horizontal="right" vertical="top" wrapText="1"/>
      <protection/>
    </xf>
    <xf numFmtId="172" fontId="26" fillId="0" borderId="23" xfId="35" applyNumberFormat="1" applyBorder="1" applyAlignment="1">
      <alignment horizontal="right" vertical="top" wrapText="1"/>
      <protection/>
    </xf>
    <xf numFmtId="0" fontId="26" fillId="0" borderId="24" xfId="33" applyBorder="1" applyAlignment="1" quotePrefix="1">
      <alignment horizontal="left" vertical="top" wrapText="1"/>
      <protection/>
    </xf>
    <xf numFmtId="0" fontId="28" fillId="0" borderId="23" xfId="37" applyBorder="1" applyAlignment="1" quotePrefix="1">
      <alignment horizontal="center" vertical="top" wrapText="1"/>
      <protection/>
    </xf>
    <xf numFmtId="172" fontId="26" fillId="0" borderId="24" xfId="35" applyNumberFormat="1" applyBorder="1" applyAlignment="1">
      <alignment horizontal="right" vertical="top" wrapText="1"/>
      <protection/>
    </xf>
    <xf numFmtId="0" fontId="26" fillId="0" borderId="23" xfId="33" applyBorder="1" applyAlignment="1" quotePrefix="1">
      <alignment horizontal="left" vertical="top" wrapText="1"/>
      <protection/>
    </xf>
    <xf numFmtId="0" fontId="28" fillId="0" borderId="23" xfId="39" applyBorder="1" applyAlignment="1" quotePrefix="1">
      <alignment horizontal="left" vertical="top" wrapText="1"/>
      <protection/>
    </xf>
    <xf numFmtId="0" fontId="29" fillId="0" borderId="23" xfId="38" applyBorder="1" applyAlignment="1" quotePrefix="1">
      <alignment horizontal="left" vertical="top" wrapText="1"/>
      <protection/>
    </xf>
    <xf numFmtId="172" fontId="28" fillId="0" borderId="16" xfId="35" applyNumberFormat="1" applyFont="1" applyBorder="1" applyAlignment="1">
      <alignment horizontal="right" vertical="top" wrapText="1"/>
      <protection/>
    </xf>
    <xf numFmtId="172" fontId="28" fillId="0" borderId="22" xfId="35" applyNumberFormat="1" applyFont="1" applyBorder="1" applyAlignment="1">
      <alignment horizontal="right" vertical="top" wrapText="1"/>
      <protection/>
    </xf>
    <xf numFmtId="172" fontId="28" fillId="0" borderId="23" xfId="35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0" fontId="26" fillId="0" borderId="0" xfId="34" applyAlignment="1" quotePrefix="1">
      <alignment horizontal="left" vertical="top" wrapText="1"/>
      <protection/>
    </xf>
    <xf numFmtId="0" fontId="27" fillId="0" borderId="16" xfId="36" applyBorder="1" applyAlignment="1" quotePrefix="1">
      <alignment horizontal="center" vertical="top" wrapText="1"/>
      <protection/>
    </xf>
    <xf numFmtId="0" fontId="27" fillId="0" borderId="14" xfId="36" applyBorder="1" applyAlignment="1" quotePrefix="1">
      <alignment horizontal="center" vertical="top" wrapText="1"/>
      <protection/>
    </xf>
    <xf numFmtId="0" fontId="27" fillId="0" borderId="15" xfId="36" applyBorder="1" applyAlignment="1" quotePrefix="1">
      <alignment horizontal="center" vertical="top" wrapText="1"/>
      <protection/>
    </xf>
    <xf numFmtId="0" fontId="28" fillId="0" borderId="16" xfId="37" applyBorder="1" applyAlignment="1" quotePrefix="1">
      <alignment horizontal="left" vertical="top" wrapText="1"/>
      <protection/>
    </xf>
    <xf numFmtId="0" fontId="28" fillId="0" borderId="14" xfId="39" applyBorder="1" applyAlignment="1" quotePrefix="1">
      <alignment horizontal="center" vertical="top" wrapText="1"/>
      <protection/>
    </xf>
    <xf numFmtId="172" fontId="26" fillId="0" borderId="16" xfId="33" applyNumberFormat="1" applyBorder="1" applyAlignment="1">
      <alignment horizontal="right" vertical="top" wrapText="1"/>
      <protection/>
    </xf>
    <xf numFmtId="0" fontId="28" fillId="0" borderId="16" xfId="40" applyBorder="1" applyAlignment="1" quotePrefix="1">
      <alignment horizontal="left" vertical="top" wrapText="1"/>
      <protection/>
    </xf>
    <xf numFmtId="0" fontId="28" fillId="0" borderId="14" xfId="40" applyBorder="1" applyAlignment="1" quotePrefix="1">
      <alignment horizontal="left" vertical="top" wrapText="1"/>
      <protection/>
    </xf>
    <xf numFmtId="0" fontId="28" fillId="0" borderId="15" xfId="40" applyBorder="1" applyAlignment="1" quotePrefix="1">
      <alignment horizontal="left" vertical="top" wrapText="1"/>
      <protection/>
    </xf>
    <xf numFmtId="0" fontId="26" fillId="0" borderId="16" xfId="35" applyBorder="1" applyAlignment="1" quotePrefix="1">
      <alignment horizontal="left" vertical="top" wrapText="1"/>
      <protection/>
    </xf>
    <xf numFmtId="172" fontId="26" fillId="0" borderId="14" xfId="33" applyNumberFormat="1" applyBorder="1" applyAlignment="1">
      <alignment horizontal="right" vertical="top" wrapText="1"/>
      <protection/>
    </xf>
    <xf numFmtId="172" fontId="26" fillId="0" borderId="15" xfId="33" applyNumberFormat="1" applyBorder="1" applyAlignment="1">
      <alignment horizontal="right" vertical="top" wrapText="1"/>
      <protection/>
    </xf>
    <xf numFmtId="0" fontId="28" fillId="0" borderId="17" xfId="39" applyBorder="1" applyAlignment="1" quotePrefix="1">
      <alignment horizontal="center" vertical="top" wrapText="1"/>
      <protection/>
    </xf>
    <xf numFmtId="0" fontId="28" fillId="0" borderId="17" xfId="40" applyBorder="1" applyAlignment="1" quotePrefix="1">
      <alignment horizontal="left" vertical="top" wrapText="1"/>
      <protection/>
    </xf>
    <xf numFmtId="0" fontId="28" fillId="0" borderId="18" xfId="40" applyBorder="1" applyAlignment="1" quotePrefix="1">
      <alignment horizontal="left" vertical="top" wrapText="1"/>
      <protection/>
    </xf>
    <xf numFmtId="0" fontId="28" fillId="0" borderId="19" xfId="39" applyBorder="1" applyAlignment="1" quotePrefix="1">
      <alignment horizontal="center" vertical="top" wrapText="1"/>
      <protection/>
    </xf>
    <xf numFmtId="172" fontId="26" fillId="0" borderId="19" xfId="33" applyNumberFormat="1" applyBorder="1" applyAlignment="1">
      <alignment horizontal="right" vertical="top" wrapText="1"/>
      <protection/>
    </xf>
    <xf numFmtId="172" fontId="26" fillId="0" borderId="18" xfId="33" applyNumberFormat="1" applyBorder="1" applyAlignment="1">
      <alignment horizontal="right" vertical="top" wrapText="1"/>
      <protection/>
    </xf>
    <xf numFmtId="172" fontId="26" fillId="0" borderId="19" xfId="33" applyNumberFormat="1" applyFill="1" applyBorder="1" applyAlignment="1">
      <alignment horizontal="right" vertical="top" wrapText="1"/>
      <protection/>
    </xf>
    <xf numFmtId="0" fontId="28" fillId="0" borderId="19" xfId="40" applyBorder="1" applyAlignment="1" quotePrefix="1">
      <alignment horizontal="left" vertical="top" wrapText="1"/>
      <protection/>
    </xf>
    <xf numFmtId="0" fontId="28" fillId="0" borderId="21" xfId="39" applyBorder="1" applyAlignment="1" quotePrefix="1">
      <alignment horizontal="center" vertical="top" wrapText="1"/>
      <protection/>
    </xf>
    <xf numFmtId="172" fontId="26" fillId="0" borderId="21" xfId="33" applyNumberFormat="1" applyBorder="1" applyAlignment="1">
      <alignment horizontal="right" vertical="top" wrapText="1"/>
      <protection/>
    </xf>
    <xf numFmtId="172" fontId="26" fillId="0" borderId="20" xfId="33" applyNumberFormat="1" applyBorder="1" applyAlignment="1">
      <alignment horizontal="right" vertical="top" wrapText="1"/>
      <protection/>
    </xf>
    <xf numFmtId="172" fontId="28" fillId="0" borderId="16" xfId="33" applyNumberFormat="1" applyFont="1" applyBorder="1" applyAlignment="1">
      <alignment horizontal="right" vertical="top" wrapText="1"/>
      <protection/>
    </xf>
    <xf numFmtId="0" fontId="28" fillId="0" borderId="21" xfId="40" applyBorder="1" applyAlignment="1" quotePrefix="1">
      <alignment horizontal="left" vertical="top" wrapText="1"/>
      <protection/>
    </xf>
    <xf numFmtId="0" fontId="28" fillId="0" borderId="22" xfId="40" applyBorder="1" applyAlignment="1" quotePrefix="1">
      <alignment horizontal="left" vertical="top" wrapText="1"/>
      <protection/>
    </xf>
    <xf numFmtId="0" fontId="26" fillId="0" borderId="22" xfId="35" applyBorder="1" applyAlignment="1" quotePrefix="1">
      <alignment horizontal="left" vertical="top" wrapText="1"/>
      <protection/>
    </xf>
    <xf numFmtId="172" fontId="26" fillId="0" borderId="22" xfId="33" applyNumberFormat="1" applyBorder="1" applyAlignment="1">
      <alignment horizontal="right" vertical="top" wrapText="1"/>
      <protection/>
    </xf>
    <xf numFmtId="172" fontId="28" fillId="0" borderId="22" xfId="33" applyNumberFormat="1" applyFont="1" applyBorder="1" applyAlignment="1">
      <alignment horizontal="right" vertical="top" wrapText="1"/>
      <protection/>
    </xf>
    <xf numFmtId="0" fontId="37" fillId="0" borderId="0" xfId="0" applyFont="1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horizontal="right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5" borderId="0" xfId="0" applyFill="1" applyAlignment="1">
      <alignment wrapText="1"/>
    </xf>
    <xf numFmtId="0" fontId="26" fillId="0" borderId="0" xfId="34" applyAlignment="1" quotePrefix="1">
      <alignment horizontal="right" vertical="top" wrapText="1"/>
      <protection/>
    </xf>
    <xf numFmtId="0" fontId="26" fillId="0" borderId="0" xfId="34" applyAlignment="1" quotePrefix="1">
      <alignment horizontal="left" vertical="top" wrapText="1"/>
      <protection/>
    </xf>
    <xf numFmtId="172" fontId="26" fillId="0" borderId="25" xfId="33" applyNumberFormat="1" applyBorder="1" applyAlignment="1">
      <alignment horizontal="right" vertical="top" wrapText="1"/>
      <protection/>
    </xf>
    <xf numFmtId="0" fontId="26" fillId="0" borderId="0" xfId="34" applyAlignment="1" quotePrefix="1">
      <alignment horizontal="right" vertical="top" wrapText="1"/>
      <protection/>
    </xf>
    <xf numFmtId="0" fontId="26" fillId="0" borderId="0" xfId="34" applyAlignment="1" quotePrefix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27" fillId="0" borderId="0" xfId="36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26" fillId="0" borderId="2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6" fillId="0" borderId="0" xfId="34" applyAlignment="1" quotePrefix="1">
      <alignment horizontal="left" vertical="top" wrapText="1"/>
      <protection/>
    </xf>
    <xf numFmtId="0" fontId="26" fillId="0" borderId="19" xfId="33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7" fillId="0" borderId="0" xfId="41" applyAlignment="1" quotePrefix="1">
      <alignment horizontal="center" vertical="top" wrapText="1"/>
      <protection/>
    </xf>
    <xf numFmtId="0" fontId="26" fillId="0" borderId="30" xfId="35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7"/>
  <sheetViews>
    <sheetView tabSelected="1" zoomScalePageLayoutView="0" workbookViewId="0" topLeftCell="A1">
      <selection activeCell="A126" sqref="A126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7.57421875" style="1" customWidth="1"/>
    <col min="4" max="4" width="17.00390625" style="1" customWidth="1"/>
    <col min="5" max="5" width="21.00390625" style="1" customWidth="1"/>
    <col min="6" max="16384" width="9.140625" style="1" customWidth="1"/>
  </cols>
  <sheetData>
    <row r="1" spans="1:4" ht="11.25" customHeight="1">
      <c r="A1" s="80" t="s">
        <v>0</v>
      </c>
      <c r="B1" s="81"/>
      <c r="C1" s="81"/>
      <c r="D1" s="81"/>
    </row>
    <row r="2" ht="11.25" customHeight="1"/>
    <row r="3" spans="1:4" ht="14.25" customHeight="1">
      <c r="A3" s="82" t="s">
        <v>1</v>
      </c>
      <c r="B3" s="83"/>
      <c r="C3" s="83"/>
      <c r="D3" s="84"/>
    </row>
    <row r="4" ht="12" customHeight="1"/>
    <row r="5" spans="1:3" ht="15" customHeight="1">
      <c r="A5" s="85" t="s">
        <v>363</v>
      </c>
      <c r="B5" s="81"/>
      <c r="C5" s="81"/>
    </row>
    <row r="6" ht="14.25" customHeight="1">
      <c r="D6" s="2" t="s">
        <v>2</v>
      </c>
    </row>
    <row r="7" spans="1:4" ht="33" customHeight="1">
      <c r="A7" s="3" t="s">
        <v>3</v>
      </c>
      <c r="B7" s="4" t="s">
        <v>4</v>
      </c>
      <c r="C7" s="3" t="s">
        <v>5</v>
      </c>
      <c r="D7" s="5" t="s">
        <v>360</v>
      </c>
    </row>
    <row r="8" spans="1:4" ht="14.25" customHeight="1">
      <c r="A8" s="6" t="s">
        <v>6</v>
      </c>
      <c r="B8" s="7" t="s">
        <v>7</v>
      </c>
      <c r="C8" s="6" t="s">
        <v>8</v>
      </c>
      <c r="D8" s="8" t="s">
        <v>9</v>
      </c>
    </row>
    <row r="9" spans="1:4" ht="18" customHeight="1">
      <c r="A9" s="9" t="s">
        <v>10</v>
      </c>
      <c r="B9" s="7" t="s">
        <v>11</v>
      </c>
      <c r="C9" s="10" t="s">
        <v>11</v>
      </c>
      <c r="D9" s="11" t="s">
        <v>11</v>
      </c>
    </row>
    <row r="10" spans="1:4" ht="18" customHeight="1">
      <c r="A10" s="12" t="s">
        <v>12</v>
      </c>
      <c r="B10" s="7" t="s">
        <v>13</v>
      </c>
      <c r="C10" s="13">
        <v>1602291</v>
      </c>
      <c r="D10" s="13">
        <v>1163774</v>
      </c>
    </row>
    <row r="11" spans="1:4" ht="18" customHeight="1">
      <c r="A11" s="12" t="s">
        <v>14</v>
      </c>
      <c r="B11" s="7" t="s">
        <v>11</v>
      </c>
      <c r="C11" s="10" t="s">
        <v>11</v>
      </c>
      <c r="D11" s="10" t="s">
        <v>11</v>
      </c>
    </row>
    <row r="12" spans="1:4" ht="18" customHeight="1">
      <c r="A12" s="12" t="s">
        <v>15</v>
      </c>
      <c r="B12" s="7" t="s">
        <v>16</v>
      </c>
      <c r="C12" s="13">
        <v>0</v>
      </c>
      <c r="D12" s="13">
        <v>0</v>
      </c>
    </row>
    <row r="13" spans="1:4" ht="21.75" customHeight="1">
      <c r="A13" s="12" t="s">
        <v>17</v>
      </c>
      <c r="B13" s="7" t="s">
        <v>18</v>
      </c>
      <c r="C13" s="13">
        <v>1602291</v>
      </c>
      <c r="D13" s="13">
        <v>1163774</v>
      </c>
    </row>
    <row r="14" spans="1:4" ht="18" customHeight="1">
      <c r="A14" s="12" t="s">
        <v>19</v>
      </c>
      <c r="B14" s="7" t="s">
        <v>7</v>
      </c>
      <c r="C14" s="13">
        <v>0</v>
      </c>
      <c r="D14" s="13">
        <v>0</v>
      </c>
    </row>
    <row r="15" spans="1:4" ht="18" customHeight="1">
      <c r="A15" s="12" t="s">
        <v>20</v>
      </c>
      <c r="B15" s="7" t="s">
        <v>8</v>
      </c>
      <c r="C15" s="13">
        <v>4063074</v>
      </c>
      <c r="D15" s="13">
        <v>272561</v>
      </c>
    </row>
    <row r="16" spans="1:4" ht="18" customHeight="1">
      <c r="A16" s="12" t="s">
        <v>14</v>
      </c>
      <c r="B16" s="7" t="s">
        <v>11</v>
      </c>
      <c r="C16" s="10" t="s">
        <v>11</v>
      </c>
      <c r="D16" s="10" t="s">
        <v>11</v>
      </c>
    </row>
    <row r="17" spans="1:4" ht="18" customHeight="1">
      <c r="A17" s="12" t="s">
        <v>21</v>
      </c>
      <c r="B17" s="7" t="s">
        <v>22</v>
      </c>
      <c r="C17" s="13">
        <v>50770</v>
      </c>
      <c r="D17" s="13">
        <v>3366</v>
      </c>
    </row>
    <row r="18" spans="1:4" ht="18" customHeight="1">
      <c r="A18" s="12" t="s">
        <v>23</v>
      </c>
      <c r="B18" s="7" t="s">
        <v>9</v>
      </c>
      <c r="C18" s="13">
        <v>1432000</v>
      </c>
      <c r="D18" s="13">
        <v>421384</v>
      </c>
    </row>
    <row r="19" spans="1:4" ht="18" customHeight="1">
      <c r="A19" s="12" t="s">
        <v>14</v>
      </c>
      <c r="B19" s="7" t="s">
        <v>11</v>
      </c>
      <c r="C19" s="10" t="s">
        <v>11</v>
      </c>
      <c r="D19" s="10" t="s">
        <v>11</v>
      </c>
    </row>
    <row r="20" spans="1:4" ht="18" customHeight="1">
      <c r="A20" s="12" t="s">
        <v>21</v>
      </c>
      <c r="B20" s="7" t="s">
        <v>24</v>
      </c>
      <c r="C20" s="13">
        <v>0</v>
      </c>
      <c r="D20" s="13">
        <v>1381</v>
      </c>
    </row>
    <row r="21" spans="1:4" ht="21.75" customHeight="1">
      <c r="A21" s="12" t="s">
        <v>25</v>
      </c>
      <c r="B21" s="7" t="s">
        <v>26</v>
      </c>
      <c r="C21" s="13">
        <v>7709305</v>
      </c>
      <c r="D21" s="13">
        <v>12593785</v>
      </c>
    </row>
    <row r="22" spans="1:4" ht="18" customHeight="1">
      <c r="A22" s="12" t="s">
        <v>14</v>
      </c>
      <c r="B22" s="7" t="s">
        <v>11</v>
      </c>
      <c r="C22" s="10" t="s">
        <v>11</v>
      </c>
      <c r="D22" s="10" t="s">
        <v>11</v>
      </c>
    </row>
    <row r="23" spans="1:4" ht="18" customHeight="1">
      <c r="A23" s="12" t="s">
        <v>21</v>
      </c>
      <c r="B23" s="7" t="s">
        <v>27</v>
      </c>
      <c r="C23" s="13">
        <v>53932</v>
      </c>
      <c r="D23" s="13">
        <v>50751</v>
      </c>
    </row>
    <row r="24" spans="1:4" ht="30.75" customHeight="1">
      <c r="A24" s="12" t="s">
        <v>28</v>
      </c>
      <c r="B24" s="7" t="s">
        <v>29</v>
      </c>
      <c r="C24" s="13">
        <v>44408</v>
      </c>
      <c r="D24" s="13">
        <v>49253</v>
      </c>
    </row>
    <row r="25" spans="1:4" ht="18" customHeight="1">
      <c r="A25" s="12" t="s">
        <v>14</v>
      </c>
      <c r="B25" s="7" t="s">
        <v>11</v>
      </c>
      <c r="C25" s="10" t="s">
        <v>11</v>
      </c>
      <c r="D25" s="10" t="s">
        <v>11</v>
      </c>
    </row>
    <row r="26" spans="1:4" ht="18" customHeight="1">
      <c r="A26" s="12" t="s">
        <v>30</v>
      </c>
      <c r="B26" s="7" t="s">
        <v>31</v>
      </c>
      <c r="C26" s="13">
        <v>0</v>
      </c>
      <c r="D26" s="13">
        <v>4928</v>
      </c>
    </row>
    <row r="27" spans="1:4" ht="25.5" customHeight="1">
      <c r="A27" s="12" t="s">
        <v>32</v>
      </c>
      <c r="B27" s="7" t="s">
        <v>33</v>
      </c>
      <c r="C27" s="13">
        <v>0</v>
      </c>
      <c r="D27" s="13">
        <v>0</v>
      </c>
    </row>
    <row r="28" spans="1:4" ht="18" customHeight="1">
      <c r="A28" s="12" t="s">
        <v>14</v>
      </c>
      <c r="B28" s="7" t="s">
        <v>11</v>
      </c>
      <c r="C28" s="10" t="s">
        <v>11</v>
      </c>
      <c r="D28" s="10" t="s">
        <v>11</v>
      </c>
    </row>
    <row r="29" spans="1:4" ht="18" customHeight="1">
      <c r="A29" s="12" t="s">
        <v>30</v>
      </c>
      <c r="B29" s="7" t="s">
        <v>34</v>
      </c>
      <c r="C29" s="13">
        <v>0</v>
      </c>
      <c r="D29" s="13">
        <v>0</v>
      </c>
    </row>
    <row r="30" spans="1:4" ht="18" customHeight="1">
      <c r="A30" s="12" t="s">
        <v>35</v>
      </c>
      <c r="B30" s="7" t="s">
        <v>36</v>
      </c>
      <c r="C30" s="13">
        <v>0</v>
      </c>
      <c r="D30" s="13">
        <v>0</v>
      </c>
    </row>
    <row r="31" spans="1:4" ht="18" customHeight="1">
      <c r="A31" s="12" t="s">
        <v>37</v>
      </c>
      <c r="B31" s="7" t="s">
        <v>38</v>
      </c>
      <c r="C31" s="13">
        <v>0</v>
      </c>
      <c r="D31" s="13">
        <v>0</v>
      </c>
    </row>
    <row r="32" spans="1:4" ht="18" customHeight="1">
      <c r="A32" s="12" t="s">
        <v>39</v>
      </c>
      <c r="B32" s="7" t="s">
        <v>40</v>
      </c>
      <c r="C32" s="13">
        <v>96</v>
      </c>
      <c r="D32" s="13">
        <v>96</v>
      </c>
    </row>
    <row r="33" spans="1:4" ht="18" customHeight="1">
      <c r="A33" s="12" t="s">
        <v>41</v>
      </c>
      <c r="B33" s="7" t="s">
        <v>42</v>
      </c>
      <c r="C33" s="13">
        <v>0</v>
      </c>
      <c r="D33" s="13">
        <v>0</v>
      </c>
    </row>
    <row r="34" spans="1:4" ht="18" customHeight="1">
      <c r="A34" s="12" t="s">
        <v>43</v>
      </c>
      <c r="B34" s="7" t="s">
        <v>44</v>
      </c>
      <c r="C34" s="13">
        <v>30095</v>
      </c>
      <c r="D34" s="13">
        <v>30161</v>
      </c>
    </row>
    <row r="35" spans="1:4" ht="18" customHeight="1">
      <c r="A35" s="12" t="s">
        <v>45</v>
      </c>
      <c r="B35" s="7" t="s">
        <v>46</v>
      </c>
      <c r="C35" s="13">
        <v>6229</v>
      </c>
      <c r="D35" s="13">
        <v>5615</v>
      </c>
    </row>
    <row r="36" spans="1:4" ht="18" customHeight="1">
      <c r="A36" s="12" t="s">
        <v>47</v>
      </c>
      <c r="B36" s="7" t="s">
        <v>48</v>
      </c>
      <c r="C36" s="13">
        <v>29898</v>
      </c>
      <c r="D36" s="13">
        <v>79636</v>
      </c>
    </row>
    <row r="37" spans="1:4" ht="18" customHeight="1">
      <c r="A37" s="12" t="s">
        <v>49</v>
      </c>
      <c r="B37" s="7" t="s">
        <v>50</v>
      </c>
      <c r="C37" s="13">
        <f>C39+C42+C43+C44+C45+C46+C47+C48+C49</f>
        <v>28275</v>
      </c>
      <c r="D37" s="13">
        <f>D39+D42+D43+D44+D45+D46+D47+D48+D49</f>
        <v>326672</v>
      </c>
    </row>
    <row r="38" spans="1:4" ht="18" customHeight="1">
      <c r="A38" s="12" t="s">
        <v>14</v>
      </c>
      <c r="B38" s="7" t="s">
        <v>11</v>
      </c>
      <c r="C38" s="10" t="s">
        <v>11</v>
      </c>
      <c r="D38" s="10" t="s">
        <v>11</v>
      </c>
    </row>
    <row r="39" spans="1:4" ht="18" customHeight="1">
      <c r="A39" s="12" t="s">
        <v>51</v>
      </c>
      <c r="B39" s="7" t="s">
        <v>52</v>
      </c>
      <c r="C39" s="13">
        <f>C40+C41</f>
        <v>1800</v>
      </c>
      <c r="D39" s="13">
        <f>D40+D41</f>
        <v>360</v>
      </c>
    </row>
    <row r="40" spans="1:4" ht="18" customHeight="1">
      <c r="A40" s="12" t="s">
        <v>53</v>
      </c>
      <c r="B40" s="14" t="s">
        <v>54</v>
      </c>
      <c r="C40" s="13">
        <v>0</v>
      </c>
      <c r="D40" s="13">
        <v>0</v>
      </c>
    </row>
    <row r="41" spans="1:4" ht="18" customHeight="1">
      <c r="A41" s="12" t="s">
        <v>55</v>
      </c>
      <c r="B41" s="16" t="s">
        <v>56</v>
      </c>
      <c r="C41" s="13">
        <v>1800</v>
      </c>
      <c r="D41" s="13">
        <v>360</v>
      </c>
    </row>
    <row r="42" spans="1:4" ht="18" customHeight="1">
      <c r="A42" s="12" t="s">
        <v>57</v>
      </c>
      <c r="B42" s="16" t="s">
        <v>58</v>
      </c>
      <c r="C42" s="13">
        <v>280</v>
      </c>
      <c r="D42" s="13">
        <v>280</v>
      </c>
    </row>
    <row r="43" spans="1:4" ht="18" customHeight="1">
      <c r="A43" s="12" t="s">
        <v>59</v>
      </c>
      <c r="B43" s="16" t="s">
        <v>60</v>
      </c>
      <c r="C43" s="13">
        <v>0</v>
      </c>
      <c r="D43" s="13">
        <v>0</v>
      </c>
    </row>
    <row r="44" spans="1:4" ht="18" customHeight="1">
      <c r="A44" s="12" t="s">
        <v>61</v>
      </c>
      <c r="B44" s="16" t="s">
        <v>62</v>
      </c>
      <c r="C44" s="13">
        <v>472</v>
      </c>
      <c r="D44" s="13">
        <v>2500</v>
      </c>
    </row>
    <row r="45" spans="1:4" ht="18" customHeight="1">
      <c r="A45" s="12" t="s">
        <v>63</v>
      </c>
      <c r="B45" s="16" t="s">
        <v>64</v>
      </c>
      <c r="C45" s="13">
        <v>17806</v>
      </c>
      <c r="D45" s="13">
        <v>315597</v>
      </c>
    </row>
    <row r="46" spans="1:4" ht="18" customHeight="1">
      <c r="A46" s="12" t="s">
        <v>65</v>
      </c>
      <c r="B46" s="16" t="s">
        <v>66</v>
      </c>
      <c r="C46" s="13">
        <v>7917</v>
      </c>
      <c r="D46" s="13">
        <v>7935</v>
      </c>
    </row>
    <row r="47" spans="1:4" ht="18" customHeight="1">
      <c r="A47" s="12" t="s">
        <v>67</v>
      </c>
      <c r="B47" s="16" t="s">
        <v>68</v>
      </c>
      <c r="C47" s="13">
        <v>0</v>
      </c>
      <c r="D47" s="13">
        <v>0</v>
      </c>
    </row>
    <row r="48" spans="1:4" ht="18" customHeight="1">
      <c r="A48" s="12" t="s">
        <v>69</v>
      </c>
      <c r="B48" s="16" t="s">
        <v>70</v>
      </c>
      <c r="C48" s="13">
        <v>0</v>
      </c>
      <c r="D48" s="13">
        <v>0</v>
      </c>
    </row>
    <row r="49" spans="1:4" ht="18" customHeight="1">
      <c r="A49" s="12" t="s">
        <v>71</v>
      </c>
      <c r="B49" s="16" t="s">
        <v>72</v>
      </c>
      <c r="C49" s="13">
        <v>0</v>
      </c>
      <c r="D49" s="13">
        <v>0</v>
      </c>
    </row>
    <row r="50" spans="1:4" ht="18" customHeight="1">
      <c r="A50" s="12" t="s">
        <v>73</v>
      </c>
      <c r="B50" s="16" t="s">
        <v>74</v>
      </c>
      <c r="C50" s="13">
        <v>0</v>
      </c>
      <c r="D50" s="13">
        <v>0</v>
      </c>
    </row>
    <row r="51" spans="1:4" ht="18" customHeight="1">
      <c r="A51" s="12" t="s">
        <v>14</v>
      </c>
      <c r="B51" s="16" t="s">
        <v>11</v>
      </c>
      <c r="C51" s="10" t="s">
        <v>11</v>
      </c>
      <c r="D51" s="10" t="s">
        <v>11</v>
      </c>
    </row>
    <row r="52" spans="1:4" ht="18" customHeight="1">
      <c r="A52" s="12" t="s">
        <v>75</v>
      </c>
      <c r="B52" s="16" t="s">
        <v>76</v>
      </c>
      <c r="C52" s="13">
        <v>0</v>
      </c>
      <c r="D52" s="13">
        <v>0</v>
      </c>
    </row>
    <row r="53" spans="1:4" ht="18" customHeight="1">
      <c r="A53" s="12" t="s">
        <v>77</v>
      </c>
      <c r="B53" s="16" t="s">
        <v>78</v>
      </c>
      <c r="C53" s="13">
        <v>0</v>
      </c>
      <c r="D53" s="13">
        <v>0</v>
      </c>
    </row>
    <row r="54" spans="1:4" ht="18" customHeight="1">
      <c r="A54" s="12" t="s">
        <v>79</v>
      </c>
      <c r="B54" s="16" t="s">
        <v>80</v>
      </c>
      <c r="C54" s="13">
        <v>0</v>
      </c>
      <c r="D54" s="13">
        <v>0</v>
      </c>
    </row>
    <row r="55" spans="1:4" ht="18" customHeight="1">
      <c r="A55" s="12" t="s">
        <v>81</v>
      </c>
      <c r="B55" s="16" t="s">
        <v>82</v>
      </c>
      <c r="C55" s="13">
        <v>0</v>
      </c>
      <c r="D55" s="13">
        <v>0</v>
      </c>
    </row>
    <row r="56" spans="1:4" ht="18" customHeight="1">
      <c r="A56" s="12" t="s">
        <v>83</v>
      </c>
      <c r="B56" s="16" t="s">
        <v>84</v>
      </c>
      <c r="C56" s="13">
        <v>0</v>
      </c>
      <c r="D56" s="13">
        <v>0</v>
      </c>
    </row>
    <row r="57" spans="1:4" ht="18" customHeight="1">
      <c r="A57" s="12" t="s">
        <v>188</v>
      </c>
      <c r="B57" s="16" t="s">
        <v>85</v>
      </c>
      <c r="C57" s="13">
        <v>2673</v>
      </c>
      <c r="D57" s="13">
        <v>3811</v>
      </c>
    </row>
    <row r="58" spans="1:4" ht="18" customHeight="1">
      <c r="A58" s="12" t="s">
        <v>86</v>
      </c>
      <c r="B58" s="16" t="s">
        <v>87</v>
      </c>
      <c r="C58" s="13">
        <v>9656</v>
      </c>
      <c r="D58" s="13">
        <v>9380</v>
      </c>
    </row>
    <row r="59" spans="1:4" ht="18" customHeight="1">
      <c r="A59" s="12" t="s">
        <v>88</v>
      </c>
      <c r="B59" s="16" t="s">
        <v>89</v>
      </c>
      <c r="C59" s="13">
        <f>1074+1</f>
        <v>1075</v>
      </c>
      <c r="D59" s="13">
        <v>884</v>
      </c>
    </row>
    <row r="60" spans="1:4" ht="18" customHeight="1">
      <c r="A60" s="9" t="s">
        <v>90</v>
      </c>
      <c r="B60" s="16" t="s">
        <v>91</v>
      </c>
      <c r="C60" s="32">
        <f>C10+C14+C15+C18+C21+C24+C27+C30+C31+C32+C33+C34+C35+C36+C37+C50+C56+C57+C58+C59</f>
        <v>14959075</v>
      </c>
      <c r="D60" s="32">
        <f>D10+D14+D15+D18+D21+D24+D27+D30+D31+D32+D33+D34+D35+D36+D37+D50+D56+D57+D58+D59</f>
        <v>14957012</v>
      </c>
    </row>
    <row r="61" spans="1:4" ht="18" customHeight="1">
      <c r="A61" s="12" t="s">
        <v>11</v>
      </c>
      <c r="B61" s="16" t="s">
        <v>11</v>
      </c>
      <c r="C61" s="10" t="s">
        <v>11</v>
      </c>
      <c r="D61" s="17" t="s">
        <v>11</v>
      </c>
    </row>
    <row r="62" spans="1:4" ht="18" customHeight="1">
      <c r="A62" s="9" t="s">
        <v>92</v>
      </c>
      <c r="B62" s="16" t="s">
        <v>11</v>
      </c>
      <c r="C62" s="10" t="s">
        <v>11</v>
      </c>
      <c r="D62" s="17" t="s">
        <v>11</v>
      </c>
    </row>
    <row r="63" spans="1:4" ht="18" customHeight="1">
      <c r="A63" s="12" t="s">
        <v>93</v>
      </c>
      <c r="B63" s="16" t="s">
        <v>94</v>
      </c>
      <c r="C63" s="13">
        <v>0</v>
      </c>
      <c r="D63" s="13">
        <v>0</v>
      </c>
    </row>
    <row r="64" spans="1:4" ht="18" customHeight="1">
      <c r="A64" s="12" t="s">
        <v>95</v>
      </c>
      <c r="B64" s="16" t="s">
        <v>96</v>
      </c>
      <c r="C64" s="13">
        <v>0</v>
      </c>
      <c r="D64" s="13">
        <v>0</v>
      </c>
    </row>
    <row r="65" spans="1:4" ht="18" customHeight="1">
      <c r="A65" s="12" t="s">
        <v>97</v>
      </c>
      <c r="B65" s="16" t="s">
        <v>98</v>
      </c>
      <c r="C65" s="13">
        <v>0</v>
      </c>
      <c r="D65" s="13">
        <v>0</v>
      </c>
    </row>
    <row r="66" spans="1:4" ht="18" customHeight="1">
      <c r="A66" s="12" t="s">
        <v>99</v>
      </c>
      <c r="B66" s="16" t="s">
        <v>100</v>
      </c>
      <c r="C66" s="13">
        <v>0</v>
      </c>
      <c r="D66" s="13">
        <v>0</v>
      </c>
    </row>
    <row r="67" spans="1:4" ht="18" customHeight="1">
      <c r="A67" s="12" t="s">
        <v>101</v>
      </c>
      <c r="B67" s="16" t="s">
        <v>102</v>
      </c>
      <c r="C67" s="13">
        <v>11658</v>
      </c>
      <c r="D67" s="13">
        <v>9999</v>
      </c>
    </row>
    <row r="68" spans="1:4" ht="18" customHeight="1">
      <c r="A68" s="12" t="s">
        <v>103</v>
      </c>
      <c r="B68" s="16" t="s">
        <v>104</v>
      </c>
      <c r="C68" s="13">
        <v>0</v>
      </c>
      <c r="D68" s="13">
        <v>0</v>
      </c>
    </row>
    <row r="69" spans="1:4" ht="18" customHeight="1">
      <c r="A69" s="12" t="s">
        <v>105</v>
      </c>
      <c r="B69" s="16" t="s">
        <v>106</v>
      </c>
      <c r="C69" s="13">
        <v>2192</v>
      </c>
      <c r="D69" s="13">
        <v>8681</v>
      </c>
    </row>
    <row r="70" spans="1:4" ht="18" customHeight="1">
      <c r="A70" s="12" t="s">
        <v>107</v>
      </c>
      <c r="B70" s="16" t="s">
        <v>108</v>
      </c>
      <c r="C70" s="13">
        <f>C72+C73+C74+C75+C76+C77+C78+C79+C80+C81+C82+C83</f>
        <v>1187</v>
      </c>
      <c r="D70" s="13">
        <f>D72+D73+D74+D75+D76+D77+D78+D79+D80+D81+D82+D83</f>
        <v>3209</v>
      </c>
    </row>
    <row r="71" spans="1:4" ht="18" customHeight="1">
      <c r="A71" s="12" t="s">
        <v>14</v>
      </c>
      <c r="B71" s="16" t="s">
        <v>11</v>
      </c>
      <c r="C71" s="10" t="s">
        <v>11</v>
      </c>
      <c r="D71" s="18" t="s">
        <v>11</v>
      </c>
    </row>
    <row r="72" spans="1:4" ht="18" customHeight="1">
      <c r="A72" s="12" t="s">
        <v>109</v>
      </c>
      <c r="B72" s="19" t="s">
        <v>110</v>
      </c>
      <c r="C72" s="13">
        <v>0</v>
      </c>
      <c r="D72" s="13">
        <v>0</v>
      </c>
    </row>
    <row r="73" spans="1:4" ht="18" customHeight="1">
      <c r="A73" s="20" t="s">
        <v>111</v>
      </c>
      <c r="B73" s="16" t="s">
        <v>112</v>
      </c>
      <c r="C73" s="21">
        <v>0</v>
      </c>
      <c r="D73" s="21">
        <v>0</v>
      </c>
    </row>
    <row r="74" spans="1:4" ht="18" customHeight="1">
      <c r="A74" s="20" t="s">
        <v>113</v>
      </c>
      <c r="B74" s="16" t="s">
        <v>114</v>
      </c>
      <c r="C74" s="21">
        <v>0</v>
      </c>
      <c r="D74" s="21">
        <v>0</v>
      </c>
    </row>
    <row r="75" spans="1:4" ht="18" customHeight="1">
      <c r="A75" s="20" t="s">
        <v>115</v>
      </c>
      <c r="B75" s="16" t="s">
        <v>116</v>
      </c>
      <c r="C75" s="21">
        <v>0</v>
      </c>
      <c r="D75" s="21">
        <v>0</v>
      </c>
    </row>
    <row r="76" spans="1:4" ht="18" customHeight="1">
      <c r="A76" s="20" t="s">
        <v>117</v>
      </c>
      <c r="B76" s="16" t="s">
        <v>118</v>
      </c>
      <c r="C76" s="21">
        <v>0</v>
      </c>
      <c r="D76" s="21">
        <v>0</v>
      </c>
    </row>
    <row r="77" spans="1:4" ht="18" customHeight="1">
      <c r="A77" s="20" t="s">
        <v>119</v>
      </c>
      <c r="B77" s="16" t="s">
        <v>120</v>
      </c>
      <c r="C77" s="21">
        <v>0</v>
      </c>
      <c r="D77" s="21">
        <v>0</v>
      </c>
    </row>
    <row r="78" spans="1:4" ht="18" customHeight="1">
      <c r="A78" s="20" t="s">
        <v>121</v>
      </c>
      <c r="B78" s="16" t="s">
        <v>122</v>
      </c>
      <c r="C78" s="21">
        <v>360</v>
      </c>
      <c r="D78" s="21">
        <v>297</v>
      </c>
    </row>
    <row r="79" spans="1:4" ht="18" customHeight="1">
      <c r="A79" s="20" t="s">
        <v>123</v>
      </c>
      <c r="B79" s="16" t="s">
        <v>124</v>
      </c>
      <c r="C79" s="21">
        <v>161</v>
      </c>
      <c r="D79" s="21">
        <v>2043</v>
      </c>
    </row>
    <row r="80" spans="1:4" ht="18" customHeight="1">
      <c r="A80" s="20" t="s">
        <v>125</v>
      </c>
      <c r="B80" s="16" t="s">
        <v>126</v>
      </c>
      <c r="C80" s="21">
        <v>0</v>
      </c>
      <c r="D80" s="21">
        <v>0</v>
      </c>
    </row>
    <row r="81" spans="1:4" ht="18" customHeight="1">
      <c r="A81" s="20" t="s">
        <v>127</v>
      </c>
      <c r="B81" s="16" t="s">
        <v>128</v>
      </c>
      <c r="C81" s="21">
        <f>635+1</f>
        <v>636</v>
      </c>
      <c r="D81" s="21">
        <v>839</v>
      </c>
    </row>
    <row r="82" spans="1:4" ht="18" customHeight="1">
      <c r="A82" s="20" t="s">
        <v>129</v>
      </c>
      <c r="B82" s="16" t="s">
        <v>130</v>
      </c>
      <c r="C82" s="21">
        <v>30</v>
      </c>
      <c r="D82" s="21">
        <v>30</v>
      </c>
    </row>
    <row r="83" spans="1:4" ht="18" customHeight="1">
      <c r="A83" s="20" t="s">
        <v>131</v>
      </c>
      <c r="B83" s="16" t="s">
        <v>132</v>
      </c>
      <c r="C83" s="21">
        <v>0</v>
      </c>
      <c r="D83" s="15">
        <v>0</v>
      </c>
    </row>
    <row r="84" spans="1:4" ht="18" customHeight="1">
      <c r="A84" s="20" t="s">
        <v>73</v>
      </c>
      <c r="B84" s="16" t="s">
        <v>133</v>
      </c>
      <c r="C84" s="21">
        <v>0</v>
      </c>
      <c r="D84" s="15">
        <v>0</v>
      </c>
    </row>
    <row r="85" spans="1:4" ht="18" customHeight="1">
      <c r="A85" s="20" t="s">
        <v>14</v>
      </c>
      <c r="B85" s="16" t="s">
        <v>11</v>
      </c>
      <c r="C85" s="22" t="s">
        <v>11</v>
      </c>
      <c r="D85" s="17" t="s">
        <v>11</v>
      </c>
    </row>
    <row r="86" spans="1:4" ht="18" customHeight="1">
      <c r="A86" s="20" t="s">
        <v>134</v>
      </c>
      <c r="B86" s="16" t="s">
        <v>135</v>
      </c>
      <c r="C86" s="21">
        <v>0</v>
      </c>
      <c r="D86" s="15">
        <v>0</v>
      </c>
    </row>
    <row r="87" spans="1:4" ht="18" customHeight="1">
      <c r="A87" s="20" t="s">
        <v>136</v>
      </c>
      <c r="B87" s="16" t="s">
        <v>137</v>
      </c>
      <c r="C87" s="21">
        <v>0</v>
      </c>
      <c r="D87" s="15">
        <v>0</v>
      </c>
    </row>
    <row r="88" spans="1:4" ht="18" customHeight="1">
      <c r="A88" s="20" t="s">
        <v>138</v>
      </c>
      <c r="B88" s="16" t="s">
        <v>139</v>
      </c>
      <c r="C88" s="21">
        <v>0</v>
      </c>
      <c r="D88" s="15">
        <v>0</v>
      </c>
    </row>
    <row r="89" spans="1:4" ht="18" customHeight="1">
      <c r="A89" s="20" t="s">
        <v>140</v>
      </c>
      <c r="B89" s="16" t="s">
        <v>141</v>
      </c>
      <c r="C89" s="21">
        <v>0</v>
      </c>
      <c r="D89" s="15">
        <v>0</v>
      </c>
    </row>
    <row r="90" spans="1:4" ht="18" customHeight="1">
      <c r="A90" s="20" t="s">
        <v>142</v>
      </c>
      <c r="B90" s="16" t="s">
        <v>143</v>
      </c>
      <c r="C90" s="21">
        <v>231887</v>
      </c>
      <c r="D90" s="21">
        <v>231058</v>
      </c>
    </row>
    <row r="91" spans="1:4" ht="18" customHeight="1">
      <c r="A91" s="20" t="s">
        <v>144</v>
      </c>
      <c r="B91" s="16" t="s">
        <v>145</v>
      </c>
      <c r="C91" s="21">
        <v>0</v>
      </c>
      <c r="D91" s="21">
        <v>0</v>
      </c>
    </row>
    <row r="92" spans="1:4" ht="18" customHeight="1">
      <c r="A92" s="20" t="s">
        <v>146</v>
      </c>
      <c r="B92" s="16" t="s">
        <v>147</v>
      </c>
      <c r="C92" s="21">
        <f>718+1</f>
        <v>719</v>
      </c>
      <c r="D92" s="21">
        <v>333</v>
      </c>
    </row>
    <row r="93" spans="1:4" ht="18" customHeight="1">
      <c r="A93" s="20" t="s">
        <v>148</v>
      </c>
      <c r="B93" s="16" t="s">
        <v>149</v>
      </c>
      <c r="C93" s="21">
        <v>0</v>
      </c>
      <c r="D93" s="21">
        <v>0</v>
      </c>
    </row>
    <row r="94" spans="1:4" ht="18" customHeight="1">
      <c r="A94" s="20" t="s">
        <v>150</v>
      </c>
      <c r="B94" s="16" t="s">
        <v>151</v>
      </c>
      <c r="C94" s="21">
        <v>63</v>
      </c>
      <c r="D94" s="21">
        <v>67</v>
      </c>
    </row>
    <row r="95" spans="1:4" ht="19.5" customHeight="1">
      <c r="A95" s="22" t="s">
        <v>152</v>
      </c>
      <c r="B95" s="16" t="s">
        <v>153</v>
      </c>
      <c r="C95" s="33">
        <f>C63+C64+C65+C66+C67+C68+C69+C70+C84+C90+C91+C92+C93+C94</f>
        <v>247706</v>
      </c>
      <c r="D95" s="33">
        <f>D63+D64+D65+D66+D67+D68+D69+D70+D84+D90+D91+D92+D93+D94</f>
        <v>253347</v>
      </c>
    </row>
    <row r="96" spans="1:4" ht="18" customHeight="1">
      <c r="A96" s="20" t="s">
        <v>11</v>
      </c>
      <c r="B96" s="16" t="s">
        <v>11</v>
      </c>
      <c r="C96" s="22" t="s">
        <v>11</v>
      </c>
      <c r="D96" s="17" t="s">
        <v>11</v>
      </c>
    </row>
    <row r="97" spans="1:4" ht="18" customHeight="1">
      <c r="A97" s="23" t="s">
        <v>154</v>
      </c>
      <c r="B97" s="16" t="s">
        <v>11</v>
      </c>
      <c r="C97" s="22" t="s">
        <v>11</v>
      </c>
      <c r="D97" s="17" t="s">
        <v>11</v>
      </c>
    </row>
    <row r="98" spans="1:4" ht="18" customHeight="1">
      <c r="A98" s="20" t="s">
        <v>155</v>
      </c>
      <c r="B98" s="16" t="s">
        <v>156</v>
      </c>
      <c r="C98" s="21">
        <v>1475180</v>
      </c>
      <c r="D98" s="15">
        <v>1475180</v>
      </c>
    </row>
    <row r="99" spans="1:4" ht="18" customHeight="1">
      <c r="A99" s="20" t="s">
        <v>14</v>
      </c>
      <c r="B99" s="16" t="s">
        <v>11</v>
      </c>
      <c r="C99" s="22" t="s">
        <v>11</v>
      </c>
      <c r="D99" s="17" t="s">
        <v>11</v>
      </c>
    </row>
    <row r="100" spans="1:4" ht="18" customHeight="1">
      <c r="A100" s="20" t="s">
        <v>157</v>
      </c>
      <c r="B100" s="16" t="s">
        <v>158</v>
      </c>
      <c r="C100" s="21">
        <v>1475180</v>
      </c>
      <c r="D100" s="15">
        <v>1475180</v>
      </c>
    </row>
    <row r="101" spans="1:4" ht="18" customHeight="1">
      <c r="A101" s="20" t="s">
        <v>159</v>
      </c>
      <c r="B101" s="16" t="s">
        <v>160</v>
      </c>
      <c r="C101" s="21">
        <v>0</v>
      </c>
      <c r="D101" s="15">
        <v>0</v>
      </c>
    </row>
    <row r="102" spans="1:4" ht="18" customHeight="1">
      <c r="A102" s="20" t="s">
        <v>161</v>
      </c>
      <c r="B102" s="16" t="s">
        <v>162</v>
      </c>
      <c r="C102" s="21">
        <v>3843913</v>
      </c>
      <c r="D102" s="24">
        <v>3843913</v>
      </c>
    </row>
    <row r="103" spans="1:4" ht="18" customHeight="1">
      <c r="A103" s="20" t="s">
        <v>163</v>
      </c>
      <c r="B103" s="19" t="s">
        <v>164</v>
      </c>
      <c r="C103" s="21">
        <v>0</v>
      </c>
      <c r="D103" s="25">
        <v>0</v>
      </c>
    </row>
    <row r="104" spans="1:4" ht="18" customHeight="1">
      <c r="A104" s="26" t="s">
        <v>165</v>
      </c>
      <c r="B104" s="27" t="s">
        <v>166</v>
      </c>
      <c r="C104" s="28">
        <f>C106+C107</f>
        <v>-415</v>
      </c>
      <c r="D104" s="28">
        <f>D106+D107</f>
        <v>-541</v>
      </c>
    </row>
    <row r="105" spans="1:4" ht="18" customHeight="1">
      <c r="A105" s="29" t="s">
        <v>14</v>
      </c>
      <c r="B105" s="27" t="s">
        <v>11</v>
      </c>
      <c r="C105" s="30" t="s">
        <v>11</v>
      </c>
      <c r="D105" s="30" t="s">
        <v>11</v>
      </c>
    </row>
    <row r="106" spans="1:4" ht="18" customHeight="1">
      <c r="A106" s="29" t="s">
        <v>167</v>
      </c>
      <c r="B106" s="27" t="s">
        <v>168</v>
      </c>
      <c r="C106" s="25">
        <v>-415</v>
      </c>
      <c r="D106" s="25">
        <v>-541</v>
      </c>
    </row>
    <row r="107" spans="1:4" ht="18" customHeight="1">
      <c r="A107" s="29" t="s">
        <v>169</v>
      </c>
      <c r="B107" s="27" t="s">
        <v>170</v>
      </c>
      <c r="C107" s="25">
        <v>0</v>
      </c>
      <c r="D107" s="25">
        <v>0</v>
      </c>
    </row>
    <row r="108" spans="1:4" ht="18" customHeight="1">
      <c r="A108" s="29" t="s">
        <v>171</v>
      </c>
      <c r="B108" s="27" t="s">
        <v>172</v>
      </c>
      <c r="C108" s="25">
        <v>0</v>
      </c>
      <c r="D108" s="25">
        <v>0</v>
      </c>
    </row>
    <row r="109" spans="1:4" ht="18" customHeight="1">
      <c r="A109" s="29" t="s">
        <v>173</v>
      </c>
      <c r="B109" s="27" t="s">
        <v>174</v>
      </c>
      <c r="C109" s="25">
        <f>C111+C112</f>
        <v>9392691</v>
      </c>
      <c r="D109" s="25">
        <f>D111+D112</f>
        <v>9385113</v>
      </c>
    </row>
    <row r="110" spans="1:4" ht="18" customHeight="1">
      <c r="A110" s="29" t="s">
        <v>14</v>
      </c>
      <c r="B110" s="27" t="s">
        <v>11</v>
      </c>
      <c r="C110" s="30" t="s">
        <v>11</v>
      </c>
      <c r="D110" s="30" t="s">
        <v>11</v>
      </c>
    </row>
    <row r="111" spans="1:4" ht="18" customHeight="1">
      <c r="A111" s="29" t="s">
        <v>175</v>
      </c>
      <c r="B111" s="27" t="s">
        <v>176</v>
      </c>
      <c r="C111" s="25">
        <v>9385113</v>
      </c>
      <c r="D111" s="25">
        <v>6900700</v>
      </c>
    </row>
    <row r="112" spans="1:4" ht="18" customHeight="1">
      <c r="A112" s="29" t="s">
        <v>177</v>
      </c>
      <c r="B112" s="27" t="s">
        <v>178</v>
      </c>
      <c r="C112" s="25">
        <v>7578</v>
      </c>
      <c r="D112" s="25">
        <v>2484413</v>
      </c>
    </row>
    <row r="113" spans="1:4" ht="18" customHeight="1">
      <c r="A113" s="30" t="s">
        <v>179</v>
      </c>
      <c r="B113" s="27" t="s">
        <v>180</v>
      </c>
      <c r="C113" s="34">
        <f>C98+C102+C103+C104+C108+C109</f>
        <v>14711369</v>
      </c>
      <c r="D113" s="34">
        <f>D98+D102+D103+D104+D108+D109</f>
        <v>14703665</v>
      </c>
    </row>
    <row r="114" spans="1:4" ht="18" customHeight="1">
      <c r="A114" s="29" t="s">
        <v>11</v>
      </c>
      <c r="B114" s="27" t="s">
        <v>11</v>
      </c>
      <c r="C114" s="30" t="s">
        <v>11</v>
      </c>
      <c r="D114" s="30" t="s">
        <v>11</v>
      </c>
    </row>
    <row r="115" spans="1:4" ht="18" customHeight="1">
      <c r="A115" s="31" t="s">
        <v>181</v>
      </c>
      <c r="B115" s="27" t="s">
        <v>182</v>
      </c>
      <c r="C115" s="34">
        <f>C95+C113</f>
        <v>14959075</v>
      </c>
      <c r="D115" s="34">
        <f>D95+D113</f>
        <v>14957012</v>
      </c>
    </row>
    <row r="116" ht="16.5" customHeight="1"/>
    <row r="117" ht="14.25" customHeight="1">
      <c r="A117" s="2" t="s">
        <v>183</v>
      </c>
    </row>
    <row r="118" ht="10.5" customHeight="1"/>
    <row r="119" spans="1:4" ht="42" customHeight="1">
      <c r="A119" s="86" t="s">
        <v>357</v>
      </c>
      <c r="B119" s="87"/>
      <c r="C119" s="87"/>
      <c r="D119" s="88"/>
    </row>
    <row r="120" ht="21" customHeight="1"/>
    <row r="121" spans="1:4" ht="14.25" customHeight="1">
      <c r="A121" s="2" t="s">
        <v>184</v>
      </c>
      <c r="B121" s="78" t="s">
        <v>189</v>
      </c>
      <c r="C121" s="79"/>
      <c r="D121" s="77" t="s">
        <v>364</v>
      </c>
    </row>
    <row r="122" ht="23.25" customHeight="1">
      <c r="D122" s="35"/>
    </row>
    <row r="123" spans="1:4" ht="14.25" customHeight="1">
      <c r="A123" s="75" t="s">
        <v>185</v>
      </c>
      <c r="B123" s="78" t="s">
        <v>359</v>
      </c>
      <c r="C123" s="79"/>
      <c r="D123" s="77" t="s">
        <v>364</v>
      </c>
    </row>
    <row r="124" ht="18" customHeight="1">
      <c r="D124" s="35"/>
    </row>
    <row r="125" spans="1:4" ht="14.25" customHeight="1">
      <c r="A125" s="2" t="s">
        <v>186</v>
      </c>
      <c r="B125" s="78" t="s">
        <v>359</v>
      </c>
      <c r="C125" s="79"/>
      <c r="D125" s="77" t="s">
        <v>364</v>
      </c>
    </row>
    <row r="126" ht="15.75" customHeight="1"/>
    <row r="127" spans="1:3" ht="14.25" customHeight="1">
      <c r="A127" s="2" t="s">
        <v>187</v>
      </c>
      <c r="B127" s="78" t="s">
        <v>362</v>
      </c>
      <c r="C127" s="79"/>
    </row>
    <row r="128" ht="18" customHeight="1"/>
  </sheetData>
  <sheetProtection/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rintOptions/>
  <pageMargins left="0.7874015748031497" right="0" top="0" bottom="0" header="0.31496062992125984" footer="0.31496062992125984"/>
  <pageSetup fitToHeight="2" fitToWidth="1" horizontalDpi="600" verticalDpi="600" orientation="portrait" paperSize="9" scale="72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PageLayoutView="0" workbookViewId="0" topLeftCell="A100">
      <selection activeCell="A125" sqref="A125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7" width="56.00390625" style="1" hidden="1" customWidth="1"/>
    <col min="8" max="8" width="67.28125" style="1" hidden="1" customWidth="1"/>
    <col min="9" max="9" width="9.140625" style="1" customWidth="1"/>
    <col min="10" max="16384" width="9.140625" style="1" customWidth="1"/>
  </cols>
  <sheetData>
    <row r="1" spans="1:6" ht="15" customHeight="1">
      <c r="A1" s="89" t="s">
        <v>191</v>
      </c>
      <c r="B1" s="81"/>
      <c r="C1" s="81"/>
      <c r="D1" s="81"/>
      <c r="E1" s="81"/>
      <c r="F1" s="81"/>
    </row>
    <row r="2" ht="11.25" customHeight="1"/>
    <row r="3" spans="2:5" ht="14.25" customHeight="1">
      <c r="B3" s="90" t="s">
        <v>1</v>
      </c>
      <c r="C3" s="91"/>
      <c r="D3" s="91"/>
      <c r="E3" s="92"/>
    </row>
    <row r="4" ht="15.75" customHeight="1"/>
    <row r="5" spans="1:3" ht="15" customHeight="1">
      <c r="A5" s="85" t="str">
        <f>Пр10!A5</f>
        <v>по состоянию на 01 апреля 2017 г.</v>
      </c>
      <c r="B5" s="81"/>
      <c r="C5" s="81"/>
    </row>
    <row r="6" ht="30.75" customHeight="1"/>
    <row r="7" ht="14.25" customHeight="1">
      <c r="F7" s="36" t="s">
        <v>2</v>
      </c>
    </row>
    <row r="8" spans="1:6" ht="53.25" customHeight="1">
      <c r="A8" s="37" t="s">
        <v>192</v>
      </c>
      <c r="B8" s="38" t="s">
        <v>4</v>
      </c>
      <c r="C8" s="37" t="s">
        <v>193</v>
      </c>
      <c r="D8" s="38" t="s">
        <v>194</v>
      </c>
      <c r="E8" s="37" t="s">
        <v>195</v>
      </c>
      <c r="F8" s="39" t="s">
        <v>196</v>
      </c>
    </row>
    <row r="9" spans="1:6" ht="14.25" customHeight="1">
      <c r="A9" s="37" t="s">
        <v>6</v>
      </c>
      <c r="B9" s="38" t="s">
        <v>7</v>
      </c>
      <c r="C9" s="37" t="s">
        <v>8</v>
      </c>
      <c r="D9" s="38" t="s">
        <v>9</v>
      </c>
      <c r="E9" s="37" t="s">
        <v>26</v>
      </c>
      <c r="F9" s="39" t="s">
        <v>29</v>
      </c>
    </row>
    <row r="10" spans="1:7" ht="18" customHeight="1">
      <c r="A10" s="40" t="s">
        <v>197</v>
      </c>
      <c r="B10" s="41" t="s">
        <v>13</v>
      </c>
      <c r="C10" s="42">
        <f>C12+C13+C14+C27+C28</f>
        <v>93948</v>
      </c>
      <c r="D10" s="42">
        <f>D12+D13+D14+D27+D28</f>
        <v>296350</v>
      </c>
      <c r="E10" s="42">
        <f>E12+E13+E14+E27+E28</f>
        <v>39267</v>
      </c>
      <c r="F10" s="42">
        <f>F12+F13+F14+F27+F28</f>
        <v>129776</v>
      </c>
      <c r="G10" s="66" t="s">
        <v>326</v>
      </c>
    </row>
    <row r="11" spans="1:6" ht="18" customHeight="1">
      <c r="A11" s="9" t="s">
        <v>198</v>
      </c>
      <c r="B11" s="41" t="s">
        <v>11</v>
      </c>
      <c r="C11" s="43" t="s">
        <v>11</v>
      </c>
      <c r="D11" s="44" t="s">
        <v>11</v>
      </c>
      <c r="E11" s="43" t="s">
        <v>11</v>
      </c>
      <c r="F11" s="45" t="s">
        <v>11</v>
      </c>
    </row>
    <row r="12" spans="1:7" ht="18" customHeight="1">
      <c r="A12" s="46" t="s">
        <v>199</v>
      </c>
      <c r="B12" s="41" t="s">
        <v>16</v>
      </c>
      <c r="C12" s="42">
        <v>1</v>
      </c>
      <c r="D12" s="47">
        <f>C12+5+23</f>
        <v>29</v>
      </c>
      <c r="E12" s="42">
        <v>0</v>
      </c>
      <c r="F12" s="48">
        <v>0</v>
      </c>
      <c r="G12" s="1">
        <v>6110.28</v>
      </c>
    </row>
    <row r="13" spans="1:7" ht="18" customHeight="1">
      <c r="A13" s="46" t="s">
        <v>200</v>
      </c>
      <c r="B13" s="41" t="s">
        <v>18</v>
      </c>
      <c r="C13" s="42">
        <v>51661</v>
      </c>
      <c r="D13" s="47">
        <f>C13+3259+12475</f>
        <v>67395</v>
      </c>
      <c r="E13" s="42">
        <v>7299</v>
      </c>
      <c r="F13" s="48">
        <f>E13+7498+7026</f>
        <v>21823</v>
      </c>
      <c r="G13" s="67">
        <v>6110.3</v>
      </c>
    </row>
    <row r="14" spans="1:7" ht="18" customHeight="1">
      <c r="A14" s="46" t="s">
        <v>201</v>
      </c>
      <c r="B14" s="41" t="s">
        <v>202</v>
      </c>
      <c r="C14" s="42">
        <f>C16+C20+C24</f>
        <v>41653</v>
      </c>
      <c r="D14" s="42">
        <f>D16+D20+D24</f>
        <v>211071</v>
      </c>
      <c r="E14" s="42">
        <f>E16+E20+E24</f>
        <v>30928</v>
      </c>
      <c r="F14" s="42">
        <f>F16+F20+F24</f>
        <v>93500</v>
      </c>
      <c r="G14" s="66" t="s">
        <v>327</v>
      </c>
    </row>
    <row r="15" spans="1:6" ht="18" customHeight="1">
      <c r="A15" s="9" t="s">
        <v>198</v>
      </c>
      <c r="B15" s="41" t="s">
        <v>11</v>
      </c>
      <c r="C15" s="43" t="s">
        <v>11</v>
      </c>
      <c r="D15" s="43" t="s">
        <v>11</v>
      </c>
      <c r="E15" s="43" t="s">
        <v>11</v>
      </c>
      <c r="F15" s="45" t="s">
        <v>11</v>
      </c>
    </row>
    <row r="16" spans="1:8" ht="23.25" customHeight="1">
      <c r="A16" s="46" t="s">
        <v>203</v>
      </c>
      <c r="B16" s="41" t="s">
        <v>204</v>
      </c>
      <c r="C16" s="42">
        <v>531</v>
      </c>
      <c r="D16" s="42">
        <f>C16+534+535</f>
        <v>1600</v>
      </c>
      <c r="E16" s="42">
        <v>281</v>
      </c>
      <c r="F16" s="42">
        <f>E16+280+281</f>
        <v>842</v>
      </c>
      <c r="G16" s="70" t="s">
        <v>355</v>
      </c>
      <c r="H16" s="1" t="s">
        <v>329</v>
      </c>
    </row>
    <row r="17" spans="1:7" ht="17.25" customHeight="1">
      <c r="A17" s="9" t="s">
        <v>198</v>
      </c>
      <c r="B17" s="41"/>
      <c r="C17" s="42"/>
      <c r="D17" s="42"/>
      <c r="E17" s="42"/>
      <c r="F17" s="76"/>
      <c r="G17" s="70"/>
    </row>
    <row r="18" spans="1:6" ht="27" customHeight="1">
      <c r="A18" s="46" t="s">
        <v>205</v>
      </c>
      <c r="B18" s="41" t="s">
        <v>206</v>
      </c>
      <c r="C18" s="42">
        <v>0</v>
      </c>
      <c r="D18" s="42">
        <v>0</v>
      </c>
      <c r="E18" s="42">
        <v>0</v>
      </c>
      <c r="F18" s="48">
        <v>0</v>
      </c>
    </row>
    <row r="19" spans="1:8" ht="26.25" customHeight="1">
      <c r="A19" s="46" t="s">
        <v>207</v>
      </c>
      <c r="B19" s="41" t="s">
        <v>208</v>
      </c>
      <c r="C19" s="42">
        <v>5</v>
      </c>
      <c r="D19" s="42">
        <f>C19+5+5</f>
        <v>15</v>
      </c>
      <c r="E19" s="42">
        <v>5</v>
      </c>
      <c r="F19" s="48">
        <f>E19+5+5</f>
        <v>15</v>
      </c>
      <c r="G19" s="1">
        <v>6110.03</v>
      </c>
      <c r="H19" s="1" t="s">
        <v>329</v>
      </c>
    </row>
    <row r="20" spans="1:8" ht="24.75" customHeight="1">
      <c r="A20" s="46" t="s">
        <v>209</v>
      </c>
      <c r="B20" s="41" t="s">
        <v>210</v>
      </c>
      <c r="C20" s="42">
        <v>41122</v>
      </c>
      <c r="D20" s="42">
        <f>C20+105532+62817</f>
        <v>209471</v>
      </c>
      <c r="E20" s="42">
        <v>30647</v>
      </c>
      <c r="F20" s="42">
        <f>E20+39460+22551</f>
        <v>92658</v>
      </c>
      <c r="G20" s="70" t="s">
        <v>356</v>
      </c>
      <c r="H20" s="69" t="s">
        <v>354</v>
      </c>
    </row>
    <row r="21" spans="1:7" ht="17.25" customHeight="1">
      <c r="A21" s="9" t="s">
        <v>198</v>
      </c>
      <c r="B21" s="41"/>
      <c r="C21" s="42"/>
      <c r="D21" s="42"/>
      <c r="E21" s="42"/>
      <c r="F21" s="76"/>
      <c r="G21" s="70"/>
    </row>
    <row r="22" spans="1:7" ht="42" customHeight="1">
      <c r="A22" s="46" t="s">
        <v>211</v>
      </c>
      <c r="B22" s="41" t="s">
        <v>212</v>
      </c>
      <c r="C22" s="42">
        <v>1422</v>
      </c>
      <c r="D22" s="47">
        <f>C22+846+1202</f>
        <v>3470</v>
      </c>
      <c r="E22" s="42">
        <v>1047</v>
      </c>
      <c r="F22" s="48">
        <f>E22+1776-57</f>
        <v>2766</v>
      </c>
      <c r="G22" s="1">
        <v>6120</v>
      </c>
    </row>
    <row r="23" spans="1:8" ht="27" customHeight="1">
      <c r="A23" s="46" t="s">
        <v>213</v>
      </c>
      <c r="B23" s="41" t="s">
        <v>214</v>
      </c>
      <c r="C23" s="42">
        <v>17675</v>
      </c>
      <c r="D23" s="47">
        <f>C23+73718+36334</f>
        <v>127727</v>
      </c>
      <c r="E23" s="42">
        <v>7784</v>
      </c>
      <c r="F23" s="48">
        <f>E23+6566+5451</f>
        <v>19801</v>
      </c>
      <c r="G23" s="1">
        <v>6110.03</v>
      </c>
      <c r="H23" s="69" t="s">
        <v>354</v>
      </c>
    </row>
    <row r="24" spans="1:8" ht="22.5" customHeight="1">
      <c r="A24" s="46" t="s">
        <v>215</v>
      </c>
      <c r="B24" s="41" t="s">
        <v>216</v>
      </c>
      <c r="C24" s="42">
        <v>0</v>
      </c>
      <c r="D24" s="47">
        <v>0</v>
      </c>
      <c r="E24" s="42">
        <v>0</v>
      </c>
      <c r="F24" s="48">
        <v>0</v>
      </c>
      <c r="G24" s="68" t="s">
        <v>328</v>
      </c>
      <c r="H24" s="1" t="s">
        <v>330</v>
      </c>
    </row>
    <row r="25" spans="1:7" ht="17.25" customHeight="1">
      <c r="A25" s="9" t="s">
        <v>198</v>
      </c>
      <c r="B25" s="41"/>
      <c r="C25" s="42"/>
      <c r="D25" s="42"/>
      <c r="E25" s="42"/>
      <c r="F25" s="76"/>
      <c r="G25" s="70"/>
    </row>
    <row r="26" spans="1:8" ht="22.5" customHeight="1">
      <c r="A26" s="46" t="s">
        <v>217</v>
      </c>
      <c r="B26" s="41" t="s">
        <v>218</v>
      </c>
      <c r="C26" s="42">
        <v>0</v>
      </c>
      <c r="D26" s="47">
        <v>0</v>
      </c>
      <c r="E26" s="42">
        <v>0</v>
      </c>
      <c r="F26" s="48">
        <v>0</v>
      </c>
      <c r="G26" s="1">
        <v>6110.03</v>
      </c>
      <c r="H26" s="1" t="s">
        <v>330</v>
      </c>
    </row>
    <row r="27" spans="1:7" ht="18" customHeight="1">
      <c r="A27" s="46" t="s">
        <v>219</v>
      </c>
      <c r="B27" s="41" t="s">
        <v>220</v>
      </c>
      <c r="C27" s="42">
        <v>633</v>
      </c>
      <c r="D27" s="47">
        <f>C27+5169+12053</f>
        <v>17855</v>
      </c>
      <c r="E27" s="42">
        <v>1040</v>
      </c>
      <c r="F27" s="48">
        <f>E27+6261+7152</f>
        <v>14453</v>
      </c>
      <c r="G27" s="1">
        <v>6110.04</v>
      </c>
    </row>
    <row r="28" spans="1:6" ht="18" customHeight="1">
      <c r="A28" s="46" t="s">
        <v>221</v>
      </c>
      <c r="B28" s="41" t="s">
        <v>222</v>
      </c>
      <c r="C28" s="42">
        <v>0</v>
      </c>
      <c r="D28" s="47">
        <v>0</v>
      </c>
      <c r="E28" s="42">
        <v>0</v>
      </c>
      <c r="F28" s="48">
        <v>0</v>
      </c>
    </row>
    <row r="29" spans="1:7" ht="18" customHeight="1">
      <c r="A29" s="46" t="s">
        <v>223</v>
      </c>
      <c r="B29" s="41" t="s">
        <v>7</v>
      </c>
      <c r="C29" s="42">
        <f>C31+C35+C36+C37+C38+C39+C40+C41+C42</f>
        <v>23057</v>
      </c>
      <c r="D29" s="42">
        <f>D31+D35+D36+D37+D38+D39+D40+D41+D42</f>
        <v>81230</v>
      </c>
      <c r="E29" s="42">
        <f>E31+E35+E36+E37+E38+E39+E40+E41+E42</f>
        <v>19538</v>
      </c>
      <c r="F29" s="42">
        <f>F31+F35+F36+F37+F38+F39+F40+F41+F42</f>
        <v>50939</v>
      </c>
      <c r="G29" s="66" t="s">
        <v>331</v>
      </c>
    </row>
    <row r="30" spans="1:6" ht="18" customHeight="1">
      <c r="A30" s="9" t="s">
        <v>14</v>
      </c>
      <c r="B30" s="41" t="s">
        <v>11</v>
      </c>
      <c r="C30" s="43" t="s">
        <v>11</v>
      </c>
      <c r="D30" s="44" t="s">
        <v>11</v>
      </c>
      <c r="E30" s="43" t="s">
        <v>11</v>
      </c>
      <c r="F30" s="45" t="s">
        <v>11</v>
      </c>
    </row>
    <row r="31" spans="1:7" ht="18" customHeight="1">
      <c r="A31" s="46" t="s">
        <v>224</v>
      </c>
      <c r="B31" s="41" t="s">
        <v>225</v>
      </c>
      <c r="C31" s="42">
        <f>C33+C34</f>
        <v>0</v>
      </c>
      <c r="D31" s="42">
        <f>D33+D34</f>
        <v>1800</v>
      </c>
      <c r="E31" s="42">
        <f>E33+E34</f>
        <v>6000</v>
      </c>
      <c r="F31" s="42">
        <f>F33+F34</f>
        <v>6000</v>
      </c>
      <c r="G31" s="66" t="s">
        <v>332</v>
      </c>
    </row>
    <row r="32" spans="1:6" ht="18" customHeight="1">
      <c r="A32" s="9" t="s">
        <v>14</v>
      </c>
      <c r="B32" s="49" t="s">
        <v>11</v>
      </c>
      <c r="C32" s="43" t="s">
        <v>11</v>
      </c>
      <c r="D32" s="50" t="s">
        <v>11</v>
      </c>
      <c r="E32" s="43" t="s">
        <v>11</v>
      </c>
      <c r="F32" s="51" t="s">
        <v>11</v>
      </c>
    </row>
    <row r="33" spans="1:8" ht="18" customHeight="1">
      <c r="A33" s="46" t="s">
        <v>226</v>
      </c>
      <c r="B33" s="52" t="s">
        <v>227</v>
      </c>
      <c r="C33" s="42">
        <v>0</v>
      </c>
      <c r="D33" s="53">
        <v>0</v>
      </c>
      <c r="E33" s="42">
        <v>0</v>
      </c>
      <c r="F33" s="54">
        <f>E33</f>
        <v>0</v>
      </c>
      <c r="G33" s="35" t="s">
        <v>333</v>
      </c>
      <c r="H33" s="1" t="s">
        <v>334</v>
      </c>
    </row>
    <row r="34" spans="1:8" ht="18" customHeight="1">
      <c r="A34" s="46" t="s">
        <v>228</v>
      </c>
      <c r="B34" s="52" t="s">
        <v>229</v>
      </c>
      <c r="C34" s="42">
        <v>0</v>
      </c>
      <c r="D34" s="53">
        <f>C34+1800</f>
        <v>1800</v>
      </c>
      <c r="E34" s="42">
        <v>6000</v>
      </c>
      <c r="F34" s="54">
        <f>E34</f>
        <v>6000</v>
      </c>
      <c r="G34" s="35" t="s">
        <v>333</v>
      </c>
      <c r="H34" s="1" t="s">
        <v>334</v>
      </c>
    </row>
    <row r="35" spans="1:7" ht="18" customHeight="1">
      <c r="A35" s="46" t="s">
        <v>230</v>
      </c>
      <c r="B35" s="52" t="s">
        <v>231</v>
      </c>
      <c r="C35" s="42">
        <v>280</v>
      </c>
      <c r="D35" s="53">
        <f>C35+280+280</f>
        <v>840</v>
      </c>
      <c r="E35" s="42">
        <v>480</v>
      </c>
      <c r="F35" s="54">
        <f>E35+300+300</f>
        <v>1080</v>
      </c>
      <c r="G35" s="35" t="s">
        <v>335</v>
      </c>
    </row>
    <row r="36" spans="1:7" ht="18" customHeight="1">
      <c r="A36" s="46" t="s">
        <v>232</v>
      </c>
      <c r="B36" s="52" t="s">
        <v>233</v>
      </c>
      <c r="C36" s="42">
        <v>0</v>
      </c>
      <c r="D36" s="53">
        <f>C36</f>
        <v>0</v>
      </c>
      <c r="E36" s="42">
        <v>0</v>
      </c>
      <c r="F36" s="54">
        <f>E36</f>
        <v>0</v>
      </c>
      <c r="G36" s="35" t="s">
        <v>336</v>
      </c>
    </row>
    <row r="37" spans="1:7" ht="18" customHeight="1">
      <c r="A37" s="46" t="s">
        <v>234</v>
      </c>
      <c r="B37" s="52" t="s">
        <v>235</v>
      </c>
      <c r="C37" s="42">
        <v>16616</v>
      </c>
      <c r="D37" s="53">
        <f>C37+28378+13854</f>
        <v>58848</v>
      </c>
      <c r="E37" s="42">
        <v>403</v>
      </c>
      <c r="F37" s="54">
        <f>E37+388+394</f>
        <v>1185</v>
      </c>
      <c r="G37" s="35" t="s">
        <v>337</v>
      </c>
    </row>
    <row r="38" spans="1:7" ht="18" customHeight="1">
      <c r="A38" s="46" t="s">
        <v>236</v>
      </c>
      <c r="B38" s="52" t="s">
        <v>237</v>
      </c>
      <c r="C38" s="42">
        <v>548</v>
      </c>
      <c r="D38" s="53">
        <f>C38+1549+568</f>
        <v>2665</v>
      </c>
      <c r="E38" s="42">
        <v>6750</v>
      </c>
      <c r="F38" s="54">
        <f>E38+6159+5068</f>
        <v>17977</v>
      </c>
      <c r="G38" s="35" t="s">
        <v>338</v>
      </c>
    </row>
    <row r="39" spans="1:7" ht="18" customHeight="1">
      <c r="A39" s="46" t="s">
        <v>238</v>
      </c>
      <c r="B39" s="52" t="s">
        <v>239</v>
      </c>
      <c r="C39" s="42">
        <v>5613</v>
      </c>
      <c r="D39" s="53">
        <f>C39+5776+5688</f>
        <v>17077</v>
      </c>
      <c r="E39" s="42">
        <v>5905</v>
      </c>
      <c r="F39" s="54">
        <f>E39+6850+5905</f>
        <v>18660</v>
      </c>
      <c r="G39" s="35" t="s">
        <v>339</v>
      </c>
    </row>
    <row r="40" spans="1:7" ht="18" customHeight="1">
      <c r="A40" s="46" t="s">
        <v>240</v>
      </c>
      <c r="B40" s="52" t="s">
        <v>241</v>
      </c>
      <c r="C40" s="42">
        <v>0</v>
      </c>
      <c r="D40" s="55">
        <f>C40</f>
        <v>0</v>
      </c>
      <c r="E40" s="42">
        <v>0</v>
      </c>
      <c r="F40" s="54">
        <f>E40+6037</f>
        <v>6037</v>
      </c>
      <c r="G40" s="35" t="s">
        <v>340</v>
      </c>
    </row>
    <row r="41" spans="1:7" ht="18" customHeight="1">
      <c r="A41" s="46" t="s">
        <v>242</v>
      </c>
      <c r="B41" s="52" t="s">
        <v>243</v>
      </c>
      <c r="C41" s="42">
        <v>0</v>
      </c>
      <c r="D41" s="53">
        <v>0</v>
      </c>
      <c r="E41" s="42">
        <v>0</v>
      </c>
      <c r="F41" s="54">
        <v>0</v>
      </c>
      <c r="G41" s="1">
        <v>6110.62</v>
      </c>
    </row>
    <row r="42" spans="1:7" ht="18" customHeight="1">
      <c r="A42" s="46" t="s">
        <v>69</v>
      </c>
      <c r="B42" s="52" t="s">
        <v>244</v>
      </c>
      <c r="C42" s="42">
        <v>0</v>
      </c>
      <c r="D42" s="53">
        <v>0</v>
      </c>
      <c r="E42" s="42">
        <v>0</v>
      </c>
      <c r="F42" s="54">
        <v>0</v>
      </c>
      <c r="G42" s="1">
        <v>6110.61</v>
      </c>
    </row>
    <row r="43" spans="1:7" ht="18" customHeight="1">
      <c r="A43" s="46" t="s">
        <v>245</v>
      </c>
      <c r="B43" s="52" t="s">
        <v>8</v>
      </c>
      <c r="C43" s="42">
        <v>3052</v>
      </c>
      <c r="D43" s="53">
        <f>C43+3389+7301</f>
        <v>13742</v>
      </c>
      <c r="E43" s="42">
        <v>101047</v>
      </c>
      <c r="F43" s="54">
        <f>E43+897+13516</f>
        <v>115460</v>
      </c>
      <c r="G43" s="69">
        <v>6280.09</v>
      </c>
    </row>
    <row r="44" spans="1:7" ht="34.5" customHeight="1">
      <c r="A44" s="46" t="s">
        <v>246</v>
      </c>
      <c r="B44" s="52" t="s">
        <v>9</v>
      </c>
      <c r="C44" s="42">
        <v>247830</v>
      </c>
      <c r="D44" s="53">
        <f>C44+467192+305200</f>
        <v>1020222</v>
      </c>
      <c r="E44" s="42">
        <v>179407</v>
      </c>
      <c r="F44" s="54">
        <f>E44+562094+1954505</f>
        <v>2696006</v>
      </c>
      <c r="G44" s="71">
        <v>6150</v>
      </c>
    </row>
    <row r="45" spans="1:7" ht="18" customHeight="1">
      <c r="A45" s="46" t="s">
        <v>247</v>
      </c>
      <c r="B45" s="52" t="s">
        <v>26</v>
      </c>
      <c r="C45" s="42">
        <v>0</v>
      </c>
      <c r="D45" s="53">
        <f>C45</f>
        <v>0</v>
      </c>
      <c r="E45" s="42">
        <v>1249</v>
      </c>
      <c r="F45" s="54">
        <f>E45+1553+11800</f>
        <v>14602</v>
      </c>
      <c r="G45" s="1">
        <v>6280.02</v>
      </c>
    </row>
    <row r="46" spans="1:7" ht="18" customHeight="1">
      <c r="A46" s="46" t="s">
        <v>248</v>
      </c>
      <c r="B46" s="52" t="s">
        <v>29</v>
      </c>
      <c r="C46" s="42">
        <v>227828</v>
      </c>
      <c r="D46" s="53">
        <f>C46+223375+168071</f>
        <v>619274</v>
      </c>
      <c r="E46" s="42">
        <v>476724</v>
      </c>
      <c r="F46" s="54">
        <f>E46+2252112+1357183</f>
        <v>4086019</v>
      </c>
      <c r="G46" s="73">
        <v>6250</v>
      </c>
    </row>
    <row r="47" spans="1:6" ht="18" customHeight="1">
      <c r="A47" s="46" t="s">
        <v>249</v>
      </c>
      <c r="B47" s="52" t="s">
        <v>33</v>
      </c>
      <c r="C47" s="42">
        <v>0</v>
      </c>
      <c r="D47" s="53">
        <v>0</v>
      </c>
      <c r="E47" s="42">
        <v>0</v>
      </c>
      <c r="F47" s="54">
        <v>0</v>
      </c>
    </row>
    <row r="48" spans="1:7" ht="18" customHeight="1">
      <c r="A48" s="46" t="s">
        <v>250</v>
      </c>
      <c r="B48" s="52" t="s">
        <v>36</v>
      </c>
      <c r="C48" s="42">
        <v>0</v>
      </c>
      <c r="D48" s="53">
        <f>C48</f>
        <v>0</v>
      </c>
      <c r="E48" s="42">
        <v>0</v>
      </c>
      <c r="F48" s="54">
        <f>E48+251</f>
        <v>251</v>
      </c>
      <c r="G48" s="1">
        <v>6210</v>
      </c>
    </row>
    <row r="49" spans="1:6" ht="24.75" customHeight="1">
      <c r="A49" s="46" t="s">
        <v>251</v>
      </c>
      <c r="B49" s="52" t="s">
        <v>38</v>
      </c>
      <c r="C49" s="42">
        <v>0</v>
      </c>
      <c r="D49" s="53">
        <v>0</v>
      </c>
      <c r="E49" s="42">
        <v>0</v>
      </c>
      <c r="F49" s="54">
        <v>0</v>
      </c>
    </row>
    <row r="50" spans="1:6" ht="27.75" customHeight="1">
      <c r="A50" s="46" t="s">
        <v>252</v>
      </c>
      <c r="B50" s="52" t="s">
        <v>40</v>
      </c>
      <c r="C50" s="42">
        <v>0</v>
      </c>
      <c r="D50" s="53">
        <v>0</v>
      </c>
      <c r="E50" s="42">
        <v>0</v>
      </c>
      <c r="F50" s="54">
        <v>0</v>
      </c>
    </row>
    <row r="51" spans="1:6" ht="18" customHeight="1">
      <c r="A51" s="9" t="s">
        <v>14</v>
      </c>
      <c r="B51" s="52" t="s">
        <v>11</v>
      </c>
      <c r="C51" s="43" t="s">
        <v>11</v>
      </c>
      <c r="D51" s="56" t="s">
        <v>11</v>
      </c>
      <c r="E51" s="43" t="s">
        <v>11</v>
      </c>
      <c r="F51" s="51" t="s">
        <v>11</v>
      </c>
    </row>
    <row r="52" spans="1:6" ht="18" customHeight="1">
      <c r="A52" s="46" t="s">
        <v>253</v>
      </c>
      <c r="B52" s="52" t="s">
        <v>254</v>
      </c>
      <c r="C52" s="42">
        <v>0</v>
      </c>
      <c r="D52" s="53">
        <v>0</v>
      </c>
      <c r="E52" s="42">
        <v>0</v>
      </c>
      <c r="F52" s="54">
        <v>0</v>
      </c>
    </row>
    <row r="53" spans="1:6" ht="18" customHeight="1">
      <c r="A53" s="46" t="s">
        <v>255</v>
      </c>
      <c r="B53" s="57" t="s">
        <v>256</v>
      </c>
      <c r="C53" s="42">
        <v>0</v>
      </c>
      <c r="D53" s="58">
        <v>0</v>
      </c>
      <c r="E53" s="42">
        <v>0</v>
      </c>
      <c r="F53" s="59">
        <v>0</v>
      </c>
    </row>
    <row r="54" spans="1:6" ht="18" customHeight="1">
      <c r="A54" s="46" t="s">
        <v>257</v>
      </c>
      <c r="B54" s="52" t="s">
        <v>258</v>
      </c>
      <c r="C54" s="42">
        <v>0</v>
      </c>
      <c r="D54" s="53">
        <v>0</v>
      </c>
      <c r="E54" s="42">
        <v>0</v>
      </c>
      <c r="F54" s="54">
        <v>0</v>
      </c>
    </row>
    <row r="55" spans="1:6" ht="18" customHeight="1">
      <c r="A55" s="46" t="s">
        <v>259</v>
      </c>
      <c r="B55" s="52" t="s">
        <v>260</v>
      </c>
      <c r="C55" s="42">
        <v>0</v>
      </c>
      <c r="D55" s="53">
        <v>0</v>
      </c>
      <c r="E55" s="42">
        <v>0</v>
      </c>
      <c r="F55" s="54">
        <v>0</v>
      </c>
    </row>
    <row r="56" spans="1:7" ht="35.25" customHeight="1">
      <c r="A56" s="46" t="s">
        <v>261</v>
      </c>
      <c r="B56" s="52" t="s">
        <v>42</v>
      </c>
      <c r="C56" s="42">
        <v>0</v>
      </c>
      <c r="D56" s="53">
        <v>0</v>
      </c>
      <c r="E56" s="42">
        <v>0</v>
      </c>
      <c r="F56" s="54">
        <v>0</v>
      </c>
      <c r="G56" s="1">
        <v>6240</v>
      </c>
    </row>
    <row r="57" spans="1:7" ht="18" customHeight="1">
      <c r="A57" s="46" t="s">
        <v>262</v>
      </c>
      <c r="B57" s="52" t="s">
        <v>44</v>
      </c>
      <c r="C57" s="42">
        <v>0</v>
      </c>
      <c r="D57" s="53">
        <f>C57</f>
        <v>0</v>
      </c>
      <c r="E57" s="42">
        <v>0</v>
      </c>
      <c r="F57" s="54">
        <f>E57</f>
        <v>0</v>
      </c>
      <c r="G57" s="35" t="s">
        <v>341</v>
      </c>
    </row>
    <row r="58" spans="1:7" ht="18" customHeight="1">
      <c r="A58" s="43" t="s">
        <v>263</v>
      </c>
      <c r="B58" s="52" t="s">
        <v>46</v>
      </c>
      <c r="C58" s="60">
        <f>C10+C29+C43+C44+C45+C46+C47+C48+C49+C50+C56+C57</f>
        <v>595715</v>
      </c>
      <c r="D58" s="60">
        <f>D10+D29+D43+D44+D45+D46+D47+D48+D49+D50+D56+D57</f>
        <v>2030818</v>
      </c>
      <c r="E58" s="60">
        <f>E10+E29+E43+E44+E45+E46+E47+E48+E49+E50+E56+E57</f>
        <v>817232</v>
      </c>
      <c r="F58" s="60">
        <f>F10+F29+F43+F44+F45+F46+F47+F48+F49+F50+F56+F57</f>
        <v>7093053</v>
      </c>
      <c r="G58" s="66" t="s">
        <v>342</v>
      </c>
    </row>
    <row r="59" spans="1:6" ht="18" customHeight="1">
      <c r="A59" s="46" t="s">
        <v>11</v>
      </c>
      <c r="B59" s="52" t="s">
        <v>11</v>
      </c>
      <c r="C59" s="43" t="s">
        <v>11</v>
      </c>
      <c r="D59" s="56" t="s">
        <v>11</v>
      </c>
      <c r="E59" s="43" t="s">
        <v>11</v>
      </c>
      <c r="F59" s="51" t="s">
        <v>11</v>
      </c>
    </row>
    <row r="60" spans="1:6" ht="18" customHeight="1">
      <c r="A60" s="46" t="s">
        <v>264</v>
      </c>
      <c r="B60" s="52" t="s">
        <v>48</v>
      </c>
      <c r="C60" s="42">
        <v>0</v>
      </c>
      <c r="D60" s="53">
        <v>0</v>
      </c>
      <c r="E60" s="42">
        <v>0</v>
      </c>
      <c r="F60" s="54">
        <v>0</v>
      </c>
    </row>
    <row r="61" spans="1:6" ht="18" customHeight="1">
      <c r="A61" s="9" t="s">
        <v>198</v>
      </c>
      <c r="B61" s="52" t="s">
        <v>11</v>
      </c>
      <c r="C61" s="43" t="s">
        <v>11</v>
      </c>
      <c r="D61" s="56" t="s">
        <v>11</v>
      </c>
      <c r="E61" s="43" t="s">
        <v>11</v>
      </c>
      <c r="F61" s="51" t="s">
        <v>11</v>
      </c>
    </row>
    <row r="62" spans="1:6" ht="18" customHeight="1">
      <c r="A62" s="46" t="s">
        <v>265</v>
      </c>
      <c r="B62" s="52" t="s">
        <v>266</v>
      </c>
      <c r="C62" s="42">
        <v>0</v>
      </c>
      <c r="D62" s="53">
        <v>0</v>
      </c>
      <c r="E62" s="42">
        <v>0</v>
      </c>
      <c r="F62" s="54">
        <v>0</v>
      </c>
    </row>
    <row r="63" spans="1:6" ht="18" customHeight="1">
      <c r="A63" s="46" t="s">
        <v>267</v>
      </c>
      <c r="B63" s="52" t="s">
        <v>268</v>
      </c>
      <c r="C63" s="42">
        <v>0</v>
      </c>
      <c r="D63" s="53">
        <v>0</v>
      </c>
      <c r="E63" s="42">
        <v>0</v>
      </c>
      <c r="F63" s="54">
        <v>0</v>
      </c>
    </row>
    <row r="64" spans="1:6" ht="18" customHeight="1">
      <c r="A64" s="46" t="s">
        <v>269</v>
      </c>
      <c r="B64" s="52" t="s">
        <v>270</v>
      </c>
      <c r="C64" s="42">
        <v>0</v>
      </c>
      <c r="D64" s="53">
        <v>0</v>
      </c>
      <c r="E64" s="42">
        <v>0</v>
      </c>
      <c r="F64" s="54">
        <v>0</v>
      </c>
    </row>
    <row r="65" spans="1:6" ht="18" customHeight="1">
      <c r="A65" s="46" t="s">
        <v>271</v>
      </c>
      <c r="B65" s="52" t="s">
        <v>272</v>
      </c>
      <c r="C65" s="42">
        <v>0</v>
      </c>
      <c r="D65" s="53">
        <v>0</v>
      </c>
      <c r="E65" s="42">
        <v>0</v>
      </c>
      <c r="F65" s="54">
        <v>0</v>
      </c>
    </row>
    <row r="66" spans="1:7" ht="18" customHeight="1">
      <c r="A66" s="46" t="s">
        <v>273</v>
      </c>
      <c r="B66" s="52" t="s">
        <v>50</v>
      </c>
      <c r="C66" s="42">
        <f>C68+C69+C70+C71+C72+C73</f>
        <v>520</v>
      </c>
      <c r="D66" s="42">
        <f>D68+D69+D70+D71+D72+D73</f>
        <v>3372</v>
      </c>
      <c r="E66" s="42">
        <f>E68+E69+E70+E71+E72+E73</f>
        <v>1059</v>
      </c>
      <c r="F66" s="42">
        <f>F68+F69+F70+F71+F72+F73</f>
        <v>3228</v>
      </c>
      <c r="G66" s="66" t="s">
        <v>343</v>
      </c>
    </row>
    <row r="67" spans="1:6" ht="18" customHeight="1">
      <c r="A67" s="9" t="s">
        <v>14</v>
      </c>
      <c r="B67" s="52" t="s">
        <v>11</v>
      </c>
      <c r="C67" s="43" t="s">
        <v>11</v>
      </c>
      <c r="D67" s="56" t="s">
        <v>11</v>
      </c>
      <c r="E67" s="43" t="s">
        <v>11</v>
      </c>
      <c r="F67" s="51" t="s">
        <v>11</v>
      </c>
    </row>
    <row r="68" spans="1:6" ht="18" customHeight="1">
      <c r="A68" s="46" t="s">
        <v>274</v>
      </c>
      <c r="B68" s="52" t="s">
        <v>52</v>
      </c>
      <c r="C68" s="42">
        <v>0</v>
      </c>
      <c r="D68" s="53">
        <v>0</v>
      </c>
      <c r="E68" s="42">
        <v>0</v>
      </c>
      <c r="F68" s="54">
        <v>0</v>
      </c>
    </row>
    <row r="69" spans="1:7" ht="18" customHeight="1">
      <c r="A69" s="46" t="s">
        <v>275</v>
      </c>
      <c r="B69" s="52" t="s">
        <v>58</v>
      </c>
      <c r="C69" s="42">
        <v>72</v>
      </c>
      <c r="D69" s="53">
        <f>C69+217+348</f>
        <v>637</v>
      </c>
      <c r="E69" s="42">
        <v>153</v>
      </c>
      <c r="F69" s="54">
        <f>E69+106+600</f>
        <v>859</v>
      </c>
      <c r="G69" s="1">
        <v>7470.83</v>
      </c>
    </row>
    <row r="70" spans="1:7" ht="18" customHeight="1">
      <c r="A70" s="46" t="s">
        <v>276</v>
      </c>
      <c r="B70" s="52" t="s">
        <v>60</v>
      </c>
      <c r="C70" s="42">
        <v>56</v>
      </c>
      <c r="D70" s="53">
        <f>C70+209+254</f>
        <v>519</v>
      </c>
      <c r="E70" s="42">
        <v>128</v>
      </c>
      <c r="F70" s="54">
        <f>E70+60+103</f>
        <v>291</v>
      </c>
      <c r="G70" s="1">
        <v>7470.81</v>
      </c>
    </row>
    <row r="71" spans="1:7" ht="18" customHeight="1">
      <c r="A71" s="46" t="s">
        <v>277</v>
      </c>
      <c r="B71" s="52" t="s">
        <v>62</v>
      </c>
      <c r="C71" s="42">
        <v>36</v>
      </c>
      <c r="D71" s="53">
        <f>C71+9+8</f>
        <v>53</v>
      </c>
      <c r="E71" s="42">
        <v>33</v>
      </c>
      <c r="F71" s="54">
        <f>E71+7+6</f>
        <v>46</v>
      </c>
      <c r="G71" s="35" t="s">
        <v>344</v>
      </c>
    </row>
    <row r="72" spans="1:7" ht="18" customHeight="1">
      <c r="A72" s="46" t="s">
        <v>278</v>
      </c>
      <c r="B72" s="52" t="s">
        <v>64</v>
      </c>
      <c r="C72" s="42">
        <v>120</v>
      </c>
      <c r="D72" s="53">
        <f>C72+125+125</f>
        <v>370</v>
      </c>
      <c r="E72" s="42">
        <v>444</v>
      </c>
      <c r="F72" s="54">
        <f>E72+324+312</f>
        <v>1080</v>
      </c>
      <c r="G72" s="1">
        <v>7470.82</v>
      </c>
    </row>
    <row r="73" spans="1:7" ht="18" customHeight="1">
      <c r="A73" s="46" t="s">
        <v>279</v>
      </c>
      <c r="B73" s="52" t="s">
        <v>66</v>
      </c>
      <c r="C73" s="42">
        <v>236</v>
      </c>
      <c r="D73" s="55">
        <f>C73+483+1074</f>
        <v>1793</v>
      </c>
      <c r="E73" s="42">
        <v>301</v>
      </c>
      <c r="F73" s="54">
        <f>E73+411+240</f>
        <v>952</v>
      </c>
      <c r="G73" s="35" t="s">
        <v>345</v>
      </c>
    </row>
    <row r="74" spans="1:6" ht="30.75" customHeight="1">
      <c r="A74" s="46" t="s">
        <v>280</v>
      </c>
      <c r="B74" s="52" t="s">
        <v>74</v>
      </c>
      <c r="C74" s="42">
        <f>C76+C77+C78+C79+C80</f>
        <v>0</v>
      </c>
      <c r="D74" s="42">
        <f>D76+D77+D78+D79+D80</f>
        <v>0</v>
      </c>
      <c r="E74" s="42">
        <f>E76+E77+E78+E79+E80</f>
        <v>0</v>
      </c>
      <c r="F74" s="42">
        <f>F76+F77+F78+F79+F80</f>
        <v>0</v>
      </c>
    </row>
    <row r="75" spans="1:6" ht="18" customHeight="1">
      <c r="A75" s="9" t="s">
        <v>14</v>
      </c>
      <c r="B75" s="57" t="s">
        <v>11</v>
      </c>
      <c r="C75" s="43" t="s">
        <v>11</v>
      </c>
      <c r="D75" s="56" t="s">
        <v>11</v>
      </c>
      <c r="E75" s="43" t="s">
        <v>11</v>
      </c>
      <c r="F75" s="51" t="s">
        <v>11</v>
      </c>
    </row>
    <row r="76" spans="1:6" ht="18" customHeight="1">
      <c r="A76" s="46" t="s">
        <v>281</v>
      </c>
      <c r="B76" s="52" t="s">
        <v>76</v>
      </c>
      <c r="C76" s="42">
        <v>0</v>
      </c>
      <c r="D76" s="53">
        <v>0</v>
      </c>
      <c r="E76" s="42">
        <v>0</v>
      </c>
      <c r="F76" s="54">
        <v>0</v>
      </c>
    </row>
    <row r="77" spans="1:6" ht="18" customHeight="1">
      <c r="A77" s="46" t="s">
        <v>282</v>
      </c>
      <c r="B77" s="52" t="s">
        <v>78</v>
      </c>
      <c r="C77" s="42">
        <v>0</v>
      </c>
      <c r="D77" s="53">
        <v>0</v>
      </c>
      <c r="E77" s="42">
        <v>0</v>
      </c>
      <c r="F77" s="54">
        <v>0</v>
      </c>
    </row>
    <row r="78" spans="1:6" ht="18" customHeight="1">
      <c r="A78" s="46" t="s">
        <v>283</v>
      </c>
      <c r="B78" s="52" t="s">
        <v>80</v>
      </c>
      <c r="C78" s="42">
        <v>0</v>
      </c>
      <c r="D78" s="53">
        <v>0</v>
      </c>
      <c r="E78" s="42">
        <v>0</v>
      </c>
      <c r="F78" s="54">
        <v>0</v>
      </c>
    </row>
    <row r="79" spans="1:6" ht="18" customHeight="1">
      <c r="A79" s="46" t="s">
        <v>284</v>
      </c>
      <c r="B79" s="52" t="s">
        <v>82</v>
      </c>
      <c r="C79" s="42">
        <v>0</v>
      </c>
      <c r="D79" s="53">
        <v>0</v>
      </c>
      <c r="E79" s="42">
        <v>0</v>
      </c>
      <c r="F79" s="54">
        <v>0</v>
      </c>
    </row>
    <row r="80" spans="1:6" ht="18" customHeight="1">
      <c r="A80" s="46" t="s">
        <v>285</v>
      </c>
      <c r="B80" s="52" t="s">
        <v>286</v>
      </c>
      <c r="C80" s="42">
        <v>0</v>
      </c>
      <c r="D80" s="53">
        <v>0</v>
      </c>
      <c r="E80" s="42">
        <v>0</v>
      </c>
      <c r="F80" s="54">
        <v>0</v>
      </c>
    </row>
    <row r="81" spans="1:7" ht="18" customHeight="1">
      <c r="A81" s="46" t="s">
        <v>287</v>
      </c>
      <c r="B81" s="52" t="s">
        <v>84</v>
      </c>
      <c r="C81" s="42">
        <v>199</v>
      </c>
      <c r="D81" s="53">
        <f>C81+1626+12142</f>
        <v>13967</v>
      </c>
      <c r="E81" s="42">
        <v>1898</v>
      </c>
      <c r="F81" s="54">
        <f>E81+1092+11619</f>
        <v>14609</v>
      </c>
      <c r="G81" s="69">
        <v>7470.1</v>
      </c>
    </row>
    <row r="82" spans="1:7" ht="36.75" customHeight="1">
      <c r="A82" s="46" t="s">
        <v>288</v>
      </c>
      <c r="B82" s="52" t="s">
        <v>85</v>
      </c>
      <c r="C82" s="42">
        <v>168775</v>
      </c>
      <c r="D82" s="53">
        <f>C82+229511+179572</f>
        <v>577858</v>
      </c>
      <c r="E82" s="42">
        <v>33846</v>
      </c>
      <c r="F82" s="54">
        <f>E82+747529+444881</f>
        <v>1226256</v>
      </c>
      <c r="G82" s="72" t="s">
        <v>346</v>
      </c>
    </row>
    <row r="83" spans="1:7" ht="18" customHeight="1">
      <c r="A83" s="46" t="s">
        <v>289</v>
      </c>
      <c r="B83" s="52" t="s">
        <v>87</v>
      </c>
      <c r="C83" s="42">
        <v>932</v>
      </c>
      <c r="D83" s="53">
        <f>C83+31</f>
        <v>963</v>
      </c>
      <c r="E83" s="42">
        <v>3934</v>
      </c>
      <c r="F83" s="54">
        <f>E83+17584+3</f>
        <v>21521</v>
      </c>
      <c r="G83" s="1">
        <v>7470.02</v>
      </c>
    </row>
    <row r="84" spans="1:7" ht="18" customHeight="1">
      <c r="A84" s="46" t="s">
        <v>290</v>
      </c>
      <c r="B84" s="52" t="s">
        <v>89</v>
      </c>
      <c r="C84" s="42">
        <v>211001</v>
      </c>
      <c r="D84" s="53">
        <f>C84+376080+371362</f>
        <v>958443</v>
      </c>
      <c r="E84" s="42">
        <v>569861</v>
      </c>
      <c r="F84" s="54">
        <f>E84+1359978+1969803</f>
        <v>3899642</v>
      </c>
      <c r="G84" s="73">
        <v>7430</v>
      </c>
    </row>
    <row r="85" spans="1:6" ht="18" customHeight="1">
      <c r="A85" s="46" t="s">
        <v>291</v>
      </c>
      <c r="B85" s="52" t="s">
        <v>91</v>
      </c>
      <c r="C85" s="42">
        <v>0</v>
      </c>
      <c r="D85" s="53">
        <v>0</v>
      </c>
      <c r="E85" s="42">
        <v>0</v>
      </c>
      <c r="F85" s="54">
        <v>0</v>
      </c>
    </row>
    <row r="86" spans="1:7" ht="18" customHeight="1">
      <c r="A86" s="46" t="s">
        <v>292</v>
      </c>
      <c r="B86" s="52" t="s">
        <v>94</v>
      </c>
      <c r="C86" s="42">
        <v>0</v>
      </c>
      <c r="D86" s="53">
        <f>C86</f>
        <v>0</v>
      </c>
      <c r="E86" s="42">
        <v>0</v>
      </c>
      <c r="F86" s="54">
        <f>E86+1046</f>
        <v>1046</v>
      </c>
      <c r="G86" s="1">
        <v>7410</v>
      </c>
    </row>
    <row r="87" spans="1:6" ht="24.75" customHeight="1">
      <c r="A87" s="46" t="s">
        <v>293</v>
      </c>
      <c r="B87" s="52" t="s">
        <v>96</v>
      </c>
      <c r="C87" s="42">
        <v>0</v>
      </c>
      <c r="D87" s="53">
        <v>0</v>
      </c>
      <c r="E87" s="42">
        <v>0</v>
      </c>
      <c r="F87" s="54">
        <v>0</v>
      </c>
    </row>
    <row r="88" spans="1:6" ht="25.5" customHeight="1">
      <c r="A88" s="46" t="s">
        <v>294</v>
      </c>
      <c r="B88" s="52" t="s">
        <v>98</v>
      </c>
      <c r="C88" s="42">
        <v>0</v>
      </c>
      <c r="D88" s="53">
        <v>0</v>
      </c>
      <c r="E88" s="42">
        <v>0</v>
      </c>
      <c r="F88" s="54">
        <v>0</v>
      </c>
    </row>
    <row r="89" spans="1:6" ht="18" customHeight="1">
      <c r="A89" s="9" t="s">
        <v>14</v>
      </c>
      <c r="B89" s="52" t="s">
        <v>11</v>
      </c>
      <c r="C89" s="43" t="s">
        <v>11</v>
      </c>
      <c r="D89" s="56" t="s">
        <v>11</v>
      </c>
      <c r="E89" s="43" t="s">
        <v>11</v>
      </c>
      <c r="F89" s="51" t="s">
        <v>11</v>
      </c>
    </row>
    <row r="90" spans="1:6" ht="18" customHeight="1">
      <c r="A90" s="46" t="s">
        <v>295</v>
      </c>
      <c r="B90" s="52" t="s">
        <v>296</v>
      </c>
      <c r="C90" s="42">
        <v>0</v>
      </c>
      <c r="D90" s="53">
        <v>0</v>
      </c>
      <c r="E90" s="42">
        <v>0</v>
      </c>
      <c r="F90" s="54">
        <v>0</v>
      </c>
    </row>
    <row r="91" spans="1:6" ht="18" customHeight="1">
      <c r="A91" s="46" t="s">
        <v>297</v>
      </c>
      <c r="B91" s="52" t="s">
        <v>298</v>
      </c>
      <c r="C91" s="42">
        <v>0</v>
      </c>
      <c r="D91" s="53">
        <v>0</v>
      </c>
      <c r="E91" s="42">
        <v>0</v>
      </c>
      <c r="F91" s="54">
        <v>0</v>
      </c>
    </row>
    <row r="92" spans="1:6" ht="18" customHeight="1">
      <c r="A92" s="46" t="s">
        <v>299</v>
      </c>
      <c r="B92" s="52" t="s">
        <v>300</v>
      </c>
      <c r="C92" s="42">
        <v>0</v>
      </c>
      <c r="D92" s="53">
        <v>0</v>
      </c>
      <c r="E92" s="42">
        <v>0</v>
      </c>
      <c r="F92" s="54">
        <v>0</v>
      </c>
    </row>
    <row r="93" spans="1:6" ht="18" customHeight="1">
      <c r="A93" s="46" t="s">
        <v>301</v>
      </c>
      <c r="B93" s="52" t="s">
        <v>302</v>
      </c>
      <c r="C93" s="42">
        <v>0</v>
      </c>
      <c r="D93" s="53">
        <v>0</v>
      </c>
      <c r="E93" s="42">
        <v>0</v>
      </c>
      <c r="F93" s="54">
        <v>0</v>
      </c>
    </row>
    <row r="94" spans="1:7" ht="32.25" customHeight="1">
      <c r="A94" s="46" t="s">
        <v>303</v>
      </c>
      <c r="B94" s="52" t="s">
        <v>100</v>
      </c>
      <c r="C94" s="42">
        <v>0</v>
      </c>
      <c r="D94" s="53">
        <f>C94</f>
        <v>0</v>
      </c>
      <c r="E94" s="42">
        <v>0</v>
      </c>
      <c r="F94" s="54">
        <f>E94</f>
        <v>0</v>
      </c>
      <c r="G94" s="1">
        <v>7440</v>
      </c>
    </row>
    <row r="95" spans="1:7" ht="18" customHeight="1">
      <c r="A95" s="46" t="s">
        <v>304</v>
      </c>
      <c r="B95" s="52" t="s">
        <v>102</v>
      </c>
      <c r="C95" s="42">
        <f>C97+C98+C99+C100+C101+C102</f>
        <v>34768</v>
      </c>
      <c r="D95" s="42">
        <f>D97+D98+D99+D100+D101+D102</f>
        <v>467499</v>
      </c>
      <c r="E95" s="42">
        <f>E97+E98+E99+E100+E101+E102</f>
        <v>90937</v>
      </c>
      <c r="F95" s="42">
        <f>F97+F98+F99+F100+F101+F102</f>
        <v>169470</v>
      </c>
      <c r="G95" s="66" t="s">
        <v>347</v>
      </c>
    </row>
    <row r="96" spans="1:6" ht="18" customHeight="1">
      <c r="A96" s="9" t="s">
        <v>14</v>
      </c>
      <c r="B96" s="57" t="s">
        <v>11</v>
      </c>
      <c r="C96" s="43" t="s">
        <v>11</v>
      </c>
      <c r="D96" s="61" t="s">
        <v>11</v>
      </c>
      <c r="E96" s="62" t="s">
        <v>11</v>
      </c>
      <c r="F96" s="51" t="s">
        <v>11</v>
      </c>
    </row>
    <row r="97" spans="1:7" ht="18" customHeight="1">
      <c r="A97" s="63" t="s">
        <v>305</v>
      </c>
      <c r="B97" s="52" t="s">
        <v>306</v>
      </c>
      <c r="C97" s="64">
        <v>18637</v>
      </c>
      <c r="D97" s="53">
        <f>C97+62840+300405</f>
        <v>381882</v>
      </c>
      <c r="E97" s="64">
        <v>12428</v>
      </c>
      <c r="F97" s="54">
        <f>E97+11132+53714</f>
        <v>77274</v>
      </c>
      <c r="G97" s="35" t="s">
        <v>348</v>
      </c>
    </row>
    <row r="98" spans="1:7" ht="18" customHeight="1">
      <c r="A98" s="63" t="s">
        <v>308</v>
      </c>
      <c r="B98" s="52" t="s">
        <v>307</v>
      </c>
      <c r="C98" s="64">
        <v>42</v>
      </c>
      <c r="D98" s="53">
        <f>C98</f>
        <v>42</v>
      </c>
      <c r="E98" s="64">
        <v>0</v>
      </c>
      <c r="F98" s="54">
        <v>0</v>
      </c>
      <c r="G98" s="1">
        <v>7210.21</v>
      </c>
    </row>
    <row r="99" spans="1:7" ht="18" customHeight="1">
      <c r="A99" s="63" t="s">
        <v>361</v>
      </c>
      <c r="B99" s="52" t="s">
        <v>309</v>
      </c>
      <c r="C99" s="64">
        <v>13898</v>
      </c>
      <c r="D99" s="64">
        <f>C99+13494+16072</f>
        <v>43464</v>
      </c>
      <c r="E99" s="64">
        <f>90937-E97-E98-E100-E101-E102</f>
        <v>6010</v>
      </c>
      <c r="F99" s="64">
        <f>169470-F97-F98-F100-F101-F102</f>
        <v>16992</v>
      </c>
      <c r="G99" s="35" t="s">
        <v>349</v>
      </c>
    </row>
    <row r="100" spans="1:7" ht="18" customHeight="1">
      <c r="A100" s="63" t="s">
        <v>311</v>
      </c>
      <c r="B100" s="52" t="s">
        <v>310</v>
      </c>
      <c r="C100" s="64">
        <v>447</v>
      </c>
      <c r="D100" s="53">
        <f>C100+437+436</f>
        <v>1320</v>
      </c>
      <c r="E100" s="64">
        <v>236</v>
      </c>
      <c r="F100" s="54">
        <f>E100+281+280</f>
        <v>797</v>
      </c>
      <c r="G100" s="1">
        <v>7210.23</v>
      </c>
    </row>
    <row r="101" spans="1:7" ht="28.5" customHeight="1">
      <c r="A101" s="63" t="s">
        <v>313</v>
      </c>
      <c r="B101" s="52" t="s">
        <v>312</v>
      </c>
      <c r="C101" s="64">
        <v>1744</v>
      </c>
      <c r="D101" s="53">
        <f>C101+6247+32800</f>
        <v>40791</v>
      </c>
      <c r="E101" s="64">
        <v>72263</v>
      </c>
      <c r="F101" s="54">
        <f>E101+1034+1110</f>
        <v>74407</v>
      </c>
      <c r="G101" s="1">
        <v>7220</v>
      </c>
    </row>
    <row r="102" spans="1:7" ht="18" customHeight="1">
      <c r="A102" s="63" t="s">
        <v>315</v>
      </c>
      <c r="B102" s="52" t="s">
        <v>314</v>
      </c>
      <c r="C102" s="64">
        <v>0</v>
      </c>
      <c r="D102" s="53">
        <f>C102</f>
        <v>0</v>
      </c>
      <c r="E102" s="64">
        <v>0</v>
      </c>
      <c r="F102" s="54">
        <f>E102</f>
        <v>0</v>
      </c>
      <c r="G102" s="1">
        <v>7210.22</v>
      </c>
    </row>
    <row r="103" spans="1:7" ht="18" customHeight="1">
      <c r="A103" s="63" t="s">
        <v>316</v>
      </c>
      <c r="B103" s="52" t="s">
        <v>104</v>
      </c>
      <c r="C103" s="64">
        <v>0</v>
      </c>
      <c r="D103" s="53">
        <v>0</v>
      </c>
      <c r="E103" s="64">
        <v>0</v>
      </c>
      <c r="F103" s="54">
        <v>0</v>
      </c>
      <c r="G103" s="1">
        <v>7470.09</v>
      </c>
    </row>
    <row r="104" spans="1:7" ht="18" customHeight="1">
      <c r="A104" s="62" t="s">
        <v>317</v>
      </c>
      <c r="B104" s="52" t="s">
        <v>106</v>
      </c>
      <c r="C104" s="65">
        <f>C60+C66+C74+C81+C82+C83+C84+C85+C86+C87+C88+C94+C103+C95</f>
        <v>416195</v>
      </c>
      <c r="D104" s="65">
        <f>D60+D66+D74+D81+D82+D83+D84+D85+D86+D87+D88+D94+D103+D95</f>
        <v>2022102</v>
      </c>
      <c r="E104" s="65">
        <f>E60+E66+E74+E81+E82+E83+E84+E85+E86+E87+E88+E94+E103+E95</f>
        <v>701535</v>
      </c>
      <c r="F104" s="65">
        <f>F60+F66+F74+F81+F82+F83+F84+F85+F86+F87+F88+F94+F103+F95</f>
        <v>5335772</v>
      </c>
      <c r="G104" s="66" t="s">
        <v>350</v>
      </c>
    </row>
    <row r="105" spans="1:6" ht="18" customHeight="1">
      <c r="A105" s="63" t="s">
        <v>11</v>
      </c>
      <c r="B105" s="52" t="s">
        <v>11</v>
      </c>
      <c r="C105" s="62" t="s">
        <v>11</v>
      </c>
      <c r="D105" s="56" t="s">
        <v>11</v>
      </c>
      <c r="E105" s="62" t="s">
        <v>11</v>
      </c>
      <c r="F105" s="51" t="s">
        <v>11</v>
      </c>
    </row>
    <row r="106" spans="1:7" ht="21" customHeight="1">
      <c r="A106" s="62" t="s">
        <v>318</v>
      </c>
      <c r="B106" s="52" t="s">
        <v>108</v>
      </c>
      <c r="C106" s="65">
        <f>C58-C104</f>
        <v>179520</v>
      </c>
      <c r="D106" s="65">
        <f>D58-D104</f>
        <v>8716</v>
      </c>
      <c r="E106" s="65">
        <f>E58-E104</f>
        <v>115697</v>
      </c>
      <c r="F106" s="65">
        <f>F58-F104</f>
        <v>1757281</v>
      </c>
      <c r="G106" s="66" t="s">
        <v>351</v>
      </c>
    </row>
    <row r="107" spans="1:6" ht="14.25" customHeight="1">
      <c r="A107" s="63" t="s">
        <v>11</v>
      </c>
      <c r="B107" s="52" t="s">
        <v>11</v>
      </c>
      <c r="C107" s="62" t="s">
        <v>11</v>
      </c>
      <c r="D107" s="56" t="s">
        <v>11</v>
      </c>
      <c r="E107" s="62" t="s">
        <v>11</v>
      </c>
      <c r="F107" s="51" t="s">
        <v>11</v>
      </c>
    </row>
    <row r="108" spans="1:8" ht="18" customHeight="1">
      <c r="A108" s="63" t="s">
        <v>319</v>
      </c>
      <c r="B108" s="52" t="s">
        <v>133</v>
      </c>
      <c r="C108" s="64">
        <v>-231</v>
      </c>
      <c r="D108" s="53">
        <f>C108+10442-9073</f>
        <v>1138</v>
      </c>
      <c r="E108" s="54">
        <v>194045</v>
      </c>
      <c r="F108" s="54">
        <f>E108+74686+19027</f>
        <v>287758</v>
      </c>
      <c r="G108" s="1">
        <v>7700</v>
      </c>
      <c r="H108" s="69">
        <v>42792</v>
      </c>
    </row>
    <row r="109" spans="1:6" ht="18" customHeight="1">
      <c r="A109" s="63" t="s">
        <v>11</v>
      </c>
      <c r="B109" s="52" t="s">
        <v>11</v>
      </c>
      <c r="C109" s="62" t="s">
        <v>11</v>
      </c>
      <c r="D109" s="56" t="s">
        <v>11</v>
      </c>
      <c r="E109" s="62" t="s">
        <v>11</v>
      </c>
      <c r="F109" s="51" t="s">
        <v>11</v>
      </c>
    </row>
    <row r="110" spans="1:7" ht="21.75" customHeight="1">
      <c r="A110" s="62" t="s">
        <v>320</v>
      </c>
      <c r="B110" s="52" t="s">
        <v>143</v>
      </c>
      <c r="C110" s="65">
        <f>C106-C108</f>
        <v>179751</v>
      </c>
      <c r="D110" s="65">
        <f>D106-D108</f>
        <v>7578</v>
      </c>
      <c r="E110" s="65">
        <f>E106-E108</f>
        <v>-78348</v>
      </c>
      <c r="F110" s="65">
        <f>F106-F108</f>
        <v>1469523</v>
      </c>
      <c r="G110" s="66" t="s">
        <v>352</v>
      </c>
    </row>
    <row r="111" spans="1:6" ht="18" customHeight="1">
      <c r="A111" s="63" t="s">
        <v>321</v>
      </c>
      <c r="B111" s="52" t="s">
        <v>145</v>
      </c>
      <c r="C111" s="64">
        <v>0</v>
      </c>
      <c r="D111" s="53">
        <v>0</v>
      </c>
      <c r="E111" s="64">
        <v>0</v>
      </c>
      <c r="F111" s="54">
        <v>0</v>
      </c>
    </row>
    <row r="112" spans="1:6" ht="18" customHeight="1">
      <c r="A112" s="63" t="s">
        <v>11</v>
      </c>
      <c r="B112" s="52" t="s">
        <v>11</v>
      </c>
      <c r="C112" s="62" t="s">
        <v>11</v>
      </c>
      <c r="D112" s="56" t="s">
        <v>11</v>
      </c>
      <c r="E112" s="62" t="s">
        <v>11</v>
      </c>
      <c r="F112" s="51" t="s">
        <v>11</v>
      </c>
    </row>
    <row r="113" spans="1:7" ht="18" customHeight="1">
      <c r="A113" s="62" t="s">
        <v>322</v>
      </c>
      <c r="B113" s="52" t="s">
        <v>147</v>
      </c>
      <c r="C113" s="65">
        <f>C110+C111</f>
        <v>179751</v>
      </c>
      <c r="D113" s="65">
        <f>D110+D111</f>
        <v>7578</v>
      </c>
      <c r="E113" s="65">
        <f>E110+E111</f>
        <v>-78348</v>
      </c>
      <c r="F113" s="65">
        <f>F110+F111</f>
        <v>1469523</v>
      </c>
      <c r="G113" s="66" t="s">
        <v>353</v>
      </c>
    </row>
    <row r="114" ht="18.75" customHeight="1"/>
    <row r="115" spans="1:4" ht="29.25" customHeight="1">
      <c r="A115" s="86" t="s">
        <v>358</v>
      </c>
      <c r="B115" s="87"/>
      <c r="C115" s="87"/>
      <c r="D115" s="88"/>
    </row>
    <row r="116" ht="18" customHeight="1"/>
    <row r="117" spans="1:6" ht="27" customHeight="1">
      <c r="A117" s="36" t="s">
        <v>323</v>
      </c>
      <c r="C117" s="78" t="s">
        <v>189</v>
      </c>
      <c r="D117" s="79"/>
      <c r="F117" s="74" t="str">
        <f>Пр10!D121</f>
        <v>Дата 07.04.2017</v>
      </c>
    </row>
    <row r="118" ht="18" customHeight="1"/>
    <row r="119" spans="1:6" ht="14.25" customHeight="1">
      <c r="A119" s="36" t="s">
        <v>324</v>
      </c>
      <c r="C119" s="78" t="s">
        <v>190</v>
      </c>
      <c r="D119" s="79"/>
      <c r="F119" s="74" t="str">
        <f>Пр10!D123</f>
        <v>Дата 07.04.2017</v>
      </c>
    </row>
    <row r="120" ht="18.75" customHeight="1"/>
    <row r="121" spans="1:6" ht="14.25" customHeight="1">
      <c r="A121" s="36" t="s">
        <v>186</v>
      </c>
      <c r="C121" s="78" t="s">
        <v>190</v>
      </c>
      <c r="D121" s="79"/>
      <c r="F121" s="74" t="str">
        <f>Пр10!D125</f>
        <v>Дата 07.04.2017</v>
      </c>
    </row>
    <row r="122" ht="17.25" customHeight="1"/>
    <row r="123" spans="1:4" ht="14.25" customHeight="1">
      <c r="A123" s="36" t="s">
        <v>187</v>
      </c>
      <c r="C123" s="78" t="s">
        <v>362</v>
      </c>
      <c r="D123" s="79"/>
    </row>
    <row r="124" ht="15.75" customHeight="1"/>
    <row r="125" ht="9.75" customHeight="1">
      <c r="A125" s="36" t="s">
        <v>325</v>
      </c>
    </row>
    <row r="126" ht="18" customHeight="1"/>
  </sheetData>
  <sheetProtection/>
  <mergeCells count="8">
    <mergeCell ref="C123:D123"/>
    <mergeCell ref="A1:F1"/>
    <mergeCell ref="B3:E3"/>
    <mergeCell ref="A5:C5"/>
    <mergeCell ref="C117:D117"/>
    <mergeCell ref="C119:D119"/>
    <mergeCell ref="C121:D121"/>
    <mergeCell ref="A115:D115"/>
  </mergeCells>
  <printOptions/>
  <pageMargins left="0.7086614173228347" right="0.7086614173228347" top="0" bottom="0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Жаманаков Аманжол</dc:creator>
  <cp:keywords/>
  <dc:description/>
  <cp:lastModifiedBy>Жаманаков Аманжол</cp:lastModifiedBy>
  <cp:lastPrinted>2017-03-06T03:21:47Z</cp:lastPrinted>
  <dcterms:created xsi:type="dcterms:W3CDTF">2016-05-07T05:12:09Z</dcterms:created>
  <dcterms:modified xsi:type="dcterms:W3CDTF">2017-04-10T04:17:00Z</dcterms:modified>
  <cp:category/>
  <cp:version/>
  <cp:contentType/>
  <cp:contentStatus/>
</cp:coreProperties>
</file>