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hanat.dzhumagulova\Desktop\Работа\1. Repotrs RF\3. KASE\2 кв 2023\"/>
    </mc:Choice>
  </mc:AlternateContent>
  <xr:revisionPtr revIDLastSave="0" documentId="13_ncr:1_{0D1F6D9B-CBA7-4041-A3A9-83093240E37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Ф1" sheetId="2" r:id="rId1"/>
    <sheet name="Ф2" sheetId="3" r:id="rId2"/>
    <sheet name="Ф3" sheetId="4" r:id="rId3"/>
    <sheet name="Ф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19" i="3"/>
  <c r="C15" i="3"/>
  <c r="C11" i="3"/>
  <c r="C24" i="2"/>
  <c r="C9" i="2"/>
  <c r="D16" i="3"/>
  <c r="C20" i="3" l="1"/>
  <c r="C18" i="2"/>
  <c r="C15" i="4" l="1"/>
  <c r="C12" i="3" l="1"/>
  <c r="C12" i="2"/>
  <c r="C10" i="2"/>
  <c r="C7" i="2"/>
  <c r="C25" i="4"/>
  <c r="C36" i="4"/>
  <c r="C13" i="4"/>
  <c r="C18" i="4" s="1"/>
  <c r="C26" i="4" s="1"/>
  <c r="C28" i="4" s="1"/>
  <c r="C20" i="2" l="1"/>
  <c r="E6" i="5"/>
  <c r="D18" i="4"/>
  <c r="D13" i="2" l="1"/>
  <c r="C13" i="2" l="1"/>
  <c r="C9" i="3" l="1"/>
  <c r="C13" i="3" s="1"/>
  <c r="D9" i="3"/>
  <c r="D16" i="5" l="1"/>
  <c r="D10" i="5"/>
  <c r="C18" i="5"/>
  <c r="E14" i="5"/>
  <c r="E7" i="5"/>
  <c r="E13" i="5"/>
  <c r="C12" i="5"/>
  <c r="E11" i="5"/>
  <c r="E9" i="5"/>
  <c r="E8" i="5"/>
  <c r="D36" i="4"/>
  <c r="C31" i="4"/>
  <c r="C40" i="4" s="1"/>
  <c r="D31" i="4"/>
  <c r="D26" i="4"/>
  <c r="D28" i="4" s="1"/>
  <c r="D11" i="3"/>
  <c r="C25" i="2"/>
  <c r="D25" i="2"/>
  <c r="D21" i="2"/>
  <c r="D26" i="2" s="1"/>
  <c r="C21" i="2"/>
  <c r="E10" i="5" l="1"/>
  <c r="D12" i="5"/>
  <c r="D38" i="4"/>
  <c r="D40" i="4" s="1"/>
  <c r="C26" i="2"/>
  <c r="E12" i="5"/>
  <c r="D13" i="3"/>
  <c r="D15" i="3" s="1"/>
  <c r="D20" i="3" s="1"/>
  <c r="D22" i="3" s="1"/>
  <c r="D24" i="3" s="1"/>
  <c r="C22" i="3" l="1"/>
  <c r="C24" i="3" s="1"/>
  <c r="D18" i="5"/>
  <c r="E18" i="5" s="1"/>
  <c r="E16" i="5"/>
</calcChain>
</file>

<file path=xl/sharedStrings.xml><?xml version="1.0" encoding="utf-8"?>
<sst xmlns="http://schemas.openxmlformats.org/spreadsheetml/2006/main" count="128" uniqueCount="91">
  <si>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</si>
  <si>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</si>
  <si>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</si>
  <si>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</si>
  <si>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</si>
  <si>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</si>
  <si>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</si>
  <si>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</si>
  <si>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</si>
  <si>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</si>
  <si>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</si>
  <si>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</si>
  <si>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</si>
  <si>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</si>
  <si>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</si>
  <si>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</si>
  <si>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</si>
  <si>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</si>
  <si>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</si>
  <si>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</si>
  <si>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</si>
  <si>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</si>
  <si>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</si>
  <si>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</si>
  <si>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</si>
  <si>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</si>
  <si>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</si>
  <si>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Денежные потоки от операционной деятельности</t>
  </si>
  <si>
    <t>Общие и административные расходы уплаченные</t>
  </si>
  <si>
    <t>Прочие доходы, полученные</t>
  </si>
  <si>
    <t>Прочие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</si>
  <si>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</si>
  <si>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 / (увеличение) в операционных активах</t>
  </si>
  <si>
    <t>Выданные займы</t>
  </si>
  <si>
    <t>Чистые денежные потоки, израсходованные на деятельность, до налога на прибыль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</si>
  <si>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</si>
  <si>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</si>
  <si>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</si>
  <si>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Полученные займы</t>
  </si>
  <si>
    <t>Погашение займов</t>
  </si>
  <si>
    <t>Взнос в уставный капитал</t>
  </si>
  <si>
    <t>Влияние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</si>
  <si>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</si>
  <si>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</si>
  <si>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</si>
  <si>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Итого</t>
  </si>
  <si>
    <t>Прочий совокупный доход</t>
  </si>
  <si>
    <t>Итого совокупный доход за период</t>
  </si>
  <si>
    <t>На 1 января 2022г.</t>
  </si>
  <si>
    <t>Генеральный директор</t>
  </si>
  <si>
    <t>Дзауров Х.А.</t>
  </si>
  <si>
    <t>Главный бухгалтер</t>
  </si>
  <si>
    <t>В тысячах тенге</t>
  </si>
  <si>
    <t>АКТИВЫ</t>
  </si>
  <si>
    <t>ИТОГО АКТИВЫ</t>
  </si>
  <si>
    <t>ТОО «МФО «Rangeld finance»</t>
  </si>
  <si>
    <t>Примечания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</si>
  <si>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</si>
  <si>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</si>
  <si>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</si>
  <si>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</si>
  <si>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</si>
  <si>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</si>
  <si>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</si>
  <si>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</si>
  <si>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</si>
  <si>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</si>
  <si>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</si>
  <si>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Доходы по вознаграждениям полученные</t>
  </si>
  <si>
    <t>Расходы по вознаграждениям выплаченные</t>
  </si>
  <si>
    <t>Чистое увеличение / (уменьшение) операционных обязательств</t>
  </si>
  <si>
    <t>Уплаченный корпоративный подоходный налог</t>
  </si>
  <si>
    <t xml:space="preserve">Чистое расходование денежных средств на операционную деятельность: </t>
  </si>
  <si>
    <t xml:space="preserve">Чистое расходование денежных средств на инвестиционную деятельность: </t>
  </si>
  <si>
    <t xml:space="preserve">Чистое поступление денежных средств от финансовой деятельности </t>
  </si>
  <si>
    <t>Прибыль за период</t>
  </si>
  <si>
    <t>ПРОМЕЖУТОЧНЫЙ СОКРАЩЕННЫЙ ОТЧЕТ  ОБ ИЗМЕНЕНИЯХ В КАПИТАЛЕ</t>
  </si>
  <si>
    <t>31 декабря                    2022 года</t>
  </si>
  <si>
    <t>На 1 января 2023г.</t>
  </si>
  <si>
    <t>Отчетный период</t>
  </si>
  <si>
    <t>На 31 декабря 2022г.</t>
  </si>
  <si>
    <t>По состоянию на 30 июня 2023 года</t>
  </si>
  <si>
    <t>За шесть месяцев, закончившиеся 30 июня 2023 года</t>
  </si>
  <si>
    <t>30.06.2023 года</t>
  </si>
  <si>
    <t>30.06.2022 года</t>
  </si>
  <si>
    <t>Джумагулова Ж.Т.</t>
  </si>
  <si>
    <t>1 полугодие 2023 г.</t>
  </si>
  <si>
    <t>не аудировано</t>
  </si>
  <si>
    <t>30 июня                          2023 года                         не аудировано</t>
  </si>
  <si>
    <t>Сальдо на 31 декабря отчетного года</t>
  </si>
  <si>
    <t xml:space="preserve">Корректировка КПН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</si>
</sst>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20" fillId="0" borderId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164" fontId="3" fillId="0" borderId="1" xfId="1" applyNumberFormat="1" applyFont="1" applyBorder="1" applyAlignment="1"/>
    <xf numFmtId="164" fontId="4" fillId="0" borderId="1" xfId="1" applyNumberFormat="1" applyFont="1" applyFill="1" applyBorder="1" applyAlignment="1"/>
    <xf numFmtId="0" fontId="2" fillId="0" borderId="0" xfId="0" applyFont="1"/>
    <xf numFmtId="164" fontId="3" fillId="0" borderId="0" xfId="1" applyNumberFormat="1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10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vertical="center"/>
    </xf>
    <xf numFmtId="164" fontId="3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/>
    </xf>
    <xf numFmtId="4" fontId="0" fillId="0" borderId="0" xfId="0" applyNumberFormat="1"/>
    <xf numFmtId="0" fontId="7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vertical="center" wrapText="1"/>
    </xf>
    <xf numFmtId="164" fontId="8" fillId="0" borderId="0" xfId="3" applyNumberFormat="1" applyFont="1"/>
    <xf numFmtId="164" fontId="19" fillId="0" borderId="6" xfId="3" applyNumberFormat="1" applyFont="1" applyBorder="1" applyAlignment="1">
      <alignment horizontal="right" vertical="top" wrapText="1"/>
    </xf>
    <xf numFmtId="164" fontId="8" fillId="0" borderId="0" xfId="0" applyNumberFormat="1" applyFont="1"/>
    <xf numFmtId="4" fontId="19" fillId="0" borderId="6" xfId="4" applyNumberFormat="1" applyFont="1" applyBorder="1" applyAlignment="1">
      <alignment horizontal="right" vertical="top" wrapText="1"/>
    </xf>
    <xf numFmtId="164" fontId="3" fillId="0" borderId="0" xfId="0" applyNumberFormat="1" applyFont="1"/>
    <xf numFmtId="4" fontId="3" fillId="0" borderId="0" xfId="0" applyNumberFormat="1" applyFont="1"/>
    <xf numFmtId="164" fontId="0" fillId="0" borderId="0" xfId="0" applyNumberFormat="1"/>
    <xf numFmtId="3" fontId="3" fillId="0" borderId="0" xfId="0" applyNumberFormat="1" applyFont="1" applyAlignment="1">
      <alignment wrapText="1"/>
    </xf>
    <xf numFmtId="164" fontId="4" fillId="0" borderId="4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/>
    <xf numFmtId="164" fontId="6" fillId="0" borderId="1" xfId="1" applyNumberFormat="1" applyFont="1" applyFill="1" applyBorder="1" applyAlignment="1"/>
    <xf numFmtId="3" fontId="6" fillId="0" borderId="0" xfId="2" applyNumberFormat="1" applyFont="1" applyAlignment="1">
      <alignment horizontal="right" vertical="center"/>
    </xf>
    <xf numFmtId="164" fontId="6" fillId="0" borderId="0" xfId="1" applyNumberFormat="1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_Ф2" xfId="4" xr:uid="{88CB1F6A-BB44-4A75-9F09-70A69426F376}"/>
    <cellStyle name="Финансовый" xfId="3" builtinId="3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zoomScale="99" zoomScaleNormal="99" workbookViewId="0"/>
  </sheetViews>
  <sheetFormatPr defaultRowHeight="15" x14ac:dyDescent="0.25"/>
  <cols>
    <col min="1" max="1" width="43.42578125" style="1" customWidth="1"/>
    <col min="2" max="2" width="13.28515625" style="1" customWidth="1"/>
    <col min="3" max="3" width="18.140625" style="1" customWidth="1"/>
    <col min="4" max="4" width="14.28515625" style="1" customWidth="1"/>
    <col min="5" max="7" width="8.85546875" style="1"/>
    <col min="8" max="8" width="17.85546875" style="1" customWidth="1"/>
    <col min="9" max="9" width="21" style="4" customWidth="1"/>
    <col min="10" max="10" width="8.85546875" style="5"/>
    <col min="11" max="11" width="22.42578125" style="67" customWidth="1"/>
    <col min="12" max="12" width="14" style="5" customWidth="1"/>
    <col min="13" max="20" width="8.85546875" style="5"/>
  </cols>
  <sheetData>
    <row r="1" spans="1:21" x14ac:dyDescent="0.25">
      <c r="A1" s="11" t="s">
        <v>55</v>
      </c>
      <c r="B1" s="80"/>
      <c r="C1" s="80"/>
      <c r="D1"/>
    </row>
    <row r="2" spans="1:21" x14ac:dyDescent="0.25">
      <c r="A2" s="10"/>
      <c r="B2"/>
      <c r="C2"/>
      <c r="D2"/>
      <c r="E2"/>
    </row>
    <row r="3" spans="1:21" x14ac:dyDescent="0.25">
      <c r="A3" s="11" t="s">
        <v>62</v>
      </c>
      <c r="B3"/>
      <c r="C3"/>
      <c r="D3"/>
      <c r="E3"/>
    </row>
    <row r="4" spans="1:21" x14ac:dyDescent="0.25">
      <c r="A4" s="11" t="s">
        <v>81</v>
      </c>
      <c r="B4"/>
      <c r="C4"/>
      <c r="D4"/>
      <c r="E4"/>
    </row>
    <row r="5" spans="1:21" ht="46.9" customHeight="1" x14ac:dyDescent="0.25">
      <c r="A5" s="28" t="s">
        <v>52</v>
      </c>
      <c r="B5" s="29" t="s">
        <v>56</v>
      </c>
      <c r="C5" s="17" t="s">
        <v>88</v>
      </c>
      <c r="D5" s="17" t="s">
        <v>77</v>
      </c>
      <c r="I5" s="1"/>
      <c r="J5" s="4"/>
      <c r="U5" s="5"/>
    </row>
    <row r="6" spans="1:21" x14ac:dyDescent="0.25">
      <c r="A6" s="21" t="s">
        <v>53</v>
      </c>
      <c r="B6" s="14"/>
      <c r="C6" s="13"/>
      <c r="D6" s="13"/>
      <c r="I6" s="1"/>
      <c r="J6" s="4"/>
      <c r="U6" s="5"/>
    </row>
    <row r="7" spans="1:21" x14ac:dyDescent="0.25">
      <c r="A7" s="1" t="s">
        <v>0</v>
      </c>
      <c r="B7" s="23">
        <v>5</v>
      </c>
      <c r="C7" s="33">
        <f>23496+6441</f>
        <v>29937</v>
      </c>
      <c r="D7" s="33">
        <v>135610</v>
      </c>
      <c r="F7" s="61"/>
      <c r="I7" s="1"/>
      <c r="J7" s="4"/>
      <c r="U7" s="5"/>
    </row>
    <row r="8" spans="1:21" x14ac:dyDescent="0.25">
      <c r="A8" s="1" t="s">
        <v>1</v>
      </c>
      <c r="B8" s="23">
        <v>6</v>
      </c>
      <c r="C8" s="78">
        <v>2249041</v>
      </c>
      <c r="D8" s="33">
        <v>2138126</v>
      </c>
      <c r="F8" s="61"/>
      <c r="I8" s="1"/>
      <c r="J8" s="4"/>
      <c r="U8" s="5"/>
    </row>
    <row r="9" spans="1:21" x14ac:dyDescent="0.25">
      <c r="A9" s="1" t="s">
        <v>2</v>
      </c>
      <c r="B9" s="23"/>
      <c r="C9" s="33">
        <f>162468-49848</f>
        <v>112620</v>
      </c>
      <c r="D9" s="33">
        <v>22112</v>
      </c>
      <c r="I9" s="1"/>
      <c r="J9" s="4"/>
      <c r="U9" s="5"/>
    </row>
    <row r="10" spans="1:21" x14ac:dyDescent="0.25">
      <c r="A10" s="1" t="s">
        <v>3</v>
      </c>
      <c r="B10" s="23">
        <v>7</v>
      </c>
      <c r="C10" s="33">
        <f>31942</f>
        <v>31942</v>
      </c>
      <c r="D10" s="33">
        <v>33073</v>
      </c>
      <c r="F10" s="61"/>
      <c r="I10" s="1"/>
      <c r="J10" s="4"/>
      <c r="U10" s="5"/>
    </row>
    <row r="11" spans="1:21" x14ac:dyDescent="0.25">
      <c r="A11" s="1" t="s">
        <v>5</v>
      </c>
      <c r="B11" s="23"/>
      <c r="C11" s="33">
        <v>3148</v>
      </c>
      <c r="D11" s="33">
        <v>3148</v>
      </c>
      <c r="F11" s="61"/>
      <c r="I11" s="1"/>
      <c r="J11" s="4"/>
      <c r="U11" s="5"/>
    </row>
    <row r="12" spans="1:21" x14ac:dyDescent="0.25">
      <c r="A12" s="12" t="s">
        <v>4</v>
      </c>
      <c r="B12" s="24"/>
      <c r="C12" s="35">
        <f>923+6227+107+4334</f>
        <v>11591</v>
      </c>
      <c r="D12" s="35">
        <v>22904</v>
      </c>
      <c r="I12" s="1"/>
      <c r="J12" s="4"/>
      <c r="U12" s="5"/>
    </row>
    <row r="13" spans="1:21" ht="15.75" thickBot="1" x14ac:dyDescent="0.3">
      <c r="A13" s="22" t="s">
        <v>54</v>
      </c>
      <c r="B13" s="25"/>
      <c r="C13" s="75">
        <f>SUM(C7:C12)</f>
        <v>2438279</v>
      </c>
      <c r="D13" s="75">
        <f>SUM(D7:D12)</f>
        <v>2354973</v>
      </c>
      <c r="I13" s="1"/>
      <c r="J13" s="4"/>
      <c r="L13" s="69"/>
      <c r="U13" s="5"/>
    </row>
    <row r="14" spans="1:21" x14ac:dyDescent="0.25">
      <c r="A14" s="14" t="s">
        <v>57</v>
      </c>
      <c r="B14" s="26"/>
      <c r="C14" s="33"/>
      <c r="D14" s="33"/>
      <c r="E14" s="61"/>
      <c r="I14" s="1"/>
      <c r="J14" s="4"/>
      <c r="K14" s="68"/>
      <c r="L14" s="69"/>
      <c r="U14" s="5"/>
    </row>
    <row r="15" spans="1:21" x14ac:dyDescent="0.25">
      <c r="A15" s="1" t="s">
        <v>6</v>
      </c>
      <c r="B15" s="23">
        <v>8</v>
      </c>
      <c r="C15" s="33">
        <v>1589032</v>
      </c>
      <c r="D15" s="33">
        <v>1571727</v>
      </c>
      <c r="F15" s="74"/>
      <c r="H15" s="61"/>
      <c r="I15" s="1"/>
      <c r="J15" s="4"/>
      <c r="L15" s="69"/>
      <c r="U15" s="5"/>
    </row>
    <row r="16" spans="1:21" x14ac:dyDescent="0.25">
      <c r="A16" s="1" t="s">
        <v>7</v>
      </c>
      <c r="B16" s="23"/>
      <c r="C16" s="33"/>
      <c r="D16" s="33">
        <v>33499</v>
      </c>
      <c r="I16" s="1"/>
      <c r="J16" s="4"/>
      <c r="U16" s="5"/>
    </row>
    <row r="17" spans="1:21" x14ac:dyDescent="0.25">
      <c r="A17" s="1" t="s">
        <v>8</v>
      </c>
      <c r="B17" s="23"/>
      <c r="C17" s="33">
        <v>21236</v>
      </c>
      <c r="D17" s="33">
        <v>3204</v>
      </c>
      <c r="I17" s="1"/>
      <c r="J17" s="4"/>
      <c r="U17" s="5"/>
    </row>
    <row r="18" spans="1:21" x14ac:dyDescent="0.25">
      <c r="A18" s="1" t="s">
        <v>9</v>
      </c>
      <c r="B18" s="23">
        <v>9</v>
      </c>
      <c r="C18" s="33">
        <f>47093-24131</f>
        <v>22962</v>
      </c>
      <c r="D18" s="79">
        <v>23285</v>
      </c>
      <c r="I18" s="1"/>
      <c r="J18" s="4"/>
      <c r="U18" s="5"/>
    </row>
    <row r="19" spans="1:21" x14ac:dyDescent="0.25">
      <c r="A19" s="1" t="s">
        <v>10</v>
      </c>
      <c r="B19" s="23">
        <v>10</v>
      </c>
      <c r="C19" s="33">
        <v>3606</v>
      </c>
      <c r="D19" s="33">
        <v>4287</v>
      </c>
      <c r="I19" s="1"/>
      <c r="J19" s="4"/>
      <c r="U19" s="5"/>
    </row>
    <row r="20" spans="1:21" x14ac:dyDescent="0.25">
      <c r="A20" s="1" t="s">
        <v>11</v>
      </c>
      <c r="B20" s="23">
        <v>11</v>
      </c>
      <c r="C20" s="33">
        <f>19354+8721</f>
        <v>28075</v>
      </c>
      <c r="D20" s="33">
        <v>21736</v>
      </c>
      <c r="I20" s="1"/>
      <c r="J20" s="4"/>
      <c r="U20" s="5"/>
    </row>
    <row r="21" spans="1:21" x14ac:dyDescent="0.25">
      <c r="A21" s="14" t="s">
        <v>12</v>
      </c>
      <c r="B21" s="16"/>
      <c r="C21" s="32">
        <f>SUM(C15:C20)</f>
        <v>1664911</v>
      </c>
      <c r="D21" s="32">
        <f>SUM(D15:D20)</f>
        <v>1657738</v>
      </c>
      <c r="I21" s="1"/>
      <c r="J21" s="4"/>
      <c r="U21" s="5"/>
    </row>
    <row r="22" spans="1:21" x14ac:dyDescent="0.25">
      <c r="A22" s="14" t="s">
        <v>58</v>
      </c>
      <c r="B22" s="16"/>
      <c r="C22" s="33"/>
      <c r="D22" s="33"/>
      <c r="I22" s="1"/>
      <c r="J22" s="4"/>
      <c r="U22" s="5"/>
    </row>
    <row r="23" spans="1:21" x14ac:dyDescent="0.25">
      <c r="A23" s="1" t="s">
        <v>13</v>
      </c>
      <c r="B23" s="23">
        <v>12</v>
      </c>
      <c r="C23" s="33">
        <v>348549</v>
      </c>
      <c r="D23" s="33">
        <v>348549</v>
      </c>
      <c r="I23" s="1"/>
      <c r="J23" s="4"/>
      <c r="U23" s="5"/>
    </row>
    <row r="24" spans="1:21" ht="26.25" x14ac:dyDescent="0.25">
      <c r="A24" s="1" t="s">
        <v>59</v>
      </c>
      <c r="B24" s="23">
        <v>18</v>
      </c>
      <c r="C24" s="33">
        <f>474667-49848</f>
        <v>424819</v>
      </c>
      <c r="D24" s="33">
        <v>348686</v>
      </c>
      <c r="I24" s="1"/>
      <c r="J24" s="4"/>
      <c r="U24" s="5"/>
    </row>
    <row r="25" spans="1:21" x14ac:dyDescent="0.25">
      <c r="A25" s="14" t="s">
        <v>15</v>
      </c>
      <c r="B25" s="26">
        <v>18</v>
      </c>
      <c r="C25" s="32">
        <f>SUM(C23:C24)</f>
        <v>773368</v>
      </c>
      <c r="D25" s="32">
        <f>SUM(D23:D24)</f>
        <v>697235</v>
      </c>
      <c r="I25" s="1"/>
      <c r="J25" s="4"/>
      <c r="U25" s="5"/>
    </row>
    <row r="26" spans="1:21" ht="15.75" thickBot="1" x14ac:dyDescent="0.3">
      <c r="A26" s="19" t="s">
        <v>60</v>
      </c>
      <c r="B26" s="19"/>
      <c r="C26" s="20">
        <f>C21+C25</f>
        <v>2438279</v>
      </c>
      <c r="D26" s="20">
        <f>D21+D25</f>
        <v>2354973</v>
      </c>
      <c r="E26" s="61"/>
      <c r="F26" s="61"/>
      <c r="I26" s="1"/>
      <c r="J26" s="4"/>
      <c r="U26" s="5"/>
    </row>
    <row r="27" spans="1:21" x14ac:dyDescent="0.25">
      <c r="I27" s="1"/>
    </row>
    <row r="28" spans="1:21" x14ac:dyDescent="0.25">
      <c r="A28" s="1" t="s">
        <v>49</v>
      </c>
      <c r="C28" s="1" t="s">
        <v>50</v>
      </c>
      <c r="I28" s="1"/>
    </row>
    <row r="30" spans="1:21" ht="19.5" customHeight="1" x14ac:dyDescent="0.25">
      <c r="A30" s="1" t="s">
        <v>51</v>
      </c>
      <c r="C30" s="1" t="s">
        <v>85</v>
      </c>
    </row>
    <row r="32" spans="1:21" x14ac:dyDescent="0.25">
      <c r="C32" s="61"/>
    </row>
    <row r="33" spans="3:3" x14ac:dyDescent="0.25">
      <c r="C33" s="61"/>
    </row>
    <row r="34" spans="3:3" x14ac:dyDescent="0.25">
      <c r="C34" s="61"/>
    </row>
    <row r="35" spans="3:3" x14ac:dyDescent="0.25">
      <c r="C35" s="61"/>
    </row>
    <row r="36" spans="3:3" x14ac:dyDescent="0.25">
      <c r="C36" s="61"/>
    </row>
    <row r="37" spans="3:3" x14ac:dyDescent="0.25">
      <c r="C37" s="61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="96" zoomScaleNormal="96" workbookViewId="0">
      <selection activeCell="C28" sqref="C28"/>
    </sheetView>
  </sheetViews>
  <sheetFormatPr defaultRowHeight="15" x14ac:dyDescent="0.25"/>
  <cols>
    <col min="1" max="1" width="42.7109375" style="1" customWidth="1"/>
    <col min="2" max="2" width="15" style="1" customWidth="1"/>
    <col min="3" max="3" width="15.28515625" style="4" customWidth="1"/>
    <col min="4" max="4" width="18.7109375" style="4" customWidth="1"/>
    <col min="5" max="6" width="8.85546875" style="4"/>
    <col min="7" max="7" width="19" style="4" customWidth="1"/>
    <col min="8" max="9" width="8.85546875" style="4"/>
    <col min="10" max="10" width="45.85546875" style="4" customWidth="1"/>
    <col min="12" max="13" width="13.85546875" customWidth="1"/>
  </cols>
  <sheetData>
    <row r="1" spans="1:8" x14ac:dyDescent="0.25">
      <c r="A1" s="11" t="s">
        <v>55</v>
      </c>
      <c r="B1" s="11"/>
    </row>
    <row r="2" spans="1:8" x14ac:dyDescent="0.25">
      <c r="A2" s="10"/>
      <c r="B2" s="10"/>
    </row>
    <row r="3" spans="1:8" x14ac:dyDescent="0.25">
      <c r="A3" s="11" t="s">
        <v>61</v>
      </c>
      <c r="B3" s="11"/>
    </row>
    <row r="4" spans="1:8" x14ac:dyDescent="0.25">
      <c r="A4" s="11" t="s">
        <v>82</v>
      </c>
      <c r="B4" s="11"/>
    </row>
    <row r="5" spans="1:8" x14ac:dyDescent="0.25">
      <c r="A5" s="82" t="s">
        <v>52</v>
      </c>
      <c r="B5" s="81" t="s">
        <v>56</v>
      </c>
      <c r="C5" s="81" t="s">
        <v>79</v>
      </c>
      <c r="D5" s="81"/>
    </row>
    <row r="6" spans="1:8" x14ac:dyDescent="0.25">
      <c r="A6" s="83"/>
      <c r="B6" s="85"/>
      <c r="C6" s="87"/>
      <c r="D6" s="87"/>
    </row>
    <row r="7" spans="1:8" x14ac:dyDescent="0.25">
      <c r="A7" s="83"/>
      <c r="B7" s="85"/>
      <c r="C7" s="62" t="s">
        <v>83</v>
      </c>
      <c r="D7" s="62" t="s">
        <v>84</v>
      </c>
    </row>
    <row r="8" spans="1:8" x14ac:dyDescent="0.25">
      <c r="A8" s="84"/>
      <c r="B8" s="86"/>
      <c r="C8" s="27" t="s">
        <v>87</v>
      </c>
      <c r="D8" s="27"/>
    </row>
    <row r="9" spans="1:8" x14ac:dyDescent="0.25">
      <c r="A9" s="2" t="s">
        <v>16</v>
      </c>
      <c r="B9" s="30"/>
      <c r="C9" s="7">
        <f>C10</f>
        <v>332349.14212000003</v>
      </c>
      <c r="D9" s="7">
        <f>D10</f>
        <v>351808</v>
      </c>
    </row>
    <row r="10" spans="1:8" x14ac:dyDescent="0.25">
      <c r="A10" s="3" t="s">
        <v>16</v>
      </c>
      <c r="B10" s="31">
        <v>13</v>
      </c>
      <c r="C10" s="76">
        <v>332349.14212000003</v>
      </c>
      <c r="D10" s="76">
        <v>351808</v>
      </c>
      <c r="G10" s="70"/>
    </row>
    <row r="11" spans="1:8" x14ac:dyDescent="0.25">
      <c r="A11" s="2" t="s">
        <v>17</v>
      </c>
      <c r="B11" s="30"/>
      <c r="C11" s="7">
        <f>C12</f>
        <v>-114234.03444</v>
      </c>
      <c r="D11" s="7">
        <f>D12</f>
        <v>-130512</v>
      </c>
      <c r="G11" s="70"/>
      <c r="H11" s="71"/>
    </row>
    <row r="12" spans="1:8" x14ac:dyDescent="0.25">
      <c r="A12" s="3" t="s">
        <v>63</v>
      </c>
      <c r="B12" s="31">
        <v>14</v>
      </c>
      <c r="C12" s="76">
        <f>-(121085.03444-6851)</f>
        <v>-114234.03444</v>
      </c>
      <c r="D12" s="76">
        <v>-130512</v>
      </c>
    </row>
    <row r="13" spans="1:8" x14ac:dyDescent="0.25">
      <c r="A13" s="2" t="s">
        <v>18</v>
      </c>
      <c r="B13" s="30"/>
      <c r="C13" s="7">
        <f>C9+C11</f>
        <v>218115.10768000002</v>
      </c>
      <c r="D13" s="7">
        <f t="shared" ref="D13" si="0">D9+D11</f>
        <v>221296</v>
      </c>
      <c r="G13" s="72"/>
    </row>
    <row r="14" spans="1:8" x14ac:dyDescent="0.25">
      <c r="A14" s="3" t="s">
        <v>64</v>
      </c>
      <c r="B14" s="31"/>
      <c r="C14" s="76">
        <v>142</v>
      </c>
      <c r="D14" s="76">
        <v>-42993</v>
      </c>
      <c r="H14" s="71"/>
    </row>
    <row r="15" spans="1:8" ht="26.25" x14ac:dyDescent="0.25">
      <c r="A15" s="2" t="s">
        <v>65</v>
      </c>
      <c r="B15" s="30"/>
      <c r="C15" s="7">
        <f>SUM(C13:C14)</f>
        <v>218257.10768000002</v>
      </c>
      <c r="D15" s="7">
        <f>SUM(D13:D14)</f>
        <v>178303</v>
      </c>
    </row>
    <row r="16" spans="1:8" x14ac:dyDescent="0.25">
      <c r="A16" s="3" t="s">
        <v>19</v>
      </c>
      <c r="B16" s="31">
        <v>15</v>
      </c>
      <c r="C16" s="76">
        <v>-126205.62474</v>
      </c>
      <c r="D16" s="76">
        <f>-112164</f>
        <v>-112164</v>
      </c>
    </row>
    <row r="17" spans="1:4" ht="26.25" x14ac:dyDescent="0.25">
      <c r="A17" s="3" t="s">
        <v>20</v>
      </c>
      <c r="B17" s="31"/>
      <c r="C17" s="76"/>
      <c r="D17" s="76"/>
    </row>
    <row r="18" spans="1:4" x14ac:dyDescent="0.25">
      <c r="A18" s="3" t="s">
        <v>21</v>
      </c>
      <c r="B18" s="31">
        <v>16</v>
      </c>
      <c r="C18" s="76">
        <v>150294.82359000001</v>
      </c>
      <c r="D18" s="77">
        <v>23887</v>
      </c>
    </row>
    <row r="19" spans="1:4" x14ac:dyDescent="0.25">
      <c r="A19" s="3" t="s">
        <v>22</v>
      </c>
      <c r="B19" s="31">
        <v>17</v>
      </c>
      <c r="C19" s="76">
        <f>-(159363+6851)</f>
        <v>-166214</v>
      </c>
      <c r="D19" s="76">
        <v>-14417</v>
      </c>
    </row>
    <row r="20" spans="1:4" ht="15" customHeight="1" x14ac:dyDescent="0.25">
      <c r="A20" s="2" t="s">
        <v>23</v>
      </c>
      <c r="B20" s="30"/>
      <c r="C20" s="7">
        <f>SUM(C15:C19)</f>
        <v>76132.306530000031</v>
      </c>
      <c r="D20" s="7">
        <f>SUM(D15:D19)</f>
        <v>75609</v>
      </c>
    </row>
    <row r="21" spans="1:4" x14ac:dyDescent="0.25">
      <c r="A21" s="3" t="s">
        <v>66</v>
      </c>
      <c r="B21" s="31"/>
      <c r="C21" s="6">
        <v>0</v>
      </c>
      <c r="D21" s="6"/>
    </row>
    <row r="22" spans="1:4" x14ac:dyDescent="0.25">
      <c r="A22" s="2" t="s">
        <v>24</v>
      </c>
      <c r="B22" s="30"/>
      <c r="C22" s="7">
        <f t="shared" ref="C22" si="1">SUM(C20:C21)</f>
        <v>76132.306530000031</v>
      </c>
      <c r="D22" s="7">
        <f>SUM(D20:D21)</f>
        <v>75609</v>
      </c>
    </row>
    <row r="23" spans="1:4" x14ac:dyDescent="0.25">
      <c r="A23" s="3" t="s">
        <v>25</v>
      </c>
      <c r="B23" s="31"/>
      <c r="C23" s="6">
        <v>0</v>
      </c>
      <c r="D23" s="6">
        <v>0</v>
      </c>
    </row>
    <row r="24" spans="1:4" ht="26.25" x14ac:dyDescent="0.25">
      <c r="A24" s="2" t="s">
        <v>26</v>
      </c>
      <c r="B24" s="30"/>
      <c r="C24" s="7">
        <f t="shared" ref="C24" si="2">SUM(C22:C23)</f>
        <v>76132.306530000031</v>
      </c>
      <c r="D24" s="7">
        <f>SUM(D22:D23)</f>
        <v>75609</v>
      </c>
    </row>
    <row r="26" spans="1:4" ht="15" customHeight="1" x14ac:dyDescent="0.25"/>
    <row r="27" spans="1:4" x14ac:dyDescent="0.25">
      <c r="A27" s="1" t="s">
        <v>49</v>
      </c>
      <c r="C27" s="1"/>
      <c r="D27" s="1" t="s">
        <v>50</v>
      </c>
    </row>
    <row r="28" spans="1:4" x14ac:dyDescent="0.25">
      <c r="C28" s="61"/>
      <c r="D28" s="1"/>
    </row>
    <row r="29" spans="1:4" x14ac:dyDescent="0.25">
      <c r="A29" s="1" t="s">
        <v>51</v>
      </c>
      <c r="C29" s="61"/>
      <c r="D29" s="1" t="s">
        <v>85</v>
      </c>
    </row>
    <row r="30" spans="1:4" x14ac:dyDescent="0.25">
      <c r="C30" s="1"/>
    </row>
  </sheetData>
  <mergeCells count="4">
    <mergeCell ref="C5:D5"/>
    <mergeCell ref="A5:A8"/>
    <mergeCell ref="B5:B8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G46"/>
  <sheetViews>
    <sheetView zoomScale="98" zoomScaleNormal="98" workbookViewId="0">
      <selection activeCell="B5" sqref="B5"/>
    </sheetView>
  </sheetViews>
  <sheetFormatPr defaultRowHeight="15" x14ac:dyDescent="0.25"/>
  <cols>
    <col min="1" max="1" width="40.28515625" customWidth="1"/>
    <col min="2" max="2" width="14.85546875" customWidth="1"/>
    <col min="3" max="3" width="16.28515625" customWidth="1"/>
    <col min="4" max="4" width="19.140625" customWidth="1"/>
  </cols>
  <sheetData>
    <row r="4" spans="1:4" x14ac:dyDescent="0.25">
      <c r="A4" s="11" t="s">
        <v>55</v>
      </c>
      <c r="B4" s="11"/>
    </row>
    <row r="5" spans="1:4" x14ac:dyDescent="0.25">
      <c r="A5" s="10"/>
      <c r="B5" s="10"/>
    </row>
    <row r="6" spans="1:4" x14ac:dyDescent="0.25">
      <c r="A6" s="11" t="s">
        <v>67</v>
      </c>
      <c r="B6" s="11"/>
    </row>
    <row r="7" spans="1:4" x14ac:dyDescent="0.25">
      <c r="A7" s="11" t="s">
        <v>82</v>
      </c>
      <c r="B7" s="11"/>
    </row>
    <row r="8" spans="1:4" ht="15" customHeight="1" x14ac:dyDescent="0.25">
      <c r="A8" s="88" t="s">
        <v>52</v>
      </c>
      <c r="B8" s="91" t="s">
        <v>56</v>
      </c>
      <c r="C8" s="81" t="s">
        <v>79</v>
      </c>
      <c r="D8" s="81"/>
    </row>
    <row r="9" spans="1:4" x14ac:dyDescent="0.25">
      <c r="A9" s="89"/>
      <c r="B9" s="92"/>
      <c r="C9" s="87"/>
      <c r="D9" s="87"/>
    </row>
    <row r="10" spans="1:4" x14ac:dyDescent="0.25">
      <c r="A10" s="89"/>
      <c r="B10" s="92"/>
      <c r="C10" s="62" t="s">
        <v>83</v>
      </c>
      <c r="D10" s="62" t="s">
        <v>84</v>
      </c>
    </row>
    <row r="11" spans="1:4" x14ac:dyDescent="0.25">
      <c r="A11" s="90"/>
      <c r="B11" s="93"/>
      <c r="C11" s="27" t="s">
        <v>87</v>
      </c>
      <c r="D11" s="27"/>
    </row>
    <row r="12" spans="1:4" ht="25.5" x14ac:dyDescent="0.25">
      <c r="A12" s="40" t="s">
        <v>27</v>
      </c>
      <c r="B12" s="41"/>
      <c r="C12" s="42"/>
      <c r="D12" s="42"/>
    </row>
    <row r="13" spans="1:4" x14ac:dyDescent="0.25">
      <c r="A13" s="43" t="s">
        <v>68</v>
      </c>
      <c r="B13" s="44"/>
      <c r="C13" s="46">
        <f>171481543.99/1000</f>
        <v>171481.54399000001</v>
      </c>
      <c r="D13" s="46">
        <v>368425</v>
      </c>
    </row>
    <row r="14" spans="1:4" x14ac:dyDescent="0.25">
      <c r="A14" s="43" t="s">
        <v>69</v>
      </c>
      <c r="B14" s="44">
        <v>8</v>
      </c>
      <c r="C14" s="45">
        <v>-115507.25907</v>
      </c>
      <c r="D14" s="46">
        <v>-133034</v>
      </c>
    </row>
    <row r="15" spans="1:4" ht="26.25" x14ac:dyDescent="0.25">
      <c r="A15" s="1" t="s">
        <v>28</v>
      </c>
      <c r="B15" s="23"/>
      <c r="C15" s="46">
        <f>-(74936.8293900006-286)</f>
        <v>-74650.829390000596</v>
      </c>
      <c r="D15" s="46">
        <v>-79098</v>
      </c>
    </row>
    <row r="16" spans="1:4" x14ac:dyDescent="0.25">
      <c r="A16" s="1" t="s">
        <v>29</v>
      </c>
      <c r="B16" s="23"/>
      <c r="C16" s="46">
        <v>31862.107329999999</v>
      </c>
      <c r="D16" s="46">
        <v>36955</v>
      </c>
    </row>
    <row r="17" spans="1:7" x14ac:dyDescent="0.25">
      <c r="A17" s="12" t="s">
        <v>30</v>
      </c>
      <c r="B17" s="24"/>
      <c r="C17" s="52"/>
      <c r="D17" s="53">
        <v>-1334</v>
      </c>
    </row>
    <row r="18" spans="1:7" ht="38.25" x14ac:dyDescent="0.25">
      <c r="A18" s="40" t="s">
        <v>31</v>
      </c>
      <c r="B18" s="41"/>
      <c r="C18" s="47">
        <f>SUM(C13:C17)</f>
        <v>13185.562859999409</v>
      </c>
      <c r="D18" s="47">
        <f>SUM(D13:D17)</f>
        <v>191914</v>
      </c>
    </row>
    <row r="19" spans="1:7" ht="25.5" x14ac:dyDescent="0.25">
      <c r="A19" s="48" t="s">
        <v>32</v>
      </c>
      <c r="B19" s="44"/>
      <c r="C19" s="45"/>
      <c r="D19" s="46"/>
    </row>
    <row r="20" spans="1:7" x14ac:dyDescent="0.25">
      <c r="A20" s="43" t="s">
        <v>33</v>
      </c>
      <c r="B20" s="44"/>
      <c r="C20" s="46">
        <v>-758760.98499999999</v>
      </c>
      <c r="D20" s="46">
        <v>28885</v>
      </c>
    </row>
    <row r="21" spans="1:7" x14ac:dyDescent="0.25">
      <c r="A21" s="43" t="s">
        <v>2</v>
      </c>
      <c r="B21" s="44"/>
      <c r="C21" s="46">
        <v>321383.45772000001</v>
      </c>
      <c r="D21" s="46">
        <v>19074</v>
      </c>
    </row>
    <row r="22" spans="1:7" x14ac:dyDescent="0.25">
      <c r="A22" s="43" t="s">
        <v>4</v>
      </c>
      <c r="B22" s="44"/>
      <c r="C22" s="46">
        <v>364712.90811999998</v>
      </c>
      <c r="D22" s="46">
        <v>0</v>
      </c>
    </row>
    <row r="23" spans="1:7" ht="25.5" x14ac:dyDescent="0.25">
      <c r="A23" s="48" t="s">
        <v>70</v>
      </c>
      <c r="B23" s="44"/>
      <c r="C23" s="46"/>
      <c r="D23" s="46"/>
    </row>
    <row r="24" spans="1:7" x14ac:dyDescent="0.25">
      <c r="A24" s="43" t="s">
        <v>9</v>
      </c>
      <c r="B24" s="44"/>
      <c r="C24" s="46">
        <v>-129556.75479000001</v>
      </c>
      <c r="D24" s="46">
        <v>-58133</v>
      </c>
    </row>
    <row r="25" spans="1:7" x14ac:dyDescent="0.25">
      <c r="A25" s="43" t="s">
        <v>11</v>
      </c>
      <c r="B25" s="44"/>
      <c r="C25" s="46">
        <f>90371.9+5886</f>
        <v>96257.9</v>
      </c>
      <c r="D25" s="46">
        <v>0</v>
      </c>
    </row>
    <row r="26" spans="1:7" ht="25.5" x14ac:dyDescent="0.25">
      <c r="A26" s="64" t="s">
        <v>34</v>
      </c>
      <c r="B26" s="65"/>
      <c r="C26" s="66">
        <f>SUM(C18:C25)</f>
        <v>-92777.911090000649</v>
      </c>
      <c r="D26" s="66">
        <f t="shared" ref="D26" si="0">SUM(D18:D25)</f>
        <v>181740</v>
      </c>
      <c r="G26" s="63"/>
    </row>
    <row r="27" spans="1:7" x14ac:dyDescent="0.25">
      <c r="A27" s="43" t="s">
        <v>71</v>
      </c>
      <c r="B27" s="44"/>
      <c r="C27" s="46">
        <v>-33698.504000000001</v>
      </c>
      <c r="D27" s="46">
        <v>-55474</v>
      </c>
    </row>
    <row r="28" spans="1:7" ht="25.5" x14ac:dyDescent="0.25">
      <c r="A28" s="54" t="s">
        <v>72</v>
      </c>
      <c r="B28" s="55"/>
      <c r="C28" s="56">
        <f>SUM(C26:C27)</f>
        <v>-126476.41509000065</v>
      </c>
      <c r="D28" s="57">
        <f>SUM(D26:D27)</f>
        <v>126266</v>
      </c>
    </row>
    <row r="29" spans="1:7" ht="25.5" x14ac:dyDescent="0.25">
      <c r="A29" s="40" t="s">
        <v>35</v>
      </c>
      <c r="B29" s="41"/>
      <c r="C29" s="41"/>
      <c r="D29" s="41"/>
    </row>
    <row r="30" spans="1:7" x14ac:dyDescent="0.25">
      <c r="A30" s="43" t="s">
        <v>36</v>
      </c>
      <c r="B30" s="44"/>
      <c r="C30" s="50">
        <v>0</v>
      </c>
      <c r="D30" s="51">
        <v>-7267</v>
      </c>
    </row>
    <row r="31" spans="1:7" s="8" customFormat="1" ht="25.5" x14ac:dyDescent="0.25">
      <c r="A31" s="54" t="s">
        <v>73</v>
      </c>
      <c r="B31" s="55"/>
      <c r="C31" s="56">
        <f t="shared" ref="C31" si="1">SUM(C29:C30)</f>
        <v>0</v>
      </c>
      <c r="D31" s="57">
        <f>SUM(D29:D30)</f>
        <v>-7267</v>
      </c>
      <c r="E31"/>
    </row>
    <row r="32" spans="1:7" ht="25.5" x14ac:dyDescent="0.25">
      <c r="A32" s="40" t="s">
        <v>37</v>
      </c>
      <c r="B32" s="41"/>
      <c r="C32" s="46"/>
      <c r="D32" s="41"/>
    </row>
    <row r="33" spans="1:5" x14ac:dyDescent="0.25">
      <c r="A33" s="43" t="s">
        <v>38</v>
      </c>
      <c r="B33" s="44">
        <v>8</v>
      </c>
      <c r="C33" s="45">
        <v>400000</v>
      </c>
      <c r="D33" s="50">
        <v>0</v>
      </c>
    </row>
    <row r="34" spans="1:5" x14ac:dyDescent="0.25">
      <c r="A34" s="43" t="s">
        <v>39</v>
      </c>
      <c r="B34" s="44">
        <v>8</v>
      </c>
      <c r="C34" s="45">
        <v>-379156.66775999998</v>
      </c>
      <c r="D34" s="50">
        <v>-298066</v>
      </c>
    </row>
    <row r="35" spans="1:5" x14ac:dyDescent="0.25">
      <c r="A35" s="43" t="s">
        <v>40</v>
      </c>
      <c r="B35" s="44"/>
      <c r="C35" s="50">
        <v>0</v>
      </c>
      <c r="D35" s="50">
        <v>0</v>
      </c>
    </row>
    <row r="36" spans="1:5" s="8" customFormat="1" ht="25.5" x14ac:dyDescent="0.25">
      <c r="A36" s="54" t="s">
        <v>74</v>
      </c>
      <c r="B36" s="55"/>
      <c r="C36" s="56">
        <f>SUM(C32:C35)</f>
        <v>20843.332240000018</v>
      </c>
      <c r="D36" s="56">
        <f>SUM(D32:D35)</f>
        <v>-298066</v>
      </c>
      <c r="E36"/>
    </row>
    <row r="37" spans="1:5" s="8" customFormat="1" ht="25.5" x14ac:dyDescent="0.25">
      <c r="A37" s="40" t="s">
        <v>41</v>
      </c>
      <c r="B37" s="41"/>
      <c r="C37" s="46">
        <v>-39.921999999999997</v>
      </c>
      <c r="D37" s="49">
        <v>-57013</v>
      </c>
      <c r="E37"/>
    </row>
    <row r="38" spans="1:5" s="8" customFormat="1" ht="25.5" x14ac:dyDescent="0.25">
      <c r="A38" s="54" t="s">
        <v>42</v>
      </c>
      <c r="B38" s="55"/>
      <c r="C38" s="56">
        <f>C28+C31+C36+C37</f>
        <v>-105673.00485000064</v>
      </c>
      <c r="D38" s="56">
        <f>D28+D31+D36+D37</f>
        <v>-236080</v>
      </c>
      <c r="E38"/>
    </row>
    <row r="39" spans="1:5" s="8" customFormat="1" ht="25.5" x14ac:dyDescent="0.25">
      <c r="A39" s="40" t="s">
        <v>43</v>
      </c>
      <c r="B39" s="41"/>
      <c r="C39" s="42">
        <v>135610</v>
      </c>
      <c r="D39" s="49">
        <v>261160</v>
      </c>
      <c r="E39"/>
    </row>
    <row r="40" spans="1:5" s="8" customFormat="1" ht="26.25" thickBot="1" x14ac:dyDescent="0.3">
      <c r="A40" s="58" t="s">
        <v>44</v>
      </c>
      <c r="B40" s="59"/>
      <c r="C40" s="60">
        <f>SUM(C38:C39)</f>
        <v>29936.995149999362</v>
      </c>
      <c r="D40" s="60">
        <f>SUM(D38:D39)</f>
        <v>25080</v>
      </c>
      <c r="E40"/>
    </row>
    <row r="42" spans="1:5" x14ac:dyDescent="0.25">
      <c r="A42" s="1" t="s">
        <v>49</v>
      </c>
      <c r="B42" s="1"/>
      <c r="C42" s="1"/>
      <c r="D42" s="1" t="s">
        <v>50</v>
      </c>
    </row>
    <row r="43" spans="1:5" x14ac:dyDescent="0.25">
      <c r="A43" s="1"/>
      <c r="B43" s="1"/>
      <c r="C43" s="1"/>
      <c r="D43" s="1"/>
    </row>
    <row r="44" spans="1:5" x14ac:dyDescent="0.25">
      <c r="A44" s="1" t="s">
        <v>51</v>
      </c>
      <c r="B44" s="1"/>
      <c r="C44" s="61"/>
      <c r="D44" s="1" t="s">
        <v>85</v>
      </c>
    </row>
    <row r="46" spans="1:5" x14ac:dyDescent="0.25">
      <c r="C46" s="73"/>
    </row>
  </sheetData>
  <mergeCells count="4">
    <mergeCell ref="A8:A11"/>
    <mergeCell ref="B8:B11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zoomScale="94" zoomScaleNormal="94" workbookViewId="0"/>
  </sheetViews>
  <sheetFormatPr defaultRowHeight="15" x14ac:dyDescent="0.25"/>
  <cols>
    <col min="1" max="1" width="33.28515625" style="1" customWidth="1"/>
    <col min="2" max="2" width="12.7109375" style="1" customWidth="1"/>
    <col min="3" max="3" width="15.28515625" style="9" customWidth="1"/>
    <col min="4" max="4" width="17.7109375" style="9" customWidth="1"/>
    <col min="5" max="5" width="11.42578125" style="9" customWidth="1"/>
    <col min="6" max="6" width="8.85546875" style="9"/>
  </cols>
  <sheetData>
    <row r="1" spans="1:5" x14ac:dyDescent="0.25">
      <c r="A1" s="11" t="s">
        <v>55</v>
      </c>
      <c r="B1" s="11"/>
    </row>
    <row r="2" spans="1:5" x14ac:dyDescent="0.25">
      <c r="A2" s="10"/>
      <c r="B2" s="10"/>
    </row>
    <row r="3" spans="1:5" x14ac:dyDescent="0.25">
      <c r="A3" s="11" t="s">
        <v>76</v>
      </c>
      <c r="B3" s="11"/>
    </row>
    <row r="4" spans="1:5" x14ac:dyDescent="0.25">
      <c r="A4" s="11" t="s">
        <v>86</v>
      </c>
      <c r="B4" s="11"/>
    </row>
    <row r="5" spans="1:5" s="9" customFormat="1" ht="34.9" customHeight="1" x14ac:dyDescent="0.2">
      <c r="A5" s="28" t="s">
        <v>52</v>
      </c>
      <c r="B5" s="29" t="s">
        <v>56</v>
      </c>
      <c r="C5" s="34" t="s">
        <v>13</v>
      </c>
      <c r="D5" s="34" t="s">
        <v>14</v>
      </c>
      <c r="E5" s="34" t="s">
        <v>45</v>
      </c>
    </row>
    <row r="6" spans="1:5" s="9" customFormat="1" ht="13.5" x14ac:dyDescent="0.25">
      <c r="A6" s="14" t="s">
        <v>78</v>
      </c>
      <c r="B6" s="26"/>
      <c r="C6" s="15">
        <v>348549</v>
      </c>
      <c r="D6" s="15">
        <v>348686</v>
      </c>
      <c r="E6" s="15">
        <f>C6+D6</f>
        <v>697235</v>
      </c>
    </row>
    <row r="7" spans="1:5" s="9" customFormat="1" ht="12.75" x14ac:dyDescent="0.2">
      <c r="A7" s="1" t="s">
        <v>90</v>
      </c>
      <c r="B7" s="23"/>
      <c r="C7" s="13">
        <v>0</v>
      </c>
      <c r="D7" s="13">
        <v>0</v>
      </c>
      <c r="E7" s="13">
        <f>C7+D7</f>
        <v>0</v>
      </c>
    </row>
    <row r="8" spans="1:5" s="9" customFormat="1" ht="12.75" x14ac:dyDescent="0.2">
      <c r="A8" s="1" t="s">
        <v>75</v>
      </c>
      <c r="B8" s="23"/>
      <c r="C8" s="13">
        <v>0</v>
      </c>
      <c r="D8" s="13"/>
      <c r="E8" s="13">
        <f>C8+D8</f>
        <v>0</v>
      </c>
    </row>
    <row r="9" spans="1:5" s="9" customFormat="1" ht="12.75" x14ac:dyDescent="0.2">
      <c r="A9" s="12" t="s">
        <v>46</v>
      </c>
      <c r="B9" s="24"/>
      <c r="C9" s="18">
        <v>0</v>
      </c>
      <c r="D9" s="18">
        <v>0</v>
      </c>
      <c r="E9" s="18">
        <f t="shared" ref="E9:E11" si="0">C9+D9</f>
        <v>0</v>
      </c>
    </row>
    <row r="10" spans="1:5" s="9" customFormat="1" ht="13.5" x14ac:dyDescent="0.25">
      <c r="A10" s="14" t="s">
        <v>47</v>
      </c>
      <c r="B10" s="26"/>
      <c r="C10" s="15">
        <v>0</v>
      </c>
      <c r="D10" s="15">
        <f>SUM(D7:D9)</f>
        <v>0</v>
      </c>
      <c r="E10" s="13">
        <f>C10+D10</f>
        <v>0</v>
      </c>
    </row>
    <row r="11" spans="1:5" s="9" customFormat="1" ht="12.75" x14ac:dyDescent="0.2">
      <c r="A11" s="1" t="s">
        <v>40</v>
      </c>
      <c r="B11" s="23">
        <v>12</v>
      </c>
      <c r="C11" s="13">
        <v>0</v>
      </c>
      <c r="D11" s="13">
        <v>0</v>
      </c>
      <c r="E11" s="13">
        <f t="shared" si="0"/>
        <v>0</v>
      </c>
    </row>
    <row r="12" spans="1:5" s="9" customFormat="1" ht="13.5" x14ac:dyDescent="0.25">
      <c r="A12" s="36" t="s">
        <v>89</v>
      </c>
      <c r="B12" s="37"/>
      <c r="C12" s="38">
        <f>SUM(C6:C11)</f>
        <v>348549</v>
      </c>
      <c r="D12" s="39">
        <f>D6+D10</f>
        <v>348686</v>
      </c>
      <c r="E12" s="39">
        <f>C12+D12+1</f>
        <v>697236</v>
      </c>
    </row>
    <row r="13" spans="1:5" s="9" customFormat="1" ht="13.5" x14ac:dyDescent="0.25">
      <c r="A13" s="14" t="s">
        <v>48</v>
      </c>
      <c r="B13" s="26"/>
      <c r="C13" s="15">
        <v>348549</v>
      </c>
      <c r="D13" s="32">
        <v>222702</v>
      </c>
      <c r="E13" s="32">
        <f>C13+D13</f>
        <v>571251</v>
      </c>
    </row>
    <row r="14" spans="1:5" s="9" customFormat="1" ht="12.75" customHeight="1" x14ac:dyDescent="0.2">
      <c r="A14" s="1" t="s">
        <v>75</v>
      </c>
      <c r="B14" s="23"/>
      <c r="C14" s="13">
        <v>0</v>
      </c>
      <c r="D14" s="33">
        <v>75610</v>
      </c>
      <c r="E14" s="33">
        <f>C14+D14</f>
        <v>75610</v>
      </c>
    </row>
    <row r="15" spans="1:5" s="9" customFormat="1" ht="12.75" x14ac:dyDescent="0.2">
      <c r="A15" s="12" t="s">
        <v>46</v>
      </c>
      <c r="B15" s="24"/>
      <c r="C15" s="18">
        <v>0</v>
      </c>
      <c r="D15" s="35">
        <v>0</v>
      </c>
      <c r="E15" s="35">
        <v>0</v>
      </c>
    </row>
    <row r="16" spans="1:5" s="9" customFormat="1" ht="12.75" customHeight="1" x14ac:dyDescent="0.2">
      <c r="A16" s="1" t="s">
        <v>47</v>
      </c>
      <c r="B16" s="23"/>
      <c r="C16" s="13">
        <v>0</v>
      </c>
      <c r="D16" s="33">
        <f>SUM(D14:D15)</f>
        <v>75610</v>
      </c>
      <c r="E16" s="33">
        <f>C16+D16</f>
        <v>75610</v>
      </c>
    </row>
    <row r="17" spans="1:5" s="9" customFormat="1" ht="12.75" x14ac:dyDescent="0.2">
      <c r="A17" s="1" t="s">
        <v>40</v>
      </c>
      <c r="B17" s="23"/>
      <c r="C17" s="13">
        <v>0</v>
      </c>
      <c r="D17" s="13">
        <v>0</v>
      </c>
      <c r="E17" s="13">
        <v>0</v>
      </c>
    </row>
    <row r="18" spans="1:5" s="9" customFormat="1" ht="14.25" thickBot="1" x14ac:dyDescent="0.3">
      <c r="A18" s="19" t="s">
        <v>80</v>
      </c>
      <c r="B18" s="25"/>
      <c r="C18" s="20">
        <f>SUM(C13:C17)</f>
        <v>348549</v>
      </c>
      <c r="D18" s="20">
        <f>D13+D16</f>
        <v>298312</v>
      </c>
      <c r="E18" s="20">
        <f>C18+D18</f>
        <v>646861</v>
      </c>
    </row>
    <row r="20" spans="1:5" ht="32.25" customHeight="1" x14ac:dyDescent="0.25"/>
    <row r="21" spans="1:5" x14ac:dyDescent="0.25">
      <c r="A21" s="1" t="s">
        <v>49</v>
      </c>
      <c r="C21" s="1"/>
      <c r="D21" s="1" t="s">
        <v>50</v>
      </c>
    </row>
    <row r="22" spans="1:5" x14ac:dyDescent="0.25">
      <c r="C22" s="1"/>
      <c r="D22" s="1"/>
    </row>
    <row r="23" spans="1:5" x14ac:dyDescent="0.25">
      <c r="A23" s="1" t="s">
        <v>51</v>
      </c>
      <c r="C23" s="1"/>
      <c r="D23" s="1" t="s">
        <v>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12" formula="1"/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Zhanat Dzhumagulova</cp:lastModifiedBy>
  <cp:lastPrinted>2022-07-20T09:18:54Z</cp:lastPrinted>
  <dcterms:created xsi:type="dcterms:W3CDTF">2022-05-12T06:05:42Z</dcterms:created>
  <dcterms:modified xsi:type="dcterms:W3CDTF">2023-08-04T02:28:59Z</dcterms:modified>
</cp:coreProperties>
</file>